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48C3CD9D-E1B4-4165-9CBF-A2B037F7E3A6}" xr6:coauthVersionLast="47" xr6:coauthVersionMax="47" xr10:uidLastSave="{00000000-0000-0000-0000-000000000000}"/>
  <bookViews>
    <workbookView xWindow="-108" yWindow="-108" windowWidth="23256" windowHeight="12456" activeTab="1"/>
  </bookViews>
  <sheets>
    <sheet name="Доходи" sheetId="5" r:id="rId1"/>
    <sheet name="Видатки" sheetId="6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1" hidden="1">Видатки!$B$6:$B$89</definedName>
    <definedName name="_xlnm._FilterDatabase" localSheetId="0" hidden="1">Доходи!#REF!</definedName>
    <definedName name="В68">#REF!</definedName>
    <definedName name="вс">#REF!</definedName>
    <definedName name="_xlnm.Print_Titles" localSheetId="1">Видатки!$3:$5</definedName>
    <definedName name="_xlnm.Print_Titles" localSheetId="0">Доходи!$7:$9</definedName>
    <definedName name="_xlnm.Print_Area" localSheetId="1">Видатки!$A$1:$R$91</definedName>
    <definedName name="_xlnm.Print_Area" localSheetId="0">Доходи!$A$1:$R$92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6" l="1"/>
  <c r="L28" i="6"/>
  <c r="M28" i="6"/>
  <c r="L29" i="6"/>
  <c r="M29" i="6"/>
  <c r="O28" i="6"/>
  <c r="P28" i="6"/>
  <c r="Q28" i="6" s="1"/>
  <c r="O29" i="6"/>
  <c r="P29" i="6"/>
  <c r="Q29" i="6"/>
  <c r="R29" i="6"/>
  <c r="G21" i="6"/>
  <c r="I21" i="6"/>
  <c r="O64" i="5"/>
  <c r="P64" i="5"/>
  <c r="R64" i="5" s="1"/>
  <c r="Q64" i="5"/>
  <c r="O58" i="5"/>
  <c r="P58" i="5"/>
  <c r="E55" i="5"/>
  <c r="F55" i="5"/>
  <c r="D55" i="5"/>
  <c r="D54" i="5" s="1"/>
  <c r="G39" i="5"/>
  <c r="H39" i="5"/>
  <c r="I39" i="5"/>
  <c r="J39" i="5"/>
  <c r="F28" i="6"/>
  <c r="G28" i="6"/>
  <c r="H28" i="6"/>
  <c r="I28" i="6"/>
  <c r="D42" i="6"/>
  <c r="D49" i="6" s="1"/>
  <c r="D52" i="6" s="1"/>
  <c r="D34" i="6"/>
  <c r="D12" i="6"/>
  <c r="D6" i="6"/>
  <c r="E6" i="6"/>
  <c r="F6" i="6" s="1"/>
  <c r="E12" i="6"/>
  <c r="E34" i="6"/>
  <c r="F34" i="6"/>
  <c r="E42" i="6"/>
  <c r="V42" i="6"/>
  <c r="V34" i="6"/>
  <c r="V12" i="6"/>
  <c r="V6" i="6"/>
  <c r="O39" i="5"/>
  <c r="P39" i="5"/>
  <c r="R39" i="5" s="1"/>
  <c r="D82" i="6"/>
  <c r="F82" i="6" s="1"/>
  <c r="E82" i="6"/>
  <c r="C82" i="6"/>
  <c r="C6" i="6"/>
  <c r="I6" i="6"/>
  <c r="K6" i="6"/>
  <c r="M6" i="6" s="1"/>
  <c r="J6" i="6"/>
  <c r="G65" i="5"/>
  <c r="H65" i="5"/>
  <c r="I65" i="5"/>
  <c r="J65" i="5"/>
  <c r="G66" i="5"/>
  <c r="H66" i="5"/>
  <c r="I66" i="5"/>
  <c r="J66" i="5"/>
  <c r="G67" i="5"/>
  <c r="H67" i="5"/>
  <c r="I67" i="5"/>
  <c r="J67" i="5"/>
  <c r="G68" i="5"/>
  <c r="H68" i="5"/>
  <c r="I68" i="5"/>
  <c r="J68" i="5"/>
  <c r="G69" i="5"/>
  <c r="H69" i="5"/>
  <c r="I69" i="5"/>
  <c r="J69" i="5"/>
  <c r="G70" i="5"/>
  <c r="H70" i="5"/>
  <c r="I70" i="5"/>
  <c r="J70" i="5"/>
  <c r="G71" i="5"/>
  <c r="H71" i="5"/>
  <c r="I71" i="5"/>
  <c r="J71" i="5"/>
  <c r="G72" i="5"/>
  <c r="H72" i="5"/>
  <c r="I72" i="5"/>
  <c r="J72" i="5"/>
  <c r="G73" i="5"/>
  <c r="H73" i="5"/>
  <c r="I73" i="5"/>
  <c r="J73" i="5"/>
  <c r="G74" i="5"/>
  <c r="H74" i="5"/>
  <c r="I74" i="5"/>
  <c r="J74" i="5"/>
  <c r="G75" i="5"/>
  <c r="H75" i="5"/>
  <c r="I75" i="5"/>
  <c r="J75" i="5"/>
  <c r="G76" i="5"/>
  <c r="H76" i="5"/>
  <c r="I76" i="5"/>
  <c r="J76" i="5"/>
  <c r="G77" i="5"/>
  <c r="H77" i="5"/>
  <c r="I77" i="5"/>
  <c r="J77" i="5"/>
  <c r="G78" i="5"/>
  <c r="H78" i="5"/>
  <c r="I78" i="5"/>
  <c r="J78" i="5"/>
  <c r="G79" i="5"/>
  <c r="H79" i="5"/>
  <c r="I79" i="5"/>
  <c r="J79" i="5"/>
  <c r="G80" i="5"/>
  <c r="H80" i="5"/>
  <c r="I80" i="5"/>
  <c r="J80" i="5"/>
  <c r="G81" i="5"/>
  <c r="H81" i="5"/>
  <c r="I81" i="5"/>
  <c r="J81" i="5"/>
  <c r="J63" i="5"/>
  <c r="I63" i="5"/>
  <c r="H63" i="5"/>
  <c r="G63" i="5"/>
  <c r="O65" i="5"/>
  <c r="P65" i="5"/>
  <c r="O73" i="5"/>
  <c r="P73" i="5"/>
  <c r="Q73" i="5" s="1"/>
  <c r="O74" i="5"/>
  <c r="P74" i="5"/>
  <c r="O75" i="5"/>
  <c r="Q75" i="5"/>
  <c r="P75" i="5"/>
  <c r="O76" i="5"/>
  <c r="P76" i="5"/>
  <c r="Q76" i="5" s="1"/>
  <c r="O77" i="5"/>
  <c r="R77" i="5" s="1"/>
  <c r="P77" i="5"/>
  <c r="O78" i="5"/>
  <c r="Q78" i="5"/>
  <c r="P78" i="5"/>
  <c r="O79" i="5"/>
  <c r="P79" i="5"/>
  <c r="R79" i="5" s="1"/>
  <c r="O80" i="5"/>
  <c r="P80" i="5"/>
  <c r="O81" i="5"/>
  <c r="Q81" i="5"/>
  <c r="P81" i="5"/>
  <c r="O82" i="5"/>
  <c r="P82" i="5"/>
  <c r="Q82" i="5"/>
  <c r="O83" i="5"/>
  <c r="P83" i="5"/>
  <c r="F11" i="6"/>
  <c r="F7" i="6"/>
  <c r="F8" i="6"/>
  <c r="F9" i="6"/>
  <c r="F10" i="6"/>
  <c r="O68" i="5"/>
  <c r="P68" i="5"/>
  <c r="R68" i="5" s="1"/>
  <c r="O69" i="5"/>
  <c r="P69" i="5"/>
  <c r="R69" i="5" s="1"/>
  <c r="O70" i="5"/>
  <c r="P70" i="5"/>
  <c r="O71" i="5"/>
  <c r="Q71" i="5"/>
  <c r="P71" i="5"/>
  <c r="O72" i="5"/>
  <c r="R72" i="5" s="1"/>
  <c r="P72" i="5"/>
  <c r="O33" i="5"/>
  <c r="P33" i="5"/>
  <c r="E31" i="5"/>
  <c r="F31" i="5"/>
  <c r="H31" i="5"/>
  <c r="D31" i="5"/>
  <c r="D15" i="5"/>
  <c r="E15" i="5"/>
  <c r="F15" i="5"/>
  <c r="G15" i="6"/>
  <c r="H15" i="6"/>
  <c r="I15" i="6"/>
  <c r="L15" i="6"/>
  <c r="M15" i="6"/>
  <c r="O15" i="6"/>
  <c r="P15" i="6"/>
  <c r="P63" i="5"/>
  <c r="O63" i="5"/>
  <c r="Q63" i="5"/>
  <c r="O34" i="5"/>
  <c r="R34" i="5"/>
  <c r="P34" i="5"/>
  <c r="E21" i="5"/>
  <c r="E26" i="5"/>
  <c r="C42" i="6"/>
  <c r="C34" i="6"/>
  <c r="C12" i="6"/>
  <c r="L31" i="5"/>
  <c r="M33" i="5"/>
  <c r="N33" i="5"/>
  <c r="K31" i="5"/>
  <c r="F36" i="6"/>
  <c r="G36" i="6"/>
  <c r="H36" i="6"/>
  <c r="I36" i="6"/>
  <c r="L36" i="6"/>
  <c r="L37" i="6"/>
  <c r="L38" i="6"/>
  <c r="L39" i="6"/>
  <c r="L40" i="6"/>
  <c r="L41" i="6"/>
  <c r="G59" i="5"/>
  <c r="H59" i="5"/>
  <c r="I59" i="5"/>
  <c r="J59" i="5"/>
  <c r="M59" i="5"/>
  <c r="N59" i="5"/>
  <c r="O59" i="5"/>
  <c r="P59" i="5"/>
  <c r="L60" i="5"/>
  <c r="M60" i="5" s="1"/>
  <c r="K60" i="5"/>
  <c r="K54" i="5" s="1"/>
  <c r="E60" i="5"/>
  <c r="F60" i="5"/>
  <c r="I60" i="5" s="1"/>
  <c r="D60" i="5"/>
  <c r="M83" i="5"/>
  <c r="N83" i="5"/>
  <c r="G83" i="5"/>
  <c r="H83" i="5"/>
  <c r="I83" i="5"/>
  <c r="J83" i="5"/>
  <c r="O66" i="5"/>
  <c r="P66" i="5"/>
  <c r="O67" i="5"/>
  <c r="P67" i="5"/>
  <c r="R67" i="5" s="1"/>
  <c r="M66" i="5"/>
  <c r="N66" i="5"/>
  <c r="M67" i="5"/>
  <c r="N67" i="5"/>
  <c r="M68" i="5"/>
  <c r="N68" i="5"/>
  <c r="M69" i="5"/>
  <c r="N69" i="5"/>
  <c r="M70" i="5"/>
  <c r="N70" i="5"/>
  <c r="M71" i="5"/>
  <c r="N71" i="5"/>
  <c r="M72" i="5"/>
  <c r="N72" i="5"/>
  <c r="M73" i="5"/>
  <c r="N73" i="5"/>
  <c r="M74" i="5"/>
  <c r="N74" i="5"/>
  <c r="M76" i="5"/>
  <c r="N76" i="5"/>
  <c r="M77" i="5"/>
  <c r="N77" i="5"/>
  <c r="M79" i="5"/>
  <c r="N79" i="5"/>
  <c r="M80" i="5"/>
  <c r="N80" i="5"/>
  <c r="M81" i="5"/>
  <c r="N81" i="5"/>
  <c r="M82" i="5"/>
  <c r="N82" i="5"/>
  <c r="G82" i="5"/>
  <c r="H82" i="5"/>
  <c r="I82" i="5"/>
  <c r="J82" i="5"/>
  <c r="M36" i="6"/>
  <c r="P36" i="6"/>
  <c r="O36" i="6"/>
  <c r="E43" i="5"/>
  <c r="D21" i="5"/>
  <c r="F21" i="5"/>
  <c r="F10" i="5" s="1"/>
  <c r="P21" i="6"/>
  <c r="G34" i="5"/>
  <c r="I34" i="5"/>
  <c r="L18" i="6"/>
  <c r="L19" i="6"/>
  <c r="L20" i="6"/>
  <c r="L21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5" i="6"/>
  <c r="M86" i="6"/>
  <c r="M87" i="6"/>
  <c r="M88" i="6"/>
  <c r="M50" i="6"/>
  <c r="M51" i="6"/>
  <c r="M7" i="6"/>
  <c r="M8" i="6"/>
  <c r="M9" i="6"/>
  <c r="M10" i="6"/>
  <c r="M11" i="6"/>
  <c r="M13" i="6"/>
  <c r="M14" i="6"/>
  <c r="M16" i="6"/>
  <c r="M17" i="6"/>
  <c r="M18" i="6"/>
  <c r="M19" i="6"/>
  <c r="M20" i="6"/>
  <c r="M21" i="6"/>
  <c r="M22" i="6"/>
  <c r="M23" i="6"/>
  <c r="M24" i="6"/>
  <c r="M25" i="6"/>
  <c r="M26" i="6"/>
  <c r="M27" i="6"/>
  <c r="M30" i="6"/>
  <c r="M31" i="6"/>
  <c r="M32" i="6"/>
  <c r="M33" i="6"/>
  <c r="M35" i="6"/>
  <c r="M37" i="6"/>
  <c r="M38" i="6"/>
  <c r="M39" i="6"/>
  <c r="M40" i="6"/>
  <c r="M41" i="6"/>
  <c r="M43" i="6"/>
  <c r="M44" i="6"/>
  <c r="M45" i="6"/>
  <c r="M46" i="6"/>
  <c r="M47" i="6"/>
  <c r="M48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3" i="6"/>
  <c r="I84" i="6"/>
  <c r="I85" i="6"/>
  <c r="I86" i="6"/>
  <c r="I87" i="6"/>
  <c r="I88" i="6"/>
  <c r="I50" i="6"/>
  <c r="I51" i="6"/>
  <c r="I7" i="6"/>
  <c r="I8" i="6"/>
  <c r="I9" i="6"/>
  <c r="I10" i="6"/>
  <c r="I11" i="6"/>
  <c r="I13" i="6"/>
  <c r="I14" i="6"/>
  <c r="I16" i="6"/>
  <c r="I17" i="6"/>
  <c r="I18" i="6"/>
  <c r="I19" i="6"/>
  <c r="I20" i="6"/>
  <c r="I22" i="6"/>
  <c r="I23" i="6"/>
  <c r="I24" i="6"/>
  <c r="I25" i="6"/>
  <c r="I26" i="6"/>
  <c r="I27" i="6"/>
  <c r="I30" i="6"/>
  <c r="I31" i="6"/>
  <c r="I32" i="6"/>
  <c r="I33" i="6"/>
  <c r="I35" i="6"/>
  <c r="I37" i="6"/>
  <c r="I38" i="6"/>
  <c r="I39" i="6"/>
  <c r="I40" i="6"/>
  <c r="I41" i="6"/>
  <c r="I43" i="6"/>
  <c r="I44" i="6"/>
  <c r="I45" i="6"/>
  <c r="I46" i="6"/>
  <c r="I47" i="6"/>
  <c r="I48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3" i="6"/>
  <c r="G84" i="6"/>
  <c r="G85" i="6"/>
  <c r="G86" i="6"/>
  <c r="G87" i="6"/>
  <c r="G88" i="6"/>
  <c r="G50" i="6"/>
  <c r="G51" i="6"/>
  <c r="G7" i="6"/>
  <c r="G8" i="6"/>
  <c r="G9" i="6"/>
  <c r="G10" i="6"/>
  <c r="G11" i="6"/>
  <c r="G13" i="6"/>
  <c r="G14" i="6"/>
  <c r="G16" i="6"/>
  <c r="G17" i="6"/>
  <c r="G18" i="6"/>
  <c r="G19" i="6"/>
  <c r="G20" i="6"/>
  <c r="G22" i="6"/>
  <c r="G23" i="6"/>
  <c r="G24" i="6"/>
  <c r="G25" i="6"/>
  <c r="G26" i="6"/>
  <c r="G27" i="6"/>
  <c r="G30" i="6"/>
  <c r="G31" i="6"/>
  <c r="G32" i="6"/>
  <c r="G33" i="6"/>
  <c r="G35" i="6"/>
  <c r="G37" i="6"/>
  <c r="G38" i="6"/>
  <c r="G39" i="6"/>
  <c r="G40" i="6"/>
  <c r="G41" i="6"/>
  <c r="G43" i="6"/>
  <c r="G44" i="6"/>
  <c r="G45" i="6"/>
  <c r="G46" i="6"/>
  <c r="G47" i="6"/>
  <c r="G48" i="6"/>
  <c r="O39" i="6"/>
  <c r="P39" i="6"/>
  <c r="R39" i="6"/>
  <c r="O40" i="6"/>
  <c r="P40" i="6"/>
  <c r="O41" i="6"/>
  <c r="R41" i="6" s="1"/>
  <c r="P41" i="6"/>
  <c r="N56" i="5"/>
  <c r="N57" i="5"/>
  <c r="N61" i="5"/>
  <c r="N62" i="5"/>
  <c r="N12" i="5"/>
  <c r="N13" i="5"/>
  <c r="N14" i="5"/>
  <c r="N16" i="5"/>
  <c r="N17" i="5"/>
  <c r="N18" i="5"/>
  <c r="N19" i="5"/>
  <c r="N20" i="5"/>
  <c r="N22" i="5"/>
  <c r="N23" i="5"/>
  <c r="N24" i="5"/>
  <c r="N25" i="5"/>
  <c r="N27" i="5"/>
  <c r="N28" i="5"/>
  <c r="N29" i="5"/>
  <c r="N30" i="5"/>
  <c r="N32" i="5"/>
  <c r="N34" i="5"/>
  <c r="N36" i="5"/>
  <c r="N38" i="5"/>
  <c r="N40" i="5"/>
  <c r="N41" i="5"/>
  <c r="N42" i="5"/>
  <c r="N44" i="5"/>
  <c r="N45" i="5"/>
  <c r="N46" i="5"/>
  <c r="N47" i="5"/>
  <c r="N48" i="5"/>
  <c r="N49" i="5"/>
  <c r="N51" i="5"/>
  <c r="J56" i="5"/>
  <c r="J57" i="5"/>
  <c r="J61" i="5"/>
  <c r="J62" i="5"/>
  <c r="J12" i="5"/>
  <c r="J13" i="5"/>
  <c r="J14" i="5"/>
  <c r="J16" i="5"/>
  <c r="J17" i="5"/>
  <c r="J18" i="5"/>
  <c r="J19" i="5"/>
  <c r="J20" i="5"/>
  <c r="J22" i="5"/>
  <c r="J23" i="5"/>
  <c r="J24" i="5"/>
  <c r="J25" i="5"/>
  <c r="J27" i="5"/>
  <c r="J28" i="5"/>
  <c r="J29" i="5"/>
  <c r="J30" i="5"/>
  <c r="J32" i="5"/>
  <c r="J34" i="5"/>
  <c r="J36" i="5"/>
  <c r="J38" i="5"/>
  <c r="J40" i="5"/>
  <c r="J41" i="5"/>
  <c r="J42" i="5"/>
  <c r="J44" i="5"/>
  <c r="J45" i="5"/>
  <c r="J46" i="5"/>
  <c r="J47" i="5"/>
  <c r="J48" i="5"/>
  <c r="J49" i="5"/>
  <c r="J51" i="5"/>
  <c r="H56" i="5"/>
  <c r="H57" i="5"/>
  <c r="H61" i="5"/>
  <c r="H62" i="5"/>
  <c r="H85" i="5"/>
  <c r="H86" i="5"/>
  <c r="H87" i="5"/>
  <c r="H88" i="5"/>
  <c r="H90" i="5"/>
  <c r="H22" i="5"/>
  <c r="H23" i="5"/>
  <c r="H24" i="5"/>
  <c r="H25" i="5"/>
  <c r="H27" i="5"/>
  <c r="H28" i="5"/>
  <c r="H29" i="5"/>
  <c r="H30" i="5"/>
  <c r="H32" i="5"/>
  <c r="H34" i="5"/>
  <c r="H36" i="5"/>
  <c r="H38" i="5"/>
  <c r="H40" i="5"/>
  <c r="H41" i="5"/>
  <c r="H42" i="5"/>
  <c r="H44" i="5"/>
  <c r="H45" i="5"/>
  <c r="H46" i="5"/>
  <c r="H47" i="5"/>
  <c r="H48" i="5"/>
  <c r="H49" i="5"/>
  <c r="H51" i="5"/>
  <c r="H12" i="5"/>
  <c r="H13" i="5"/>
  <c r="H14" i="5"/>
  <c r="H16" i="5"/>
  <c r="H17" i="5"/>
  <c r="H18" i="5"/>
  <c r="H19" i="5"/>
  <c r="H20" i="5"/>
  <c r="L15" i="5"/>
  <c r="K15" i="5"/>
  <c r="K10" i="5" s="1"/>
  <c r="P48" i="6"/>
  <c r="G56" i="5"/>
  <c r="G57" i="5"/>
  <c r="G45" i="5"/>
  <c r="G46" i="5"/>
  <c r="G47" i="5"/>
  <c r="G48" i="5"/>
  <c r="O25" i="5"/>
  <c r="P25" i="5"/>
  <c r="R25" i="5" s="1"/>
  <c r="M12" i="5"/>
  <c r="M13" i="5"/>
  <c r="M14" i="5"/>
  <c r="F23" i="6"/>
  <c r="H23" i="6"/>
  <c r="P23" i="6"/>
  <c r="I25" i="5"/>
  <c r="M61" i="5"/>
  <c r="O61" i="5"/>
  <c r="P61" i="5"/>
  <c r="I61" i="5"/>
  <c r="G61" i="5"/>
  <c r="O30" i="5"/>
  <c r="R30" i="5" s="1"/>
  <c r="P30" i="5"/>
  <c r="L22" i="6"/>
  <c r="H41" i="6"/>
  <c r="F41" i="6"/>
  <c r="H39" i="6"/>
  <c r="F39" i="6"/>
  <c r="M34" i="5"/>
  <c r="G62" i="5"/>
  <c r="G30" i="5"/>
  <c r="I30" i="5"/>
  <c r="G25" i="5"/>
  <c r="F26" i="5"/>
  <c r="D26" i="5"/>
  <c r="K34" i="6"/>
  <c r="J34" i="6"/>
  <c r="O34" i="6" s="1"/>
  <c r="J12" i="6"/>
  <c r="K12" i="6"/>
  <c r="K50" i="5"/>
  <c r="L50" i="5"/>
  <c r="F21" i="6"/>
  <c r="H21" i="6"/>
  <c r="O62" i="5"/>
  <c r="P62" i="5"/>
  <c r="Q62" i="5" s="1"/>
  <c r="M62" i="5"/>
  <c r="I62" i="5"/>
  <c r="L44" i="6"/>
  <c r="O14" i="5"/>
  <c r="P14" i="5"/>
  <c r="P22" i="6"/>
  <c r="R22" i="6" s="1"/>
  <c r="Q22" i="6"/>
  <c r="L10" i="6"/>
  <c r="L11" i="6"/>
  <c r="P47" i="5"/>
  <c r="L55" i="5"/>
  <c r="M55" i="5" s="1"/>
  <c r="K55" i="5"/>
  <c r="M47" i="5"/>
  <c r="M48" i="5"/>
  <c r="M36" i="5"/>
  <c r="M32" i="5"/>
  <c r="M51" i="5"/>
  <c r="M44" i="5"/>
  <c r="M45" i="5"/>
  <c r="M46" i="5"/>
  <c r="G49" i="5"/>
  <c r="I49" i="5"/>
  <c r="E50" i="5"/>
  <c r="F50" i="5"/>
  <c r="I50" i="5" s="1"/>
  <c r="D50" i="5"/>
  <c r="O50" i="5" s="1"/>
  <c r="R50" i="5" s="1"/>
  <c r="M56" i="5"/>
  <c r="M57" i="5"/>
  <c r="I32" i="5"/>
  <c r="G32" i="5"/>
  <c r="L23" i="6"/>
  <c r="L24" i="6"/>
  <c r="L25" i="6"/>
  <c r="L50" i="6"/>
  <c r="L51" i="6"/>
  <c r="L47" i="6"/>
  <c r="L48" i="6"/>
  <c r="L13" i="6"/>
  <c r="L14" i="6"/>
  <c r="L16" i="6"/>
  <c r="F30" i="6"/>
  <c r="H30" i="6"/>
  <c r="L30" i="6"/>
  <c r="O30" i="6"/>
  <c r="P30" i="6"/>
  <c r="R30" i="6" s="1"/>
  <c r="L43" i="5"/>
  <c r="G12" i="5"/>
  <c r="G13" i="5"/>
  <c r="L26" i="5"/>
  <c r="M26" i="5" s="1"/>
  <c r="K26" i="5"/>
  <c r="L21" i="5"/>
  <c r="K21" i="5"/>
  <c r="N21" i="5"/>
  <c r="E11" i="5"/>
  <c r="H11" i="5" s="1"/>
  <c r="F35" i="6"/>
  <c r="F37" i="6"/>
  <c r="F38" i="6"/>
  <c r="F40" i="6"/>
  <c r="F43" i="6"/>
  <c r="F44" i="6"/>
  <c r="F45" i="6"/>
  <c r="F46" i="6"/>
  <c r="F47" i="6"/>
  <c r="F48" i="6"/>
  <c r="K42" i="6"/>
  <c r="J42" i="6"/>
  <c r="L37" i="5"/>
  <c r="K43" i="5"/>
  <c r="O43" i="5" s="1"/>
  <c r="K37" i="5"/>
  <c r="L11" i="5"/>
  <c r="M11" i="5" s="1"/>
  <c r="K11" i="5"/>
  <c r="J82" i="6"/>
  <c r="O82" i="6"/>
  <c r="K82" i="6"/>
  <c r="P82" i="6"/>
  <c r="F11" i="5"/>
  <c r="I11" i="5" s="1"/>
  <c r="F37" i="5"/>
  <c r="H37" i="5" s="1"/>
  <c r="E37" i="5"/>
  <c r="E35" i="5" s="1"/>
  <c r="F43" i="5"/>
  <c r="O49" i="5"/>
  <c r="P49" i="5"/>
  <c r="Q49" i="5" s="1"/>
  <c r="M49" i="5"/>
  <c r="L8" i="6"/>
  <c r="O47" i="6"/>
  <c r="P47" i="6"/>
  <c r="O48" i="6"/>
  <c r="H47" i="6"/>
  <c r="H48" i="6"/>
  <c r="P51" i="6"/>
  <c r="O51" i="6"/>
  <c r="P50" i="6"/>
  <c r="R50" i="6" s="1"/>
  <c r="O50" i="6"/>
  <c r="L45" i="6"/>
  <c r="L35" i="6"/>
  <c r="H8" i="6"/>
  <c r="H9" i="6"/>
  <c r="H35" i="6"/>
  <c r="H44" i="6"/>
  <c r="H45" i="6"/>
  <c r="F26" i="6"/>
  <c r="H26" i="6"/>
  <c r="F27" i="6"/>
  <c r="H27" i="6"/>
  <c r="F14" i="6"/>
  <c r="H14" i="6"/>
  <c r="F16" i="6"/>
  <c r="H16" i="6"/>
  <c r="F17" i="6"/>
  <c r="H17" i="6"/>
  <c r="F18" i="6"/>
  <c r="H18" i="6"/>
  <c r="F19" i="6"/>
  <c r="H19" i="6"/>
  <c r="F20" i="6"/>
  <c r="H20" i="6"/>
  <c r="P35" i="6"/>
  <c r="O35" i="6"/>
  <c r="P44" i="6"/>
  <c r="O44" i="6"/>
  <c r="Q44" i="6" s="1"/>
  <c r="P45" i="6"/>
  <c r="R45" i="6" s="1"/>
  <c r="O45" i="6"/>
  <c r="P46" i="6"/>
  <c r="O46" i="6"/>
  <c r="O14" i="6"/>
  <c r="P14" i="6"/>
  <c r="Q14" i="6" s="1"/>
  <c r="O16" i="6"/>
  <c r="P16" i="6"/>
  <c r="O17" i="6"/>
  <c r="Q17" i="6" s="1"/>
  <c r="P17" i="6"/>
  <c r="O18" i="6"/>
  <c r="Q18" i="6" s="1"/>
  <c r="P18" i="6"/>
  <c r="O19" i="6"/>
  <c r="P19" i="6"/>
  <c r="O20" i="6"/>
  <c r="P20" i="6"/>
  <c r="Q20" i="6" s="1"/>
  <c r="O21" i="6"/>
  <c r="R21" i="6" s="1"/>
  <c r="O22" i="6"/>
  <c r="O23" i="6"/>
  <c r="O24" i="6"/>
  <c r="Q24" i="6" s="1"/>
  <c r="P24" i="6"/>
  <c r="O25" i="6"/>
  <c r="P25" i="6"/>
  <c r="Q25" i="6" s="1"/>
  <c r="O26" i="6"/>
  <c r="P26" i="6"/>
  <c r="R26" i="6" s="1"/>
  <c r="O27" i="6"/>
  <c r="P27" i="6"/>
  <c r="R27" i="6" s="1"/>
  <c r="O8" i="6"/>
  <c r="P8" i="6"/>
  <c r="O9" i="6"/>
  <c r="R9" i="6" s="1"/>
  <c r="P9" i="6"/>
  <c r="L26" i="6"/>
  <c r="L27" i="6"/>
  <c r="F22" i="6"/>
  <c r="H22" i="6"/>
  <c r="P17" i="5"/>
  <c r="Q17" i="5" s="1"/>
  <c r="O17" i="5"/>
  <c r="P42" i="5"/>
  <c r="O42" i="5"/>
  <c r="P45" i="5"/>
  <c r="R45" i="5" s="1"/>
  <c r="O45" i="5"/>
  <c r="P46" i="5"/>
  <c r="O46" i="5"/>
  <c r="D43" i="5"/>
  <c r="F13" i="6"/>
  <c r="F24" i="6"/>
  <c r="F25" i="6"/>
  <c r="F31" i="6"/>
  <c r="F32" i="6"/>
  <c r="F33" i="6"/>
  <c r="F51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3" i="6"/>
  <c r="F85" i="6"/>
  <c r="F86" i="6"/>
  <c r="F87" i="6"/>
  <c r="F88" i="6"/>
  <c r="G16" i="5"/>
  <c r="G17" i="5"/>
  <c r="G18" i="5"/>
  <c r="G19" i="5"/>
  <c r="G20" i="5"/>
  <c r="G22" i="5"/>
  <c r="G23" i="5"/>
  <c r="G24" i="5"/>
  <c r="G27" i="5"/>
  <c r="G28" i="5"/>
  <c r="G29" i="5"/>
  <c r="G36" i="5"/>
  <c r="G38" i="5"/>
  <c r="G40" i="5"/>
  <c r="G41" i="5"/>
  <c r="G42" i="5"/>
  <c r="G44" i="5"/>
  <c r="G51" i="5"/>
  <c r="O7" i="6"/>
  <c r="P7" i="6"/>
  <c r="O10" i="6"/>
  <c r="P10" i="6"/>
  <c r="R10" i="6" s="1"/>
  <c r="O11" i="6"/>
  <c r="Q11" i="6" s="1"/>
  <c r="P11" i="6"/>
  <c r="O13" i="6"/>
  <c r="P13" i="6"/>
  <c r="Q13" i="6"/>
  <c r="O31" i="6"/>
  <c r="P31" i="6"/>
  <c r="R31" i="6" s="1"/>
  <c r="O32" i="6"/>
  <c r="P32" i="6"/>
  <c r="R32" i="6" s="1"/>
  <c r="O33" i="6"/>
  <c r="P33" i="6"/>
  <c r="O37" i="6"/>
  <c r="P37" i="6"/>
  <c r="Q37" i="6" s="1"/>
  <c r="O38" i="6"/>
  <c r="P38" i="6"/>
  <c r="R38" i="6" s="1"/>
  <c r="O43" i="6"/>
  <c r="R43" i="6" s="1"/>
  <c r="P43" i="6"/>
  <c r="Q43" i="6" s="1"/>
  <c r="H43" i="6"/>
  <c r="L43" i="6"/>
  <c r="L88" i="6"/>
  <c r="L87" i="6"/>
  <c r="L86" i="6"/>
  <c r="L85" i="6"/>
  <c r="L46" i="6"/>
  <c r="D37" i="5"/>
  <c r="I23" i="5"/>
  <c r="I22" i="5"/>
  <c r="P23" i="5"/>
  <c r="O23" i="5"/>
  <c r="O21" i="5" s="1"/>
  <c r="P22" i="5"/>
  <c r="R22" i="5"/>
  <c r="O22" i="5"/>
  <c r="P24" i="5"/>
  <c r="O24" i="5"/>
  <c r="Q24" i="5"/>
  <c r="L7" i="6"/>
  <c r="H7" i="6"/>
  <c r="D11" i="5"/>
  <c r="D10" i="5" s="1"/>
  <c r="L17" i="6"/>
  <c r="O53" i="6"/>
  <c r="Q53" i="6" s="1"/>
  <c r="P53" i="6"/>
  <c r="O54" i="6"/>
  <c r="P54" i="6"/>
  <c r="Q54" i="6" s="1"/>
  <c r="R54" i="6"/>
  <c r="O55" i="6"/>
  <c r="R55" i="6" s="1"/>
  <c r="O56" i="6"/>
  <c r="P56" i="6"/>
  <c r="Q56" i="6" s="1"/>
  <c r="O57" i="6"/>
  <c r="P57" i="6"/>
  <c r="Q57" i="6" s="1"/>
  <c r="O58" i="6"/>
  <c r="O59" i="6"/>
  <c r="O60" i="6"/>
  <c r="R60" i="6" s="1"/>
  <c r="P60" i="6"/>
  <c r="Q60" i="6" s="1"/>
  <c r="O61" i="6"/>
  <c r="P61" i="6"/>
  <c r="O62" i="6"/>
  <c r="P62" i="6"/>
  <c r="Q62" i="6" s="1"/>
  <c r="O63" i="6"/>
  <c r="P63" i="6"/>
  <c r="Q63" i="6" s="1"/>
  <c r="O64" i="6"/>
  <c r="P64" i="6"/>
  <c r="O65" i="6"/>
  <c r="Q65" i="6" s="1"/>
  <c r="P65" i="6"/>
  <c r="R65" i="6" s="1"/>
  <c r="O66" i="6"/>
  <c r="P66" i="6"/>
  <c r="O67" i="6"/>
  <c r="P67" i="6"/>
  <c r="Q67" i="6" s="1"/>
  <c r="O68" i="6"/>
  <c r="R68" i="6" s="1"/>
  <c r="O69" i="6"/>
  <c r="Q69" i="6" s="1"/>
  <c r="O70" i="6"/>
  <c r="P70" i="6"/>
  <c r="R70" i="6"/>
  <c r="O71" i="6"/>
  <c r="P71" i="6"/>
  <c r="Q71" i="6" s="1"/>
  <c r="O72" i="6"/>
  <c r="Q72" i="6" s="1"/>
  <c r="P72" i="6"/>
  <c r="R72" i="6" s="1"/>
  <c r="O73" i="6"/>
  <c r="P73" i="6"/>
  <c r="R73" i="6" s="1"/>
  <c r="O74" i="6"/>
  <c r="R74" i="6" s="1"/>
  <c r="O75" i="6"/>
  <c r="O76" i="6"/>
  <c r="P76" i="6"/>
  <c r="Q76" i="6" s="1"/>
  <c r="O77" i="6"/>
  <c r="P77" i="6"/>
  <c r="R77" i="6" s="1"/>
  <c r="O78" i="6"/>
  <c r="P78" i="6"/>
  <c r="R78" i="6" s="1"/>
  <c r="O79" i="6"/>
  <c r="P79" i="6"/>
  <c r="R79" i="6" s="1"/>
  <c r="O80" i="6"/>
  <c r="P80" i="6"/>
  <c r="R80" i="6"/>
  <c r="O81" i="6"/>
  <c r="O83" i="6"/>
  <c r="P83" i="6"/>
  <c r="O84" i="6"/>
  <c r="P84" i="6"/>
  <c r="O85" i="6"/>
  <c r="P85" i="6"/>
  <c r="R85" i="6"/>
  <c r="O86" i="6"/>
  <c r="P86" i="6"/>
  <c r="R86" i="6" s="1"/>
  <c r="O87" i="6"/>
  <c r="P87" i="6"/>
  <c r="Q87" i="6" s="1"/>
  <c r="O88" i="6"/>
  <c r="Q88" i="6" s="1"/>
  <c r="P88" i="6"/>
  <c r="H37" i="6"/>
  <c r="H38" i="6"/>
  <c r="H40" i="6"/>
  <c r="H46" i="6"/>
  <c r="H24" i="6"/>
  <c r="N24" i="6"/>
  <c r="H25" i="6"/>
  <c r="N25" i="6"/>
  <c r="I27" i="5"/>
  <c r="F89" i="5"/>
  <c r="H89" i="5" s="1"/>
  <c r="P55" i="6"/>
  <c r="P68" i="6"/>
  <c r="Q68" i="6"/>
  <c r="O57" i="5"/>
  <c r="Q57" i="5" s="1"/>
  <c r="P57" i="5"/>
  <c r="H10" i="6"/>
  <c r="H11" i="6"/>
  <c r="H13" i="6"/>
  <c r="H31" i="6"/>
  <c r="H32" i="6"/>
  <c r="H33" i="6"/>
  <c r="H50" i="6"/>
  <c r="H51" i="6"/>
  <c r="H53" i="6"/>
  <c r="H54" i="6"/>
  <c r="H55" i="6"/>
  <c r="H56" i="6"/>
  <c r="H57" i="6"/>
  <c r="H59" i="6"/>
  <c r="H60" i="6"/>
  <c r="H61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5" i="6"/>
  <c r="H86" i="6"/>
  <c r="H87" i="6"/>
  <c r="H88" i="6"/>
  <c r="N13" i="6"/>
  <c r="O27" i="5"/>
  <c r="P27" i="5"/>
  <c r="R27" i="5" s="1"/>
  <c r="M27" i="5"/>
  <c r="O86" i="5"/>
  <c r="P86" i="5"/>
  <c r="O87" i="5"/>
  <c r="P87" i="5"/>
  <c r="R87" i="5" s="1"/>
  <c r="O88" i="5"/>
  <c r="P88" i="5"/>
  <c r="R88" i="5"/>
  <c r="K89" i="5"/>
  <c r="O89" i="5"/>
  <c r="L89" i="5"/>
  <c r="O90" i="5"/>
  <c r="P90" i="5"/>
  <c r="R90" i="5"/>
  <c r="P85" i="5"/>
  <c r="R85" i="5"/>
  <c r="O85" i="5"/>
  <c r="M88" i="5"/>
  <c r="N88" i="5"/>
  <c r="N87" i="5"/>
  <c r="M87" i="5"/>
  <c r="I85" i="5"/>
  <c r="J85" i="5"/>
  <c r="I86" i="5"/>
  <c r="J86" i="5"/>
  <c r="I87" i="5"/>
  <c r="J87" i="5"/>
  <c r="I88" i="5"/>
  <c r="J88" i="5"/>
  <c r="P20" i="5"/>
  <c r="R20" i="5"/>
  <c r="I12" i="5"/>
  <c r="I13" i="5"/>
  <c r="I16" i="5"/>
  <c r="I17" i="5"/>
  <c r="I18" i="5"/>
  <c r="I19" i="5"/>
  <c r="I28" i="5"/>
  <c r="I29" i="5"/>
  <c r="I36" i="5"/>
  <c r="I38" i="5"/>
  <c r="I40" i="5"/>
  <c r="I41" i="5"/>
  <c r="I42" i="5"/>
  <c r="I44" i="5"/>
  <c r="I47" i="5"/>
  <c r="I48" i="5"/>
  <c r="I90" i="5"/>
  <c r="J90" i="5"/>
  <c r="O38" i="5"/>
  <c r="Q38" i="5" s="1"/>
  <c r="P38" i="5"/>
  <c r="M38" i="5"/>
  <c r="M40" i="5"/>
  <c r="M41" i="5"/>
  <c r="M42" i="5"/>
  <c r="O32" i="5"/>
  <c r="P32" i="5"/>
  <c r="M28" i="5"/>
  <c r="M29" i="5"/>
  <c r="M30" i="5"/>
  <c r="O28" i="5"/>
  <c r="P28" i="5"/>
  <c r="O29" i="5"/>
  <c r="P29" i="5"/>
  <c r="P18" i="5"/>
  <c r="R18" i="5" s="1"/>
  <c r="O18" i="5"/>
  <c r="P19" i="5"/>
  <c r="O19" i="5"/>
  <c r="O56" i="5"/>
  <c r="P56" i="5"/>
  <c r="M90" i="5"/>
  <c r="N90" i="5"/>
  <c r="N6" i="6"/>
  <c r="N33" i="6"/>
  <c r="M16" i="5"/>
  <c r="O16" i="5"/>
  <c r="P16" i="5"/>
  <c r="R16" i="5" s="1"/>
  <c r="O47" i="5"/>
  <c r="P40" i="5"/>
  <c r="Q40" i="5"/>
  <c r="O40" i="5"/>
  <c r="P41" i="5"/>
  <c r="O41" i="5"/>
  <c r="P36" i="5"/>
  <c r="O36" i="5"/>
  <c r="L9" i="6"/>
  <c r="L31" i="6"/>
  <c r="L32" i="6"/>
  <c r="L33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C11" i="5"/>
  <c r="C15" i="5"/>
  <c r="C24" i="5"/>
  <c r="C21" i="5"/>
  <c r="C10" i="5" s="1"/>
  <c r="C52" i="5" s="1"/>
  <c r="C91" i="5" s="1"/>
  <c r="C50" i="5"/>
  <c r="C55" i="5"/>
  <c r="C54" i="5" s="1"/>
  <c r="C53" i="5" s="1"/>
  <c r="C60" i="5"/>
  <c r="C89" i="5"/>
  <c r="O12" i="5"/>
  <c r="P12" i="5"/>
  <c r="Q12" i="5" s="1"/>
  <c r="P13" i="5"/>
  <c r="O13" i="5"/>
  <c r="Q13" i="5" s="1"/>
  <c r="P44" i="5"/>
  <c r="O44" i="5"/>
  <c r="O48" i="5"/>
  <c r="P48" i="5"/>
  <c r="O51" i="5"/>
  <c r="P51" i="5"/>
  <c r="Q51" i="5" s="1"/>
  <c r="M19" i="5"/>
  <c r="M24" i="5"/>
  <c r="M21" i="5" s="1"/>
  <c r="C43" i="5"/>
  <c r="N50" i="6"/>
  <c r="N17" i="6"/>
  <c r="N21" i="6"/>
  <c r="N31" i="6"/>
  <c r="N32" i="6"/>
  <c r="N34" i="6"/>
  <c r="N12" i="6"/>
  <c r="N11" i="6"/>
  <c r="N10" i="6"/>
  <c r="N9" i="6"/>
  <c r="I24" i="5"/>
  <c r="H68" i="6"/>
  <c r="H62" i="6"/>
  <c r="P75" i="6"/>
  <c r="Q75" i="6" s="1"/>
  <c r="P69" i="6"/>
  <c r="R69" i="6"/>
  <c r="P59" i="6"/>
  <c r="Q59" i="6"/>
  <c r="P58" i="6"/>
  <c r="Q58" i="6"/>
  <c r="H58" i="6"/>
  <c r="P74" i="6"/>
  <c r="H74" i="6"/>
  <c r="H81" i="6"/>
  <c r="P81" i="6"/>
  <c r="Q81" i="6" s="1"/>
  <c r="N49" i="6"/>
  <c r="N52" i="6"/>
  <c r="I57" i="5"/>
  <c r="I56" i="5"/>
  <c r="R58" i="6"/>
  <c r="R57" i="6"/>
  <c r="Q55" i="6"/>
  <c r="Q87" i="5"/>
  <c r="R88" i="6"/>
  <c r="R63" i="6"/>
  <c r="Q66" i="6"/>
  <c r="Q86" i="5"/>
  <c r="R86" i="5"/>
  <c r="Q79" i="6"/>
  <c r="Q64" i="6"/>
  <c r="I89" i="5"/>
  <c r="P89" i="5"/>
  <c r="Q89" i="5" s="1"/>
  <c r="Q80" i="6"/>
  <c r="R65" i="5"/>
  <c r="R64" i="6"/>
  <c r="R71" i="6"/>
  <c r="R87" i="6"/>
  <c r="R66" i="6"/>
  <c r="R76" i="6"/>
  <c r="P37" i="5"/>
  <c r="G43" i="5"/>
  <c r="R83" i="5"/>
  <c r="H43" i="5"/>
  <c r="G31" i="5"/>
  <c r="Q65" i="5"/>
  <c r="H34" i="6"/>
  <c r="G82" i="6"/>
  <c r="Q47" i="6"/>
  <c r="R24" i="6"/>
  <c r="R47" i="6"/>
  <c r="G6" i="6"/>
  <c r="R33" i="6"/>
  <c r="Q48" i="6"/>
  <c r="N37" i="5"/>
  <c r="N26" i="5"/>
  <c r="J21" i="5"/>
  <c r="H15" i="5"/>
  <c r="J37" i="5"/>
  <c r="R19" i="5"/>
  <c r="R38" i="5"/>
  <c r="Q33" i="5"/>
  <c r="Q69" i="5"/>
  <c r="Q58" i="5"/>
  <c r="Q25" i="5"/>
  <c r="Q59" i="5"/>
  <c r="Q83" i="5"/>
  <c r="Q79" i="5"/>
  <c r="R75" i="5"/>
  <c r="Q72" i="5"/>
  <c r="N89" i="5"/>
  <c r="O15" i="5"/>
  <c r="Q90" i="5"/>
  <c r="R24" i="5"/>
  <c r="R70" i="5"/>
  <c r="R80" i="5"/>
  <c r="R58" i="5"/>
  <c r="D35" i="5"/>
  <c r="R59" i="5"/>
  <c r="Q14" i="5"/>
  <c r="M89" i="5"/>
  <c r="R13" i="5"/>
  <c r="Q85" i="5"/>
  <c r="Q66" i="5"/>
  <c r="Q34" i="5"/>
  <c r="R33" i="5"/>
  <c r="G55" i="5"/>
  <c r="Q80" i="5"/>
  <c r="R66" i="5"/>
  <c r="Q77" i="5"/>
  <c r="Q19" i="5"/>
  <c r="Q88" i="5"/>
  <c r="J43" i="5"/>
  <c r="Q70" i="5"/>
  <c r="Q30" i="5"/>
  <c r="G21" i="5"/>
  <c r="H55" i="5"/>
  <c r="F54" i="5"/>
  <c r="I54" i="5" s="1"/>
  <c r="I21" i="5"/>
  <c r="J60" i="5"/>
  <c r="R61" i="5"/>
  <c r="R78" i="5"/>
  <c r="R42" i="5"/>
  <c r="F35" i="5"/>
  <c r="I35" i="5" s="1"/>
  <c r="I43" i="5"/>
  <c r="Q42" i="5"/>
  <c r="I37" i="5"/>
  <c r="G37" i="5"/>
  <c r="I26" i="5"/>
  <c r="G26" i="5"/>
  <c r="Q27" i="5"/>
  <c r="H26" i="5"/>
  <c r="J26" i="5"/>
  <c r="O26" i="5"/>
  <c r="Q26" i="5" s="1"/>
  <c r="I15" i="5"/>
  <c r="G15" i="5"/>
  <c r="J15" i="5"/>
  <c r="J11" i="5"/>
  <c r="P11" i="5"/>
  <c r="Q27" i="6"/>
  <c r="O6" i="6"/>
  <c r="H6" i="6"/>
  <c r="G42" i="6"/>
  <c r="G34" i="6"/>
  <c r="J35" i="5"/>
  <c r="D52" i="5"/>
  <c r="D84" i="5" s="1"/>
  <c r="O55" i="5"/>
  <c r="I55" i="5"/>
  <c r="D53" i="5"/>
  <c r="O53" i="5" s="1"/>
  <c r="R28" i="6"/>
  <c r="V49" i="6"/>
  <c r="Q50" i="6"/>
  <c r="M42" i="6"/>
  <c r="R35" i="6"/>
  <c r="R23" i="6"/>
  <c r="R25" i="6"/>
  <c r="R18" i="6"/>
  <c r="Q9" i="6"/>
  <c r="Q19" i="6"/>
  <c r="L42" i="6"/>
  <c r="R20" i="6"/>
  <c r="M12" i="6"/>
  <c r="L12" i="6"/>
  <c r="R13" i="6"/>
  <c r="Q39" i="6"/>
  <c r="Q23" i="6"/>
  <c r="P42" i="6"/>
  <c r="R42" i="6" s="1"/>
  <c r="Q35" i="6"/>
  <c r="Q41" i="6"/>
  <c r="R46" i="6"/>
  <c r="R36" i="6"/>
  <c r="O42" i="6"/>
  <c r="Q36" i="6"/>
  <c r="Q33" i="6"/>
  <c r="R7" i="6"/>
  <c r="Q30" i="6"/>
  <c r="C49" i="6"/>
  <c r="C52" i="6" s="1"/>
  <c r="C93" i="6" s="1"/>
  <c r="Q15" i="6"/>
  <c r="R48" i="6"/>
  <c r="Q40" i="6"/>
  <c r="Q31" i="6"/>
  <c r="R11" i="6"/>
  <c r="Q10" i="6"/>
  <c r="Q46" i="6"/>
  <c r="Q77" i="6"/>
  <c r="Q70" i="6"/>
  <c r="R53" i="6"/>
  <c r="R81" i="6"/>
  <c r="Q85" i="6"/>
  <c r="Q7" i="6"/>
  <c r="Q32" i="6"/>
  <c r="R40" i="6"/>
  <c r="Q74" i="6"/>
  <c r="R59" i="6"/>
  <c r="K49" i="6"/>
  <c r="Q51" i="6"/>
  <c r="G12" i="6"/>
  <c r="Q26" i="6"/>
  <c r="R19" i="6"/>
  <c r="R14" i="6"/>
  <c r="O12" i="6"/>
  <c r="I12" i="6"/>
  <c r="H12" i="6"/>
  <c r="F12" i="6"/>
  <c r="P12" i="6"/>
  <c r="Q12" i="6" s="1"/>
  <c r="P26" i="5"/>
  <c r="Q22" i="5"/>
  <c r="R29" i="5"/>
  <c r="L54" i="5"/>
  <c r="P21" i="5"/>
  <c r="Q21" i="5" s="1"/>
  <c r="P55" i="5"/>
  <c r="R40" i="5"/>
  <c r="Q18" i="5"/>
  <c r="R14" i="5"/>
  <c r="Q61" i="5"/>
  <c r="N55" i="5"/>
  <c r="R17" i="5"/>
  <c r="M37" i="5"/>
  <c r="L10" i="5"/>
  <c r="R63" i="5"/>
  <c r="Q68" i="5"/>
  <c r="R71" i="5"/>
  <c r="R44" i="5"/>
  <c r="Q29" i="5"/>
  <c r="R76" i="5"/>
  <c r="R81" i="5"/>
  <c r="Q48" i="5"/>
  <c r="O37" i="5"/>
  <c r="O31" i="5"/>
  <c r="N50" i="5"/>
  <c r="Q67" i="5"/>
  <c r="P60" i="5"/>
  <c r="P54" i="5"/>
  <c r="E54" i="5"/>
  <c r="E53" i="5" s="1"/>
  <c r="G53" i="5" s="1"/>
  <c r="F53" i="5"/>
  <c r="J53" i="5" s="1"/>
  <c r="R82" i="5"/>
  <c r="J54" i="5"/>
  <c r="O60" i="5"/>
  <c r="H54" i="5"/>
  <c r="N60" i="5"/>
  <c r="R32" i="5"/>
  <c r="N43" i="5"/>
  <c r="Q45" i="5"/>
  <c r="P50" i="5"/>
  <c r="M50" i="5"/>
  <c r="R49" i="5"/>
  <c r="R48" i="5"/>
  <c r="Q44" i="5"/>
  <c r="P31" i="5"/>
  <c r="R31" i="5" s="1"/>
  <c r="Q31" i="5"/>
  <c r="I10" i="5"/>
  <c r="K53" i="5"/>
  <c r="Q50" i="5"/>
  <c r="D89" i="6" l="1"/>
  <c r="D93" i="6"/>
  <c r="D91" i="5"/>
  <c r="Q60" i="5"/>
  <c r="Q47" i="5"/>
  <c r="R47" i="5"/>
  <c r="R67" i="6"/>
  <c r="Q23" i="5"/>
  <c r="Q16" i="6"/>
  <c r="R16" i="6"/>
  <c r="G50" i="5"/>
  <c r="H50" i="5"/>
  <c r="L34" i="6"/>
  <c r="H60" i="5"/>
  <c r="G60" i="5"/>
  <c r="N31" i="5"/>
  <c r="M31" i="5"/>
  <c r="J31" i="5"/>
  <c r="I31" i="5"/>
  <c r="O54" i="5"/>
  <c r="R54" i="5" s="1"/>
  <c r="H35" i="5"/>
  <c r="G35" i="5"/>
  <c r="F42" i="6"/>
  <c r="E49" i="6"/>
  <c r="H42" i="6"/>
  <c r="R62" i="5"/>
  <c r="P6" i="6"/>
  <c r="R60" i="5"/>
  <c r="R12" i="6"/>
  <c r="Q42" i="6"/>
  <c r="F52" i="5"/>
  <c r="K35" i="5"/>
  <c r="R21" i="5"/>
  <c r="R37" i="6"/>
  <c r="I42" i="6"/>
  <c r="R57" i="5"/>
  <c r="Q16" i="5"/>
  <c r="R56" i="5"/>
  <c r="Q56" i="5"/>
  <c r="R28" i="5"/>
  <c r="Q28" i="5"/>
  <c r="L6" i="6"/>
  <c r="Q39" i="5"/>
  <c r="P34" i="6"/>
  <c r="L35" i="5"/>
  <c r="M43" i="5"/>
  <c r="Q74" i="5"/>
  <c r="R74" i="5"/>
  <c r="Q54" i="5"/>
  <c r="R51" i="5"/>
  <c r="G54" i="5"/>
  <c r="M54" i="5"/>
  <c r="L53" i="5"/>
  <c r="N54" i="5"/>
  <c r="M34" i="6"/>
  <c r="R89" i="5"/>
  <c r="E10" i="5"/>
  <c r="R41" i="5"/>
  <c r="Q41" i="5"/>
  <c r="Q73" i="6"/>
  <c r="H21" i="5"/>
  <c r="L52" i="5"/>
  <c r="Q21" i="6"/>
  <c r="Q55" i="5"/>
  <c r="R55" i="5"/>
  <c r="Q61" i="6"/>
  <c r="R61" i="6"/>
  <c r="H10" i="5"/>
  <c r="J10" i="5"/>
  <c r="Q36" i="5"/>
  <c r="R36" i="5"/>
  <c r="M10" i="5"/>
  <c r="H53" i="5"/>
  <c r="K52" i="6"/>
  <c r="I53" i="5"/>
  <c r="J49" i="6"/>
  <c r="J52" i="6" s="1"/>
  <c r="R12" i="5"/>
  <c r="O10" i="5"/>
  <c r="R46" i="5"/>
  <c r="Q46" i="5"/>
  <c r="M15" i="5"/>
  <c r="N15" i="5"/>
  <c r="P15" i="5"/>
  <c r="R8" i="6"/>
  <c r="Q8" i="6"/>
  <c r="Q45" i="6"/>
  <c r="P10" i="5"/>
  <c r="C89" i="6"/>
  <c r="N10" i="5"/>
  <c r="R26" i="5"/>
  <c r="P43" i="5"/>
  <c r="Q37" i="5"/>
  <c r="R37" i="5"/>
  <c r="Q32" i="5"/>
  <c r="R23" i="5"/>
  <c r="R17" i="6"/>
  <c r="R51" i="6"/>
  <c r="R73" i="5"/>
  <c r="N11" i="5"/>
  <c r="R62" i="6"/>
  <c r="R44" i="6"/>
  <c r="J55" i="5"/>
  <c r="G11" i="5"/>
  <c r="O11" i="5"/>
  <c r="J50" i="5"/>
  <c r="I34" i="6"/>
  <c r="Q86" i="6"/>
  <c r="R75" i="6"/>
  <c r="R56" i="6"/>
  <c r="Q78" i="6"/>
  <c r="J89" i="5"/>
  <c r="Q38" i="6"/>
  <c r="J52" i="5" l="1"/>
  <c r="I52" i="5"/>
  <c r="Q43" i="5"/>
  <c r="R43" i="5"/>
  <c r="M49" i="6"/>
  <c r="Q34" i="6"/>
  <c r="R34" i="6"/>
  <c r="J89" i="6"/>
  <c r="O89" i="6" s="1"/>
  <c r="O52" i="6"/>
  <c r="M53" i="5"/>
  <c r="L84" i="5"/>
  <c r="P53" i="5"/>
  <c r="N53" i="5"/>
  <c r="Q11" i="5"/>
  <c r="R11" i="5"/>
  <c r="M52" i="6"/>
  <c r="K89" i="6"/>
  <c r="R6" i="6"/>
  <c r="Q6" i="6"/>
  <c r="P52" i="5"/>
  <c r="M52" i="5"/>
  <c r="M35" i="5"/>
  <c r="N35" i="5"/>
  <c r="P35" i="5"/>
  <c r="E52" i="5"/>
  <c r="E84" i="5" s="1"/>
  <c r="G10" i="5"/>
  <c r="O49" i="6"/>
  <c r="L49" i="6"/>
  <c r="L52" i="6" s="1"/>
  <c r="L89" i="6" s="1"/>
  <c r="Q15" i="5"/>
  <c r="R15" i="5"/>
  <c r="F84" i="5"/>
  <c r="Q10" i="5"/>
  <c r="R10" i="5"/>
  <c r="K52" i="5"/>
  <c r="N52" i="5" s="1"/>
  <c r="O35" i="5"/>
  <c r="I49" i="6"/>
  <c r="G49" i="6"/>
  <c r="H49" i="6"/>
  <c r="E52" i="6"/>
  <c r="F49" i="6"/>
  <c r="P49" i="6"/>
  <c r="R49" i="6" l="1"/>
  <c r="Q49" i="6"/>
  <c r="R52" i="5"/>
  <c r="I84" i="5"/>
  <c r="J84" i="5"/>
  <c r="P84" i="5"/>
  <c r="G84" i="5"/>
  <c r="H84" i="5"/>
  <c r="F91" i="5"/>
  <c r="H52" i="5"/>
  <c r="Q35" i="5"/>
  <c r="R35" i="5"/>
  <c r="M89" i="6"/>
  <c r="N84" i="5"/>
  <c r="L91" i="5"/>
  <c r="G52" i="6"/>
  <c r="F52" i="6"/>
  <c r="H52" i="6"/>
  <c r="E93" i="6"/>
  <c r="I52" i="6"/>
  <c r="P52" i="6"/>
  <c r="E89" i="6"/>
  <c r="G52" i="5"/>
  <c r="O52" i="5"/>
  <c r="Q52" i="5" s="1"/>
  <c r="K84" i="5"/>
  <c r="Q53" i="5"/>
  <c r="R53" i="5"/>
  <c r="R52" i="6" l="1"/>
  <c r="Q52" i="6"/>
  <c r="H89" i="6"/>
  <c r="G89" i="6"/>
  <c r="I89" i="6"/>
  <c r="F89" i="6"/>
  <c r="P89" i="6"/>
  <c r="P91" i="5"/>
  <c r="N91" i="5"/>
  <c r="K91" i="5"/>
  <c r="O91" i="5" s="1"/>
  <c r="O84" i="5"/>
  <c r="R84" i="5" s="1"/>
  <c r="H91" i="5"/>
  <c r="J91" i="5"/>
  <c r="I91" i="5"/>
  <c r="M84" i="5"/>
  <c r="M91" i="5" l="1"/>
  <c r="Q84" i="5"/>
  <c r="R91" i="5"/>
  <c r="Q91" i="5"/>
  <c r="Q89" i="6"/>
  <c r="R89" i="6"/>
</calcChain>
</file>

<file path=xl/sharedStrings.xml><?xml version="1.0" encoding="utf-8"?>
<sst xmlns="http://schemas.openxmlformats.org/spreadsheetml/2006/main" count="310" uniqueCount="268">
  <si>
    <t>Кредитування</t>
  </si>
  <si>
    <t xml:space="preserve">Надання пільгового довгострокового кредиту громадянам на будівництво (реконструкцію) та придбання житла </t>
  </si>
  <si>
    <t>Повернення кредитів, наданих для кредитування громадян на будівництво (реконструкцію) та придбання житла</t>
  </si>
  <si>
    <t>Надання державного пільгового кредиту індивідуальним сільським забудовникам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</si>
  <si>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</si>
  <si>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</si>
  <si>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</si>
  <si>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</si>
  <si>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</si>
  <si>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</si>
  <si>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</si>
  <si>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</si>
  <si>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</si>
  <si>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</si>
  <si>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</si>
  <si>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</si>
  <si>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</si>
  <si>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</si>
  <si>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</si>
  <si>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</si>
  <si>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</si>
  <si>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>Разом доходів</t>
  </si>
  <si>
    <t>Всього доходів</t>
  </si>
  <si>
    <t xml:space="preserve">  </t>
  </si>
  <si>
    <t>Найменування видатків</t>
  </si>
  <si>
    <t>900201</t>
  </si>
  <si>
    <t xml:space="preserve">Разом видатків </t>
  </si>
  <si>
    <t>900202</t>
  </si>
  <si>
    <t>900300</t>
  </si>
  <si>
    <t>Перевищення доходів над видатками (дефіцит бюджету)</t>
  </si>
  <si>
    <t xml:space="preserve">III. Джерела фінансування дефіциту : </t>
  </si>
  <si>
    <t xml:space="preserve">Зміна залишків коштів місцевих бюджетів та бюджетних установ, що утримуються з  місцевих бюджетів </t>
  </si>
  <si>
    <t xml:space="preserve">Залишки на початок року </t>
  </si>
  <si>
    <t xml:space="preserve">Залишки на кінець звітного періоду </t>
  </si>
  <si>
    <t>Фінансування за рахунок коштів бюджетів різних рівнів та державних фондів</t>
  </si>
  <si>
    <t>Позики, одержані з державних фондів</t>
  </si>
  <si>
    <t xml:space="preserve">         одержано позик</t>
  </si>
  <si>
    <t xml:space="preserve">         погашено  позик</t>
  </si>
  <si>
    <t>Позики, одержані з бюджетів вищих рівнів</t>
  </si>
  <si>
    <t>Позики, одержані з бюджетів нижчих рівнів</t>
  </si>
  <si>
    <t xml:space="preserve">Фінансування за рахунок  позик Національного банку України </t>
  </si>
  <si>
    <t>Позики Національного банку України для фінансування дефіциту бюджету</t>
  </si>
  <si>
    <t xml:space="preserve">          зміна залишків коштів на рахунках бюджетних установ</t>
  </si>
  <si>
    <t xml:space="preserve">          зміна готівкових залишків коштів</t>
  </si>
  <si>
    <t>Фінансування за рахунок комерційних банків</t>
  </si>
  <si>
    <t>Позики комерційних банків для фінансування  дефіциту бюджету</t>
  </si>
  <si>
    <t xml:space="preserve">          одержано позик</t>
  </si>
  <si>
    <t xml:space="preserve">          погашено позик</t>
  </si>
  <si>
    <t>Інше внутрішнє фінансування</t>
  </si>
  <si>
    <t>Коригування</t>
  </si>
  <si>
    <t>Разом коштів, отриманих з усіх джерел фінансування дефіциту бюджету</t>
  </si>
  <si>
    <t>Державне мито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</si>
  <si>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</si>
  <si>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</si>
  <si>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</si>
  <si>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Кошти, одержані із загального фонду до бюджету розвитку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</si>
  <si>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</si>
  <si>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</si>
  <si>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</si>
  <si>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</si>
  <si>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</si>
  <si>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</si>
  <si>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</si>
  <si>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</si>
  <si>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</si>
  <si>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Дотації</t>
  </si>
  <si>
    <t>Субвенції</t>
  </si>
  <si>
    <t>Доходи від операцій з капіталом</t>
  </si>
  <si>
    <t xml:space="preserve">про виконання місцевих бюджетів  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</si>
  <si>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</si>
  <si>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</si>
  <si>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</si>
  <si>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</si>
  <si>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</si>
  <si>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</si>
  <si>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</si>
  <si>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</si>
  <si>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</si>
  <si>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>Разом</t>
  </si>
  <si>
    <t>Офіційні трансферти з іншої                                                                                              частини бюджету</t>
  </si>
  <si>
    <t xml:space="preserve">Застверджено місцевими радами на 2005 рік </t>
  </si>
  <si>
    <t>Доходи від операцій  з кредитування та надання гарантій</t>
  </si>
  <si>
    <t>Затверджено обласною радою  на 2010 рік із урахуванням змін</t>
  </si>
  <si>
    <t>Виконано з початку року</t>
  </si>
  <si>
    <t>Збір за місця для паркування транспортних засобів </t>
  </si>
  <si>
    <t>Туристичний збір </t>
  </si>
  <si>
    <t>Єдиний податок  </t>
  </si>
  <si>
    <t>Інші податки та збори</t>
  </si>
  <si>
    <t>Екологічний податок</t>
  </si>
  <si>
    <t>24170000</t>
  </si>
  <si>
    <t>Надходження коштів пайової участі у розвитку інфраструктури населеного пункту</t>
  </si>
  <si>
    <t>Плата за використання інших природних ресурсів  </t>
  </si>
  <si>
    <t>41030300</t>
  </si>
  <si>
    <t>41035000</t>
  </si>
  <si>
    <t>Кошти, що передаються до районних та мiських  бюджетiв з міських (міст районного значення), селищних, сільських та районних у містах бюджетів</t>
  </si>
  <si>
    <t>Дотації вирівнювання, що передаються з районних та міських (обласного значення) бюджетів</t>
  </si>
  <si>
    <t>Інші субвенції</t>
  </si>
  <si>
    <t>41010600</t>
  </si>
  <si>
    <t>41020300</t>
  </si>
  <si>
    <t>Субвенція на утримання об"єктів спільного користування чи ліквідацію негативних наслідків діяльності об"їктів спільного користування</t>
  </si>
  <si>
    <t>Усього доходів</t>
  </si>
  <si>
    <t>16</t>
  </si>
  <si>
    <t>17</t>
  </si>
  <si>
    <t>Базова дотація</t>
  </si>
  <si>
    <t>Організація та проведення громадських робіт</t>
  </si>
  <si>
    <t>6</t>
  </si>
  <si>
    <t>7</t>
  </si>
  <si>
    <t>2000</t>
  </si>
  <si>
    <t>3000</t>
  </si>
  <si>
    <t>3100</t>
  </si>
  <si>
    <t>3110</t>
  </si>
  <si>
    <t>3130</t>
  </si>
  <si>
    <t>3140</t>
  </si>
  <si>
    <t>Повернення коштів, наданих для кредитування індивідуальних сільських забудовників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</si>
  <si>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</si>
  <si>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</si>
  <si>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</si>
  <si>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</si>
  <si>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</si>
  <si>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</si>
  <si>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3030</t>
  </si>
  <si>
    <t>3180</t>
  </si>
  <si>
    <t>3190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</si>
  <si>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</si>
  <si>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</si>
  <si>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</si>
  <si>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</si>
  <si>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</si>
  <si>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</si>
  <si>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</si>
  <si>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</si>
  <si>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</si>
  <si>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</si>
  <si>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Реверсна дотація </t>
  </si>
  <si>
    <t xml:space="preserve">Всього видатків </t>
  </si>
  <si>
    <t>Код типової програмної класифікації видатків та кредитування місцевих бюджетів</t>
  </si>
  <si>
    <t>Акцизний податок з вироблених в Україні підакцизних товарів (продукції)</t>
  </si>
  <si>
    <t xml:space="preserve"> I. Доходи  по області (загальний та спеціальний фонди)</t>
  </si>
  <si>
    <t>II  Видатки  по області (загальний та спеціальний фонди)</t>
  </si>
  <si>
    <t>0150</t>
  </si>
  <si>
    <t>Економічна діяльність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</si>
  <si>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</si>
  <si>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</si>
  <si>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</t>
  </si>
  <si>
    <t>8200</t>
  </si>
  <si>
    <t>8300</t>
  </si>
  <si>
    <t>8400</t>
  </si>
  <si>
    <t>8700</t>
  </si>
  <si>
    <t>Громадський порядок та безпека</t>
  </si>
  <si>
    <t>Охорона навколишнього природного середовища</t>
  </si>
  <si>
    <t>7100</t>
  </si>
  <si>
    <t>Сільське, лісове, рибне господарство та мисливство</t>
  </si>
  <si>
    <t>Інші заклади та заходи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</si>
  <si>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</si>
  <si>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</si>
  <si>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</si>
  <si>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</si>
  <si>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</si>
  <si>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</si>
  <si>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</si>
  <si>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</si>
  <si>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обробки інформації з нарахування та виплати допомог і компенсацій</t>
  </si>
  <si>
    <t>Забезпечення реалізації окремих програм для осіб з інвалідністю</t>
  </si>
  <si>
    <t>9110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</si>
  <si>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</si>
  <si>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</si>
  <si>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</si>
  <si>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</si>
  <si>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</si>
  <si>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</si>
  <si>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</si>
  <si>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Податок на майно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</si>
  <si>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</si>
  <si>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</si>
  <si>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</si>
  <si>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</si>
  <si>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</si>
  <si>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8600</t>
  </si>
  <si>
    <t>Обслуговування місцевого боргу</t>
  </si>
  <si>
    <t>42000000</t>
  </si>
  <si>
    <t>Від Європейського Союзу, урядів іноземних держав, міжнародних організацій, донорських установ</t>
  </si>
  <si>
    <t>4</t>
  </si>
  <si>
    <t>Відхилення (+;-)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</si>
  <si>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</si>
  <si>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</si>
  <si>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</si>
  <si>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</si>
  <si>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</si>
  <si>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</si>
  <si>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Відхилення  (+;-)</t>
  </si>
  <si>
    <t>Податок та збір на доходи фізичних осіб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</si>
  <si>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</si>
  <si>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</si>
  <si>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</si>
  <si>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</si>
  <si>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</si>
  <si>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</si>
  <si>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</si>
  <si>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</si>
  <si>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</si>
  <si>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Відхилення від кошторисних призначень (+/-)</t>
  </si>
  <si>
    <t>Процент виконання до плану року</t>
  </si>
  <si>
    <t>Охорона здоров'я</t>
  </si>
  <si>
    <t>Зв'язок, телекомунікації та інформатика</t>
  </si>
  <si>
    <t>7500</t>
  </si>
  <si>
    <t>Податки на власність</t>
  </si>
  <si>
    <t>12000000</t>
  </si>
  <si>
    <t>Окремі податки і збори, що зараховуються до місцевих бюджетів 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</si>
  <si>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</si>
  <si>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реалізацію пректів з реконструкції, капітального ремонту приймальних відділень в опорних закладах охорони здоров"я у госпітальних округах</t>
  </si>
  <si>
    <t>Рентна плата за користування надрами місцевого значення</t>
  </si>
  <si>
    <t>Податки і збори, не віднесені до інших категорій, та кошти, що передаються (отримуються) відповідно до бюджетного законодавства</t>
  </si>
  <si>
    <t>(тис. грн)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</si>
  <si>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</si>
  <si>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</si>
  <si>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</si>
  <si>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</si>
  <si>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</si>
  <si>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</si>
  <si>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</si>
  <si>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</si>
  <si>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7200</t>
  </si>
  <si>
    <t>Газове господарство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</si>
  <si>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</si>
  <si>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</si>
  <si>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</si>
  <si>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Збір за забруднення навколишнього природного середовища  </t>
  </si>
  <si>
    <t>Виплата компенсації реабілітованим</t>
  </si>
  <si>
    <t>41021400</t>
  </si>
  <si>
    <t>Затверджено обласною радою на 2025 рік із урахуванням змін</t>
  </si>
  <si>
    <t>Процент виконання до плану 2025 року</t>
  </si>
  <si>
    <t>Затверджено місцевими радами на 2025 рік із урахуванням змін (кошторисні призначення)</t>
  </si>
  <si>
    <t>Затверджено обласною радою  на 2025 рік з урахуванням змін</t>
  </si>
  <si>
    <t>Затверджено місцевими радами на 2025 рік із урахуванням змін</t>
  </si>
  <si>
    <t>Затверджено місцевими радами на 2025 рік з урахуванням змін (кошторисні призначення)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</si>
  <si>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</si>
  <si>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</si>
  <si>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</si>
  <si>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</si>
  <si>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</si>
  <si>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41036000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</si>
  <si>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</si>
  <si>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</si>
  <si>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Надання інших внутрішніх кредитів</t>
  </si>
  <si>
    <t>4120</t>
  </si>
  <si>
    <t>Повернення внутрішніх кредитів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</si>
  <si>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</si>
  <si>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</si>
  <si>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</si>
  <si>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за січень-березень 2025 року</t>
  </si>
  <si>
    <t>План на січень-березень 2025 року</t>
  </si>
  <si>
    <t>Відхилення на січень-березень 2025 року (+/-)</t>
  </si>
  <si>
    <t xml:space="preserve">Процент виконання до плану на січень-березень 2025 року </t>
  </si>
  <si>
    <t>Відхилення до плану на січень-березень 2025 року (+/-)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</si>
  <si>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</si>
  <si>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</si>
  <si>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41030900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</si>
  <si>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</si>
  <si>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</si>
  <si>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</si>
  <si>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</si>
  <si>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Рентна плата за користування надрами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</si>
  <si>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</si>
  <si>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</si>
  <si>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Регіональний розвиток та інші інвестиційні проекти</t>
  </si>
  <si>
    <t>Транспорт та транспортна інфраструктура, дорожнє господарство</t>
  </si>
  <si>
    <t>Медіа (Засоби масової інформації)</t>
  </si>
  <si>
    <t>(по квартальному звіту)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</si>
</sst>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10" formatCode="0.0%"/>
    <numFmt numFmtId="212" formatCode="#,##0.000"/>
  </numFmts>
  <fonts count="81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5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i/>
      <sz val="16"/>
      <name val="Times New Roman Cyr"/>
      <family val="1"/>
      <charset val="204"/>
    </font>
    <font>
      <i/>
      <sz val="16"/>
      <color indexed="8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4"/>
      <name val="Times New Roman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6"/>
      <name val="Times New Roman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0"/>
      <color rgb="FFFF0000"/>
      <name val="Times New Roman Cyr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FF0000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58" fillId="0" borderId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9" fontId="1" fillId="0" borderId="0" applyFont="0" applyFill="0" applyBorder="0" applyAlignment="0" applyProtection="0"/>
    <xf numFmtId="0" fontId="57" fillId="4" borderId="0" applyNumberFormat="0" applyBorder="0" applyAlignment="0" applyProtection="0"/>
    <xf numFmtId="0" fontId="49" fillId="0" borderId="2" applyNumberFormat="0" applyFill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1" fillId="0" borderId="0" applyNumberFormat="0" applyFill="0" applyBorder="0" applyAlignment="0" applyProtection="0"/>
    <xf numFmtId="0" fontId="58" fillId="0" borderId="0"/>
    <xf numFmtId="0" fontId="66" fillId="0" borderId="0"/>
    <xf numFmtId="0" fontId="67" fillId="0" borderId="0"/>
    <xf numFmtId="0" fontId="68" fillId="0" borderId="0"/>
    <xf numFmtId="0" fontId="31" fillId="0" borderId="0"/>
    <xf numFmtId="0" fontId="70" fillId="0" borderId="0"/>
    <xf numFmtId="0" fontId="55" fillId="0" borderId="5" applyNumberFormat="0" applyFill="0" applyAlignment="0" applyProtection="0"/>
    <xf numFmtId="0" fontId="52" fillId="20" borderId="6" applyNumberFormat="0" applyAlignment="0" applyProtection="0"/>
    <xf numFmtId="0" fontId="53" fillId="0" borderId="0" applyNumberFormat="0" applyFill="0" applyBorder="0" applyAlignment="0" applyProtection="0"/>
    <xf numFmtId="0" fontId="71" fillId="0" borderId="0"/>
    <xf numFmtId="0" fontId="58" fillId="0" borderId="0"/>
    <xf numFmtId="0" fontId="65" fillId="0" borderId="0"/>
    <xf numFmtId="0" fontId="70" fillId="0" borderId="0"/>
    <xf numFmtId="0" fontId="60" fillId="0" borderId="0"/>
    <xf numFmtId="0" fontId="2" fillId="0" borderId="0"/>
    <xf numFmtId="0" fontId="3" fillId="0" borderId="0"/>
    <xf numFmtId="0" fontId="3" fillId="0" borderId="0"/>
    <xf numFmtId="0" fontId="46" fillId="22" borderId="7" applyNumberFormat="0" applyFont="0" applyAlignment="0" applyProtection="0"/>
    <xf numFmtId="0" fontId="65" fillId="22" borderId="7" applyNumberFormat="0" applyFont="0" applyAlignment="0" applyProtection="0"/>
    <xf numFmtId="0" fontId="54" fillId="21" borderId="0" applyNumberFormat="0" applyBorder="0" applyAlignment="0" applyProtection="0"/>
    <xf numFmtId="0" fontId="59" fillId="0" borderId="0"/>
    <xf numFmtId="0" fontId="56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83">
    <xf numFmtId="0" fontId="0" fillId="0" borderId="0" xfId="0"/>
    <xf numFmtId="0" fontId="8" fillId="0" borderId="0" xfId="65" applyFont="1" applyFill="1" applyProtection="1"/>
    <xf numFmtId="0" fontId="5" fillId="0" borderId="0" xfId="65" applyFont="1" applyFill="1" applyAlignment="1" applyProtection="1">
      <alignment horizontal="left" vertical="center"/>
    </xf>
    <xf numFmtId="0" fontId="10" fillId="0" borderId="0" xfId="65" applyFont="1" applyProtection="1"/>
    <xf numFmtId="0" fontId="11" fillId="0" borderId="8" xfId="65" applyFont="1" applyBorder="1" applyAlignment="1" applyProtection="1">
      <alignment horizontal="center" vertical="center"/>
    </xf>
    <xf numFmtId="0" fontId="8" fillId="0" borderId="0" xfId="65" applyFont="1" applyProtection="1"/>
    <xf numFmtId="0" fontId="6" fillId="0" borderId="8" xfId="65" applyFont="1" applyBorder="1" applyAlignment="1" applyProtection="1">
      <alignment horizontal="center" vertical="center" wrapText="1"/>
    </xf>
    <xf numFmtId="191" fontId="9" fillId="0" borderId="8" xfId="65" applyNumberFormat="1" applyFont="1" applyBorder="1" applyProtection="1">
      <protection locked="0"/>
    </xf>
    <xf numFmtId="0" fontId="6" fillId="23" borderId="8" xfId="65" applyFont="1" applyFill="1" applyBorder="1" applyAlignment="1" applyProtection="1">
      <alignment horizontal="center" vertical="center"/>
    </xf>
    <xf numFmtId="0" fontId="6" fillId="23" borderId="8" xfId="65" applyFont="1" applyFill="1" applyBorder="1" applyAlignment="1" applyProtection="1">
      <alignment horizontal="center" vertical="center" wrapText="1"/>
    </xf>
    <xf numFmtId="191" fontId="6" fillId="23" borderId="8" xfId="65" applyNumberFormat="1" applyFont="1" applyFill="1" applyBorder="1" applyProtection="1"/>
    <xf numFmtId="0" fontId="11" fillId="0" borderId="0" xfId="0" applyFont="1" applyProtection="1"/>
    <xf numFmtId="0" fontId="2" fillId="0" borderId="0" xfId="65" applyFont="1" applyProtection="1"/>
    <xf numFmtId="0" fontId="10" fillId="0" borderId="8" xfId="65" applyFont="1" applyBorder="1" applyAlignment="1" applyProtection="1">
      <alignment horizontal="center" vertical="center"/>
    </xf>
    <xf numFmtId="191" fontId="13" fillId="0" borderId="8" xfId="65" applyNumberFormat="1" applyFont="1" applyBorder="1" applyProtection="1">
      <protection locked="0"/>
    </xf>
    <xf numFmtId="49" fontId="11" fillId="0" borderId="8" xfId="65" applyNumberFormat="1" applyFont="1" applyBorder="1" applyAlignment="1" applyProtection="1">
      <alignment horizontal="center" vertical="top" wrapText="1"/>
    </xf>
    <xf numFmtId="0" fontId="11" fillId="0" borderId="8" xfId="65" applyFont="1" applyBorder="1" applyAlignment="1" applyProtection="1">
      <alignment horizontal="center" vertical="top" wrapText="1"/>
    </xf>
    <xf numFmtId="0" fontId="7" fillId="0" borderId="8" xfId="65" applyFont="1" applyBorder="1" applyAlignment="1" applyProtection="1">
      <alignment vertical="center" wrapText="1"/>
    </xf>
    <xf numFmtId="0" fontId="18" fillId="0" borderId="0" xfId="65" applyFont="1" applyAlignment="1" applyProtection="1"/>
    <xf numFmtId="0" fontId="19" fillId="0" borderId="0" xfId="65" applyFont="1" applyFill="1" applyAlignment="1" applyProtection="1"/>
    <xf numFmtId="0" fontId="17" fillId="0" borderId="0" xfId="66" applyFont="1" applyAlignment="1" applyProtection="1"/>
    <xf numFmtId="0" fontId="16" fillId="0" borderId="0" xfId="65" applyFont="1" applyFill="1" applyAlignment="1" applyProtection="1"/>
    <xf numFmtId="0" fontId="21" fillId="0" borderId="0" xfId="65" applyFont="1" applyFill="1" applyProtection="1"/>
    <xf numFmtId="0" fontId="21" fillId="0" borderId="0" xfId="65" applyFont="1" applyProtection="1"/>
    <xf numFmtId="0" fontId="21" fillId="0" borderId="0" xfId="65" applyFont="1" applyBorder="1" applyProtection="1"/>
    <xf numFmtId="0" fontId="22" fillId="0" borderId="0" xfId="0" applyFont="1" applyProtection="1"/>
    <xf numFmtId="0" fontId="24" fillId="0" borderId="0" xfId="65" applyFont="1" applyProtection="1"/>
    <xf numFmtId="200" fontId="24" fillId="0" borderId="0" xfId="65" applyNumberFormat="1" applyFont="1" applyProtection="1"/>
    <xf numFmtId="0" fontId="8" fillId="0" borderId="0" xfId="65" applyFont="1" applyAlignment="1" applyProtection="1">
      <alignment horizontal="center"/>
    </xf>
    <xf numFmtId="0" fontId="26" fillId="0" borderId="0" xfId="65" applyFont="1" applyProtection="1"/>
    <xf numFmtId="0" fontId="16" fillId="0" borderId="0" xfId="0" applyFont="1" applyFill="1" applyAlignment="1" applyProtection="1"/>
    <xf numFmtId="0" fontId="16" fillId="0" borderId="0" xfId="0" applyFont="1" applyFill="1" applyBorder="1" applyAlignment="1" applyProtection="1">
      <alignment vertical="center"/>
    </xf>
    <xf numFmtId="191" fontId="16" fillId="0" borderId="0" xfId="0" applyNumberFormat="1" applyFont="1" applyFill="1" applyBorder="1" applyAlignment="1" applyProtection="1">
      <alignment vertical="center"/>
    </xf>
    <xf numFmtId="191" fontId="21" fillId="0" borderId="0" xfId="65" applyNumberFormat="1" applyFont="1" applyBorder="1" applyProtection="1"/>
    <xf numFmtId="0" fontId="6" fillId="0" borderId="9" xfId="65" applyFont="1" applyFill="1" applyBorder="1" applyAlignment="1" applyProtection="1">
      <alignment horizontal="center" wrapText="1"/>
    </xf>
    <xf numFmtId="0" fontId="8" fillId="0" borderId="0" xfId="65" applyFont="1" applyAlignment="1" applyProtection="1">
      <alignment wrapText="1"/>
    </xf>
    <xf numFmtId="49" fontId="11" fillId="0" borderId="10" xfId="65" applyNumberFormat="1" applyFont="1" applyBorder="1" applyAlignment="1" applyProtection="1">
      <alignment horizontal="center" vertical="top" wrapText="1"/>
    </xf>
    <xf numFmtId="191" fontId="8" fillId="0" borderId="0" xfId="65" applyNumberFormat="1" applyFont="1" applyBorder="1" applyAlignment="1" applyProtection="1">
      <alignment wrapText="1"/>
    </xf>
    <xf numFmtId="191" fontId="8" fillId="0" borderId="0" xfId="65" applyNumberFormat="1" applyFont="1" applyBorder="1" applyAlignment="1" applyProtection="1">
      <alignment horizontal="center"/>
    </xf>
    <xf numFmtId="191" fontId="8" fillId="0" borderId="0" xfId="65" applyNumberFormat="1" applyFont="1" applyBorder="1" applyAlignment="1" applyProtection="1">
      <alignment horizontal="center" vertical="center" wrapText="1"/>
    </xf>
    <xf numFmtId="191" fontId="8" fillId="0" borderId="0" xfId="65" applyNumberFormat="1" applyFont="1" applyAlignment="1" applyProtection="1">
      <alignment wrapText="1"/>
    </xf>
    <xf numFmtId="191" fontId="8" fillId="0" borderId="0" xfId="65" applyNumberFormat="1" applyFont="1" applyAlignment="1" applyProtection="1">
      <alignment horizontal="center"/>
    </xf>
    <xf numFmtId="191" fontId="6" fillId="0" borderId="0" xfId="65" applyNumberFormat="1" applyFont="1" applyBorder="1" applyAlignment="1" applyProtection="1">
      <alignment horizontal="center" vertical="center" wrapText="1"/>
    </xf>
    <xf numFmtId="191" fontId="29" fillId="0" borderId="0" xfId="0" applyNumberFormat="1" applyFont="1" applyBorder="1" applyAlignment="1">
      <alignment horizontal="center" vertical="center"/>
    </xf>
    <xf numFmtId="191" fontId="13" fillId="0" borderId="8" xfId="65" applyNumberFormat="1" applyFont="1" applyFill="1" applyBorder="1" applyProtection="1">
      <protection locked="0"/>
    </xf>
    <xf numFmtId="191" fontId="8" fillId="0" borderId="0" xfId="65" applyNumberFormat="1" applyFont="1" applyBorder="1" applyProtection="1"/>
    <xf numFmtId="191" fontId="8" fillId="0" borderId="0" xfId="65" applyNumberFormat="1" applyFont="1" applyProtection="1"/>
    <xf numFmtId="0" fontId="6" fillId="0" borderId="0" xfId="65" applyFont="1" applyFill="1" applyAlignment="1" applyProtection="1">
      <alignment horizontal="center" wrapText="1"/>
    </xf>
    <xf numFmtId="2" fontId="8" fillId="0" borderId="0" xfId="65" applyNumberFormat="1" applyFont="1" applyFill="1" applyProtection="1"/>
    <xf numFmtId="200" fontId="6" fillId="0" borderId="0" xfId="67" applyNumberFormat="1" applyFont="1" applyAlignment="1" applyProtection="1">
      <alignment horizontal="center"/>
    </xf>
    <xf numFmtId="191" fontId="27" fillId="0" borderId="0" xfId="65" applyNumberFormat="1" applyFont="1" applyFill="1" applyBorder="1" applyProtection="1"/>
    <xf numFmtId="191" fontId="28" fillId="0" borderId="0" xfId="65" applyNumberFormat="1" applyFont="1" applyFill="1" applyBorder="1" applyProtection="1"/>
    <xf numFmtId="0" fontId="24" fillId="0" borderId="0" xfId="65" applyFont="1" applyFill="1" applyProtection="1"/>
    <xf numFmtId="0" fontId="2" fillId="0" borderId="0" xfId="65" applyFont="1" applyFill="1" applyProtection="1"/>
    <xf numFmtId="0" fontId="23" fillId="0" borderId="0" xfId="65" applyFont="1" applyFill="1" applyProtection="1"/>
    <xf numFmtId="0" fontId="8" fillId="0" borderId="0" xfId="0" applyFont="1" applyFill="1" applyBorder="1" applyAlignment="1" applyProtection="1">
      <alignment vertical="center"/>
    </xf>
    <xf numFmtId="0" fontId="11" fillId="0" borderId="11" xfId="65" applyFont="1" applyFill="1" applyBorder="1" applyAlignment="1" applyProtection="1">
      <alignment horizontal="centerContinuous" vertical="center" wrapText="1"/>
    </xf>
    <xf numFmtId="0" fontId="11" fillId="0" borderId="11" xfId="65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Continuous" vertical="center" wrapText="1"/>
    </xf>
    <xf numFmtId="0" fontId="11" fillId="0" borderId="8" xfId="65" applyFont="1" applyFill="1" applyBorder="1" applyAlignment="1" applyProtection="1">
      <alignment horizontal="centerContinuous" vertical="center" wrapText="1"/>
    </xf>
    <xf numFmtId="0" fontId="11" fillId="0" borderId="12" xfId="0" applyFont="1" applyFill="1" applyBorder="1" applyAlignment="1" applyProtection="1">
      <alignment horizontal="centerContinuous" vertical="center" wrapText="1"/>
    </xf>
    <xf numFmtId="0" fontId="11" fillId="0" borderId="11" xfId="0" applyFont="1" applyFill="1" applyBorder="1" applyAlignment="1" applyProtection="1">
      <alignment horizontal="centerContinuous" vertical="center" wrapText="1"/>
    </xf>
    <xf numFmtId="0" fontId="26" fillId="0" borderId="0" xfId="65" applyFont="1" applyFill="1" applyProtection="1"/>
    <xf numFmtId="0" fontId="11" fillId="0" borderId="8" xfId="65" applyFont="1" applyFill="1" applyBorder="1" applyAlignment="1" applyProtection="1">
      <alignment horizontal="center" vertical="center" wrapText="1"/>
    </xf>
    <xf numFmtId="49" fontId="4" fillId="0" borderId="8" xfId="65" applyNumberFormat="1" applyFont="1" applyFill="1" applyBorder="1" applyAlignment="1" applyProtection="1">
      <alignment horizontal="center"/>
    </xf>
    <xf numFmtId="49" fontId="34" fillId="0" borderId="8" xfId="0" applyNumberFormat="1" applyFont="1" applyFill="1" applyBorder="1" applyAlignment="1">
      <alignment horizontal="center" vertical="center"/>
    </xf>
    <xf numFmtId="49" fontId="25" fillId="0" borderId="8" xfId="65" applyNumberFormat="1" applyFont="1" applyFill="1" applyBorder="1" applyAlignment="1" applyProtection="1">
      <alignment horizontal="center"/>
    </xf>
    <xf numFmtId="49" fontId="25" fillId="0" borderId="8" xfId="65" applyNumberFormat="1" applyFont="1" applyFill="1" applyBorder="1" applyAlignment="1" applyProtection="1">
      <alignment horizontal="center" vertical="center" wrapText="1"/>
    </xf>
    <xf numFmtId="49" fontId="25" fillId="24" borderId="8" xfId="65" applyNumberFormat="1" applyFont="1" applyFill="1" applyBorder="1" applyAlignment="1" applyProtection="1">
      <alignment horizontal="center"/>
    </xf>
    <xf numFmtId="49" fontId="35" fillId="0" borderId="8" xfId="65" applyNumberFormat="1" applyFont="1" applyFill="1" applyBorder="1" applyAlignment="1" applyProtection="1">
      <alignment horizontal="center" vertical="center" wrapText="1"/>
    </xf>
    <xf numFmtId="49" fontId="25" fillId="23" borderId="8" xfId="65" applyNumberFormat="1" applyFont="1" applyFill="1" applyBorder="1" applyAlignment="1" applyProtection="1">
      <alignment horizontal="center"/>
    </xf>
    <xf numFmtId="49" fontId="25" fillId="0" borderId="8" xfId="65" applyNumberFormat="1" applyFont="1" applyBorder="1" applyAlignment="1" applyProtection="1">
      <alignment horizontal="center"/>
    </xf>
    <xf numFmtId="0" fontId="33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3" fillId="0" borderId="8" xfId="65" applyFont="1" applyFill="1" applyBorder="1" applyProtection="1">
      <protection locked="0"/>
    </xf>
    <xf numFmtId="200" fontId="32" fillId="23" borderId="8" xfId="65" applyNumberFormat="1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center" vertical="center" wrapText="1"/>
    </xf>
    <xf numFmtId="200" fontId="8" fillId="0" borderId="0" xfId="65" applyNumberFormat="1" applyFont="1" applyFill="1" applyProtection="1"/>
    <xf numFmtId="49" fontId="25" fillId="25" borderId="8" xfId="65" applyNumberFormat="1" applyFont="1" applyFill="1" applyBorder="1" applyAlignment="1" applyProtection="1">
      <alignment horizontal="center" vertical="center" wrapText="1"/>
    </xf>
    <xf numFmtId="0" fontId="23" fillId="25" borderId="0" xfId="65" applyFont="1" applyFill="1" applyProtection="1"/>
    <xf numFmtId="0" fontId="24" fillId="25" borderId="0" xfId="65" applyFont="1" applyFill="1" applyProtection="1"/>
    <xf numFmtId="0" fontId="2" fillId="25" borderId="0" xfId="65" applyFont="1" applyFill="1" applyProtection="1"/>
    <xf numFmtId="49" fontId="11" fillId="25" borderId="8" xfId="65" applyNumberFormat="1" applyFont="1" applyFill="1" applyBorder="1" applyAlignment="1" applyProtection="1">
      <alignment horizontal="center" vertical="top" wrapText="1"/>
    </xf>
    <xf numFmtId="0" fontId="11" fillId="25" borderId="8" xfId="0" applyFont="1" applyFill="1" applyBorder="1" applyAlignment="1" applyProtection="1">
      <alignment horizontal="centerContinuous" vertical="center" wrapText="1"/>
    </xf>
    <xf numFmtId="0" fontId="21" fillId="25" borderId="0" xfId="65" applyFont="1" applyFill="1" applyProtection="1"/>
    <xf numFmtId="191" fontId="27" fillId="25" borderId="0" xfId="65" applyNumberFormat="1" applyFont="1" applyFill="1" applyBorder="1" applyProtection="1"/>
    <xf numFmtId="0" fontId="8" fillId="25" borderId="0" xfId="65" applyFont="1" applyFill="1" applyProtection="1"/>
    <xf numFmtId="0" fontId="6" fillId="23" borderId="8" xfId="65" applyNumberFormat="1" applyFont="1" applyFill="1" applyBorder="1" applyAlignment="1" applyProtection="1">
      <alignment horizontal="center"/>
    </xf>
    <xf numFmtId="191" fontId="28" fillId="25" borderId="0" xfId="65" applyNumberFormat="1" applyFont="1" applyFill="1" applyBorder="1" applyProtection="1"/>
    <xf numFmtId="191" fontId="21" fillId="25" borderId="0" xfId="65" applyNumberFormat="1" applyFont="1" applyFill="1" applyProtection="1"/>
    <xf numFmtId="0" fontId="6" fillId="0" borderId="0" xfId="65" applyFont="1" applyFill="1" applyProtection="1"/>
    <xf numFmtId="0" fontId="4" fillId="0" borderId="0" xfId="0" applyFont="1" applyFill="1" applyBorder="1" applyAlignment="1" applyProtection="1">
      <alignment vertical="center"/>
    </xf>
    <xf numFmtId="200" fontId="21" fillId="0" borderId="0" xfId="65" applyNumberFormat="1" applyFont="1" applyProtection="1"/>
    <xf numFmtId="200" fontId="8" fillId="0" borderId="0" xfId="65" applyNumberFormat="1" applyFont="1" applyProtection="1"/>
    <xf numFmtId="200" fontId="6" fillId="0" borderId="0" xfId="0" applyNumberFormat="1" applyFont="1" applyFill="1" applyBorder="1" applyAlignment="1" applyProtection="1">
      <alignment vertical="center"/>
    </xf>
    <xf numFmtId="200" fontId="13" fillId="0" borderId="8" xfId="65" applyNumberFormat="1" applyFont="1" applyBorder="1" applyProtection="1">
      <protection locked="0"/>
    </xf>
    <xf numFmtId="200" fontId="6" fillId="0" borderId="8" xfId="65" applyNumberFormat="1" applyFont="1" applyFill="1" applyBorder="1" applyProtection="1"/>
    <xf numFmtId="200" fontId="13" fillId="0" borderId="8" xfId="65" applyNumberFormat="1" applyFont="1" applyBorder="1" applyProtection="1"/>
    <xf numFmtId="200" fontId="11" fillId="0" borderId="8" xfId="65" applyNumberFormat="1" applyFont="1" applyBorder="1" applyProtection="1"/>
    <xf numFmtId="200" fontId="8" fillId="0" borderId="8" xfId="65" applyNumberFormat="1" applyFont="1" applyFill="1" applyBorder="1" applyProtection="1"/>
    <xf numFmtId="200" fontId="14" fillId="0" borderId="8" xfId="0" applyNumberFormat="1" applyFont="1" applyFill="1" applyBorder="1" applyAlignment="1">
      <alignment vertical="center"/>
    </xf>
    <xf numFmtId="200" fontId="6" fillId="23" borderId="8" xfId="65" applyNumberFormat="1" applyFont="1" applyFill="1" applyBorder="1" applyProtection="1"/>
    <xf numFmtId="200" fontId="12" fillId="23" borderId="8" xfId="65" applyNumberFormat="1" applyFont="1" applyFill="1" applyBorder="1" applyProtection="1"/>
    <xf numFmtId="200" fontId="8" fillId="0" borderId="0" xfId="65" applyNumberFormat="1" applyFont="1" applyBorder="1" applyProtection="1"/>
    <xf numFmtId="0" fontId="5" fillId="0" borderId="8" xfId="65" applyFont="1" applyFill="1" applyBorder="1" applyAlignment="1" applyProtection="1">
      <alignment horizontal="center" vertical="center" wrapText="1"/>
    </xf>
    <xf numFmtId="191" fontId="5" fillId="0" borderId="8" xfId="65" applyNumberFormat="1" applyFont="1" applyFill="1" applyBorder="1" applyProtection="1"/>
    <xf numFmtId="0" fontId="38" fillId="0" borderId="8" xfId="65" applyFont="1" applyFill="1" applyBorder="1" applyAlignment="1" applyProtection="1">
      <alignment vertical="center" wrapText="1"/>
    </xf>
    <xf numFmtId="191" fontId="38" fillId="0" borderId="8" xfId="65" applyNumberFormat="1" applyFont="1" applyFill="1" applyBorder="1" applyProtection="1">
      <protection locked="0"/>
    </xf>
    <xf numFmtId="191" fontId="5" fillId="0" borderId="8" xfId="65" applyNumberFormat="1" applyFont="1" applyFill="1" applyBorder="1" applyProtection="1">
      <protection locked="0"/>
    </xf>
    <xf numFmtId="191" fontId="39" fillId="0" borderId="8" xfId="65" applyNumberFormat="1" applyFont="1" applyFill="1" applyBorder="1" applyProtection="1">
      <protection locked="0"/>
    </xf>
    <xf numFmtId="0" fontId="5" fillId="25" borderId="8" xfId="65" applyFont="1" applyFill="1" applyBorder="1" applyAlignment="1" applyProtection="1">
      <alignment horizontal="center" vertical="center" wrapText="1"/>
    </xf>
    <xf numFmtId="191" fontId="5" fillId="25" borderId="8" xfId="65" applyNumberFormat="1" applyFont="1" applyFill="1" applyBorder="1" applyProtection="1">
      <protection locked="0"/>
    </xf>
    <xf numFmtId="191" fontId="37" fillId="0" borderId="8" xfId="65" applyNumberFormat="1" applyFont="1" applyFill="1" applyBorder="1" applyProtection="1">
      <protection locked="0"/>
    </xf>
    <xf numFmtId="191" fontId="37" fillId="25" borderId="8" xfId="65" applyNumberFormat="1" applyFont="1" applyFill="1" applyBorder="1" applyProtection="1">
      <protection locked="0"/>
    </xf>
    <xf numFmtId="0" fontId="5" fillId="23" borderId="8" xfId="65" applyFont="1" applyFill="1" applyBorder="1" applyAlignment="1" applyProtection="1">
      <alignment horizontal="center" vertical="center" wrapText="1"/>
    </xf>
    <xf numFmtId="191" fontId="5" fillId="23" borderId="8" xfId="65" applyNumberFormat="1" applyFont="1" applyFill="1" applyBorder="1" applyProtection="1"/>
    <xf numFmtId="191" fontId="40" fillId="0" borderId="8" xfId="0" applyNumberFormat="1" applyFont="1" applyFill="1" applyBorder="1" applyAlignment="1">
      <alignment vertical="center"/>
    </xf>
    <xf numFmtId="191" fontId="41" fillId="0" borderId="8" xfId="0" applyNumberFormat="1" applyFont="1" applyFill="1" applyBorder="1" applyAlignment="1">
      <alignment vertical="center"/>
    </xf>
    <xf numFmtId="191" fontId="42" fillId="0" borderId="8" xfId="0" applyNumberFormat="1" applyFont="1" applyFill="1" applyBorder="1" applyAlignment="1">
      <alignment vertical="center"/>
    </xf>
    <xf numFmtId="0" fontId="37" fillId="0" borderId="8" xfId="65" applyFont="1" applyFill="1" applyBorder="1" applyAlignment="1" applyProtection="1">
      <alignment horizontal="center" vertical="center" wrapText="1"/>
    </xf>
    <xf numFmtId="200" fontId="5" fillId="23" borderId="8" xfId="65" applyNumberFormat="1" applyFont="1" applyFill="1" applyBorder="1" applyAlignment="1" applyProtection="1">
      <alignment horizontal="left"/>
    </xf>
    <xf numFmtId="0" fontId="5" fillId="0" borderId="8" xfId="65" applyFont="1" applyFill="1" applyBorder="1" applyAlignment="1" applyProtection="1">
      <alignment horizontal="left" wrapText="1"/>
    </xf>
    <xf numFmtId="0" fontId="42" fillId="0" borderId="8" xfId="65" applyFont="1" applyFill="1" applyBorder="1" applyAlignment="1" applyProtection="1">
      <alignment vertical="center" wrapText="1"/>
    </xf>
    <xf numFmtId="0" fontId="5" fillId="0" borderId="8" xfId="65" applyFont="1" applyFill="1" applyBorder="1" applyAlignment="1" applyProtection="1">
      <alignment horizontal="left"/>
    </xf>
    <xf numFmtId="0" fontId="5" fillId="0" borderId="8" xfId="65" applyFont="1" applyFill="1" applyBorder="1" applyAlignment="1" applyProtection="1">
      <alignment horizontal="left" vertical="center" wrapText="1"/>
    </xf>
    <xf numFmtId="0" fontId="40" fillId="0" borderId="8" xfId="65" applyFont="1" applyFill="1" applyBorder="1" applyAlignment="1" applyProtection="1">
      <alignment horizontal="left" vertical="center" wrapText="1"/>
    </xf>
    <xf numFmtId="0" fontId="40" fillId="25" borderId="8" xfId="65" applyFont="1" applyFill="1" applyBorder="1" applyAlignment="1" applyProtection="1">
      <alignment horizontal="left" vertical="center" wrapText="1"/>
    </xf>
    <xf numFmtId="0" fontId="42" fillId="0" borderId="8" xfId="65" applyFont="1" applyFill="1" applyBorder="1" applyAlignment="1" applyProtection="1">
      <alignment horizontal="left" vertical="center" wrapText="1"/>
    </xf>
    <xf numFmtId="0" fontId="40" fillId="24" borderId="8" xfId="65" applyFont="1" applyFill="1" applyBorder="1" applyAlignment="1" applyProtection="1">
      <alignment horizontal="center" vertical="center" wrapText="1"/>
    </xf>
    <xf numFmtId="0" fontId="40" fillId="23" borderId="8" xfId="65" applyFont="1" applyFill="1" applyBorder="1" applyAlignment="1" applyProtection="1">
      <alignment horizontal="center" vertical="center" wrapText="1"/>
    </xf>
    <xf numFmtId="0" fontId="40" fillId="0" borderId="8" xfId="65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Continuous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39" fillId="0" borderId="8" xfId="0" applyFont="1" applyFill="1" applyBorder="1" applyAlignment="1" applyProtection="1">
      <alignment horizontal="left" vertical="center" wrapText="1"/>
    </xf>
    <xf numFmtId="0" fontId="38" fillId="0" borderId="8" xfId="0" applyFont="1" applyFill="1" applyBorder="1" applyAlignment="1" applyProtection="1">
      <alignment vertical="center" wrapText="1"/>
    </xf>
    <xf numFmtId="0" fontId="39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38" fillId="25" borderId="8" xfId="0" applyNumberFormat="1" applyFont="1" applyFill="1" applyBorder="1" applyAlignment="1">
      <alignment horizontal="left" vertical="center" wrapText="1"/>
    </xf>
    <xf numFmtId="0" fontId="38" fillId="0" borderId="8" xfId="0" applyNumberFormat="1" applyFont="1" applyFill="1" applyBorder="1" applyAlignment="1">
      <alignment horizontal="left" vertical="center" wrapText="1"/>
    </xf>
    <xf numFmtId="200" fontId="44" fillId="23" borderId="8" xfId="65" applyNumberFormat="1" applyFont="1" applyFill="1" applyBorder="1" applyAlignment="1" applyProtection="1">
      <alignment horizontal="left"/>
    </xf>
    <xf numFmtId="0" fontId="37" fillId="0" borderId="8" xfId="65" applyFont="1" applyFill="1" applyBorder="1" applyAlignment="1" applyProtection="1">
      <alignment vertical="center" wrapText="1"/>
    </xf>
    <xf numFmtId="49" fontId="35" fillId="25" borderId="8" xfId="65" applyNumberFormat="1" applyFont="1" applyFill="1" applyBorder="1" applyAlignment="1" applyProtection="1">
      <alignment horizontal="center"/>
    </xf>
    <xf numFmtId="0" fontId="5" fillId="25" borderId="8" xfId="0" applyFont="1" applyFill="1" applyBorder="1" applyAlignment="1" applyProtection="1"/>
    <xf numFmtId="4" fontId="6" fillId="0" borderId="0" xfId="65" applyNumberFormat="1" applyFont="1" applyBorder="1" applyAlignment="1" applyProtection="1">
      <alignment horizontal="centerContinuous" vertical="center"/>
    </xf>
    <xf numFmtId="4" fontId="8" fillId="0" borderId="0" xfId="65" applyNumberFormat="1" applyFont="1" applyBorder="1" applyAlignment="1" applyProtection="1">
      <alignment horizontal="centerContinuous" vertical="center"/>
    </xf>
    <xf numFmtId="4" fontId="8" fillId="0" borderId="0" xfId="65" applyNumberFormat="1" applyFont="1" applyProtection="1"/>
    <xf numFmtId="200" fontId="5" fillId="25" borderId="8" xfId="65" applyNumberFormat="1" applyFont="1" applyFill="1" applyBorder="1" applyAlignment="1" applyProtection="1">
      <alignment horizontal="center"/>
    </xf>
    <xf numFmtId="200" fontId="5" fillId="0" borderId="8" xfId="65" applyNumberFormat="1" applyFont="1" applyFill="1" applyBorder="1" applyAlignment="1" applyProtection="1">
      <alignment horizontal="center"/>
    </xf>
    <xf numFmtId="200" fontId="38" fillId="25" borderId="8" xfId="65" applyNumberFormat="1" applyFont="1" applyFill="1" applyBorder="1" applyAlignment="1" applyProtection="1">
      <alignment horizontal="center"/>
    </xf>
    <xf numFmtId="200" fontId="38" fillId="0" borderId="8" xfId="65" applyNumberFormat="1" applyFont="1" applyFill="1" applyBorder="1" applyAlignment="1" applyProtection="1">
      <alignment horizontal="center"/>
    </xf>
    <xf numFmtId="200" fontId="40" fillId="24" borderId="8" xfId="65" applyNumberFormat="1" applyFont="1" applyFill="1" applyBorder="1" applyAlignment="1" applyProtection="1">
      <alignment horizontal="center" vertical="center" wrapText="1"/>
    </xf>
    <xf numFmtId="200" fontId="44" fillId="23" borderId="8" xfId="65" applyNumberFormat="1" applyFont="1" applyFill="1" applyBorder="1" applyAlignment="1" applyProtection="1">
      <alignment horizontal="center"/>
    </xf>
    <xf numFmtId="200" fontId="5" fillId="25" borderId="8" xfId="0" applyNumberFormat="1" applyFont="1" applyFill="1" applyBorder="1" applyAlignment="1" applyProtection="1">
      <alignment horizontal="center"/>
    </xf>
    <xf numFmtId="200" fontId="40" fillId="0" borderId="8" xfId="65" applyNumberFormat="1" applyFont="1" applyBorder="1" applyAlignment="1" applyProtection="1">
      <alignment horizontal="center"/>
    </xf>
    <xf numFmtId="200" fontId="41" fillId="0" borderId="8" xfId="65" applyNumberFormat="1" applyFont="1" applyBorder="1" applyAlignment="1" applyProtection="1">
      <alignment horizontal="center"/>
    </xf>
    <xf numFmtId="200" fontId="39" fillId="0" borderId="8" xfId="65" applyNumberFormat="1" applyFont="1" applyBorder="1" applyAlignment="1" applyProtection="1">
      <alignment horizontal="center"/>
    </xf>
    <xf numFmtId="200" fontId="38" fillId="0" borderId="8" xfId="65" applyNumberFormat="1" applyFont="1" applyBorder="1" applyAlignment="1" applyProtection="1">
      <alignment horizontal="center"/>
    </xf>
    <xf numFmtId="200" fontId="39" fillId="0" borderId="8" xfId="65" applyNumberFormat="1" applyFont="1" applyBorder="1" applyAlignment="1" applyProtection="1">
      <alignment horizontal="center"/>
      <protection locked="0"/>
    </xf>
    <xf numFmtId="200" fontId="42" fillId="25" borderId="8" xfId="0" applyNumberFormat="1" applyFont="1" applyFill="1" applyBorder="1" applyAlignment="1">
      <alignment horizontal="center"/>
    </xf>
    <xf numFmtId="200" fontId="42" fillId="0" borderId="8" xfId="0" applyNumberFormat="1" applyFont="1" applyFill="1" applyBorder="1" applyAlignment="1">
      <alignment horizontal="center"/>
    </xf>
    <xf numFmtId="200" fontId="5" fillId="0" borderId="10" xfId="65" applyNumberFormat="1" applyFont="1" applyFill="1" applyBorder="1" applyAlignment="1" applyProtection="1">
      <alignment horizontal="center"/>
    </xf>
    <xf numFmtId="200" fontId="37" fillId="0" borderId="8" xfId="65" applyNumberFormat="1" applyFont="1" applyFill="1" applyBorder="1" applyAlignment="1" applyProtection="1">
      <alignment horizontal="center"/>
    </xf>
    <xf numFmtId="200" fontId="38" fillId="0" borderId="8" xfId="65" applyNumberFormat="1" applyFont="1" applyFill="1" applyBorder="1" applyAlignment="1" applyProtection="1">
      <alignment horizontal="center"/>
      <protection locked="0"/>
    </xf>
    <xf numFmtId="200" fontId="38" fillId="0" borderId="10" xfId="65" applyNumberFormat="1" applyFont="1" applyFill="1" applyBorder="1" applyAlignment="1" applyProtection="1">
      <alignment horizontal="center"/>
    </xf>
    <xf numFmtId="200" fontId="38" fillId="25" borderId="8" xfId="65" applyNumberFormat="1" applyFont="1" applyFill="1" applyBorder="1" applyAlignment="1" applyProtection="1">
      <alignment horizontal="center"/>
      <protection locked="0"/>
    </xf>
    <xf numFmtId="200" fontId="38" fillId="25" borderId="14" xfId="65" applyNumberFormat="1" applyFont="1" applyFill="1" applyBorder="1" applyAlignment="1" applyProtection="1">
      <alignment horizontal="center"/>
      <protection locked="0"/>
    </xf>
    <xf numFmtId="200" fontId="5" fillId="23" borderId="8" xfId="65" applyNumberFormat="1" applyFont="1" applyFill="1" applyBorder="1" applyAlignment="1" applyProtection="1">
      <alignment horizontal="center"/>
    </xf>
    <xf numFmtId="200" fontId="37" fillId="0" borderId="8" xfId="65" applyNumberFormat="1" applyFont="1" applyFill="1" applyBorder="1" applyAlignment="1" applyProtection="1">
      <alignment horizontal="center"/>
      <protection locked="0"/>
    </xf>
    <xf numFmtId="200" fontId="38" fillId="28" borderId="8" xfId="65" applyNumberFormat="1" applyFont="1" applyFill="1" applyBorder="1" applyAlignment="1" applyProtection="1">
      <alignment horizontal="center"/>
    </xf>
    <xf numFmtId="0" fontId="43" fillId="26" borderId="15" xfId="0" applyFont="1" applyFill="1" applyBorder="1" applyAlignment="1">
      <alignment horizontal="left" vertical="center" wrapText="1"/>
    </xf>
    <xf numFmtId="200" fontId="5" fillId="0" borderId="8" xfId="65" applyNumberFormat="1" applyFont="1" applyFill="1" applyBorder="1" applyAlignment="1" applyProtection="1">
      <alignment horizontal="center"/>
      <protection locked="0"/>
    </xf>
    <xf numFmtId="210" fontId="5" fillId="0" borderId="8" xfId="45" applyNumberFormat="1" applyFont="1" applyFill="1" applyBorder="1" applyAlignment="1" applyProtection="1">
      <alignment horizontal="center"/>
    </xf>
    <xf numFmtId="210" fontId="39" fillId="0" borderId="8" xfId="45" applyNumberFormat="1" applyFont="1" applyFill="1" applyBorder="1" applyAlignment="1" applyProtection="1">
      <alignment horizontal="center"/>
    </xf>
    <xf numFmtId="210" fontId="5" fillId="23" borderId="8" xfId="45" applyNumberFormat="1" applyFont="1" applyFill="1" applyBorder="1" applyAlignment="1" applyProtection="1">
      <alignment horizontal="center"/>
    </xf>
    <xf numFmtId="210" fontId="5" fillId="25" borderId="8" xfId="45" applyNumberFormat="1" applyFont="1" applyFill="1" applyBorder="1" applyAlignment="1" applyProtection="1">
      <alignment horizontal="center"/>
    </xf>
    <xf numFmtId="210" fontId="40" fillId="24" borderId="8" xfId="45" applyNumberFormat="1" applyFont="1" applyFill="1" applyBorder="1" applyAlignment="1" applyProtection="1">
      <alignment horizontal="center" vertical="center" wrapText="1"/>
    </xf>
    <xf numFmtId="210" fontId="44" fillId="23" borderId="8" xfId="45" applyNumberFormat="1" applyFont="1" applyFill="1" applyBorder="1" applyAlignment="1" applyProtection="1">
      <alignment horizontal="center"/>
    </xf>
    <xf numFmtId="210" fontId="44" fillId="28" borderId="8" xfId="45" applyNumberFormat="1" applyFont="1" applyFill="1" applyBorder="1" applyAlignment="1" applyProtection="1">
      <alignment horizontal="center"/>
    </xf>
    <xf numFmtId="0" fontId="33" fillId="25" borderId="8" xfId="65" applyFont="1" applyFill="1" applyBorder="1" applyAlignment="1" applyProtection="1">
      <alignment horizontal="center" vertical="center"/>
      <protection locked="0"/>
    </xf>
    <xf numFmtId="0" fontId="6" fillId="0" borderId="8" xfId="65" applyFont="1" applyFill="1" applyBorder="1" applyAlignment="1" applyProtection="1">
      <alignment horizontal="center" vertical="center"/>
    </xf>
    <xf numFmtId="0" fontId="8" fillId="0" borderId="8" xfId="65" applyFont="1" applyFill="1" applyBorder="1" applyAlignment="1" applyProtection="1">
      <alignment horizontal="center" vertical="center"/>
    </xf>
    <xf numFmtId="0" fontId="6" fillId="25" borderId="8" xfId="65" applyFont="1" applyFill="1" applyBorder="1" applyAlignment="1" applyProtection="1">
      <alignment horizontal="center" vertical="center"/>
    </xf>
    <xf numFmtId="49" fontId="4" fillId="0" borderId="8" xfId="65" applyNumberFormat="1" applyFont="1" applyFill="1" applyBorder="1" applyAlignment="1" applyProtection="1">
      <alignment horizontal="center" vertical="center"/>
    </xf>
    <xf numFmtId="200" fontId="39" fillId="0" borderId="8" xfId="65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8" xfId="65" applyFont="1" applyFill="1" applyBorder="1" applyAlignment="1" applyProtection="1">
      <alignment vertical="center" wrapText="1"/>
    </xf>
    <xf numFmtId="0" fontId="38" fillId="0" borderId="0" xfId="65" applyFont="1" applyFill="1" applyBorder="1" applyAlignment="1" applyProtection="1">
      <alignment horizontal="left" vertical="center" wrapText="1"/>
    </xf>
    <xf numFmtId="49" fontId="11" fillId="0" borderId="8" xfId="65" applyNumberFormat="1" applyFont="1" applyFill="1" applyBorder="1" applyAlignment="1" applyProtection="1">
      <alignment horizontal="center" vertical="top" wrapText="1"/>
    </xf>
    <xf numFmtId="200" fontId="39" fillId="0" borderId="8" xfId="65" applyNumberFormat="1" applyFont="1" applyFill="1" applyBorder="1" applyAlignment="1" applyProtection="1">
      <alignment horizontal="center"/>
      <protection locked="0"/>
    </xf>
    <xf numFmtId="200" fontId="40" fillId="0" borderId="8" xfId="65" applyNumberFormat="1" applyFont="1" applyFill="1" applyBorder="1" applyAlignment="1" applyProtection="1">
      <alignment horizontal="center"/>
    </xf>
    <xf numFmtId="0" fontId="30" fillId="0" borderId="0" xfId="65" applyFont="1" applyFill="1" applyProtection="1"/>
    <xf numFmtId="210" fontId="5" fillId="28" borderId="8" xfId="45" applyNumberFormat="1" applyFont="1" applyFill="1" applyBorder="1" applyAlignment="1" applyProtection="1">
      <alignment horizontal="center"/>
    </xf>
    <xf numFmtId="210" fontId="39" fillId="28" borderId="8" xfId="45" applyNumberFormat="1" applyFont="1" applyFill="1" applyBorder="1" applyAlignment="1" applyProtection="1">
      <alignment horizontal="center"/>
    </xf>
    <xf numFmtId="0" fontId="42" fillId="28" borderId="8" xfId="65" applyFont="1" applyFill="1" applyBorder="1" applyAlignment="1" applyProtection="1">
      <alignment vertical="center" wrapText="1"/>
    </xf>
    <xf numFmtId="210" fontId="45" fillId="28" borderId="8" xfId="45" applyNumberFormat="1" applyFont="1" applyFill="1" applyBorder="1" applyAlignment="1" applyProtection="1">
      <alignment horizontal="center"/>
    </xf>
    <xf numFmtId="200" fontId="40" fillId="23" borderId="8" xfId="65" applyNumberFormat="1" applyFont="1" applyFill="1" applyBorder="1" applyAlignment="1" applyProtection="1">
      <alignment horizontal="center" wrapText="1"/>
    </xf>
    <xf numFmtId="0" fontId="72" fillId="24" borderId="0" xfId="65" applyFont="1" applyFill="1" applyProtection="1"/>
    <xf numFmtId="0" fontId="8" fillId="0" borderId="0" xfId="65" applyFont="1" applyBorder="1" applyProtection="1"/>
    <xf numFmtId="2" fontId="8" fillId="28" borderId="0" xfId="65" applyNumberFormat="1" applyFont="1" applyFill="1" applyProtection="1"/>
    <xf numFmtId="210" fontId="38" fillId="0" borderId="8" xfId="45" applyNumberFormat="1" applyFont="1" applyFill="1" applyBorder="1" applyAlignment="1" applyProtection="1">
      <alignment horizontal="center"/>
    </xf>
    <xf numFmtId="0" fontId="61" fillId="0" borderId="8" xfId="0" applyNumberFormat="1" applyFont="1" applyFill="1" applyBorder="1" applyAlignment="1" applyProtection="1">
      <alignment horizontal="center" vertical="center"/>
      <protection hidden="1"/>
    </xf>
    <xf numFmtId="0" fontId="62" fillId="0" borderId="0" xfId="65" applyFont="1" applyFill="1" applyProtection="1"/>
    <xf numFmtId="0" fontId="63" fillId="0" borderId="0" xfId="65" applyFont="1" applyFill="1" applyProtection="1"/>
    <xf numFmtId="0" fontId="61" fillId="28" borderId="8" xfId="0" applyNumberFormat="1" applyFont="1" applyFill="1" applyBorder="1" applyAlignment="1" applyProtection="1">
      <alignment horizontal="center" vertical="center"/>
      <protection hidden="1"/>
    </xf>
    <xf numFmtId="49" fontId="64" fillId="0" borderId="8" xfId="65" applyNumberFormat="1" applyFont="1" applyFill="1" applyBorder="1" applyAlignment="1" applyProtection="1">
      <alignment horizontal="center" vertical="center" wrapText="1"/>
    </xf>
    <xf numFmtId="0" fontId="7" fillId="0" borderId="8" xfId="65" applyFont="1" applyFill="1" applyBorder="1" applyAlignment="1" applyProtection="1">
      <alignment horizontal="center" vertical="center"/>
    </xf>
    <xf numFmtId="200" fontId="37" fillId="25" borderId="8" xfId="65" applyNumberFormat="1" applyFont="1" applyFill="1" applyBorder="1" applyAlignment="1" applyProtection="1">
      <alignment horizontal="center"/>
    </xf>
    <xf numFmtId="210" fontId="38" fillId="28" borderId="8" xfId="45" applyNumberFormat="1" applyFont="1" applyFill="1" applyBorder="1" applyAlignment="1" applyProtection="1">
      <alignment horizontal="center"/>
    </xf>
    <xf numFmtId="0" fontId="7" fillId="0" borderId="0" xfId="65" applyFont="1" applyFill="1" applyProtection="1"/>
    <xf numFmtId="0" fontId="7" fillId="0" borderId="8" xfId="0" applyNumberFormat="1" applyFont="1" applyFill="1" applyBorder="1" applyAlignment="1" applyProtection="1">
      <alignment horizontal="center" vertical="center"/>
    </xf>
    <xf numFmtId="210" fontId="37" fillId="28" borderId="8" xfId="45" applyNumberFormat="1" applyFont="1" applyFill="1" applyBorder="1" applyAlignment="1" applyProtection="1">
      <alignment horizontal="center"/>
    </xf>
    <xf numFmtId="200" fontId="6" fillId="0" borderId="0" xfId="67" applyNumberFormat="1" applyFont="1" applyFill="1" applyAlignment="1" applyProtection="1">
      <alignment horizontal="center"/>
    </xf>
    <xf numFmtId="4" fontId="8" fillId="0" borderId="0" xfId="65" applyNumberFormat="1" applyFont="1" applyFill="1" applyProtection="1"/>
    <xf numFmtId="4" fontId="7" fillId="0" borderId="0" xfId="65" applyNumberFormat="1" applyFont="1" applyFill="1" applyProtection="1"/>
    <xf numFmtId="191" fontId="72" fillId="25" borderId="0" xfId="65" applyNumberFormat="1" applyFont="1" applyFill="1" applyProtection="1"/>
    <xf numFmtId="200" fontId="72" fillId="25" borderId="0" xfId="65" applyNumberFormat="1" applyFont="1" applyFill="1" applyProtection="1"/>
    <xf numFmtId="200" fontId="73" fillId="27" borderId="8" xfId="65" applyNumberFormat="1" applyFont="1" applyFill="1" applyBorder="1" applyProtection="1"/>
    <xf numFmtId="200" fontId="74" fillId="27" borderId="8" xfId="65" applyNumberFormat="1" applyFont="1" applyFill="1" applyBorder="1" applyProtection="1">
      <protection locked="0"/>
    </xf>
    <xf numFmtId="200" fontId="75" fillId="27" borderId="8" xfId="65" applyNumberFormat="1" applyFont="1" applyFill="1" applyBorder="1" applyProtection="1"/>
    <xf numFmtId="200" fontId="76" fillId="27" borderId="8" xfId="0" applyNumberFormat="1" applyFont="1" applyFill="1" applyBorder="1" applyAlignment="1"/>
    <xf numFmtId="200" fontId="72" fillId="25" borderId="0" xfId="65" applyNumberFormat="1" applyFont="1" applyFill="1" applyBorder="1" applyProtection="1"/>
    <xf numFmtId="191" fontId="72" fillId="27" borderId="0" xfId="65" applyNumberFormat="1" applyFont="1" applyFill="1" applyBorder="1" applyProtection="1"/>
    <xf numFmtId="191" fontId="72" fillId="27" borderId="0" xfId="65" applyNumberFormat="1" applyFont="1" applyFill="1" applyProtection="1"/>
    <xf numFmtId="0" fontId="72" fillId="27" borderId="0" xfId="65" applyFont="1" applyFill="1" applyProtection="1"/>
    <xf numFmtId="0" fontId="73" fillId="25" borderId="0" xfId="65" applyFont="1" applyFill="1" applyAlignment="1" applyProtection="1">
      <alignment horizontal="center" wrapText="1"/>
    </xf>
    <xf numFmtId="200" fontId="73" fillId="25" borderId="0" xfId="65" applyNumberFormat="1" applyFont="1" applyFill="1" applyBorder="1" applyAlignment="1" applyProtection="1">
      <alignment horizontal="center" wrapText="1"/>
    </xf>
    <xf numFmtId="2" fontId="72" fillId="28" borderId="0" xfId="65" applyNumberFormat="1" applyFont="1" applyFill="1" applyProtection="1"/>
    <xf numFmtId="200" fontId="77" fillId="25" borderId="8" xfId="0" applyNumberFormat="1" applyFont="1" applyFill="1" applyBorder="1" applyAlignment="1" applyProtection="1">
      <alignment horizontal="center"/>
    </xf>
    <xf numFmtId="200" fontId="78" fillId="25" borderId="8" xfId="65" applyNumberFormat="1" applyFont="1" applyFill="1" applyBorder="1" applyAlignment="1" applyProtection="1">
      <alignment horizontal="center"/>
    </xf>
    <xf numFmtId="200" fontId="79" fillId="25" borderId="8" xfId="65" applyNumberFormat="1" applyFont="1" applyFill="1" applyBorder="1" applyAlignment="1" applyProtection="1">
      <alignment horizontal="center"/>
    </xf>
    <xf numFmtId="200" fontId="79" fillId="25" borderId="8" xfId="65" applyNumberFormat="1" applyFont="1" applyFill="1" applyBorder="1" applyAlignment="1" applyProtection="1">
      <alignment horizontal="center"/>
      <protection locked="0"/>
    </xf>
    <xf numFmtId="4" fontId="73" fillId="25" borderId="0" xfId="65" applyNumberFormat="1" applyFont="1" applyFill="1" applyBorder="1" applyAlignment="1" applyProtection="1">
      <alignment horizontal="centerContinuous" vertical="center"/>
    </xf>
    <xf numFmtId="4" fontId="73" fillId="0" borderId="0" xfId="65" applyNumberFormat="1" applyFont="1" applyFill="1" applyBorder="1" applyAlignment="1" applyProtection="1">
      <alignment horizontal="centerContinuous" vertical="center"/>
    </xf>
    <xf numFmtId="4" fontId="72" fillId="25" borderId="0" xfId="65" applyNumberFormat="1" applyFont="1" applyFill="1" applyBorder="1" applyAlignment="1" applyProtection="1">
      <alignment horizontal="centerContinuous" vertical="center"/>
    </xf>
    <xf numFmtId="4" fontId="72" fillId="0" borderId="0" xfId="65" applyNumberFormat="1" applyFont="1" applyFill="1" applyBorder="1" applyAlignment="1" applyProtection="1">
      <alignment horizontal="centerContinuous" vertical="center"/>
    </xf>
    <xf numFmtId="191" fontId="72" fillId="25" borderId="0" xfId="65" applyNumberFormat="1" applyFont="1" applyFill="1" applyBorder="1" applyAlignment="1" applyProtection="1">
      <alignment horizontal="center"/>
    </xf>
    <xf numFmtId="191" fontId="72" fillId="0" borderId="0" xfId="65" applyNumberFormat="1" applyFont="1" applyFill="1" applyBorder="1" applyAlignment="1" applyProtection="1">
      <alignment horizontal="center"/>
    </xf>
    <xf numFmtId="191" fontId="72" fillId="25" borderId="0" xfId="65" applyNumberFormat="1" applyFont="1" applyFill="1" applyBorder="1" applyProtection="1"/>
    <xf numFmtId="191" fontId="72" fillId="25" borderId="0" xfId="65" applyNumberFormat="1" applyFont="1" applyFill="1" applyAlignment="1" applyProtection="1">
      <alignment horizontal="center"/>
    </xf>
    <xf numFmtId="191" fontId="72" fillId="0" borderId="0" xfId="65" applyNumberFormat="1" applyFont="1" applyFill="1" applyAlignment="1" applyProtection="1">
      <alignment horizontal="center"/>
    </xf>
    <xf numFmtId="0" fontId="72" fillId="25" borderId="0" xfId="65" applyFont="1" applyFill="1" applyAlignment="1" applyProtection="1">
      <alignment horizontal="center"/>
    </xf>
    <xf numFmtId="0" fontId="72" fillId="0" borderId="0" xfId="65" applyFont="1" applyFill="1" applyAlignment="1" applyProtection="1">
      <alignment horizontal="center"/>
    </xf>
    <xf numFmtId="0" fontId="72" fillId="25" borderId="0" xfId="65" applyFont="1" applyFill="1" applyProtection="1"/>
    <xf numFmtId="0" fontId="72" fillId="0" borderId="0" xfId="65" applyFont="1" applyFill="1" applyProtection="1"/>
    <xf numFmtId="200" fontId="72" fillId="0" borderId="0" xfId="65" applyNumberFormat="1" applyFont="1" applyFill="1" applyProtection="1"/>
    <xf numFmtId="191" fontId="72" fillId="0" borderId="0" xfId="65" applyNumberFormat="1" applyFont="1" applyFill="1" applyProtection="1"/>
    <xf numFmtId="4" fontId="72" fillId="0" borderId="0" xfId="65" applyNumberFormat="1" applyFont="1" applyFill="1" applyBorder="1" applyProtection="1"/>
    <xf numFmtId="0" fontId="72" fillId="0" borderId="0" xfId="65" applyFont="1" applyFill="1" applyBorder="1" applyProtection="1"/>
    <xf numFmtId="200" fontId="72" fillId="0" borderId="0" xfId="65" applyNumberFormat="1" applyFont="1" applyFill="1" applyBorder="1" applyProtection="1"/>
    <xf numFmtId="4" fontId="68" fillId="29" borderId="8" xfId="54" applyNumberFormat="1" applyFill="1" applyBorder="1" applyAlignment="1">
      <alignment vertical="center"/>
    </xf>
    <xf numFmtId="200" fontId="5" fillId="0" borderId="0" xfId="65" applyNumberFormat="1" applyFont="1" applyFill="1" applyAlignment="1" applyProtection="1">
      <alignment horizontal="left" vertical="center"/>
    </xf>
    <xf numFmtId="200" fontId="5" fillId="0" borderId="0" xfId="65" applyNumberFormat="1" applyFont="1" applyFill="1" applyAlignment="1" applyProtection="1">
      <alignment horizontal="right" vertical="center"/>
    </xf>
    <xf numFmtId="0" fontId="11" fillId="0" borderId="13" xfId="65" applyFont="1" applyFill="1" applyBorder="1" applyAlignment="1" applyProtection="1">
      <alignment horizontal="center" vertical="center" wrapText="1"/>
    </xf>
    <xf numFmtId="200" fontId="6" fillId="0" borderId="0" xfId="0" applyNumberFormat="1" applyFont="1" applyFill="1" applyAlignment="1" applyProtection="1"/>
    <xf numFmtId="212" fontId="80" fillId="0" borderId="0" xfId="56" applyNumberFormat="1" applyFont="1"/>
    <xf numFmtId="0" fontId="11" fillId="25" borderId="13" xfId="65" applyFont="1" applyFill="1" applyBorder="1" applyAlignment="1" applyProtection="1">
      <alignment horizontal="center" vertical="center" wrapText="1"/>
    </xf>
    <xf numFmtId="49" fontId="11" fillId="25" borderId="16" xfId="65" applyNumberFormat="1" applyFont="1" applyFill="1" applyBorder="1" applyAlignment="1" applyProtection="1">
      <alignment horizontal="center" vertical="top" wrapText="1"/>
    </xf>
    <xf numFmtId="0" fontId="11" fillId="25" borderId="8" xfId="65" applyFont="1" applyFill="1" applyBorder="1" applyAlignment="1" applyProtection="1">
      <alignment horizontal="center" vertical="center" wrapText="1"/>
    </xf>
    <xf numFmtId="210" fontId="69" fillId="28" borderId="8" xfId="45" applyNumberFormat="1" applyFont="1" applyFill="1" applyBorder="1" applyAlignment="1" applyProtection="1">
      <alignment horizontal="center" vertical="center" wrapText="1"/>
    </xf>
    <xf numFmtId="210" fontId="69" fillId="28" borderId="8" xfId="45" applyNumberFormat="1" applyFont="1" applyFill="1" applyBorder="1" applyAlignment="1" applyProtection="1">
      <alignment horizontal="center" wrapText="1"/>
    </xf>
    <xf numFmtId="39" fontId="72" fillId="28" borderId="0" xfId="0" applyNumberFormat="1" applyFont="1" applyFill="1" applyBorder="1" applyAlignment="1">
      <alignment horizontal="right" vertical="center" wrapText="1"/>
    </xf>
    <xf numFmtId="0" fontId="21" fillId="0" borderId="0" xfId="65" applyFont="1" applyAlignment="1" applyProtection="1">
      <alignment horizontal="center"/>
    </xf>
    <xf numFmtId="0" fontId="7" fillId="0" borderId="0" xfId="65" applyFont="1" applyFill="1" applyAlignment="1" applyProtection="1">
      <alignment horizontal="center" vertical="center" wrapText="1"/>
    </xf>
    <xf numFmtId="0" fontId="5" fillId="25" borderId="8" xfId="65" applyFont="1" applyFill="1" applyBorder="1" applyAlignment="1" applyProtection="1">
      <alignment horizontal="center" vertical="center"/>
    </xf>
    <xf numFmtId="0" fontId="5" fillId="25" borderId="11" xfId="65" applyFont="1" applyFill="1" applyBorder="1" applyAlignment="1" applyProtection="1">
      <alignment horizontal="center" vertical="center"/>
    </xf>
    <xf numFmtId="0" fontId="9" fillId="0" borderId="8" xfId="65" applyFont="1" applyFill="1" applyBorder="1" applyAlignment="1" applyProtection="1">
      <alignment horizontal="center" vertical="center" wrapText="1"/>
    </xf>
    <xf numFmtId="0" fontId="4" fillId="0" borderId="8" xfId="65" applyFont="1" applyFill="1" applyBorder="1" applyAlignment="1" applyProtection="1">
      <alignment horizontal="center" vertical="center" wrapText="1"/>
    </xf>
    <xf numFmtId="0" fontId="8" fillId="0" borderId="9" xfId="65" applyFont="1" applyFill="1" applyBorder="1" applyAlignment="1" applyProtection="1">
      <alignment horizontal="center"/>
    </xf>
    <xf numFmtId="0" fontId="4" fillId="0" borderId="0" xfId="65" applyFont="1" applyAlignment="1" applyProtection="1">
      <alignment horizontal="center"/>
    </xf>
    <xf numFmtId="0" fontId="17" fillId="0" borderId="0" xfId="65" applyFont="1" applyAlignment="1" applyProtection="1">
      <alignment horizontal="center"/>
    </xf>
    <xf numFmtId="0" fontId="20" fillId="0" borderId="0" xfId="65" applyFont="1" applyFill="1" applyAlignment="1" applyProtection="1">
      <alignment horizontal="center" vertical="center" wrapText="1"/>
    </xf>
    <xf numFmtId="0" fontId="36" fillId="0" borderId="0" xfId="65" applyFont="1" applyFill="1" applyAlignment="1" applyProtection="1">
      <alignment horizontal="center" vertical="center" wrapText="1"/>
    </xf>
    <xf numFmtId="0" fontId="4" fillId="0" borderId="0" xfId="66" applyFont="1" applyAlignment="1" applyProtection="1">
      <alignment horizontal="center"/>
    </xf>
    <xf numFmtId="0" fontId="17" fillId="0" borderId="0" xfId="66" applyFont="1" applyAlignment="1" applyProtection="1">
      <alignment horizontal="center"/>
    </xf>
    <xf numFmtId="0" fontId="5" fillId="0" borderId="12" xfId="65" applyFont="1" applyFill="1" applyBorder="1" applyAlignment="1" applyProtection="1">
      <alignment horizontal="center" vertical="center"/>
    </xf>
    <xf numFmtId="0" fontId="5" fillId="0" borderId="17" xfId="65" applyFont="1" applyFill="1" applyBorder="1" applyAlignment="1" applyProtection="1">
      <alignment horizontal="center" vertical="center"/>
    </xf>
    <xf numFmtId="0" fontId="5" fillId="0" borderId="10" xfId="65" applyFont="1" applyFill="1" applyBorder="1" applyAlignment="1" applyProtection="1">
      <alignment horizontal="center" vertical="center"/>
    </xf>
    <xf numFmtId="0" fontId="5" fillId="0" borderId="16" xfId="65" applyFont="1" applyFill="1" applyBorder="1" applyAlignment="1" applyProtection="1">
      <alignment horizontal="center" vertical="center"/>
    </xf>
    <xf numFmtId="0" fontId="19" fillId="0" borderId="17" xfId="65" applyFont="1" applyFill="1" applyBorder="1" applyAlignment="1" applyProtection="1">
      <alignment horizontal="center" vertical="center"/>
    </xf>
    <xf numFmtId="0" fontId="5" fillId="0" borderId="0" xfId="65" applyFont="1" applyFill="1" applyAlignment="1" applyProtection="1">
      <alignment horizontal="center" vertical="center" wrapText="1"/>
    </xf>
    <xf numFmtId="0" fontId="5" fillId="0" borderId="8" xfId="65" applyFont="1" applyFill="1" applyBorder="1" applyAlignment="1" applyProtection="1">
      <alignment horizontal="center" vertical="center"/>
    </xf>
    <xf numFmtId="0" fontId="5" fillId="0" borderId="0" xfId="65" applyFont="1" applyFill="1" applyAlignment="1" applyProtection="1">
      <alignment horizontal="center" wrapText="1"/>
    </xf>
  </cellXfs>
  <cellStyles count="7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45" builtinId="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" xfId="0" builtinId="0"/>
    <cellStyle name="Звичайний 2" xfId="51"/>
    <cellStyle name="Звичайний 2 2" xfId="52"/>
    <cellStyle name="Звичайний 2 3" xfId="53"/>
    <cellStyle name="Звичайний 2 4" xfId="54"/>
    <cellStyle name="Звичайний 3" xfId="55"/>
    <cellStyle name="Звичайний 4" xfId="56"/>
    <cellStyle name="Зв'язана клітинка" xfId="57"/>
    <cellStyle name="Контрольна клітинка" xfId="58"/>
    <cellStyle name="Назва" xfId="59"/>
    <cellStyle name="Обычный 2" xfId="60"/>
    <cellStyle name="Обычный 2 2" xfId="61"/>
    <cellStyle name="Обычный 2 3" xfId="62"/>
    <cellStyle name="Обычный 3" xfId="63"/>
    <cellStyle name="Обычный 3 2" xfId="64"/>
    <cellStyle name="Обычный_ZV1PIV98" xfId="65"/>
    <cellStyle name="Обычный_Додаток 4" xfId="66"/>
    <cellStyle name="Обычный_Додаток 5" xfId="67"/>
    <cellStyle name="Примечание 2" xfId="68"/>
    <cellStyle name="Примітка 2" xfId="69"/>
    <cellStyle name="Середній" xfId="70"/>
    <cellStyle name="Стиль 1" xfId="71"/>
    <cellStyle name="Текст попередження" xfId="72"/>
    <cellStyle name="Тысячи [0]_Розподіл (2)" xfId="73"/>
    <cellStyle name="Тысячи_Розподіл (2)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4"/>
  <sheetViews>
    <sheetView showGridLines="0" showZeros="0" view="pageBreakPreview" zoomScale="75" zoomScaleNormal="75" zoomScaleSheetLayoutView="75" workbookViewId="0">
      <pane xSplit="3" ySplit="9" topLeftCell="D51" activePane="bottomRight" state="frozen"/>
      <selection pane="topRight" activeCell="D1" sqref="D1"/>
      <selection pane="bottomLeft" activeCell="A10" sqref="A10"/>
      <selection pane="bottomRight" activeCell="L52" sqref="L52"/>
    </sheetView>
  </sheetViews>
  <sheetFormatPr defaultColWidth="7.88671875" defaultRowHeight="15.6" x14ac:dyDescent="0.3"/>
  <cols>
    <col min="1" max="1" width="12.44140625" style="23" customWidth="1"/>
    <col min="2" max="2" width="72.109375" style="23" customWidth="1"/>
    <col min="3" max="3" width="0.109375" style="23" customWidth="1"/>
    <col min="4" max="4" width="22.5546875" style="5" customWidth="1"/>
    <col min="5" max="5" width="19.33203125" style="5" customWidth="1"/>
    <col min="6" max="6" width="20.5546875" style="5" customWidth="1"/>
    <col min="7" max="7" width="18.6640625" style="5" customWidth="1"/>
    <col min="8" max="8" width="15.5546875" style="5" customWidth="1"/>
    <col min="9" max="9" width="20.33203125" style="5" customWidth="1"/>
    <col min="10" max="10" width="16" style="5" customWidth="1"/>
    <col min="11" max="11" width="22.44140625" style="224" customWidth="1"/>
    <col min="12" max="12" width="22.5546875" style="224" customWidth="1"/>
    <col min="13" max="13" width="20.5546875" style="23" customWidth="1"/>
    <col min="14" max="14" width="12.33203125" style="23" customWidth="1"/>
    <col min="15" max="15" width="20.5546875" style="5" customWidth="1"/>
    <col min="16" max="16" width="22.44140625" style="5" customWidth="1"/>
    <col min="17" max="17" width="20.5546875" style="5" customWidth="1"/>
    <col min="18" max="18" width="13.33203125" style="5" customWidth="1"/>
    <col min="19" max="33" width="7.88671875" style="23" customWidth="1"/>
    <col min="34" max="16384" width="7.88671875" style="5"/>
  </cols>
  <sheetData>
    <row r="1" spans="1:33" s="18" customFormat="1" ht="18" x14ac:dyDescent="0.35">
      <c r="A1" s="269" t="s">
        <v>5</v>
      </c>
      <c r="B1" s="269"/>
      <c r="C1" s="269"/>
      <c r="D1" s="270"/>
      <c r="E1" s="270"/>
      <c r="F1" s="270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</row>
    <row r="2" spans="1:33" s="19" customFormat="1" ht="20.25" customHeight="1" x14ac:dyDescent="0.35">
      <c r="A2" s="271" t="s">
        <v>68</v>
      </c>
      <c r="B2" s="271"/>
      <c r="C2" s="271"/>
      <c r="D2" s="272"/>
      <c r="E2" s="272"/>
      <c r="F2" s="272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33" s="20" customFormat="1" ht="15.75" customHeight="1" x14ac:dyDescent="0.3">
      <c r="A3" s="273" t="s">
        <v>6</v>
      </c>
      <c r="B3" s="273"/>
      <c r="C3" s="273"/>
      <c r="D3" s="274"/>
      <c r="E3" s="274"/>
      <c r="F3" s="274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33" s="21" customFormat="1" ht="26.25" customHeight="1" x14ac:dyDescent="0.3">
      <c r="A4" s="280" t="s">
        <v>249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</row>
    <row r="5" spans="1:33" s="21" customFormat="1" ht="23.25" customHeight="1" x14ac:dyDescent="0.3">
      <c r="A5" s="263" t="s">
        <v>267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</row>
    <row r="6" spans="1:33" s="1" customFormat="1" ht="20.399999999999999" x14ac:dyDescent="0.3">
      <c r="B6" s="2" t="s">
        <v>137</v>
      </c>
      <c r="C6" s="2"/>
      <c r="D6" s="251"/>
      <c r="E6" s="252"/>
      <c r="F6" s="251"/>
      <c r="G6" s="77"/>
      <c r="H6" s="77"/>
      <c r="K6" s="215"/>
      <c r="L6" s="216"/>
      <c r="M6" s="89"/>
      <c r="N6" s="84"/>
      <c r="O6" s="77"/>
      <c r="Q6" s="268" t="s">
        <v>212</v>
      </c>
      <c r="R6" s="268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22" customFormat="1" ht="18" customHeight="1" x14ac:dyDescent="0.3">
      <c r="A7" s="266" t="s">
        <v>7</v>
      </c>
      <c r="B7" s="267" t="s">
        <v>8</v>
      </c>
      <c r="C7" s="278" t="s">
        <v>76</v>
      </c>
      <c r="D7" s="279"/>
      <c r="E7" s="279"/>
      <c r="F7" s="279"/>
      <c r="G7" s="276"/>
      <c r="H7" s="276"/>
      <c r="I7" s="276"/>
      <c r="J7" s="277"/>
      <c r="K7" s="264" t="s">
        <v>77</v>
      </c>
      <c r="L7" s="265"/>
      <c r="M7" s="265"/>
      <c r="N7" s="265"/>
      <c r="O7" s="275" t="s">
        <v>78</v>
      </c>
      <c r="P7" s="275"/>
      <c r="Q7" s="276"/>
      <c r="R7" s="277"/>
    </row>
    <row r="8" spans="1:33" s="62" customFormat="1" ht="114" customHeight="1" x14ac:dyDescent="0.25">
      <c r="A8" s="266"/>
      <c r="B8" s="267"/>
      <c r="C8" s="56" t="s">
        <v>80</v>
      </c>
      <c r="D8" s="57" t="s">
        <v>229</v>
      </c>
      <c r="E8" s="253" t="s">
        <v>250</v>
      </c>
      <c r="F8" s="253" t="s">
        <v>9</v>
      </c>
      <c r="G8" s="76" t="s">
        <v>251</v>
      </c>
      <c r="H8" s="57" t="s">
        <v>252</v>
      </c>
      <c r="I8" s="57" t="s">
        <v>114</v>
      </c>
      <c r="J8" s="57" t="s">
        <v>230</v>
      </c>
      <c r="K8" s="256" t="s">
        <v>231</v>
      </c>
      <c r="L8" s="83" t="s">
        <v>9</v>
      </c>
      <c r="M8" s="83" t="s">
        <v>200</v>
      </c>
      <c r="N8" s="83" t="s">
        <v>10</v>
      </c>
      <c r="O8" s="59" t="s">
        <v>232</v>
      </c>
      <c r="P8" s="58" t="s">
        <v>9</v>
      </c>
      <c r="Q8" s="60" t="s">
        <v>182</v>
      </c>
      <c r="R8" s="61" t="s">
        <v>10</v>
      </c>
    </row>
    <row r="9" spans="1:33" s="3" customFormat="1" ht="13.8" x14ac:dyDescent="0.25">
      <c r="A9" s="16">
        <v>1</v>
      </c>
      <c r="B9" s="16">
        <v>2</v>
      </c>
      <c r="C9" s="15" t="s">
        <v>72</v>
      </c>
      <c r="D9" s="15" t="s">
        <v>72</v>
      </c>
      <c r="E9" s="15" t="s">
        <v>181</v>
      </c>
      <c r="F9" s="15" t="s">
        <v>11</v>
      </c>
      <c r="G9" s="15" t="s">
        <v>105</v>
      </c>
      <c r="H9" s="15" t="s">
        <v>106</v>
      </c>
      <c r="I9" s="15" t="s">
        <v>73</v>
      </c>
      <c r="J9" s="15" t="s">
        <v>12</v>
      </c>
      <c r="K9" s="257" t="s">
        <v>13</v>
      </c>
      <c r="L9" s="82" t="s">
        <v>14</v>
      </c>
      <c r="M9" s="82" t="s">
        <v>15</v>
      </c>
      <c r="N9" s="82" t="s">
        <v>74</v>
      </c>
      <c r="O9" s="15" t="s">
        <v>16</v>
      </c>
      <c r="P9" s="15" t="s">
        <v>71</v>
      </c>
      <c r="Q9" s="36" t="s">
        <v>101</v>
      </c>
      <c r="R9" s="15" t="s">
        <v>102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s="1" customFormat="1" ht="20.25" customHeight="1" x14ac:dyDescent="0.35">
      <c r="A10" s="180">
        <v>10000000</v>
      </c>
      <c r="B10" s="104" t="s">
        <v>17</v>
      </c>
      <c r="C10" s="105" t="e">
        <f>C11+#REF!+C15+C21+#REF!</f>
        <v>#REF!</v>
      </c>
      <c r="D10" s="148">
        <f>D11+D15+D21+D26+D31+D25</f>
        <v>6659646.693</v>
      </c>
      <c r="E10" s="148">
        <f>E11+E15+E21+E26+E31+E25</f>
        <v>1547472.3499999999</v>
      </c>
      <c r="F10" s="148">
        <f>F11+F15+F21+F26+F31+F25</f>
        <v>1681435.7213399997</v>
      </c>
      <c r="G10" s="148">
        <f>F10-E10</f>
        <v>133963.37133999984</v>
      </c>
      <c r="H10" s="172">
        <f>IFERROR(F10/E10,"")</f>
        <v>1.0865691534585415</v>
      </c>
      <c r="I10" s="148">
        <f t="shared" ref="I10:I19" si="0">F10-D10</f>
        <v>-4978210.9716600003</v>
      </c>
      <c r="J10" s="172">
        <f>IFERROR(F10/D10,"")</f>
        <v>0.2524812199282836</v>
      </c>
      <c r="K10" s="147">
        <f>K11+K15+K21+K26+K31+K14</f>
        <v>6198.08</v>
      </c>
      <c r="L10" s="147">
        <f>L11+L15+L21+L26+L31+L14</f>
        <v>1681.86141</v>
      </c>
      <c r="M10" s="147">
        <f t="shared" ref="M10:M16" si="1">L10-K10</f>
        <v>-4516.2185900000004</v>
      </c>
      <c r="N10" s="175">
        <f>IFERROR(L10/K10,"")</f>
        <v>0.27135200094222728</v>
      </c>
      <c r="O10" s="148">
        <f t="shared" ref="O10:O19" si="2">D10+K10</f>
        <v>6665844.773</v>
      </c>
      <c r="P10" s="148">
        <f t="shared" ref="P10:P24" si="3">L10+F10</f>
        <v>1683117.5827499996</v>
      </c>
      <c r="Q10" s="161">
        <f t="shared" ref="Q10:Q19" si="4">P10-O10</f>
        <v>-4982727.19025</v>
      </c>
      <c r="R10" s="172">
        <f>IFERROR(P10/O10,"")</f>
        <v>0.25249876648305197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s="1" customFormat="1" ht="40.5" customHeight="1" x14ac:dyDescent="0.35">
      <c r="A11" s="180">
        <v>11000000</v>
      </c>
      <c r="B11" s="104" t="s">
        <v>56</v>
      </c>
      <c r="C11" s="105">
        <f>C12+C13</f>
        <v>107497.5</v>
      </c>
      <c r="D11" s="148">
        <f>D12+D13</f>
        <v>3996443.3989999997</v>
      </c>
      <c r="E11" s="148">
        <f>E12+E13</f>
        <v>912708.10899999994</v>
      </c>
      <c r="F11" s="148">
        <f>F12+F13</f>
        <v>986019.11783999985</v>
      </c>
      <c r="G11" s="148">
        <f t="shared" ref="G11:G84" si="5">F11-E11</f>
        <v>73311.008839999908</v>
      </c>
      <c r="H11" s="172">
        <f t="shared" ref="H11:H51" si="6">IFERROR(F11/E11,"")</f>
        <v>1.0803225128790872</v>
      </c>
      <c r="I11" s="148">
        <f t="shared" si="0"/>
        <v>-3010424.2811599998</v>
      </c>
      <c r="J11" s="172">
        <f t="shared" ref="J11:J51" si="7">IFERROR(F11/D11,"")</f>
        <v>0.24672415430347996</v>
      </c>
      <c r="K11" s="147">
        <f>K12+K13</f>
        <v>0</v>
      </c>
      <c r="L11" s="147">
        <f>L12+L13</f>
        <v>0</v>
      </c>
      <c r="M11" s="147">
        <f>L11-K11</f>
        <v>0</v>
      </c>
      <c r="N11" s="175" t="str">
        <f t="shared" ref="N11:N51" si="8">IFERROR(L11/K11,"")</f>
        <v/>
      </c>
      <c r="O11" s="148">
        <f t="shared" si="2"/>
        <v>3996443.3989999997</v>
      </c>
      <c r="P11" s="148">
        <f t="shared" si="3"/>
        <v>986019.11783999985</v>
      </c>
      <c r="Q11" s="161">
        <f t="shared" si="4"/>
        <v>-3010424.2811599998</v>
      </c>
      <c r="R11" s="172">
        <f t="shared" ref="R11:R51" si="9">IFERROR(P11/O11,"")</f>
        <v>0.24672415430347996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s="209" customFormat="1" ht="21" customHeight="1" x14ac:dyDescent="0.4">
      <c r="A12" s="206">
        <v>11010000</v>
      </c>
      <c r="B12" s="106" t="s">
        <v>190</v>
      </c>
      <c r="C12" s="107">
        <v>106199</v>
      </c>
      <c r="D12" s="163">
        <v>3910307.9989999998</v>
      </c>
      <c r="E12" s="163">
        <v>884683.48899999994</v>
      </c>
      <c r="F12" s="163">
        <v>953557.70345999987</v>
      </c>
      <c r="G12" s="163">
        <f t="shared" si="5"/>
        <v>68874.21445999993</v>
      </c>
      <c r="H12" s="200">
        <f t="shared" si="6"/>
        <v>1.0778518140288249</v>
      </c>
      <c r="I12" s="163">
        <f t="shared" si="0"/>
        <v>-2956750.2955399998</v>
      </c>
      <c r="J12" s="200">
        <f t="shared" si="7"/>
        <v>0.2438574413329736</v>
      </c>
      <c r="K12" s="207">
        <v>0</v>
      </c>
      <c r="L12" s="207">
        <v>0</v>
      </c>
      <c r="M12" s="207">
        <f>L12-K12</f>
        <v>0</v>
      </c>
      <c r="N12" s="208" t="str">
        <f t="shared" si="8"/>
        <v/>
      </c>
      <c r="O12" s="150">
        <f t="shared" si="2"/>
        <v>3910307.9989999998</v>
      </c>
      <c r="P12" s="163">
        <f t="shared" si="3"/>
        <v>953557.70345999987</v>
      </c>
      <c r="Q12" s="164">
        <f t="shared" si="4"/>
        <v>-2956750.2955399998</v>
      </c>
      <c r="R12" s="200">
        <f t="shared" si="9"/>
        <v>0.2438574413329736</v>
      </c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</row>
    <row r="13" spans="1:33" s="209" customFormat="1" ht="24" customHeight="1" x14ac:dyDescent="0.4">
      <c r="A13" s="206">
        <v>11020000</v>
      </c>
      <c r="B13" s="106" t="s">
        <v>69</v>
      </c>
      <c r="C13" s="107">
        <v>1298.5</v>
      </c>
      <c r="D13" s="163">
        <v>86135.4</v>
      </c>
      <c r="E13" s="163">
        <v>28024.62</v>
      </c>
      <c r="F13" s="163">
        <v>32461.414380000002</v>
      </c>
      <c r="G13" s="163">
        <f t="shared" si="5"/>
        <v>4436.794380000003</v>
      </c>
      <c r="H13" s="200">
        <f t="shared" si="6"/>
        <v>1.1583177356196088</v>
      </c>
      <c r="I13" s="163">
        <f t="shared" si="0"/>
        <v>-53673.985619999992</v>
      </c>
      <c r="J13" s="200">
        <f t="shared" si="7"/>
        <v>0.37686496353415672</v>
      </c>
      <c r="K13" s="207"/>
      <c r="L13" s="207">
        <v>0</v>
      </c>
      <c r="M13" s="207">
        <f>L13-K13</f>
        <v>0</v>
      </c>
      <c r="N13" s="208" t="str">
        <f t="shared" si="8"/>
        <v/>
      </c>
      <c r="O13" s="150">
        <f t="shared" si="2"/>
        <v>86135.4</v>
      </c>
      <c r="P13" s="163">
        <f t="shared" si="3"/>
        <v>32461.414380000002</v>
      </c>
      <c r="Q13" s="164">
        <f t="shared" si="4"/>
        <v>-53673.985619999992</v>
      </c>
      <c r="R13" s="200">
        <f t="shared" si="9"/>
        <v>0.37686496353415672</v>
      </c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</row>
    <row r="14" spans="1:33" s="1" customFormat="1" ht="24" hidden="1" customHeight="1" x14ac:dyDescent="0.4">
      <c r="A14" s="180" t="s">
        <v>206</v>
      </c>
      <c r="B14" s="104" t="s">
        <v>205</v>
      </c>
      <c r="C14" s="107"/>
      <c r="D14" s="168">
        <v>0</v>
      </c>
      <c r="E14" s="168">
        <v>0</v>
      </c>
      <c r="F14" s="168">
        <v>0</v>
      </c>
      <c r="G14" s="168"/>
      <c r="H14" s="172" t="str">
        <f t="shared" si="6"/>
        <v/>
      </c>
      <c r="I14" s="168"/>
      <c r="J14" s="172" t="str">
        <f t="shared" si="7"/>
        <v/>
      </c>
      <c r="K14" s="147">
        <v>0</v>
      </c>
      <c r="L14" s="147">
        <v>0</v>
      </c>
      <c r="M14" s="147">
        <f>L14-K14</f>
        <v>0</v>
      </c>
      <c r="N14" s="175" t="str">
        <f t="shared" si="8"/>
        <v/>
      </c>
      <c r="O14" s="150">
        <f>D14+K14</f>
        <v>0</v>
      </c>
      <c r="P14" s="163">
        <f>L14+F14</f>
        <v>0</v>
      </c>
      <c r="Q14" s="164">
        <f>P14-O14</f>
        <v>0</v>
      </c>
      <c r="R14" s="172" t="str">
        <f t="shared" si="9"/>
        <v/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s="1" customFormat="1" ht="43.5" customHeight="1" x14ac:dyDescent="0.35">
      <c r="A15" s="180">
        <v>13000000</v>
      </c>
      <c r="B15" s="104" t="s">
        <v>166</v>
      </c>
      <c r="C15" s="108" t="e">
        <f>C16+#REF!+#REF!+C19</f>
        <v>#REF!</v>
      </c>
      <c r="D15" s="148">
        <f>SUM(D16:D20)</f>
        <v>37437.391000000003</v>
      </c>
      <c r="E15" s="148">
        <f>SUM(E16:E20)</f>
        <v>11571.343000000003</v>
      </c>
      <c r="F15" s="148">
        <f>SUM(F16:F20)</f>
        <v>11779.45347</v>
      </c>
      <c r="G15" s="148">
        <f t="shared" si="5"/>
        <v>208.1104699999978</v>
      </c>
      <c r="H15" s="172">
        <f t="shared" si="6"/>
        <v>1.0179849884321983</v>
      </c>
      <c r="I15" s="148">
        <f t="shared" si="0"/>
        <v>-25657.937530000003</v>
      </c>
      <c r="J15" s="172">
        <f t="shared" si="7"/>
        <v>0.31464408056640486</v>
      </c>
      <c r="K15" s="147">
        <f>SUM(K16:K20)</f>
        <v>0</v>
      </c>
      <c r="L15" s="147">
        <f>SUM(L16:L20)</f>
        <v>0</v>
      </c>
      <c r="M15" s="147">
        <f t="shared" si="1"/>
        <v>0</v>
      </c>
      <c r="N15" s="175" t="str">
        <f t="shared" si="8"/>
        <v/>
      </c>
      <c r="O15" s="148">
        <f t="shared" si="2"/>
        <v>37437.391000000003</v>
      </c>
      <c r="P15" s="148">
        <f t="shared" si="3"/>
        <v>11779.45347</v>
      </c>
      <c r="Q15" s="161">
        <f t="shared" si="4"/>
        <v>-25657.937530000003</v>
      </c>
      <c r="R15" s="172">
        <f t="shared" si="9"/>
        <v>0.31464408056640486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s="209" customFormat="1" ht="42.75" customHeight="1" x14ac:dyDescent="0.4">
      <c r="A16" s="206">
        <v>13010000</v>
      </c>
      <c r="B16" s="106" t="s">
        <v>167</v>
      </c>
      <c r="C16" s="107">
        <v>1</v>
      </c>
      <c r="D16" s="163">
        <v>23460.255000000001</v>
      </c>
      <c r="E16" s="163">
        <v>8498.4490000000005</v>
      </c>
      <c r="F16" s="163">
        <v>8442.0308299999997</v>
      </c>
      <c r="G16" s="163">
        <f t="shared" si="5"/>
        <v>-56.418170000000828</v>
      </c>
      <c r="H16" s="200">
        <f t="shared" si="6"/>
        <v>0.9933613568781785</v>
      </c>
      <c r="I16" s="163">
        <f t="shared" si="0"/>
        <v>-15018.224170000001</v>
      </c>
      <c r="J16" s="200">
        <f t="shared" si="7"/>
        <v>0.35984395011904174</v>
      </c>
      <c r="K16" s="149">
        <v>0</v>
      </c>
      <c r="L16" s="149">
        <v>0</v>
      </c>
      <c r="M16" s="149">
        <f t="shared" si="1"/>
        <v>0</v>
      </c>
      <c r="N16" s="208" t="str">
        <f t="shared" si="8"/>
        <v/>
      </c>
      <c r="O16" s="150">
        <f t="shared" si="2"/>
        <v>23460.255000000001</v>
      </c>
      <c r="P16" s="163">
        <f t="shared" si="3"/>
        <v>8442.0308299999997</v>
      </c>
      <c r="Q16" s="164">
        <f t="shared" si="4"/>
        <v>-15018.224170000001</v>
      </c>
      <c r="R16" s="200">
        <f t="shared" si="9"/>
        <v>0.35984395011904174</v>
      </c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</row>
    <row r="17" spans="1:33" s="209" customFormat="1" ht="32.25" customHeight="1" x14ac:dyDescent="0.4">
      <c r="A17" s="206">
        <v>13020000</v>
      </c>
      <c r="B17" s="106" t="s">
        <v>168</v>
      </c>
      <c r="C17" s="107"/>
      <c r="D17" s="163">
        <v>7710.2</v>
      </c>
      <c r="E17" s="163">
        <v>1788.2</v>
      </c>
      <c r="F17" s="163">
        <v>1434.85096</v>
      </c>
      <c r="G17" s="163">
        <f t="shared" si="5"/>
        <v>-353.34904000000006</v>
      </c>
      <c r="H17" s="200">
        <f t="shared" si="6"/>
        <v>0.80239959736047417</v>
      </c>
      <c r="I17" s="163">
        <f t="shared" si="0"/>
        <v>-6275.3490400000001</v>
      </c>
      <c r="J17" s="200">
        <f t="shared" si="7"/>
        <v>0.1860977614069674</v>
      </c>
      <c r="K17" s="149">
        <v>0</v>
      </c>
      <c r="L17" s="149">
        <v>0</v>
      </c>
      <c r="M17" s="149"/>
      <c r="N17" s="208" t="str">
        <f t="shared" si="8"/>
        <v/>
      </c>
      <c r="O17" s="150">
        <f t="shared" si="2"/>
        <v>7710.2</v>
      </c>
      <c r="P17" s="163">
        <f t="shared" si="3"/>
        <v>1434.85096</v>
      </c>
      <c r="Q17" s="164">
        <f t="shared" si="4"/>
        <v>-6275.3490400000001</v>
      </c>
      <c r="R17" s="200">
        <f t="shared" si="9"/>
        <v>0.1860977614069674</v>
      </c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</row>
    <row r="18" spans="1:33" s="209" customFormat="1" ht="43.5" customHeight="1" x14ac:dyDescent="0.4">
      <c r="A18" s="206">
        <v>13030000</v>
      </c>
      <c r="B18" s="106" t="s">
        <v>261</v>
      </c>
      <c r="C18" s="106"/>
      <c r="D18" s="163">
        <v>3135.636</v>
      </c>
      <c r="E18" s="163">
        <v>673.49400000000003</v>
      </c>
      <c r="F18" s="163">
        <v>1102.1960400000003</v>
      </c>
      <c r="G18" s="163">
        <f t="shared" si="5"/>
        <v>428.70204000000024</v>
      </c>
      <c r="H18" s="200">
        <f t="shared" si="6"/>
        <v>1.6365343121096851</v>
      </c>
      <c r="I18" s="163">
        <f t="shared" si="0"/>
        <v>-2033.4399599999997</v>
      </c>
      <c r="J18" s="200">
        <f t="shared" si="7"/>
        <v>0.35150637382655392</v>
      </c>
      <c r="K18" s="149">
        <v>0</v>
      </c>
      <c r="L18" s="149">
        <v>0</v>
      </c>
      <c r="M18" s="149"/>
      <c r="N18" s="208" t="str">
        <f t="shared" si="8"/>
        <v/>
      </c>
      <c r="O18" s="150">
        <f t="shared" si="2"/>
        <v>3135.636</v>
      </c>
      <c r="P18" s="163">
        <f t="shared" si="3"/>
        <v>1102.1960400000003</v>
      </c>
      <c r="Q18" s="164">
        <f t="shared" si="4"/>
        <v>-2033.4399599999997</v>
      </c>
      <c r="R18" s="200">
        <f t="shared" si="9"/>
        <v>0.35150637382655392</v>
      </c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</row>
    <row r="19" spans="1:33" s="209" customFormat="1" ht="42" customHeight="1" x14ac:dyDescent="0.4">
      <c r="A19" s="206">
        <v>13040000</v>
      </c>
      <c r="B19" s="106" t="s">
        <v>210</v>
      </c>
      <c r="C19" s="107"/>
      <c r="D19" s="162">
        <v>3131.3</v>
      </c>
      <c r="E19" s="162">
        <v>611.20000000000005</v>
      </c>
      <c r="F19" s="162">
        <v>800.37563999999998</v>
      </c>
      <c r="G19" s="162">
        <f t="shared" si="5"/>
        <v>189.17563999999993</v>
      </c>
      <c r="H19" s="200">
        <f t="shared" si="6"/>
        <v>1.3095151178010469</v>
      </c>
      <c r="I19" s="163">
        <f t="shared" si="0"/>
        <v>-2330.92436</v>
      </c>
      <c r="J19" s="200">
        <f t="shared" si="7"/>
        <v>0.25560490531089319</v>
      </c>
      <c r="K19" s="149">
        <v>0</v>
      </c>
      <c r="L19" s="149">
        <v>0</v>
      </c>
      <c r="M19" s="149">
        <f>L19-K19</f>
        <v>0</v>
      </c>
      <c r="N19" s="208" t="str">
        <f t="shared" si="8"/>
        <v/>
      </c>
      <c r="O19" s="150">
        <f t="shared" si="2"/>
        <v>3131.3</v>
      </c>
      <c r="P19" s="163">
        <f t="shared" si="3"/>
        <v>800.37563999999998</v>
      </c>
      <c r="Q19" s="164">
        <f t="shared" si="4"/>
        <v>-2330.92436</v>
      </c>
      <c r="R19" s="200">
        <f t="shared" si="9"/>
        <v>0.25560490531089319</v>
      </c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</row>
    <row r="20" spans="1:33" s="1" customFormat="1" ht="26.25" hidden="1" customHeight="1" x14ac:dyDescent="0.4">
      <c r="A20" s="181">
        <v>13070000</v>
      </c>
      <c r="B20" s="106" t="s">
        <v>91</v>
      </c>
      <c r="C20" s="107"/>
      <c r="D20" s="148">
        <v>0</v>
      </c>
      <c r="E20" s="148">
        <v>0</v>
      </c>
      <c r="F20" s="148">
        <v>0</v>
      </c>
      <c r="G20" s="148">
        <f t="shared" si="5"/>
        <v>0</v>
      </c>
      <c r="H20" s="173" t="str">
        <f t="shared" si="6"/>
        <v/>
      </c>
      <c r="I20" s="163"/>
      <c r="J20" s="173" t="str">
        <f t="shared" si="7"/>
        <v/>
      </c>
      <c r="K20" s="149">
        <v>0</v>
      </c>
      <c r="L20" s="149">
        <v>0</v>
      </c>
      <c r="M20" s="149"/>
      <c r="N20" s="193" t="str">
        <f t="shared" si="8"/>
        <v/>
      </c>
      <c r="O20" s="150"/>
      <c r="P20" s="163">
        <f t="shared" si="3"/>
        <v>0</v>
      </c>
      <c r="Q20" s="164"/>
      <c r="R20" s="173" t="str">
        <f t="shared" si="9"/>
        <v/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s="1" customFormat="1" ht="27.75" customHeight="1" x14ac:dyDescent="0.35">
      <c r="A21" s="180">
        <v>14000000</v>
      </c>
      <c r="B21" s="104" t="s">
        <v>57</v>
      </c>
      <c r="C21" s="108" t="e">
        <f>C24+#REF!</f>
        <v>#REF!</v>
      </c>
      <c r="D21" s="148">
        <f>D24+D23+D22</f>
        <v>656589.02999999991</v>
      </c>
      <c r="E21" s="148">
        <f>E24+E23+E22</f>
        <v>150213.29399999999</v>
      </c>
      <c r="F21" s="148">
        <f>F22+F23+F24</f>
        <v>160218.97804000002</v>
      </c>
      <c r="G21" s="148">
        <f t="shared" si="5"/>
        <v>10005.684040000022</v>
      </c>
      <c r="H21" s="172">
        <f t="shared" si="6"/>
        <v>1.0666098437332718</v>
      </c>
      <c r="I21" s="148">
        <f t="shared" ref="I21:I34" si="10">F21-D21</f>
        <v>-496370.0519599999</v>
      </c>
      <c r="J21" s="172">
        <f t="shared" si="7"/>
        <v>0.24401714119408915</v>
      </c>
      <c r="K21" s="147">
        <f>((K24+K23+K22)/1000)/1000</f>
        <v>0</v>
      </c>
      <c r="L21" s="147">
        <f>((L24+L23+L22)/1000)/1000</f>
        <v>0</v>
      </c>
      <c r="M21" s="147">
        <f>M24+M23+M22</f>
        <v>0</v>
      </c>
      <c r="N21" s="175" t="str">
        <f t="shared" si="8"/>
        <v/>
      </c>
      <c r="O21" s="148">
        <f>O24+O23+O22</f>
        <v>656589.02999999991</v>
      </c>
      <c r="P21" s="148">
        <f>P24+P23+P22</f>
        <v>160218.97804000002</v>
      </c>
      <c r="Q21" s="161">
        <f t="shared" ref="Q21:Q29" si="11">P21-O21</f>
        <v>-496370.0519599999</v>
      </c>
      <c r="R21" s="172">
        <f t="shared" si="9"/>
        <v>0.24401714119408915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3" s="209" customFormat="1" ht="49.5" customHeight="1" x14ac:dyDescent="0.4">
      <c r="A22" s="210">
        <v>14020000</v>
      </c>
      <c r="B22" s="106" t="s">
        <v>136</v>
      </c>
      <c r="C22" s="107"/>
      <c r="D22" s="163">
        <v>45736.09</v>
      </c>
      <c r="E22" s="163">
        <v>10941.5</v>
      </c>
      <c r="F22" s="163">
        <v>13954.524200000003</v>
      </c>
      <c r="G22" s="163">
        <f t="shared" si="5"/>
        <v>3013.0242000000035</v>
      </c>
      <c r="H22" s="200">
        <f t="shared" si="6"/>
        <v>1.2753757894255817</v>
      </c>
      <c r="I22" s="163">
        <f t="shared" si="10"/>
        <v>-31781.565799999993</v>
      </c>
      <c r="J22" s="200">
        <f t="shared" si="7"/>
        <v>0.30510968908798292</v>
      </c>
      <c r="K22" s="165">
        <v>0</v>
      </c>
      <c r="L22" s="165">
        <v>0</v>
      </c>
      <c r="M22" s="165"/>
      <c r="N22" s="208" t="str">
        <f t="shared" si="8"/>
        <v/>
      </c>
      <c r="O22" s="163">
        <f>D22+K22</f>
        <v>45736.09</v>
      </c>
      <c r="P22" s="163">
        <f>L22+F22</f>
        <v>13954.524200000003</v>
      </c>
      <c r="Q22" s="163">
        <f t="shared" si="11"/>
        <v>-31781.565799999993</v>
      </c>
      <c r="R22" s="200">
        <f t="shared" si="9"/>
        <v>0.30510968908798292</v>
      </c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</row>
    <row r="23" spans="1:33" s="209" customFormat="1" ht="48" customHeight="1" x14ac:dyDescent="0.4">
      <c r="A23" s="210">
        <v>14030000</v>
      </c>
      <c r="B23" s="106" t="s">
        <v>169</v>
      </c>
      <c r="C23" s="107"/>
      <c r="D23" s="163">
        <v>293332.89399999997</v>
      </c>
      <c r="E23" s="163">
        <v>65846.657000000007</v>
      </c>
      <c r="F23" s="163">
        <v>63979.729129999992</v>
      </c>
      <c r="G23" s="163">
        <f t="shared" si="5"/>
        <v>-1866.9278700000141</v>
      </c>
      <c r="H23" s="200">
        <f t="shared" si="6"/>
        <v>0.9716473401223692</v>
      </c>
      <c r="I23" s="163">
        <f t="shared" si="10"/>
        <v>-229353.16486999998</v>
      </c>
      <c r="J23" s="200">
        <f t="shared" si="7"/>
        <v>0.2181130396170298</v>
      </c>
      <c r="K23" s="165">
        <v>0</v>
      </c>
      <c r="L23" s="165">
        <v>0</v>
      </c>
      <c r="M23" s="165"/>
      <c r="N23" s="208" t="str">
        <f t="shared" si="8"/>
        <v/>
      </c>
      <c r="O23" s="163">
        <f>D23+K23</f>
        <v>293332.89399999997</v>
      </c>
      <c r="P23" s="163">
        <f>L23+F23</f>
        <v>63979.729129999992</v>
      </c>
      <c r="Q23" s="163">
        <f t="shared" si="11"/>
        <v>-229353.16486999998</v>
      </c>
      <c r="R23" s="200">
        <f t="shared" si="9"/>
        <v>0.2181130396170298</v>
      </c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</row>
    <row r="24" spans="1:33" s="209" customFormat="1" ht="64.5" customHeight="1" x14ac:dyDescent="0.4">
      <c r="A24" s="210">
        <v>14040000</v>
      </c>
      <c r="B24" s="106" t="s">
        <v>170</v>
      </c>
      <c r="C24" s="107" t="e">
        <f>#REF!+#REF!+#REF!+#REF!+#REF!</f>
        <v>#REF!</v>
      </c>
      <c r="D24" s="163">
        <v>317520.04599999997</v>
      </c>
      <c r="E24" s="163">
        <v>73425.137000000002</v>
      </c>
      <c r="F24" s="163">
        <v>82284.72471000001</v>
      </c>
      <c r="G24" s="163">
        <f t="shared" si="5"/>
        <v>8859.5877100000071</v>
      </c>
      <c r="H24" s="200">
        <f t="shared" si="6"/>
        <v>1.1206615073799591</v>
      </c>
      <c r="I24" s="163">
        <f t="shared" si="10"/>
        <v>-235235.32128999996</v>
      </c>
      <c r="J24" s="200">
        <f t="shared" si="7"/>
        <v>0.25914812543835425</v>
      </c>
      <c r="K24" s="165">
        <v>0</v>
      </c>
      <c r="L24" s="165">
        <v>0</v>
      </c>
      <c r="M24" s="165">
        <f>L24-K24</f>
        <v>0</v>
      </c>
      <c r="N24" s="208" t="str">
        <f t="shared" si="8"/>
        <v/>
      </c>
      <c r="O24" s="163">
        <f>D24+K24</f>
        <v>317520.04599999997</v>
      </c>
      <c r="P24" s="163">
        <f t="shared" si="3"/>
        <v>82284.72471000001</v>
      </c>
      <c r="Q24" s="163">
        <f t="shared" si="11"/>
        <v>-235235.32128999996</v>
      </c>
      <c r="R24" s="200">
        <f t="shared" si="9"/>
        <v>0.25914812543835425</v>
      </c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</row>
    <row r="25" spans="1:33" s="1" customFormat="1" ht="42.75" hidden="1" customHeight="1" x14ac:dyDescent="0.4">
      <c r="A25" s="185">
        <v>16000000</v>
      </c>
      <c r="B25" s="186" t="s">
        <v>207</v>
      </c>
      <c r="C25" s="109"/>
      <c r="D25" s="168">
        <v>0</v>
      </c>
      <c r="E25" s="168">
        <v>0</v>
      </c>
      <c r="F25" s="168">
        <v>0</v>
      </c>
      <c r="G25" s="168">
        <f t="shared" si="5"/>
        <v>0</v>
      </c>
      <c r="H25" s="173" t="str">
        <f t="shared" si="6"/>
        <v/>
      </c>
      <c r="I25" s="168">
        <f t="shared" si="10"/>
        <v>0</v>
      </c>
      <c r="J25" s="172" t="str">
        <f t="shared" si="7"/>
        <v/>
      </c>
      <c r="K25" s="165"/>
      <c r="L25" s="165"/>
      <c r="M25" s="165"/>
      <c r="N25" s="175" t="str">
        <f t="shared" si="8"/>
        <v/>
      </c>
      <c r="O25" s="163">
        <f>D25+K25</f>
        <v>0</v>
      </c>
      <c r="P25" s="171">
        <f>L25+F25</f>
        <v>0</v>
      </c>
      <c r="Q25" s="171">
        <f>P25-O25</f>
        <v>0</v>
      </c>
      <c r="R25" s="172" t="str">
        <f t="shared" si="9"/>
        <v/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s="1" customFormat="1" ht="64.5" customHeight="1" x14ac:dyDescent="0.35">
      <c r="A26" s="180">
        <v>18000000</v>
      </c>
      <c r="B26" s="186" t="s">
        <v>262</v>
      </c>
      <c r="C26" s="186"/>
      <c r="D26" s="148">
        <f>SUM(D27:D30)</f>
        <v>1969176.8730000001</v>
      </c>
      <c r="E26" s="148">
        <f>SUM(E27:E30)</f>
        <v>472979.60400000005</v>
      </c>
      <c r="F26" s="148">
        <f>SUM(F27:F30)</f>
        <v>523418.54398999992</v>
      </c>
      <c r="G26" s="148">
        <f t="shared" si="5"/>
        <v>50438.939989999868</v>
      </c>
      <c r="H26" s="172">
        <f t="shared" si="6"/>
        <v>1.1066408351722496</v>
      </c>
      <c r="I26" s="148">
        <f t="shared" si="10"/>
        <v>-1445758.3290100002</v>
      </c>
      <c r="J26" s="172">
        <f t="shared" si="7"/>
        <v>0.26580575425537201</v>
      </c>
      <c r="K26" s="147">
        <f>(K27+K28+K29+K30)/1000</f>
        <v>0</v>
      </c>
      <c r="L26" s="147">
        <f>(L27+L28+L29+L30)/1000</f>
        <v>0</v>
      </c>
      <c r="M26" s="147">
        <f t="shared" ref="M26:M34" si="12">L26-K26</f>
        <v>0</v>
      </c>
      <c r="N26" s="175" t="str">
        <f t="shared" si="8"/>
        <v/>
      </c>
      <c r="O26" s="148">
        <f t="shared" ref="O26:O60" si="13">D26+K26</f>
        <v>1969176.8730000001</v>
      </c>
      <c r="P26" s="148">
        <f t="shared" ref="P26:P32" si="14">L26+F26</f>
        <v>523418.54398999992</v>
      </c>
      <c r="Q26" s="161">
        <f t="shared" si="11"/>
        <v>-1445758.3290100002</v>
      </c>
      <c r="R26" s="172">
        <f t="shared" si="9"/>
        <v>0.26580575425537201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s="209" customFormat="1" ht="29.25" customHeight="1" x14ac:dyDescent="0.4">
      <c r="A27" s="206">
        <v>18010000</v>
      </c>
      <c r="B27" s="106" t="s">
        <v>171</v>
      </c>
      <c r="C27" s="119"/>
      <c r="D27" s="163">
        <v>875493.83200000005</v>
      </c>
      <c r="E27" s="163">
        <v>186150.12899999999</v>
      </c>
      <c r="F27" s="163">
        <v>216739.98806999996</v>
      </c>
      <c r="G27" s="163">
        <f t="shared" si="5"/>
        <v>30589.859069999977</v>
      </c>
      <c r="H27" s="200">
        <f t="shared" si="6"/>
        <v>1.1643289705697706</v>
      </c>
      <c r="I27" s="163">
        <f t="shared" si="10"/>
        <v>-658753.84393000009</v>
      </c>
      <c r="J27" s="200">
        <f t="shared" si="7"/>
        <v>0.2475631239741275</v>
      </c>
      <c r="K27" s="166">
        <v>0</v>
      </c>
      <c r="L27" s="166">
        <v>0</v>
      </c>
      <c r="M27" s="166">
        <f>L27-K27</f>
        <v>0</v>
      </c>
      <c r="N27" s="208" t="str">
        <f t="shared" si="8"/>
        <v/>
      </c>
      <c r="O27" s="150">
        <f t="shared" si="13"/>
        <v>875493.83200000005</v>
      </c>
      <c r="P27" s="150">
        <f t="shared" si="14"/>
        <v>216739.98806999996</v>
      </c>
      <c r="Q27" s="150">
        <f t="shared" si="11"/>
        <v>-658753.84393000009</v>
      </c>
      <c r="R27" s="200">
        <f t="shared" si="9"/>
        <v>0.2475631239741275</v>
      </c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</row>
    <row r="28" spans="1:33" s="209" customFormat="1" ht="36" customHeight="1" x14ac:dyDescent="0.4">
      <c r="A28" s="206">
        <v>18020000</v>
      </c>
      <c r="B28" s="106" t="s">
        <v>84</v>
      </c>
      <c r="C28" s="107"/>
      <c r="D28" s="163">
        <v>4290.6000000000004</v>
      </c>
      <c r="E28" s="163">
        <v>925.7</v>
      </c>
      <c r="F28" s="163">
        <v>1036.8243600000001</v>
      </c>
      <c r="G28" s="163">
        <f t="shared" si="5"/>
        <v>111.12436000000002</v>
      </c>
      <c r="H28" s="200">
        <f t="shared" si="6"/>
        <v>1.1200435994382629</v>
      </c>
      <c r="I28" s="163">
        <f t="shared" si="10"/>
        <v>-3253.7756400000003</v>
      </c>
      <c r="J28" s="200">
        <f t="shared" si="7"/>
        <v>0.24165020276884353</v>
      </c>
      <c r="K28" s="149">
        <v>0</v>
      </c>
      <c r="L28" s="149">
        <v>0</v>
      </c>
      <c r="M28" s="149">
        <f t="shared" si="12"/>
        <v>0</v>
      </c>
      <c r="N28" s="208" t="str">
        <f t="shared" si="8"/>
        <v/>
      </c>
      <c r="O28" s="150">
        <f t="shared" si="13"/>
        <v>4290.6000000000004</v>
      </c>
      <c r="P28" s="163">
        <f t="shared" si="14"/>
        <v>1036.8243600000001</v>
      </c>
      <c r="Q28" s="164">
        <f t="shared" si="11"/>
        <v>-3253.7756400000003</v>
      </c>
      <c r="R28" s="200">
        <f t="shared" si="9"/>
        <v>0.24165020276884353</v>
      </c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</row>
    <row r="29" spans="1:33" s="209" customFormat="1" ht="27" customHeight="1" x14ac:dyDescent="0.4">
      <c r="A29" s="206">
        <v>18030000</v>
      </c>
      <c r="B29" s="106" t="s">
        <v>85</v>
      </c>
      <c r="C29" s="107"/>
      <c r="D29" s="163">
        <v>4004.319</v>
      </c>
      <c r="E29" s="163">
        <v>787.21100000000001</v>
      </c>
      <c r="F29" s="163">
        <v>1073.4312199999999</v>
      </c>
      <c r="G29" s="163">
        <f t="shared" si="5"/>
        <v>286.22021999999993</v>
      </c>
      <c r="H29" s="200">
        <f t="shared" si="6"/>
        <v>1.3635876785258334</v>
      </c>
      <c r="I29" s="163">
        <f t="shared" si="10"/>
        <v>-2930.88778</v>
      </c>
      <c r="J29" s="200">
        <f t="shared" si="7"/>
        <v>0.26806835819024405</v>
      </c>
      <c r="K29" s="149">
        <v>0</v>
      </c>
      <c r="L29" s="149">
        <v>0</v>
      </c>
      <c r="M29" s="149">
        <f t="shared" si="12"/>
        <v>0</v>
      </c>
      <c r="N29" s="208" t="str">
        <f t="shared" si="8"/>
        <v/>
      </c>
      <c r="O29" s="150">
        <f t="shared" si="13"/>
        <v>4004.319</v>
      </c>
      <c r="P29" s="163">
        <f t="shared" si="14"/>
        <v>1073.4312199999999</v>
      </c>
      <c r="Q29" s="164">
        <f t="shared" si="11"/>
        <v>-2930.88778</v>
      </c>
      <c r="R29" s="200">
        <f t="shared" si="9"/>
        <v>0.26806835819024405</v>
      </c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</row>
    <row r="30" spans="1:33" s="209" customFormat="1" ht="22.5" customHeight="1" x14ac:dyDescent="0.4">
      <c r="A30" s="206">
        <v>18050000</v>
      </c>
      <c r="B30" s="106" t="s">
        <v>86</v>
      </c>
      <c r="C30" s="107"/>
      <c r="D30" s="163">
        <v>1085388.122</v>
      </c>
      <c r="E30" s="163">
        <v>285116.56400000001</v>
      </c>
      <c r="F30" s="163">
        <v>304568.30033999996</v>
      </c>
      <c r="G30" s="163">
        <f>F30-E30</f>
        <v>19451.736339999945</v>
      </c>
      <c r="H30" s="200">
        <f t="shared" si="6"/>
        <v>1.0682238031600295</v>
      </c>
      <c r="I30" s="163">
        <f>F30-D30</f>
        <v>-780819.82166000002</v>
      </c>
      <c r="J30" s="200">
        <f t="shared" si="7"/>
        <v>0.28060773300041691</v>
      </c>
      <c r="K30" s="149">
        <v>0</v>
      </c>
      <c r="L30" s="149">
        <v>0</v>
      </c>
      <c r="M30" s="149">
        <f t="shared" si="12"/>
        <v>0</v>
      </c>
      <c r="N30" s="208" t="str">
        <f t="shared" si="8"/>
        <v/>
      </c>
      <c r="O30" s="150">
        <f>D30+K30</f>
        <v>1085388.122</v>
      </c>
      <c r="P30" s="163">
        <f>L30+F30</f>
        <v>304568.30033999996</v>
      </c>
      <c r="Q30" s="164">
        <f>P30-O30</f>
        <v>-780819.82166000002</v>
      </c>
      <c r="R30" s="200">
        <f t="shared" si="9"/>
        <v>0.28060773300041691</v>
      </c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</row>
    <row r="31" spans="1:33" s="1" customFormat="1" ht="21.75" customHeight="1" x14ac:dyDescent="0.4">
      <c r="A31" s="180">
        <v>19000000</v>
      </c>
      <c r="B31" s="104" t="s">
        <v>87</v>
      </c>
      <c r="C31" s="107"/>
      <c r="D31" s="171">
        <f>D32+D33+D34</f>
        <v>0</v>
      </c>
      <c r="E31" s="171">
        <f>E32+E33+E34</f>
        <v>0</v>
      </c>
      <c r="F31" s="171">
        <f>F32+F33+F34</f>
        <v>-0.372</v>
      </c>
      <c r="G31" s="171">
        <f t="shared" si="5"/>
        <v>-0.372</v>
      </c>
      <c r="H31" s="172" t="str">
        <f t="shared" si="6"/>
        <v/>
      </c>
      <c r="I31" s="171">
        <f t="shared" si="10"/>
        <v>-0.372</v>
      </c>
      <c r="J31" s="172" t="str">
        <f t="shared" si="7"/>
        <v/>
      </c>
      <c r="K31" s="147">
        <f>K32+K34+K33</f>
        <v>6198.08</v>
      </c>
      <c r="L31" s="147">
        <f>L32+L34+L33</f>
        <v>1681.86141</v>
      </c>
      <c r="M31" s="147">
        <f t="shared" si="12"/>
        <v>-4516.2185900000004</v>
      </c>
      <c r="N31" s="175">
        <f t="shared" si="8"/>
        <v>0.27135200094222728</v>
      </c>
      <c r="O31" s="148">
        <f t="shared" si="13"/>
        <v>6198.08</v>
      </c>
      <c r="P31" s="148">
        <f t="shared" si="14"/>
        <v>1681.4894099999999</v>
      </c>
      <c r="Q31" s="148">
        <f t="shared" ref="Q31:Q56" si="15">P31-O31</f>
        <v>-4516.5905899999998</v>
      </c>
      <c r="R31" s="172">
        <f t="shared" si="9"/>
        <v>0.2712919823558263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s="209" customFormat="1" ht="23.25" customHeight="1" x14ac:dyDescent="0.4">
      <c r="A32" s="206">
        <v>19010000</v>
      </c>
      <c r="B32" s="106" t="s">
        <v>88</v>
      </c>
      <c r="C32" s="107"/>
      <c r="D32" s="163">
        <v>0</v>
      </c>
      <c r="E32" s="163">
        <v>0</v>
      </c>
      <c r="F32" s="163">
        <v>0</v>
      </c>
      <c r="G32" s="163">
        <f t="shared" si="5"/>
        <v>0</v>
      </c>
      <c r="H32" s="200" t="str">
        <f t="shared" si="6"/>
        <v/>
      </c>
      <c r="I32" s="163">
        <f t="shared" si="10"/>
        <v>0</v>
      </c>
      <c r="J32" s="200" t="str">
        <f t="shared" si="7"/>
        <v/>
      </c>
      <c r="K32" s="149">
        <v>6198.08</v>
      </c>
      <c r="L32" s="149">
        <v>1681.86141</v>
      </c>
      <c r="M32" s="149">
        <f t="shared" si="12"/>
        <v>-4516.2185900000004</v>
      </c>
      <c r="N32" s="208">
        <f t="shared" si="8"/>
        <v>0.27135200094222728</v>
      </c>
      <c r="O32" s="150">
        <f t="shared" si="13"/>
        <v>6198.08</v>
      </c>
      <c r="P32" s="163">
        <f t="shared" si="14"/>
        <v>1681.86141</v>
      </c>
      <c r="Q32" s="150">
        <f t="shared" si="15"/>
        <v>-4516.2185900000004</v>
      </c>
      <c r="R32" s="200">
        <f t="shared" si="9"/>
        <v>0.27135200094222728</v>
      </c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</row>
    <row r="33" spans="1:33" s="209" customFormat="1" ht="42" hidden="1" customHeight="1" x14ac:dyDescent="0.4">
      <c r="A33" s="206">
        <v>19050000</v>
      </c>
      <c r="B33" s="106" t="s">
        <v>226</v>
      </c>
      <c r="C33" s="106"/>
      <c r="D33" s="163"/>
      <c r="E33" s="163"/>
      <c r="F33" s="163"/>
      <c r="G33" s="163"/>
      <c r="H33" s="200"/>
      <c r="I33" s="163"/>
      <c r="J33" s="200"/>
      <c r="K33" s="149">
        <v>0</v>
      </c>
      <c r="L33" s="149"/>
      <c r="M33" s="149">
        <f t="shared" si="12"/>
        <v>0</v>
      </c>
      <c r="N33" s="208" t="str">
        <f t="shared" si="8"/>
        <v/>
      </c>
      <c r="O33" s="150">
        <f>D33+K33</f>
        <v>0</v>
      </c>
      <c r="P33" s="163">
        <f>L33+F33</f>
        <v>0</v>
      </c>
      <c r="Q33" s="150">
        <f>P33-O33</f>
        <v>0</v>
      </c>
      <c r="R33" s="200" t="str">
        <f>IFERROR(P33/O33,"")</f>
        <v/>
      </c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</row>
    <row r="34" spans="1:33" s="209" customFormat="1" ht="63" x14ac:dyDescent="0.4">
      <c r="A34" s="206">
        <v>19090000</v>
      </c>
      <c r="B34" s="106" t="s">
        <v>211</v>
      </c>
      <c r="C34" s="107"/>
      <c r="D34" s="163">
        <v>0</v>
      </c>
      <c r="E34" s="163">
        <v>0</v>
      </c>
      <c r="F34" s="163">
        <v>-0.372</v>
      </c>
      <c r="G34" s="163">
        <f t="shared" si="5"/>
        <v>-0.372</v>
      </c>
      <c r="H34" s="200" t="str">
        <f t="shared" si="6"/>
        <v/>
      </c>
      <c r="I34" s="163">
        <f t="shared" si="10"/>
        <v>-0.372</v>
      </c>
      <c r="J34" s="200" t="str">
        <f t="shared" si="7"/>
        <v/>
      </c>
      <c r="K34" s="149">
        <v>0</v>
      </c>
      <c r="L34" s="149">
        <v>0</v>
      </c>
      <c r="M34" s="149">
        <f t="shared" si="12"/>
        <v>0</v>
      </c>
      <c r="N34" s="208" t="str">
        <f t="shared" si="8"/>
        <v/>
      </c>
      <c r="O34" s="150">
        <f>D34+K34</f>
        <v>0</v>
      </c>
      <c r="P34" s="163">
        <f>L34+F34</f>
        <v>-0.372</v>
      </c>
      <c r="Q34" s="150">
        <f>P34-O34</f>
        <v>-0.372</v>
      </c>
      <c r="R34" s="200" t="str">
        <f>IFERROR(P34/O34,"")</f>
        <v/>
      </c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</row>
    <row r="35" spans="1:33" s="86" customFormat="1" ht="23.25" customHeight="1" x14ac:dyDescent="0.35">
      <c r="A35" s="182">
        <v>20000000</v>
      </c>
      <c r="B35" s="110" t="s">
        <v>18</v>
      </c>
      <c r="C35" s="111">
        <v>5750.4</v>
      </c>
      <c r="D35" s="147">
        <f>(D36+D37+D43+D47)</f>
        <v>245875.51100000003</v>
      </c>
      <c r="E35" s="147">
        <f>(E36+E37+E43+E47)</f>
        <v>56988.276999999995</v>
      </c>
      <c r="F35" s="147">
        <f>(F36+F37+F43+F47)</f>
        <v>78420.862049999996</v>
      </c>
      <c r="G35" s="147">
        <f t="shared" si="5"/>
        <v>21432.585050000002</v>
      </c>
      <c r="H35" s="172">
        <f t="shared" si="6"/>
        <v>1.3760876127207706</v>
      </c>
      <c r="I35" s="147">
        <f t="shared" ref="I35:I44" si="16">F35-D35</f>
        <v>-167454.64895000003</v>
      </c>
      <c r="J35" s="172">
        <f t="shared" si="7"/>
        <v>0.31894539529802945</v>
      </c>
      <c r="K35" s="147">
        <f>K36+K37+K43+K47</f>
        <v>489401.77130999998</v>
      </c>
      <c r="L35" s="147">
        <f>L36+L37+L43+L47</f>
        <v>225004.07713999998</v>
      </c>
      <c r="M35" s="147">
        <f t="shared" ref="M35:M48" si="17">L35-K35</f>
        <v>-264397.69417000003</v>
      </c>
      <c r="N35" s="175">
        <f t="shared" si="8"/>
        <v>0.4597532954115045</v>
      </c>
      <c r="O35" s="147">
        <f t="shared" si="13"/>
        <v>735277.28231000004</v>
      </c>
      <c r="P35" s="147">
        <f t="shared" ref="P35:P60" si="18">L35+F35</f>
        <v>303424.93918999995</v>
      </c>
      <c r="Q35" s="147">
        <f t="shared" si="15"/>
        <v>-431852.34312000009</v>
      </c>
      <c r="R35" s="172">
        <f t="shared" si="9"/>
        <v>0.41266736575450602</v>
      </c>
      <c r="S35" s="85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s="1" customFormat="1" ht="45.75" customHeight="1" x14ac:dyDescent="0.35">
      <c r="A36" s="180">
        <v>21000000</v>
      </c>
      <c r="B36" s="104" t="s">
        <v>70</v>
      </c>
      <c r="C36" s="108">
        <v>1</v>
      </c>
      <c r="D36" s="148">
        <v>40874.080999999998</v>
      </c>
      <c r="E36" s="148">
        <v>9497.2369999999992</v>
      </c>
      <c r="F36" s="148">
        <v>24991.378269999997</v>
      </c>
      <c r="G36" s="148">
        <f t="shared" si="5"/>
        <v>15494.141269999998</v>
      </c>
      <c r="H36" s="172">
        <f t="shared" si="6"/>
        <v>2.6314367294403627</v>
      </c>
      <c r="I36" s="148">
        <f t="shared" si="16"/>
        <v>-15882.702730000001</v>
      </c>
      <c r="J36" s="172">
        <f t="shared" si="7"/>
        <v>0.61142361268012357</v>
      </c>
      <c r="K36" s="147"/>
      <c r="L36" s="147"/>
      <c r="M36" s="147">
        <f t="shared" si="17"/>
        <v>0</v>
      </c>
      <c r="N36" s="175" t="str">
        <f t="shared" si="8"/>
        <v/>
      </c>
      <c r="O36" s="148">
        <f t="shared" si="13"/>
        <v>40874.080999999998</v>
      </c>
      <c r="P36" s="148">
        <f t="shared" si="18"/>
        <v>24991.378269999997</v>
      </c>
      <c r="Q36" s="148">
        <f t="shared" si="15"/>
        <v>-15882.702730000001</v>
      </c>
      <c r="R36" s="172">
        <f t="shared" si="9"/>
        <v>0.61142361268012357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s="1" customFormat="1" ht="44.25" customHeight="1" x14ac:dyDescent="0.35">
      <c r="A37" s="180">
        <v>22000000</v>
      </c>
      <c r="B37" s="104" t="s">
        <v>172</v>
      </c>
      <c r="C37" s="108">
        <v>4948.8</v>
      </c>
      <c r="D37" s="148">
        <f>SUM(D38:D42)</f>
        <v>186282.78900000002</v>
      </c>
      <c r="E37" s="148">
        <f>SUM(E38:E42)</f>
        <v>42460.501999999993</v>
      </c>
      <c r="F37" s="148">
        <f>SUM(F38:F42)</f>
        <v>40063.705040000001</v>
      </c>
      <c r="G37" s="148">
        <f t="shared" si="5"/>
        <v>-2396.7969599999924</v>
      </c>
      <c r="H37" s="172">
        <f t="shared" si="6"/>
        <v>0.94355231692738839</v>
      </c>
      <c r="I37" s="148">
        <f t="shared" si="16"/>
        <v>-146219.08396000002</v>
      </c>
      <c r="J37" s="172">
        <f t="shared" si="7"/>
        <v>0.21506927856872488</v>
      </c>
      <c r="K37" s="147">
        <f>SUM(K38:K42)</f>
        <v>0</v>
      </c>
      <c r="L37" s="147">
        <f>SUM(L38:L42)</f>
        <v>0</v>
      </c>
      <c r="M37" s="147">
        <f t="shared" si="17"/>
        <v>0</v>
      </c>
      <c r="N37" s="175" t="str">
        <f t="shared" si="8"/>
        <v/>
      </c>
      <c r="O37" s="148">
        <f t="shared" si="13"/>
        <v>186282.78900000002</v>
      </c>
      <c r="P37" s="148">
        <f t="shared" si="18"/>
        <v>40063.705040000001</v>
      </c>
      <c r="Q37" s="148">
        <f t="shared" si="15"/>
        <v>-146219.08396000002</v>
      </c>
      <c r="R37" s="172">
        <f t="shared" si="9"/>
        <v>0.21506927856872488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s="209" customFormat="1" ht="22.5" customHeight="1" x14ac:dyDescent="0.4">
      <c r="A38" s="206">
        <v>22010000</v>
      </c>
      <c r="B38" s="106" t="s">
        <v>115</v>
      </c>
      <c r="C38" s="112"/>
      <c r="D38" s="163">
        <v>100896.378</v>
      </c>
      <c r="E38" s="163">
        <v>22875.373</v>
      </c>
      <c r="F38" s="163">
        <v>19442.9228</v>
      </c>
      <c r="G38" s="163">
        <f t="shared" si="5"/>
        <v>-3432.4501999999993</v>
      </c>
      <c r="H38" s="200">
        <f t="shared" si="6"/>
        <v>0.84994997895772018</v>
      </c>
      <c r="I38" s="163">
        <f t="shared" si="16"/>
        <v>-81453.455199999997</v>
      </c>
      <c r="J38" s="200">
        <f t="shared" si="7"/>
        <v>0.1927018906466593</v>
      </c>
      <c r="K38" s="149"/>
      <c r="L38" s="149">
        <v>0</v>
      </c>
      <c r="M38" s="149">
        <f t="shared" si="17"/>
        <v>0</v>
      </c>
      <c r="N38" s="208" t="str">
        <f t="shared" si="8"/>
        <v/>
      </c>
      <c r="O38" s="150">
        <f t="shared" si="13"/>
        <v>100896.378</v>
      </c>
      <c r="P38" s="163">
        <f t="shared" si="18"/>
        <v>19442.9228</v>
      </c>
      <c r="Q38" s="150">
        <f t="shared" si="15"/>
        <v>-81453.455199999997</v>
      </c>
      <c r="R38" s="200">
        <f t="shared" si="9"/>
        <v>0.1927018906466593</v>
      </c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</row>
    <row r="39" spans="1:33" s="209" customFormat="1" ht="60.75" customHeight="1" x14ac:dyDescent="0.4">
      <c r="A39" s="206">
        <v>22020000</v>
      </c>
      <c r="B39" s="106" t="s">
        <v>235</v>
      </c>
      <c r="C39" s="106"/>
      <c r="D39" s="163">
        <v>3680</v>
      </c>
      <c r="E39" s="163">
        <v>0</v>
      </c>
      <c r="F39" s="163">
        <v>0</v>
      </c>
      <c r="G39" s="163">
        <f>F39-E39</f>
        <v>0</v>
      </c>
      <c r="H39" s="200" t="str">
        <f>IFERROR(F39/E39,"")</f>
        <v/>
      </c>
      <c r="I39" s="163">
        <f>F39-D39</f>
        <v>-3680</v>
      </c>
      <c r="J39" s="200">
        <f>IFERROR(F39/D39,"")</f>
        <v>0</v>
      </c>
      <c r="K39" s="149"/>
      <c r="L39" s="149"/>
      <c r="M39" s="149"/>
      <c r="N39" s="208"/>
      <c r="O39" s="150">
        <f>D39+K39</f>
        <v>3680</v>
      </c>
      <c r="P39" s="163">
        <f>L39+F39</f>
        <v>0</v>
      </c>
      <c r="Q39" s="150">
        <f>P39-O39</f>
        <v>-3680</v>
      </c>
      <c r="R39" s="200">
        <f>IFERROR(P39/O39,"")</f>
        <v>0</v>
      </c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</row>
    <row r="40" spans="1:33" s="209" customFormat="1" ht="61.5" customHeight="1" x14ac:dyDescent="0.4">
      <c r="A40" s="206">
        <v>22080000</v>
      </c>
      <c r="B40" s="106" t="s">
        <v>173</v>
      </c>
      <c r="C40" s="107">
        <v>259.60000000000002</v>
      </c>
      <c r="D40" s="163">
        <v>80104.570000000007</v>
      </c>
      <c r="E40" s="163">
        <v>19304.535</v>
      </c>
      <c r="F40" s="163">
        <v>20137.416420000001</v>
      </c>
      <c r="G40" s="163">
        <f t="shared" si="5"/>
        <v>832.88142000000153</v>
      </c>
      <c r="H40" s="200">
        <f t="shared" si="6"/>
        <v>1.0431443399180556</v>
      </c>
      <c r="I40" s="163">
        <f t="shared" si="16"/>
        <v>-59967.153580000006</v>
      </c>
      <c r="J40" s="200">
        <f t="shared" si="7"/>
        <v>0.25138910826186323</v>
      </c>
      <c r="K40" s="149"/>
      <c r="L40" s="149">
        <v>0</v>
      </c>
      <c r="M40" s="149">
        <f t="shared" si="17"/>
        <v>0</v>
      </c>
      <c r="N40" s="208" t="str">
        <f t="shared" si="8"/>
        <v/>
      </c>
      <c r="O40" s="150">
        <f t="shared" si="13"/>
        <v>80104.570000000007</v>
      </c>
      <c r="P40" s="163">
        <f t="shared" si="18"/>
        <v>20137.416420000001</v>
      </c>
      <c r="Q40" s="150">
        <f t="shared" si="15"/>
        <v>-59967.153580000006</v>
      </c>
      <c r="R40" s="200">
        <f t="shared" si="9"/>
        <v>0.25138910826186323</v>
      </c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</row>
    <row r="41" spans="1:33" s="209" customFormat="1" ht="23.25" customHeight="1" x14ac:dyDescent="0.4">
      <c r="A41" s="206">
        <v>22090000</v>
      </c>
      <c r="B41" s="106" t="s">
        <v>51</v>
      </c>
      <c r="C41" s="107">
        <v>4672.3</v>
      </c>
      <c r="D41" s="163">
        <v>1270.6410000000001</v>
      </c>
      <c r="E41" s="163">
        <v>208.39400000000001</v>
      </c>
      <c r="F41" s="163">
        <v>392.46460000000002</v>
      </c>
      <c r="G41" s="163">
        <f t="shared" si="5"/>
        <v>184.07060000000001</v>
      </c>
      <c r="H41" s="200">
        <f t="shared" si="6"/>
        <v>1.8832816683781683</v>
      </c>
      <c r="I41" s="163">
        <f t="shared" si="16"/>
        <v>-878.17640000000006</v>
      </c>
      <c r="J41" s="200">
        <f t="shared" si="7"/>
        <v>0.30887134918517506</v>
      </c>
      <c r="K41" s="149"/>
      <c r="L41" s="149">
        <v>0</v>
      </c>
      <c r="M41" s="149">
        <f t="shared" si="17"/>
        <v>0</v>
      </c>
      <c r="N41" s="208" t="str">
        <f t="shared" si="8"/>
        <v/>
      </c>
      <c r="O41" s="150">
        <f t="shared" si="13"/>
        <v>1270.6410000000001</v>
      </c>
      <c r="P41" s="163">
        <f t="shared" si="18"/>
        <v>392.46460000000002</v>
      </c>
      <c r="Q41" s="150">
        <f t="shared" si="15"/>
        <v>-878.17640000000006</v>
      </c>
      <c r="R41" s="200">
        <f t="shared" si="9"/>
        <v>0.30887134918517506</v>
      </c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</row>
    <row r="42" spans="1:33" s="209" customFormat="1" ht="120" customHeight="1" x14ac:dyDescent="0.4">
      <c r="A42" s="206">
        <v>22130000</v>
      </c>
      <c r="B42" s="106" t="s">
        <v>191</v>
      </c>
      <c r="C42" s="107"/>
      <c r="D42" s="163">
        <v>331.2</v>
      </c>
      <c r="E42" s="163">
        <v>72.2</v>
      </c>
      <c r="F42" s="163">
        <v>90.901219999999967</v>
      </c>
      <c r="G42" s="163">
        <f t="shared" si="5"/>
        <v>18.701219999999964</v>
      </c>
      <c r="H42" s="200">
        <f t="shared" si="6"/>
        <v>1.2590196675900271</v>
      </c>
      <c r="I42" s="163">
        <f t="shared" si="16"/>
        <v>-240.29878000000002</v>
      </c>
      <c r="J42" s="200">
        <f t="shared" si="7"/>
        <v>0.27446020531400955</v>
      </c>
      <c r="K42" s="149"/>
      <c r="L42" s="149">
        <v>0</v>
      </c>
      <c r="M42" s="149">
        <f t="shared" si="17"/>
        <v>0</v>
      </c>
      <c r="N42" s="208" t="str">
        <f t="shared" si="8"/>
        <v/>
      </c>
      <c r="O42" s="150">
        <f t="shared" si="13"/>
        <v>331.2</v>
      </c>
      <c r="P42" s="163">
        <f t="shared" si="18"/>
        <v>90.901219999999967</v>
      </c>
      <c r="Q42" s="150">
        <f t="shared" si="15"/>
        <v>-240.29878000000002</v>
      </c>
      <c r="R42" s="200">
        <f t="shared" si="9"/>
        <v>0.27446020531400955</v>
      </c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</row>
    <row r="43" spans="1:33" s="1" customFormat="1" ht="20.25" customHeight="1" x14ac:dyDescent="0.35">
      <c r="A43" s="180">
        <v>24000000</v>
      </c>
      <c r="B43" s="104" t="s">
        <v>58</v>
      </c>
      <c r="C43" s="108">
        <f>C44+C47</f>
        <v>300.2</v>
      </c>
      <c r="D43" s="148">
        <f>SUM(D44:D45)</f>
        <v>18718.641</v>
      </c>
      <c r="E43" s="148">
        <f>SUM(E44:E45)</f>
        <v>5030.5379999999996</v>
      </c>
      <c r="F43" s="148">
        <f>SUM(F44:F45)</f>
        <v>13365.778739999998</v>
      </c>
      <c r="G43" s="148">
        <f t="shared" si="5"/>
        <v>8335.2407399999975</v>
      </c>
      <c r="H43" s="172">
        <f t="shared" si="6"/>
        <v>2.6569282927591442</v>
      </c>
      <c r="I43" s="148">
        <f t="shared" si="16"/>
        <v>-5352.8622600000017</v>
      </c>
      <c r="J43" s="172">
        <f t="shared" si="7"/>
        <v>0.71403574329995423</v>
      </c>
      <c r="K43" s="147">
        <f>K44+K45+K46</f>
        <v>5372.951</v>
      </c>
      <c r="L43" s="147">
        <f>L44+L45+L46</f>
        <v>519.06122999999991</v>
      </c>
      <c r="M43" s="147">
        <f t="shared" si="17"/>
        <v>-4853.8897699999998</v>
      </c>
      <c r="N43" s="175">
        <f t="shared" si="8"/>
        <v>9.6606358405278578E-2</v>
      </c>
      <c r="O43" s="148">
        <f t="shared" si="13"/>
        <v>24091.592000000001</v>
      </c>
      <c r="P43" s="148">
        <f t="shared" si="18"/>
        <v>13884.839969999997</v>
      </c>
      <c r="Q43" s="148">
        <f t="shared" si="15"/>
        <v>-10206.752030000003</v>
      </c>
      <c r="R43" s="172">
        <f t="shared" si="9"/>
        <v>0.57633551033074104</v>
      </c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s="209" customFormat="1" ht="24" customHeight="1" x14ac:dyDescent="0.4">
      <c r="A44" s="206">
        <v>24060000</v>
      </c>
      <c r="B44" s="106" t="s">
        <v>19</v>
      </c>
      <c r="C44" s="107">
        <v>300.2</v>
      </c>
      <c r="D44" s="163">
        <v>18718.641</v>
      </c>
      <c r="E44" s="163">
        <v>5030.5379999999996</v>
      </c>
      <c r="F44" s="163">
        <v>13365.778739999998</v>
      </c>
      <c r="G44" s="163">
        <f t="shared" si="5"/>
        <v>8335.2407399999975</v>
      </c>
      <c r="H44" s="200">
        <f t="shared" si="6"/>
        <v>2.6569282927591442</v>
      </c>
      <c r="I44" s="163">
        <f t="shared" si="16"/>
        <v>-5352.8622600000017</v>
      </c>
      <c r="J44" s="200">
        <f t="shared" si="7"/>
        <v>0.71403574329995423</v>
      </c>
      <c r="K44" s="149">
        <v>1067.8499999999999</v>
      </c>
      <c r="L44" s="149">
        <v>394.03065999999995</v>
      </c>
      <c r="M44" s="149">
        <f t="shared" si="17"/>
        <v>-673.81934000000001</v>
      </c>
      <c r="N44" s="208">
        <f t="shared" si="8"/>
        <v>0.36899439059793043</v>
      </c>
      <c r="O44" s="150">
        <f t="shared" si="13"/>
        <v>19786.490999999998</v>
      </c>
      <c r="P44" s="163">
        <f>L44+F44</f>
        <v>13759.809399999998</v>
      </c>
      <c r="Q44" s="150">
        <f t="shared" si="15"/>
        <v>-6026.6815999999999</v>
      </c>
      <c r="R44" s="200">
        <f t="shared" si="9"/>
        <v>0.69541433091900928</v>
      </c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</row>
    <row r="45" spans="1:33" s="209" customFormat="1" ht="55.5" customHeight="1" x14ac:dyDescent="0.4">
      <c r="A45" s="206">
        <v>24110000</v>
      </c>
      <c r="B45" s="106" t="s">
        <v>81</v>
      </c>
      <c r="C45" s="107"/>
      <c r="D45" s="163">
        <v>0</v>
      </c>
      <c r="E45" s="163">
        <v>0</v>
      </c>
      <c r="F45" s="163">
        <v>0</v>
      </c>
      <c r="G45" s="163">
        <f t="shared" si="5"/>
        <v>0</v>
      </c>
      <c r="H45" s="200" t="str">
        <f t="shared" si="6"/>
        <v/>
      </c>
      <c r="I45" s="163"/>
      <c r="J45" s="200" t="str">
        <f t="shared" si="7"/>
        <v/>
      </c>
      <c r="K45" s="149">
        <v>107.101</v>
      </c>
      <c r="L45" s="149">
        <v>31.32009</v>
      </c>
      <c r="M45" s="149">
        <f t="shared" si="17"/>
        <v>-75.780910000000006</v>
      </c>
      <c r="N45" s="208">
        <f t="shared" si="8"/>
        <v>0.29243508463973261</v>
      </c>
      <c r="O45" s="150">
        <f t="shared" si="13"/>
        <v>107.101</v>
      </c>
      <c r="P45" s="163">
        <f>L45+F45</f>
        <v>31.32009</v>
      </c>
      <c r="Q45" s="150">
        <f t="shared" si="15"/>
        <v>-75.780910000000006</v>
      </c>
      <c r="R45" s="200">
        <f t="shared" si="9"/>
        <v>0.29243508463973261</v>
      </c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</row>
    <row r="46" spans="1:33" s="209" customFormat="1" ht="53.25" customHeight="1" x14ac:dyDescent="0.4">
      <c r="A46" s="206" t="s">
        <v>89</v>
      </c>
      <c r="B46" s="106" t="s">
        <v>90</v>
      </c>
      <c r="C46" s="107"/>
      <c r="D46" s="163">
        <v>0</v>
      </c>
      <c r="E46" s="163">
        <v>0</v>
      </c>
      <c r="F46" s="163">
        <v>0</v>
      </c>
      <c r="G46" s="163">
        <f t="shared" si="5"/>
        <v>0</v>
      </c>
      <c r="H46" s="200" t="str">
        <f t="shared" si="6"/>
        <v/>
      </c>
      <c r="I46" s="163"/>
      <c r="J46" s="200" t="str">
        <f t="shared" si="7"/>
        <v/>
      </c>
      <c r="K46" s="149">
        <v>4198</v>
      </c>
      <c r="L46" s="149">
        <v>93.71047999999999</v>
      </c>
      <c r="M46" s="149">
        <f t="shared" si="17"/>
        <v>-4104.2895200000003</v>
      </c>
      <c r="N46" s="208">
        <f t="shared" si="8"/>
        <v>2.2322648880419245E-2</v>
      </c>
      <c r="O46" s="150">
        <f t="shared" si="13"/>
        <v>4198</v>
      </c>
      <c r="P46" s="163">
        <f>L46+F46</f>
        <v>93.71047999999999</v>
      </c>
      <c r="Q46" s="150">
        <f t="shared" si="15"/>
        <v>-4104.2895200000003</v>
      </c>
      <c r="R46" s="200">
        <f t="shared" si="9"/>
        <v>2.2322648880419245E-2</v>
      </c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</row>
    <row r="47" spans="1:33" s="1" customFormat="1" ht="22.5" customHeight="1" x14ac:dyDescent="0.4">
      <c r="A47" s="180">
        <v>25000000</v>
      </c>
      <c r="B47" s="104" t="s">
        <v>52</v>
      </c>
      <c r="C47" s="108"/>
      <c r="D47" s="163">
        <v>0</v>
      </c>
      <c r="E47" s="163">
        <v>0</v>
      </c>
      <c r="F47" s="163">
        <v>0</v>
      </c>
      <c r="G47" s="163">
        <f t="shared" si="5"/>
        <v>0</v>
      </c>
      <c r="H47" s="172" t="str">
        <f t="shared" si="6"/>
        <v/>
      </c>
      <c r="I47" s="148">
        <f>F47-D47</f>
        <v>0</v>
      </c>
      <c r="J47" s="172" t="str">
        <f t="shared" si="7"/>
        <v/>
      </c>
      <c r="K47" s="147">
        <v>484028.82030999998</v>
      </c>
      <c r="L47" s="147">
        <v>224485.01590999999</v>
      </c>
      <c r="M47" s="147">
        <f t="shared" si="17"/>
        <v>-259543.80439999999</v>
      </c>
      <c r="N47" s="175">
        <f t="shared" si="8"/>
        <v>0.46378439979302644</v>
      </c>
      <c r="O47" s="148">
        <f t="shared" si="13"/>
        <v>484028.82030999998</v>
      </c>
      <c r="P47" s="171">
        <f>L47+F47</f>
        <v>224485.01590999999</v>
      </c>
      <c r="Q47" s="148">
        <f t="shared" si="15"/>
        <v>-259543.80439999999</v>
      </c>
      <c r="R47" s="172">
        <f t="shared" si="9"/>
        <v>0.46378439979302644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s="1" customFormat="1" ht="20.399999999999999" x14ac:dyDescent="0.35">
      <c r="A48" s="180">
        <v>30000000</v>
      </c>
      <c r="B48" s="104" t="s">
        <v>67</v>
      </c>
      <c r="C48" s="112"/>
      <c r="D48" s="171">
        <v>70.875</v>
      </c>
      <c r="E48" s="171">
        <v>11.875</v>
      </c>
      <c r="F48" s="171">
        <v>24.389239999999997</v>
      </c>
      <c r="G48" s="171">
        <f t="shared" si="5"/>
        <v>12.514239999999997</v>
      </c>
      <c r="H48" s="172">
        <f t="shared" si="6"/>
        <v>2.0538307368421052</v>
      </c>
      <c r="I48" s="148">
        <f>F48-D48</f>
        <v>-46.485759999999999</v>
      </c>
      <c r="J48" s="172">
        <f t="shared" si="7"/>
        <v>0.34411626102292764</v>
      </c>
      <c r="K48" s="147">
        <v>294958.58</v>
      </c>
      <c r="L48" s="147">
        <v>68419.420959999989</v>
      </c>
      <c r="M48" s="147">
        <f t="shared" si="17"/>
        <v>-226539.15904000003</v>
      </c>
      <c r="N48" s="175">
        <f t="shared" si="8"/>
        <v>0.23196280969348301</v>
      </c>
      <c r="O48" s="148">
        <f t="shared" si="13"/>
        <v>295029.45500000002</v>
      </c>
      <c r="P48" s="148">
        <f t="shared" si="18"/>
        <v>68443.810199999993</v>
      </c>
      <c r="Q48" s="148">
        <f t="shared" si="15"/>
        <v>-226585.64480000001</v>
      </c>
      <c r="R48" s="172">
        <f t="shared" si="9"/>
        <v>0.23198975234523614</v>
      </c>
      <c r="S48" s="50"/>
      <c r="T48" s="50"/>
      <c r="U48" s="50"/>
      <c r="V48" s="50"/>
      <c r="W48" s="51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s="86" customFormat="1" ht="61.2" x14ac:dyDescent="0.35">
      <c r="A49" s="182" t="s">
        <v>179</v>
      </c>
      <c r="B49" s="110" t="s">
        <v>180</v>
      </c>
      <c r="C49" s="113"/>
      <c r="D49" s="148">
        <v>0</v>
      </c>
      <c r="E49" s="148">
        <v>0</v>
      </c>
      <c r="F49" s="148">
        <v>0</v>
      </c>
      <c r="G49" s="148">
        <f>F49-E49</f>
        <v>0</v>
      </c>
      <c r="H49" s="172" t="str">
        <f t="shared" si="6"/>
        <v/>
      </c>
      <c r="I49" s="148">
        <f>F49-D49</f>
        <v>0</v>
      </c>
      <c r="J49" s="172" t="str">
        <f t="shared" si="7"/>
        <v/>
      </c>
      <c r="K49" s="147">
        <v>190203</v>
      </c>
      <c r="L49" s="147">
        <v>480.00981999999999</v>
      </c>
      <c r="M49" s="147">
        <f t="shared" ref="M49:M57" si="19">L49-K49</f>
        <v>-189722.99017999999</v>
      </c>
      <c r="N49" s="175">
        <f t="shared" si="8"/>
        <v>2.5236711303186594E-3</v>
      </c>
      <c r="O49" s="147">
        <f>D49+K49</f>
        <v>190203</v>
      </c>
      <c r="P49" s="147">
        <f>L49+F49</f>
        <v>480.00981999999999</v>
      </c>
      <c r="Q49" s="147">
        <f>P49-O49</f>
        <v>-189722.99017999999</v>
      </c>
      <c r="R49" s="172">
        <f t="shared" si="9"/>
        <v>2.5236711303186594E-3</v>
      </c>
      <c r="S49" s="85"/>
      <c r="T49" s="85"/>
      <c r="U49" s="85"/>
      <c r="V49" s="85"/>
      <c r="W49" s="88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s="1" customFormat="1" ht="30" customHeight="1" x14ac:dyDescent="0.35">
      <c r="A50" s="180">
        <v>50000000</v>
      </c>
      <c r="B50" s="104" t="s">
        <v>20</v>
      </c>
      <c r="C50" s="108" t="e">
        <f>#REF!+C51</f>
        <v>#REF!</v>
      </c>
      <c r="D50" s="148">
        <f>D51</f>
        <v>0</v>
      </c>
      <c r="E50" s="148">
        <f>E51</f>
        <v>0</v>
      </c>
      <c r="F50" s="148">
        <f>F51</f>
        <v>0</v>
      </c>
      <c r="G50" s="148">
        <f>F50-E50</f>
        <v>0</v>
      </c>
      <c r="H50" s="172" t="str">
        <f t="shared" si="6"/>
        <v/>
      </c>
      <c r="I50" s="148">
        <f>F50-D50</f>
        <v>0</v>
      </c>
      <c r="J50" s="172" t="str">
        <f t="shared" si="7"/>
        <v/>
      </c>
      <c r="K50" s="147">
        <f>K51</f>
        <v>24231.4</v>
      </c>
      <c r="L50" s="147">
        <f>L51</f>
        <v>6859.7596700000004</v>
      </c>
      <c r="M50" s="147">
        <f t="shared" si="19"/>
        <v>-17371.640330000002</v>
      </c>
      <c r="N50" s="175">
        <f t="shared" si="8"/>
        <v>0.28309382330364735</v>
      </c>
      <c r="O50" s="148">
        <f t="shared" si="13"/>
        <v>24231.4</v>
      </c>
      <c r="P50" s="148">
        <f t="shared" si="18"/>
        <v>6859.7596700000004</v>
      </c>
      <c r="Q50" s="148">
        <f t="shared" si="15"/>
        <v>-17371.640330000002</v>
      </c>
      <c r="R50" s="172">
        <f t="shared" si="9"/>
        <v>0.28309382330364735</v>
      </c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s="209" customFormat="1" ht="81" customHeight="1" x14ac:dyDescent="0.4">
      <c r="A51" s="206">
        <v>50110000</v>
      </c>
      <c r="B51" s="106" t="s">
        <v>174</v>
      </c>
      <c r="C51" s="107"/>
      <c r="D51" s="163">
        <v>0</v>
      </c>
      <c r="E51" s="163">
        <v>0</v>
      </c>
      <c r="F51" s="163">
        <v>0</v>
      </c>
      <c r="G51" s="163">
        <f t="shared" si="5"/>
        <v>0</v>
      </c>
      <c r="H51" s="200" t="str">
        <f t="shared" si="6"/>
        <v/>
      </c>
      <c r="I51" s="163"/>
      <c r="J51" s="200" t="str">
        <f t="shared" si="7"/>
        <v/>
      </c>
      <c r="K51" s="149">
        <v>24231.4</v>
      </c>
      <c r="L51" s="149">
        <v>6859.7596700000004</v>
      </c>
      <c r="M51" s="149">
        <f t="shared" si="19"/>
        <v>-17371.640330000002</v>
      </c>
      <c r="N51" s="208">
        <f t="shared" si="8"/>
        <v>0.28309382330364735</v>
      </c>
      <c r="O51" s="150">
        <f t="shared" si="13"/>
        <v>24231.4</v>
      </c>
      <c r="P51" s="163">
        <f t="shared" si="18"/>
        <v>6859.7596700000004</v>
      </c>
      <c r="Q51" s="150">
        <f t="shared" si="15"/>
        <v>-17371.640330000002</v>
      </c>
      <c r="R51" s="200">
        <f t="shared" si="9"/>
        <v>0.28309382330364735</v>
      </c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</row>
    <row r="52" spans="1:33" ht="20.25" customHeight="1" x14ac:dyDescent="0.35">
      <c r="A52" s="8">
        <v>900101</v>
      </c>
      <c r="B52" s="114" t="s">
        <v>21</v>
      </c>
      <c r="C52" s="115" t="e">
        <f>C10+C35+C50+#REF!</f>
        <v>#REF!</v>
      </c>
      <c r="D52" s="167">
        <f>D10+D35+D50+D48</f>
        <v>6905593.0789999999</v>
      </c>
      <c r="E52" s="167">
        <f>E10+E35+E50+E48</f>
        <v>1604472.5019999999</v>
      </c>
      <c r="F52" s="167">
        <f>F10+F35+F50+F48</f>
        <v>1759880.9726299997</v>
      </c>
      <c r="G52" s="167">
        <f t="shared" si="5"/>
        <v>155408.47062999988</v>
      </c>
      <c r="H52" s="174">
        <f t="shared" ref="H52:H62" si="20">IFERROR(F52/E52,"")</f>
        <v>1.0968595413360347</v>
      </c>
      <c r="I52" s="167">
        <f t="shared" ref="I52:I62" si="21">F52-D52</f>
        <v>-5145712.1063700002</v>
      </c>
      <c r="J52" s="174">
        <f t="shared" ref="J52:J62" si="22">IFERROR(F52/D52,"")</f>
        <v>0.2548486353738133</v>
      </c>
      <c r="K52" s="167">
        <f>K10+K35+K48+K50+K49</f>
        <v>1004992.83131</v>
      </c>
      <c r="L52" s="167">
        <f>L10+L35+L48+L50+L49</f>
        <v>302445.12899999996</v>
      </c>
      <c r="M52" s="167">
        <f t="shared" si="19"/>
        <v>-702547.70231000008</v>
      </c>
      <c r="N52" s="174">
        <f t="shared" ref="N52:N62" si="23">IFERROR(L52/K52,"")</f>
        <v>0.30094257349653447</v>
      </c>
      <c r="O52" s="167">
        <f t="shared" si="13"/>
        <v>7910585.9103100002</v>
      </c>
      <c r="P52" s="167">
        <f t="shared" si="18"/>
        <v>2062326.1016299997</v>
      </c>
      <c r="Q52" s="167">
        <f t="shared" si="15"/>
        <v>-5848259.8086800007</v>
      </c>
      <c r="R52" s="174">
        <f t="shared" ref="R52:R63" si="24">IFERROR(P52/O52,"")</f>
        <v>0.26070459571675153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s="1" customFormat="1" ht="22.5" customHeight="1" x14ac:dyDescent="0.35">
      <c r="A53" s="180">
        <v>40000000</v>
      </c>
      <c r="B53" s="104" t="s">
        <v>53</v>
      </c>
      <c r="C53" s="116">
        <f>C54+C89</f>
        <v>226954.7</v>
      </c>
      <c r="D53" s="148">
        <f>D54</f>
        <v>3874638.5070000002</v>
      </c>
      <c r="E53" s="148">
        <f>E54</f>
        <v>1151287.4070000001</v>
      </c>
      <c r="F53" s="148">
        <f>F54</f>
        <v>1182388.02</v>
      </c>
      <c r="G53" s="148">
        <f t="shared" si="5"/>
        <v>31100.612999999896</v>
      </c>
      <c r="H53" s="192">
        <f t="shared" si="20"/>
        <v>1.0270137698118675</v>
      </c>
      <c r="I53" s="148">
        <f t="shared" si="21"/>
        <v>-2692250.4870000002</v>
      </c>
      <c r="J53" s="192">
        <f t="shared" si="22"/>
        <v>0.30516086026189898</v>
      </c>
      <c r="K53" s="148">
        <f>K54</f>
        <v>4681.7</v>
      </c>
      <c r="L53" s="148">
        <f>L54</f>
        <v>5283.1</v>
      </c>
      <c r="M53" s="148">
        <f t="shared" si="19"/>
        <v>601.40000000000055</v>
      </c>
      <c r="N53" s="192">
        <f t="shared" si="23"/>
        <v>1.1284576115513596</v>
      </c>
      <c r="O53" s="148">
        <f t="shared" si="13"/>
        <v>3879320.2070000004</v>
      </c>
      <c r="P53" s="148">
        <f t="shared" si="18"/>
        <v>1187671.1200000001</v>
      </c>
      <c r="Q53" s="148">
        <f t="shared" si="15"/>
        <v>-2691649.0870000003</v>
      </c>
      <c r="R53" s="192">
        <f t="shared" si="24"/>
        <v>0.30615444372365008</v>
      </c>
    </row>
    <row r="54" spans="1:33" s="1" customFormat="1" ht="23.25" customHeight="1" x14ac:dyDescent="0.35">
      <c r="A54" s="180">
        <v>41000000</v>
      </c>
      <c r="B54" s="104" t="s">
        <v>54</v>
      </c>
      <c r="C54" s="116">
        <f>C55+C60</f>
        <v>226954.7</v>
      </c>
      <c r="D54" s="148">
        <f>D55+D60</f>
        <v>3874638.5070000002</v>
      </c>
      <c r="E54" s="148">
        <f>E55+E60</f>
        <v>1151287.4070000001</v>
      </c>
      <c r="F54" s="148">
        <f>F55+F60</f>
        <v>1182388.02</v>
      </c>
      <c r="G54" s="148">
        <f t="shared" si="5"/>
        <v>31100.612999999896</v>
      </c>
      <c r="H54" s="192">
        <f t="shared" si="20"/>
        <v>1.0270137698118675</v>
      </c>
      <c r="I54" s="148">
        <f t="shared" si="21"/>
        <v>-2692250.4870000002</v>
      </c>
      <c r="J54" s="192">
        <f t="shared" si="22"/>
        <v>0.30516086026189898</v>
      </c>
      <c r="K54" s="148">
        <f>K55+K60</f>
        <v>4681.7</v>
      </c>
      <c r="L54" s="148">
        <f>L55+L60</f>
        <v>5283.1</v>
      </c>
      <c r="M54" s="148">
        <f t="shared" si="19"/>
        <v>601.40000000000055</v>
      </c>
      <c r="N54" s="192">
        <f t="shared" si="23"/>
        <v>1.1284576115513596</v>
      </c>
      <c r="O54" s="148">
        <f t="shared" si="13"/>
        <v>3879320.2070000004</v>
      </c>
      <c r="P54" s="148">
        <f t="shared" si="18"/>
        <v>1187671.1200000001</v>
      </c>
      <c r="Q54" s="148">
        <f t="shared" si="15"/>
        <v>-2691649.0870000003</v>
      </c>
      <c r="R54" s="192">
        <f t="shared" si="24"/>
        <v>0.30615444372365008</v>
      </c>
    </row>
    <row r="55" spans="1:33" s="90" customFormat="1" ht="23.25" customHeight="1" x14ac:dyDescent="0.35">
      <c r="A55" s="180">
        <v>41020000</v>
      </c>
      <c r="B55" s="141" t="s">
        <v>65</v>
      </c>
      <c r="C55" s="117">
        <f>SUM(C56:C56)</f>
        <v>226954.7</v>
      </c>
      <c r="D55" s="148">
        <f>SUM(D56:D59)</f>
        <v>1484151.4070000001</v>
      </c>
      <c r="E55" s="148">
        <f>SUM(E56:E59)</f>
        <v>378027.70699999999</v>
      </c>
      <c r="F55" s="148">
        <f>SUM(F56:F59)</f>
        <v>378027.70699999999</v>
      </c>
      <c r="G55" s="148">
        <f t="shared" si="5"/>
        <v>0</v>
      </c>
      <c r="H55" s="192">
        <f t="shared" si="20"/>
        <v>1</v>
      </c>
      <c r="I55" s="168">
        <f t="shared" si="21"/>
        <v>-1106123.7000000002</v>
      </c>
      <c r="J55" s="192">
        <f t="shared" si="22"/>
        <v>0.25470966453761545</v>
      </c>
      <c r="K55" s="148">
        <f>K56+K57</f>
        <v>0</v>
      </c>
      <c r="L55" s="148">
        <f>L56+L57</f>
        <v>0</v>
      </c>
      <c r="M55" s="148">
        <f t="shared" si="19"/>
        <v>0</v>
      </c>
      <c r="N55" s="192" t="str">
        <f t="shared" si="23"/>
        <v/>
      </c>
      <c r="O55" s="162">
        <f t="shared" si="13"/>
        <v>1484151.4070000001</v>
      </c>
      <c r="P55" s="168">
        <f t="shared" si="18"/>
        <v>378027.70699999999</v>
      </c>
      <c r="Q55" s="162">
        <f t="shared" si="15"/>
        <v>-1106123.7000000002</v>
      </c>
      <c r="R55" s="192">
        <f t="shared" si="24"/>
        <v>0.25470966453761545</v>
      </c>
    </row>
    <row r="56" spans="1:33" s="209" customFormat="1" ht="46.5" customHeight="1" x14ac:dyDescent="0.4">
      <c r="A56" s="206">
        <v>41020100</v>
      </c>
      <c r="B56" s="106" t="s">
        <v>103</v>
      </c>
      <c r="C56" s="118">
        <v>226954.7</v>
      </c>
      <c r="D56" s="150">
        <v>1345716.5</v>
      </c>
      <c r="E56" s="150">
        <v>336430.5</v>
      </c>
      <c r="F56" s="150">
        <v>336430.5</v>
      </c>
      <c r="G56" s="150">
        <f t="shared" si="5"/>
        <v>0</v>
      </c>
      <c r="H56" s="208">
        <f t="shared" si="20"/>
        <v>1</v>
      </c>
      <c r="I56" s="163">
        <f t="shared" si="21"/>
        <v>-1009286</v>
      </c>
      <c r="J56" s="208">
        <f t="shared" si="22"/>
        <v>0.25000102176052685</v>
      </c>
      <c r="K56" s="162">
        <v>0</v>
      </c>
      <c r="L56" s="162">
        <v>0</v>
      </c>
      <c r="M56" s="162">
        <f t="shared" si="19"/>
        <v>0</v>
      </c>
      <c r="N56" s="208" t="str">
        <f t="shared" si="23"/>
        <v/>
      </c>
      <c r="O56" s="150">
        <f t="shared" si="13"/>
        <v>1345716.5</v>
      </c>
      <c r="P56" s="163">
        <f t="shared" si="18"/>
        <v>336430.5</v>
      </c>
      <c r="Q56" s="150">
        <f t="shared" si="15"/>
        <v>-1009286</v>
      </c>
      <c r="R56" s="208">
        <f t="shared" si="24"/>
        <v>0.25000102176052685</v>
      </c>
    </row>
    <row r="57" spans="1:33" s="209" customFormat="1" ht="84" customHeight="1" x14ac:dyDescent="0.4">
      <c r="A57" s="206">
        <v>41020200</v>
      </c>
      <c r="B57" s="170" t="s">
        <v>153</v>
      </c>
      <c r="C57" s="170"/>
      <c r="D57" s="150">
        <v>112348.8</v>
      </c>
      <c r="E57" s="150">
        <v>28087.200000000001</v>
      </c>
      <c r="F57" s="150">
        <v>28087.200000000001</v>
      </c>
      <c r="G57" s="150">
        <f t="shared" si="5"/>
        <v>0</v>
      </c>
      <c r="H57" s="208">
        <f t="shared" si="20"/>
        <v>1</v>
      </c>
      <c r="I57" s="163">
        <f t="shared" si="21"/>
        <v>-84261.6</v>
      </c>
      <c r="J57" s="208">
        <f t="shared" si="22"/>
        <v>0.25</v>
      </c>
      <c r="K57" s="162">
        <v>0</v>
      </c>
      <c r="L57" s="162">
        <v>0</v>
      </c>
      <c r="M57" s="162">
        <f t="shared" si="19"/>
        <v>0</v>
      </c>
      <c r="N57" s="208" t="str">
        <f t="shared" si="23"/>
        <v/>
      </c>
      <c r="O57" s="150">
        <f t="shared" si="13"/>
        <v>112348.8</v>
      </c>
      <c r="P57" s="163">
        <f>L57+F57</f>
        <v>28087.200000000001</v>
      </c>
      <c r="Q57" s="150">
        <f t="shared" ref="Q57:Q63" si="25">P57-O57</f>
        <v>-84261.6</v>
      </c>
      <c r="R57" s="208">
        <f t="shared" si="24"/>
        <v>0.25</v>
      </c>
    </row>
    <row r="58" spans="1:33" s="209" customFormat="1" ht="117.75" customHeight="1" x14ac:dyDescent="0.4">
      <c r="A58" s="206" t="s">
        <v>254</v>
      </c>
      <c r="B58" s="170" t="s">
        <v>255</v>
      </c>
      <c r="C58" s="170"/>
      <c r="D58" s="150">
        <v>934.00699999999995</v>
      </c>
      <c r="E58" s="150">
        <v>934.00699999999995</v>
      </c>
      <c r="F58" s="150">
        <v>934.00699999999995</v>
      </c>
      <c r="G58" s="150"/>
      <c r="H58" s="208"/>
      <c r="I58" s="163"/>
      <c r="J58" s="208"/>
      <c r="K58" s="162"/>
      <c r="L58" s="162"/>
      <c r="M58" s="162"/>
      <c r="N58" s="208"/>
      <c r="O58" s="150">
        <f>D58+K58</f>
        <v>934.00699999999995</v>
      </c>
      <c r="P58" s="163">
        <f>L58+F58</f>
        <v>934.00699999999995</v>
      </c>
      <c r="Q58" s="150">
        <f>P58-O58</f>
        <v>0</v>
      </c>
      <c r="R58" s="208">
        <f>IFERROR(P58/O58,"")</f>
        <v>1</v>
      </c>
    </row>
    <row r="59" spans="1:33" s="209" customFormat="1" ht="147" x14ac:dyDescent="0.4">
      <c r="A59" s="206" t="s">
        <v>228</v>
      </c>
      <c r="B59" s="170" t="s">
        <v>246</v>
      </c>
      <c r="C59" s="170"/>
      <c r="D59" s="150">
        <v>25152.1</v>
      </c>
      <c r="E59" s="150">
        <v>12576</v>
      </c>
      <c r="F59" s="150">
        <v>12576</v>
      </c>
      <c r="G59" s="150">
        <f>F59-E59</f>
        <v>0</v>
      </c>
      <c r="H59" s="208">
        <f>IFERROR(F59/E59,"")</f>
        <v>1</v>
      </c>
      <c r="I59" s="163">
        <f>F59-D59</f>
        <v>-12576.099999999999</v>
      </c>
      <c r="J59" s="208">
        <f>IFERROR(F59/D59,"")</f>
        <v>0.49999801209441758</v>
      </c>
      <c r="K59" s="162">
        <v>0</v>
      </c>
      <c r="L59" s="162">
        <v>0</v>
      </c>
      <c r="M59" s="162">
        <f>L59-K59</f>
        <v>0</v>
      </c>
      <c r="N59" s="208" t="str">
        <f>IFERROR(L59/K59,"")</f>
        <v/>
      </c>
      <c r="O59" s="150">
        <f>D59+K59</f>
        <v>25152.1</v>
      </c>
      <c r="P59" s="163">
        <f>L59+F59</f>
        <v>12576</v>
      </c>
      <c r="Q59" s="150">
        <f t="shared" si="25"/>
        <v>-12576.099999999999</v>
      </c>
      <c r="R59" s="208">
        <f>IFERROR(P59/O59,"")</f>
        <v>0.49999801209441758</v>
      </c>
    </row>
    <row r="60" spans="1:33" s="1" customFormat="1" ht="23.25" customHeight="1" x14ac:dyDescent="0.35">
      <c r="A60" s="180">
        <v>41030000</v>
      </c>
      <c r="B60" s="119" t="s">
        <v>66</v>
      </c>
      <c r="C60" s="108">
        <f>C82</f>
        <v>0</v>
      </c>
      <c r="D60" s="148">
        <f>SUM(D61:D83)</f>
        <v>2390487.1</v>
      </c>
      <c r="E60" s="148">
        <f>SUM(E61:E83)</f>
        <v>773259.70000000019</v>
      </c>
      <c r="F60" s="148">
        <f>SUM(F61:F83)</f>
        <v>804360.31300000008</v>
      </c>
      <c r="G60" s="148">
        <f>F60-E60</f>
        <v>31100.612999999896</v>
      </c>
      <c r="H60" s="192">
        <f t="shared" si="20"/>
        <v>1.0402201394951784</v>
      </c>
      <c r="I60" s="148">
        <f t="shared" si="21"/>
        <v>-1586126.787</v>
      </c>
      <c r="J60" s="192">
        <f t="shared" si="22"/>
        <v>0.33648385427388422</v>
      </c>
      <c r="K60" s="147">
        <f>SUM(K61:K83)</f>
        <v>4681.7</v>
      </c>
      <c r="L60" s="147">
        <f>SUM(L61:L83)</f>
        <v>5283.1</v>
      </c>
      <c r="M60" s="147">
        <f>L60-K60</f>
        <v>601.40000000000055</v>
      </c>
      <c r="N60" s="192">
        <f t="shared" si="23"/>
        <v>1.1284576115513596</v>
      </c>
      <c r="O60" s="148">
        <f t="shared" si="13"/>
        <v>2395168.8000000003</v>
      </c>
      <c r="P60" s="148">
        <f t="shared" si="18"/>
        <v>809643.41300000006</v>
      </c>
      <c r="Q60" s="148">
        <f t="shared" si="25"/>
        <v>-1585525.3870000001</v>
      </c>
      <c r="R60" s="192">
        <f t="shared" si="24"/>
        <v>0.33803188025829328</v>
      </c>
    </row>
    <row r="61" spans="1:33" s="1" customFormat="1" ht="107.25" hidden="1" customHeight="1" x14ac:dyDescent="0.4">
      <c r="A61" s="181">
        <v>41030400</v>
      </c>
      <c r="B61" s="187" t="s">
        <v>209</v>
      </c>
      <c r="C61" s="108"/>
      <c r="D61" s="150"/>
      <c r="E61" s="150"/>
      <c r="F61" s="150"/>
      <c r="G61" s="150">
        <f>F61-E61</f>
        <v>0</v>
      </c>
      <c r="H61" s="192" t="str">
        <f t="shared" si="20"/>
        <v/>
      </c>
      <c r="I61" s="150">
        <f t="shared" si="21"/>
        <v>0</v>
      </c>
      <c r="J61" s="192" t="str">
        <f t="shared" si="22"/>
        <v/>
      </c>
      <c r="K61" s="150"/>
      <c r="L61" s="150"/>
      <c r="M61" s="150">
        <f>L61-K61</f>
        <v>0</v>
      </c>
      <c r="N61" s="192" t="str">
        <f t="shared" si="23"/>
        <v/>
      </c>
      <c r="O61" s="150">
        <f t="shared" ref="O61:O72" si="26">D61+K61</f>
        <v>0</v>
      </c>
      <c r="P61" s="150">
        <f t="shared" ref="P61:P72" si="27">L61+F61</f>
        <v>0</v>
      </c>
      <c r="Q61" s="150">
        <f t="shared" si="25"/>
        <v>0</v>
      </c>
      <c r="R61" s="192" t="str">
        <f t="shared" si="24"/>
        <v/>
      </c>
    </row>
    <row r="62" spans="1:33" s="1" customFormat="1" ht="409.6" hidden="1" customHeight="1" x14ac:dyDescent="0.4">
      <c r="A62" s="181">
        <v>41030500</v>
      </c>
      <c r="B62" s="170" t="s">
        <v>208</v>
      </c>
      <c r="C62" s="108"/>
      <c r="D62" s="150"/>
      <c r="E62" s="150"/>
      <c r="F62" s="150"/>
      <c r="G62" s="150">
        <f>F62-E62</f>
        <v>0</v>
      </c>
      <c r="H62" s="193" t="str">
        <f t="shared" si="20"/>
        <v/>
      </c>
      <c r="I62" s="150">
        <f t="shared" si="21"/>
        <v>0</v>
      </c>
      <c r="J62" s="193" t="str">
        <f t="shared" si="22"/>
        <v/>
      </c>
      <c r="K62" s="150"/>
      <c r="L62" s="150"/>
      <c r="M62" s="150">
        <f>L62-K62</f>
        <v>0</v>
      </c>
      <c r="N62" s="192" t="str">
        <f t="shared" si="23"/>
        <v/>
      </c>
      <c r="O62" s="150">
        <f t="shared" si="26"/>
        <v>0</v>
      </c>
      <c r="P62" s="150">
        <f t="shared" si="27"/>
        <v>0</v>
      </c>
      <c r="Q62" s="150">
        <f t="shared" si="25"/>
        <v>0</v>
      </c>
      <c r="R62" s="193" t="str">
        <f t="shared" si="24"/>
        <v/>
      </c>
    </row>
    <row r="63" spans="1:33" s="209" customFormat="1" ht="82.5" customHeight="1" x14ac:dyDescent="0.4">
      <c r="A63" s="206">
        <v>41030600</v>
      </c>
      <c r="B63" s="170" t="s">
        <v>225</v>
      </c>
      <c r="C63" s="170"/>
      <c r="D63" s="150">
        <v>4222.2</v>
      </c>
      <c r="E63" s="150">
        <v>1055.7</v>
      </c>
      <c r="F63" s="150">
        <v>1055.7</v>
      </c>
      <c r="G63" s="150">
        <f>F63-E63</f>
        <v>0</v>
      </c>
      <c r="H63" s="208">
        <f>IFERROR(F63/E63,"")</f>
        <v>1</v>
      </c>
      <c r="I63" s="150">
        <f>F63-D63</f>
        <v>-3166.5</v>
      </c>
      <c r="J63" s="208">
        <f>IFERROR(F63/D63,"")</f>
        <v>0.25003552650277111</v>
      </c>
      <c r="K63" s="150"/>
      <c r="L63" s="150"/>
      <c r="M63" s="150"/>
      <c r="N63" s="211"/>
      <c r="O63" s="150">
        <f t="shared" si="26"/>
        <v>4222.2</v>
      </c>
      <c r="P63" s="150">
        <f t="shared" si="27"/>
        <v>1055.7</v>
      </c>
      <c r="Q63" s="150">
        <f t="shared" si="25"/>
        <v>-3166.5</v>
      </c>
      <c r="R63" s="208">
        <f t="shared" si="24"/>
        <v>0.25003552650277111</v>
      </c>
    </row>
    <row r="64" spans="1:33" s="209" customFormat="1" ht="101.25" customHeight="1" x14ac:dyDescent="0.4">
      <c r="A64" s="206" t="s">
        <v>256</v>
      </c>
      <c r="B64" s="170" t="s">
        <v>257</v>
      </c>
      <c r="C64" s="170"/>
      <c r="D64" s="150">
        <v>0</v>
      </c>
      <c r="E64" s="150">
        <v>0</v>
      </c>
      <c r="F64" s="150">
        <v>32245.512999999999</v>
      </c>
      <c r="G64" s="150"/>
      <c r="H64" s="208"/>
      <c r="I64" s="150"/>
      <c r="J64" s="208"/>
      <c r="K64" s="150"/>
      <c r="L64" s="150"/>
      <c r="M64" s="150"/>
      <c r="N64" s="211"/>
      <c r="O64" s="150">
        <f>D64+K64</f>
        <v>0</v>
      </c>
      <c r="P64" s="150">
        <f>L64+F64</f>
        <v>32245.512999999999</v>
      </c>
      <c r="Q64" s="150">
        <f>P64-O64</f>
        <v>32245.512999999999</v>
      </c>
      <c r="R64" s="208" t="str">
        <f>IFERROR(P64/O64,"")</f>
        <v/>
      </c>
    </row>
    <row r="65" spans="1:18" s="209" customFormat="1" ht="82.5" customHeight="1" x14ac:dyDescent="0.4">
      <c r="A65" s="206" t="s">
        <v>236</v>
      </c>
      <c r="B65" s="170" t="s">
        <v>237</v>
      </c>
      <c r="C65" s="170"/>
      <c r="D65" s="150">
        <v>133972</v>
      </c>
      <c r="E65" s="150">
        <v>0</v>
      </c>
      <c r="F65" s="150">
        <v>0</v>
      </c>
      <c r="G65" s="150">
        <f t="shared" ref="G65:G81" si="28">F65-E65</f>
        <v>0</v>
      </c>
      <c r="H65" s="208" t="str">
        <f t="shared" ref="H65:H81" si="29">IFERROR(F65/E65,"")</f>
        <v/>
      </c>
      <c r="I65" s="150">
        <f t="shared" ref="I65:I81" si="30">F65-D65</f>
        <v>-133972</v>
      </c>
      <c r="J65" s="208">
        <f t="shared" ref="J65:J81" si="31">IFERROR(F65/D65,"")</f>
        <v>0</v>
      </c>
      <c r="K65" s="150"/>
      <c r="L65" s="150"/>
      <c r="M65" s="150"/>
      <c r="N65" s="211"/>
      <c r="O65" s="150">
        <f t="shared" si="26"/>
        <v>133972</v>
      </c>
      <c r="P65" s="150">
        <f t="shared" si="27"/>
        <v>0</v>
      </c>
      <c r="Q65" s="150">
        <f t="shared" ref="Q65:Q72" si="32">P65-O65</f>
        <v>-133972</v>
      </c>
      <c r="R65" s="208">
        <f t="shared" ref="R65:R72" si="33">IFERROR(P65/O65,"")</f>
        <v>0</v>
      </c>
    </row>
    <row r="66" spans="1:18" s="209" customFormat="1" ht="61.5" customHeight="1" x14ac:dyDescent="0.4">
      <c r="A66" s="206">
        <v>41033000</v>
      </c>
      <c r="B66" s="170" t="s">
        <v>247</v>
      </c>
      <c r="C66" s="170"/>
      <c r="D66" s="150">
        <v>23060</v>
      </c>
      <c r="E66" s="150">
        <v>5765.1</v>
      </c>
      <c r="F66" s="150">
        <v>5765.1</v>
      </c>
      <c r="G66" s="150">
        <f t="shared" si="28"/>
        <v>0</v>
      </c>
      <c r="H66" s="208">
        <f t="shared" si="29"/>
        <v>1</v>
      </c>
      <c r="I66" s="150">
        <f t="shared" si="30"/>
        <v>-17294.900000000001</v>
      </c>
      <c r="J66" s="208">
        <f t="shared" si="31"/>
        <v>0.25000433651344323</v>
      </c>
      <c r="K66" s="150"/>
      <c r="L66" s="150"/>
      <c r="M66" s="150">
        <f t="shared" ref="M66:M82" si="34">L66-K66</f>
        <v>0</v>
      </c>
      <c r="N66" s="208" t="str">
        <f t="shared" ref="N66:N82" si="35">IFERROR(L66/K66,"")</f>
        <v/>
      </c>
      <c r="O66" s="150">
        <f t="shared" si="26"/>
        <v>23060</v>
      </c>
      <c r="P66" s="150">
        <f t="shared" si="27"/>
        <v>5765.1</v>
      </c>
      <c r="Q66" s="150">
        <f t="shared" si="32"/>
        <v>-17294.900000000001</v>
      </c>
      <c r="R66" s="208">
        <f t="shared" si="33"/>
        <v>0.25000433651344323</v>
      </c>
    </row>
    <row r="67" spans="1:18" s="209" customFormat="1" ht="44.25" customHeight="1" x14ac:dyDescent="0.4">
      <c r="A67" s="206" t="s">
        <v>192</v>
      </c>
      <c r="B67" s="170" t="s">
        <v>196</v>
      </c>
      <c r="C67" s="170"/>
      <c r="D67" s="150">
        <v>2008985.3</v>
      </c>
      <c r="E67" s="150">
        <v>689483.4</v>
      </c>
      <c r="F67" s="150">
        <v>689483.4</v>
      </c>
      <c r="G67" s="150">
        <f t="shared" si="28"/>
        <v>0</v>
      </c>
      <c r="H67" s="208">
        <f t="shared" si="29"/>
        <v>1</v>
      </c>
      <c r="I67" s="150">
        <f t="shared" si="30"/>
        <v>-1319501.8999999999</v>
      </c>
      <c r="J67" s="208">
        <f t="shared" si="31"/>
        <v>0.34319982331378929</v>
      </c>
      <c r="K67" s="150">
        <v>3336.5</v>
      </c>
      <c r="L67" s="150">
        <v>3336.5</v>
      </c>
      <c r="M67" s="150">
        <f t="shared" si="34"/>
        <v>0</v>
      </c>
      <c r="N67" s="208">
        <f t="shared" si="35"/>
        <v>1</v>
      </c>
      <c r="O67" s="150">
        <f t="shared" si="26"/>
        <v>2012321.8</v>
      </c>
      <c r="P67" s="150">
        <f t="shared" si="27"/>
        <v>692819.9</v>
      </c>
      <c r="Q67" s="150">
        <f t="shared" si="32"/>
        <v>-1319501.8999999999</v>
      </c>
      <c r="R67" s="208">
        <f t="shared" si="33"/>
        <v>0.34428882100268454</v>
      </c>
    </row>
    <row r="68" spans="1:18" s="1" customFormat="1" ht="146.25" hidden="1" customHeight="1" x14ac:dyDescent="0.4">
      <c r="A68" s="181" t="s">
        <v>193</v>
      </c>
      <c r="B68" s="170" t="s">
        <v>198</v>
      </c>
      <c r="C68" s="170"/>
      <c r="D68" s="150">
        <v>0</v>
      </c>
      <c r="E68" s="150">
        <v>0</v>
      </c>
      <c r="F68" s="150">
        <v>0</v>
      </c>
      <c r="G68" s="150">
        <f t="shared" si="28"/>
        <v>0</v>
      </c>
      <c r="H68" s="208" t="str">
        <f t="shared" si="29"/>
        <v/>
      </c>
      <c r="I68" s="150">
        <f t="shared" si="30"/>
        <v>0</v>
      </c>
      <c r="J68" s="208" t="str">
        <f t="shared" si="31"/>
        <v/>
      </c>
      <c r="K68" s="150"/>
      <c r="L68" s="150"/>
      <c r="M68" s="150">
        <f t="shared" si="34"/>
        <v>0</v>
      </c>
      <c r="N68" s="192" t="str">
        <f t="shared" si="35"/>
        <v/>
      </c>
      <c r="O68" s="150">
        <f t="shared" si="26"/>
        <v>0</v>
      </c>
      <c r="P68" s="150">
        <f t="shared" si="27"/>
        <v>0</v>
      </c>
      <c r="Q68" s="150">
        <f t="shared" si="32"/>
        <v>0</v>
      </c>
      <c r="R68" s="208" t="str">
        <f t="shared" si="33"/>
        <v/>
      </c>
    </row>
    <row r="69" spans="1:18" s="1" customFormat="1" ht="77.25" hidden="1" customHeight="1" x14ac:dyDescent="0.4">
      <c r="A69" s="181">
        <v>41034500</v>
      </c>
      <c r="B69" s="170" t="s">
        <v>213</v>
      </c>
      <c r="C69" s="170"/>
      <c r="D69" s="150">
        <v>0</v>
      </c>
      <c r="E69" s="150">
        <v>0</v>
      </c>
      <c r="F69" s="150">
        <v>0</v>
      </c>
      <c r="G69" s="150">
        <f t="shared" si="28"/>
        <v>0</v>
      </c>
      <c r="H69" s="208" t="str">
        <f t="shared" si="29"/>
        <v/>
      </c>
      <c r="I69" s="150">
        <f t="shared" si="30"/>
        <v>0</v>
      </c>
      <c r="J69" s="208" t="str">
        <f t="shared" si="31"/>
        <v/>
      </c>
      <c r="K69" s="150"/>
      <c r="L69" s="150"/>
      <c r="M69" s="150">
        <f t="shared" si="34"/>
        <v>0</v>
      </c>
      <c r="N69" s="193" t="str">
        <f t="shared" si="35"/>
        <v/>
      </c>
      <c r="O69" s="150">
        <f t="shared" si="26"/>
        <v>0</v>
      </c>
      <c r="P69" s="150">
        <f t="shared" si="27"/>
        <v>0</v>
      </c>
      <c r="Q69" s="150">
        <f t="shared" si="32"/>
        <v>0</v>
      </c>
      <c r="R69" s="208" t="str">
        <f t="shared" si="33"/>
        <v/>
      </c>
    </row>
    <row r="70" spans="1:18" s="1" customFormat="1" ht="77.25" hidden="1" customHeight="1" x14ac:dyDescent="0.4">
      <c r="A70" s="181">
        <v>41035200</v>
      </c>
      <c r="B70" s="170" t="s">
        <v>214</v>
      </c>
      <c r="C70" s="170"/>
      <c r="D70" s="150">
        <v>0</v>
      </c>
      <c r="E70" s="150">
        <v>0</v>
      </c>
      <c r="F70" s="150">
        <v>0</v>
      </c>
      <c r="G70" s="150">
        <f t="shared" si="28"/>
        <v>0</v>
      </c>
      <c r="H70" s="208" t="str">
        <f t="shared" si="29"/>
        <v/>
      </c>
      <c r="I70" s="150">
        <f t="shared" si="30"/>
        <v>0</v>
      </c>
      <c r="J70" s="208" t="str">
        <f t="shared" si="31"/>
        <v/>
      </c>
      <c r="K70" s="150"/>
      <c r="L70" s="150"/>
      <c r="M70" s="150">
        <f t="shared" si="34"/>
        <v>0</v>
      </c>
      <c r="N70" s="192" t="str">
        <f t="shared" si="35"/>
        <v/>
      </c>
      <c r="O70" s="150">
        <f t="shared" si="26"/>
        <v>0</v>
      </c>
      <c r="P70" s="150">
        <f t="shared" si="27"/>
        <v>0</v>
      </c>
      <c r="Q70" s="150">
        <f t="shared" si="32"/>
        <v>0</v>
      </c>
      <c r="R70" s="208" t="str">
        <f t="shared" si="33"/>
        <v/>
      </c>
    </row>
    <row r="71" spans="1:18" s="1" customFormat="1" ht="82.5" hidden="1" customHeight="1" x14ac:dyDescent="0.4">
      <c r="A71" s="181">
        <v>41035300</v>
      </c>
      <c r="B71" s="170" t="s">
        <v>223</v>
      </c>
      <c r="C71" s="170"/>
      <c r="D71" s="150">
        <v>0</v>
      </c>
      <c r="E71" s="150">
        <v>0</v>
      </c>
      <c r="F71" s="150">
        <v>0</v>
      </c>
      <c r="G71" s="150">
        <f t="shared" si="28"/>
        <v>0</v>
      </c>
      <c r="H71" s="208" t="str">
        <f t="shared" si="29"/>
        <v/>
      </c>
      <c r="I71" s="150">
        <f t="shared" si="30"/>
        <v>0</v>
      </c>
      <c r="J71" s="208" t="str">
        <f t="shared" si="31"/>
        <v/>
      </c>
      <c r="K71" s="150"/>
      <c r="L71" s="150"/>
      <c r="M71" s="150">
        <f t="shared" si="34"/>
        <v>0</v>
      </c>
      <c r="N71" s="192" t="str">
        <f t="shared" si="35"/>
        <v/>
      </c>
      <c r="O71" s="150">
        <f t="shared" si="26"/>
        <v>0</v>
      </c>
      <c r="P71" s="150">
        <f t="shared" si="27"/>
        <v>0</v>
      </c>
      <c r="Q71" s="150">
        <f t="shared" si="32"/>
        <v>0</v>
      </c>
      <c r="R71" s="208" t="str">
        <f t="shared" si="33"/>
        <v/>
      </c>
    </row>
    <row r="72" spans="1:18" s="1" customFormat="1" ht="63" x14ac:dyDescent="0.4">
      <c r="A72" s="181" t="s">
        <v>194</v>
      </c>
      <c r="B72" s="170" t="s">
        <v>199</v>
      </c>
      <c r="C72" s="170"/>
      <c r="D72" s="150">
        <v>11879.1</v>
      </c>
      <c r="E72" s="150">
        <v>3564.3</v>
      </c>
      <c r="F72" s="150">
        <v>3566.7</v>
      </c>
      <c r="G72" s="150">
        <f t="shared" si="28"/>
        <v>2.3999999999996362</v>
      </c>
      <c r="H72" s="208">
        <f t="shared" si="29"/>
        <v>1.0006733439946132</v>
      </c>
      <c r="I72" s="150">
        <f t="shared" si="30"/>
        <v>-8312.4000000000015</v>
      </c>
      <c r="J72" s="208">
        <f t="shared" si="31"/>
        <v>0.30025001894082881</v>
      </c>
      <c r="K72" s="150"/>
      <c r="L72" s="150"/>
      <c r="M72" s="150">
        <f t="shared" si="34"/>
        <v>0</v>
      </c>
      <c r="N72" s="193" t="str">
        <f t="shared" si="35"/>
        <v/>
      </c>
      <c r="O72" s="150">
        <f t="shared" si="26"/>
        <v>11879.1</v>
      </c>
      <c r="P72" s="150">
        <f t="shared" si="27"/>
        <v>3566.7</v>
      </c>
      <c r="Q72" s="150">
        <f t="shared" si="32"/>
        <v>-8312.4000000000015</v>
      </c>
      <c r="R72" s="208">
        <f t="shared" si="33"/>
        <v>0.30025001894082881</v>
      </c>
    </row>
    <row r="73" spans="1:18" s="1" customFormat="1" ht="81" hidden="1" customHeight="1" x14ac:dyDescent="0.4">
      <c r="A73" s="181">
        <v>41035500</v>
      </c>
      <c r="B73" s="170" t="s">
        <v>215</v>
      </c>
      <c r="C73" s="170"/>
      <c r="D73" s="150"/>
      <c r="E73" s="150"/>
      <c r="F73" s="150"/>
      <c r="G73" s="150">
        <f t="shared" si="28"/>
        <v>0</v>
      </c>
      <c r="H73" s="208" t="str">
        <f t="shared" si="29"/>
        <v/>
      </c>
      <c r="I73" s="150">
        <f t="shared" si="30"/>
        <v>0</v>
      </c>
      <c r="J73" s="208" t="str">
        <f t="shared" si="31"/>
        <v/>
      </c>
      <c r="K73" s="150"/>
      <c r="L73" s="150"/>
      <c r="M73" s="150">
        <f t="shared" si="34"/>
        <v>0</v>
      </c>
      <c r="N73" s="192" t="str">
        <f t="shared" si="35"/>
        <v/>
      </c>
      <c r="O73" s="150">
        <f t="shared" ref="O73:O83" si="36">D73+K73</f>
        <v>0</v>
      </c>
      <c r="P73" s="150">
        <f t="shared" ref="P73:P83" si="37">L73+F73</f>
        <v>0</v>
      </c>
      <c r="Q73" s="150">
        <f t="shared" ref="Q73:Q83" si="38">P73-O73</f>
        <v>0</v>
      </c>
      <c r="R73" s="208" t="str">
        <f t="shared" ref="R73:R83" si="39">IFERROR(P73/O73,"")</f>
        <v/>
      </c>
    </row>
    <row r="74" spans="1:18" s="1" customFormat="1" ht="101.25" hidden="1" customHeight="1" x14ac:dyDescent="0.4">
      <c r="A74" s="181">
        <v>41035600</v>
      </c>
      <c r="B74" s="170" t="s">
        <v>216</v>
      </c>
      <c r="C74" s="170"/>
      <c r="D74" s="150"/>
      <c r="E74" s="150"/>
      <c r="F74" s="150"/>
      <c r="G74" s="150">
        <f t="shared" si="28"/>
        <v>0</v>
      </c>
      <c r="H74" s="208" t="str">
        <f t="shared" si="29"/>
        <v/>
      </c>
      <c r="I74" s="150">
        <f t="shared" si="30"/>
        <v>0</v>
      </c>
      <c r="J74" s="208" t="str">
        <f t="shared" si="31"/>
        <v/>
      </c>
      <c r="K74" s="150"/>
      <c r="L74" s="150"/>
      <c r="M74" s="150">
        <f t="shared" si="34"/>
        <v>0</v>
      </c>
      <c r="N74" s="192" t="str">
        <f t="shared" si="35"/>
        <v/>
      </c>
      <c r="O74" s="150">
        <f t="shared" si="36"/>
        <v>0</v>
      </c>
      <c r="P74" s="150">
        <f t="shared" si="37"/>
        <v>0</v>
      </c>
      <c r="Q74" s="150">
        <f t="shared" si="38"/>
        <v>0</v>
      </c>
      <c r="R74" s="208" t="str">
        <f t="shared" si="39"/>
        <v/>
      </c>
    </row>
    <row r="75" spans="1:18" s="1" customFormat="1" ht="126" x14ac:dyDescent="0.4">
      <c r="A75" s="181" t="s">
        <v>238</v>
      </c>
      <c r="B75" s="170" t="s">
        <v>239</v>
      </c>
      <c r="C75" s="170"/>
      <c r="D75" s="150">
        <v>7895.8</v>
      </c>
      <c r="E75" s="150">
        <v>2465.3000000000002</v>
      </c>
      <c r="F75" s="150">
        <v>2465.3000000000002</v>
      </c>
      <c r="G75" s="150">
        <f t="shared" si="28"/>
        <v>0</v>
      </c>
      <c r="H75" s="208">
        <f t="shared" si="29"/>
        <v>1</v>
      </c>
      <c r="I75" s="150">
        <f t="shared" si="30"/>
        <v>-5430.5</v>
      </c>
      <c r="J75" s="208">
        <f t="shared" si="31"/>
        <v>0.3122292864560906</v>
      </c>
      <c r="K75" s="150"/>
      <c r="L75" s="150"/>
      <c r="M75" s="150"/>
      <c r="N75" s="192"/>
      <c r="O75" s="150">
        <f t="shared" si="36"/>
        <v>7895.8</v>
      </c>
      <c r="P75" s="150">
        <f t="shared" si="37"/>
        <v>2465.3000000000002</v>
      </c>
      <c r="Q75" s="150">
        <f t="shared" si="38"/>
        <v>-5430.5</v>
      </c>
      <c r="R75" s="208">
        <f t="shared" si="39"/>
        <v>0.3122292864560906</v>
      </c>
    </row>
    <row r="76" spans="1:18" s="1" customFormat="1" ht="105" x14ac:dyDescent="0.4">
      <c r="A76" s="181" t="s">
        <v>240</v>
      </c>
      <c r="B76" s="170" t="s">
        <v>248</v>
      </c>
      <c r="C76" s="170"/>
      <c r="D76" s="150">
        <v>58481.5</v>
      </c>
      <c r="E76" s="150">
        <v>1361.1</v>
      </c>
      <c r="F76" s="150">
        <v>0</v>
      </c>
      <c r="G76" s="150">
        <f t="shared" si="28"/>
        <v>-1361.1</v>
      </c>
      <c r="H76" s="208">
        <f t="shared" si="29"/>
        <v>0</v>
      </c>
      <c r="I76" s="150">
        <f t="shared" si="30"/>
        <v>-58481.5</v>
      </c>
      <c r="J76" s="208">
        <f t="shared" si="31"/>
        <v>0</v>
      </c>
      <c r="K76" s="150"/>
      <c r="L76" s="150"/>
      <c r="M76" s="150">
        <f t="shared" si="34"/>
        <v>0</v>
      </c>
      <c r="N76" s="192" t="str">
        <f t="shared" si="35"/>
        <v/>
      </c>
      <c r="O76" s="150">
        <f t="shared" si="36"/>
        <v>58481.5</v>
      </c>
      <c r="P76" s="150">
        <f t="shared" si="37"/>
        <v>0</v>
      </c>
      <c r="Q76" s="150">
        <f t="shared" si="38"/>
        <v>-58481.5</v>
      </c>
      <c r="R76" s="208">
        <f t="shared" si="39"/>
        <v>0</v>
      </c>
    </row>
    <row r="77" spans="1:18" s="1" customFormat="1" ht="364.5" hidden="1" customHeight="1" x14ac:dyDescent="0.4">
      <c r="A77" s="181">
        <v>41036100</v>
      </c>
      <c r="B77" s="170" t="s">
        <v>217</v>
      </c>
      <c r="C77" s="170"/>
      <c r="D77" s="150"/>
      <c r="E77" s="150"/>
      <c r="F77" s="150"/>
      <c r="G77" s="150">
        <f t="shared" si="28"/>
        <v>0</v>
      </c>
      <c r="H77" s="208" t="str">
        <f t="shared" si="29"/>
        <v/>
      </c>
      <c r="I77" s="150">
        <f t="shared" si="30"/>
        <v>0</v>
      </c>
      <c r="J77" s="208" t="str">
        <f t="shared" si="31"/>
        <v/>
      </c>
      <c r="K77" s="150"/>
      <c r="L77" s="150"/>
      <c r="M77" s="150">
        <f t="shared" si="34"/>
        <v>0</v>
      </c>
      <c r="N77" s="192" t="str">
        <f t="shared" si="35"/>
        <v/>
      </c>
      <c r="O77" s="150">
        <f t="shared" si="36"/>
        <v>0</v>
      </c>
      <c r="P77" s="150">
        <f t="shared" si="37"/>
        <v>0</v>
      </c>
      <c r="Q77" s="150">
        <f t="shared" si="38"/>
        <v>0</v>
      </c>
      <c r="R77" s="208" t="str">
        <f t="shared" si="39"/>
        <v/>
      </c>
    </row>
    <row r="78" spans="1:18" s="1" customFormat="1" ht="63" x14ac:dyDescent="0.4">
      <c r="A78" s="181" t="s">
        <v>241</v>
      </c>
      <c r="B78" s="170" t="s">
        <v>242</v>
      </c>
      <c r="C78" s="170"/>
      <c r="D78" s="150">
        <v>137421.5</v>
      </c>
      <c r="E78" s="150">
        <v>68498.5</v>
      </c>
      <c r="F78" s="150">
        <v>68712.3</v>
      </c>
      <c r="G78" s="150">
        <f t="shared" si="28"/>
        <v>213.80000000000291</v>
      </c>
      <c r="H78" s="208">
        <f t="shared" si="29"/>
        <v>1.0031212362314503</v>
      </c>
      <c r="I78" s="150">
        <f t="shared" si="30"/>
        <v>-68709.2</v>
      </c>
      <c r="J78" s="208">
        <f t="shared" si="31"/>
        <v>0.50001127916665156</v>
      </c>
      <c r="K78" s="150"/>
      <c r="L78" s="150"/>
      <c r="M78" s="150"/>
      <c r="N78" s="192"/>
      <c r="O78" s="150">
        <f t="shared" si="36"/>
        <v>137421.5</v>
      </c>
      <c r="P78" s="150">
        <f t="shared" si="37"/>
        <v>68712.3</v>
      </c>
      <c r="Q78" s="150">
        <f t="shared" si="38"/>
        <v>-68709.2</v>
      </c>
      <c r="R78" s="208">
        <f t="shared" si="39"/>
        <v>0.50001127916665156</v>
      </c>
    </row>
    <row r="79" spans="1:18" s="1" customFormat="1" ht="303.75" hidden="1" customHeight="1" x14ac:dyDescent="0.4">
      <c r="A79" s="181">
        <v>41036400</v>
      </c>
      <c r="B79" s="170" t="s">
        <v>218</v>
      </c>
      <c r="C79" s="170"/>
      <c r="D79" s="150"/>
      <c r="E79" s="150"/>
      <c r="F79" s="150"/>
      <c r="G79" s="150">
        <f t="shared" si="28"/>
        <v>0</v>
      </c>
      <c r="H79" s="208" t="str">
        <f t="shared" si="29"/>
        <v/>
      </c>
      <c r="I79" s="150">
        <f t="shared" si="30"/>
        <v>0</v>
      </c>
      <c r="J79" s="208" t="str">
        <f t="shared" si="31"/>
        <v/>
      </c>
      <c r="K79" s="150"/>
      <c r="L79" s="150"/>
      <c r="M79" s="150">
        <f t="shared" si="34"/>
        <v>0</v>
      </c>
      <c r="N79" s="192" t="str">
        <f t="shared" si="35"/>
        <v/>
      </c>
      <c r="O79" s="150">
        <f t="shared" si="36"/>
        <v>0</v>
      </c>
      <c r="P79" s="150">
        <f t="shared" si="37"/>
        <v>0</v>
      </c>
      <c r="Q79" s="150">
        <f t="shared" si="38"/>
        <v>0</v>
      </c>
      <c r="R79" s="208" t="str">
        <f t="shared" si="39"/>
        <v/>
      </c>
    </row>
    <row r="80" spans="1:18" s="1" customFormat="1" ht="60.75" hidden="1" customHeight="1" x14ac:dyDescent="0.4">
      <c r="A80" s="181">
        <v>41037000</v>
      </c>
      <c r="B80" s="170" t="s">
        <v>224</v>
      </c>
      <c r="C80" s="170"/>
      <c r="D80" s="150"/>
      <c r="E80" s="150"/>
      <c r="F80" s="150"/>
      <c r="G80" s="150">
        <f t="shared" si="28"/>
        <v>0</v>
      </c>
      <c r="H80" s="208" t="str">
        <f t="shared" si="29"/>
        <v/>
      </c>
      <c r="I80" s="150">
        <f t="shared" si="30"/>
        <v>0</v>
      </c>
      <c r="J80" s="208" t="str">
        <f t="shared" si="31"/>
        <v/>
      </c>
      <c r="K80" s="150"/>
      <c r="L80" s="150"/>
      <c r="M80" s="150">
        <f t="shared" si="34"/>
        <v>0</v>
      </c>
      <c r="N80" s="192" t="str">
        <f t="shared" si="35"/>
        <v/>
      </c>
      <c r="O80" s="150">
        <f t="shared" si="36"/>
        <v>0</v>
      </c>
      <c r="P80" s="150">
        <f t="shared" si="37"/>
        <v>0</v>
      </c>
      <c r="Q80" s="150">
        <f t="shared" si="38"/>
        <v>0</v>
      </c>
      <c r="R80" s="208" t="str">
        <f t="shared" si="39"/>
        <v/>
      </c>
    </row>
    <row r="81" spans="1:33" s="1" customFormat="1" ht="84" x14ac:dyDescent="0.4">
      <c r="A81" s="181">
        <v>41037200</v>
      </c>
      <c r="B81" s="170" t="s">
        <v>219</v>
      </c>
      <c r="C81" s="170"/>
      <c r="D81" s="150">
        <v>4569.7</v>
      </c>
      <c r="E81" s="150">
        <v>1066.3</v>
      </c>
      <c r="F81" s="150">
        <v>1066.3</v>
      </c>
      <c r="G81" s="150">
        <f t="shared" si="28"/>
        <v>0</v>
      </c>
      <c r="H81" s="208">
        <f t="shared" si="29"/>
        <v>1</v>
      </c>
      <c r="I81" s="150">
        <f t="shared" si="30"/>
        <v>-3503.3999999999996</v>
      </c>
      <c r="J81" s="208">
        <f t="shared" si="31"/>
        <v>0.23334135720069152</v>
      </c>
      <c r="K81" s="150"/>
      <c r="L81" s="150"/>
      <c r="M81" s="150">
        <f t="shared" si="34"/>
        <v>0</v>
      </c>
      <c r="N81" s="192" t="str">
        <f t="shared" si="35"/>
        <v/>
      </c>
      <c r="O81" s="150">
        <f t="shared" si="36"/>
        <v>4569.7</v>
      </c>
      <c r="P81" s="150">
        <f t="shared" si="37"/>
        <v>1066.3</v>
      </c>
      <c r="Q81" s="150">
        <f t="shared" si="38"/>
        <v>-3503.3999999999996</v>
      </c>
      <c r="R81" s="208">
        <f t="shared" si="39"/>
        <v>0.23334135720069152</v>
      </c>
    </row>
    <row r="82" spans="1:33" s="1" customFormat="1" ht="126" hidden="1" x14ac:dyDescent="0.4">
      <c r="A82" s="181" t="s">
        <v>195</v>
      </c>
      <c r="B82" s="170" t="s">
        <v>197</v>
      </c>
      <c r="C82" s="107"/>
      <c r="D82" s="150"/>
      <c r="E82" s="150"/>
      <c r="F82" s="150"/>
      <c r="G82" s="150">
        <f>F82-E82</f>
        <v>0</v>
      </c>
      <c r="H82" s="193" t="str">
        <f>IFERROR(F82/E82,"")</f>
        <v/>
      </c>
      <c r="I82" s="150">
        <f>F82-D82</f>
        <v>0</v>
      </c>
      <c r="J82" s="193" t="str">
        <f>IFERROR(F82/D82,"")</f>
        <v/>
      </c>
      <c r="K82" s="150"/>
      <c r="L82" s="150"/>
      <c r="M82" s="150">
        <f t="shared" si="34"/>
        <v>0</v>
      </c>
      <c r="N82" s="193" t="str">
        <f t="shared" si="35"/>
        <v/>
      </c>
      <c r="O82" s="150">
        <f t="shared" si="36"/>
        <v>0</v>
      </c>
      <c r="P82" s="150">
        <f t="shared" si="37"/>
        <v>0</v>
      </c>
      <c r="Q82" s="150">
        <f t="shared" si="38"/>
        <v>0</v>
      </c>
      <c r="R82" s="208" t="str">
        <f t="shared" si="39"/>
        <v/>
      </c>
    </row>
    <row r="83" spans="1:33" s="1" customFormat="1" ht="88.5" customHeight="1" x14ac:dyDescent="0.4">
      <c r="A83" s="181" t="s">
        <v>258</v>
      </c>
      <c r="B83" s="170" t="s">
        <v>259</v>
      </c>
      <c r="C83" s="170"/>
      <c r="D83" s="150"/>
      <c r="E83" s="150"/>
      <c r="F83" s="150"/>
      <c r="G83" s="150">
        <f>F83-E83</f>
        <v>0</v>
      </c>
      <c r="H83" s="193" t="str">
        <f>IFERROR(F83/E83,"")</f>
        <v/>
      </c>
      <c r="I83" s="150">
        <f>F83-D83</f>
        <v>0</v>
      </c>
      <c r="J83" s="193" t="str">
        <f>IFERROR(F83/D83,"")</f>
        <v/>
      </c>
      <c r="K83" s="150">
        <v>1345.2</v>
      </c>
      <c r="L83" s="150">
        <v>1946.6</v>
      </c>
      <c r="M83" s="150">
        <f>L83-K83</f>
        <v>601.39999999999986</v>
      </c>
      <c r="N83" s="208">
        <f>IFERROR(L83/K83,"")</f>
        <v>1.4470710674992564</v>
      </c>
      <c r="O83" s="150">
        <f t="shared" si="36"/>
        <v>1345.2</v>
      </c>
      <c r="P83" s="150">
        <f t="shared" si="37"/>
        <v>1946.6</v>
      </c>
      <c r="Q83" s="150">
        <f t="shared" si="38"/>
        <v>601.39999999999986</v>
      </c>
      <c r="R83" s="208">
        <f t="shared" si="39"/>
        <v>1.4470710674992564</v>
      </c>
    </row>
    <row r="84" spans="1:33" ht="20.399999999999999" x14ac:dyDescent="0.35">
      <c r="A84" s="87">
        <v>900102</v>
      </c>
      <c r="B84" s="120" t="s">
        <v>22</v>
      </c>
      <c r="C84" s="120"/>
      <c r="D84" s="167">
        <f>D52+D53</f>
        <v>10780231.585999999</v>
      </c>
      <c r="E84" s="167">
        <f>E52+E53</f>
        <v>2755759.909</v>
      </c>
      <c r="F84" s="167">
        <f>F53+F52</f>
        <v>2942268.9926299998</v>
      </c>
      <c r="G84" s="167">
        <f t="shared" si="5"/>
        <v>186509.08362999978</v>
      </c>
      <c r="H84" s="174">
        <f t="shared" ref="H84:H91" si="40">IFERROR(F84/E84,"")</f>
        <v>1.0676797289273576</v>
      </c>
      <c r="I84" s="167">
        <f t="shared" ref="I84:I91" si="41">F84-D84</f>
        <v>-7837962.5933699999</v>
      </c>
      <c r="J84" s="174">
        <f>IFERROR(F84/D84,"")</f>
        <v>0.27293189104128768</v>
      </c>
      <c r="K84" s="167">
        <f>K53+K52</f>
        <v>1009674.53131</v>
      </c>
      <c r="L84" s="167">
        <f>L53+L52</f>
        <v>307728.22899999993</v>
      </c>
      <c r="M84" s="167">
        <f>L84-K84</f>
        <v>-701946.30231000006</v>
      </c>
      <c r="N84" s="174">
        <f>IFERROR(L84/K84,"")</f>
        <v>0.30477962893719684</v>
      </c>
      <c r="O84" s="167">
        <f>D84+K84</f>
        <v>11789906.117309999</v>
      </c>
      <c r="P84" s="167">
        <f>F84+L84</f>
        <v>3249997.2216299996</v>
      </c>
      <c r="Q84" s="167">
        <f t="shared" ref="Q84:Q90" si="42">P84-O84</f>
        <v>-8539908.8956799991</v>
      </c>
      <c r="R84" s="174">
        <f>IFERROR(P84/O84,"")</f>
        <v>0.27565929612097057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s="1" customFormat="1" ht="46.8" hidden="1" x14ac:dyDescent="0.35">
      <c r="A85" s="13" t="s">
        <v>97</v>
      </c>
      <c r="B85" s="17" t="s">
        <v>94</v>
      </c>
      <c r="C85" s="44"/>
      <c r="D85" s="95"/>
      <c r="E85" s="95"/>
      <c r="F85" s="95"/>
      <c r="G85" s="95"/>
      <c r="H85" s="174" t="str">
        <f t="shared" si="40"/>
        <v/>
      </c>
      <c r="I85" s="95">
        <f t="shared" si="41"/>
        <v>0</v>
      </c>
      <c r="J85" s="95" t="e">
        <f t="shared" ref="J85:J91" si="43">F85/D85*100</f>
        <v>#DIV/0!</v>
      </c>
      <c r="K85" s="217">
        <v>0</v>
      </c>
      <c r="L85" s="217">
        <v>0</v>
      </c>
      <c r="M85" s="96"/>
      <c r="N85" s="96"/>
      <c r="O85" s="97">
        <f t="shared" ref="O85:O91" si="44">D85+K85</f>
        <v>0</v>
      </c>
      <c r="P85" s="97">
        <f t="shared" ref="P85:P91" si="45">L85+F85</f>
        <v>0</v>
      </c>
      <c r="Q85" s="97">
        <f t="shared" si="42"/>
        <v>0</v>
      </c>
      <c r="R85" s="97" t="e">
        <f t="shared" ref="R85:R91" si="46">P85/O85*100</f>
        <v>#DIV/0!</v>
      </c>
    </row>
    <row r="86" spans="1:33" s="1" customFormat="1" ht="31.2" hidden="1" x14ac:dyDescent="0.35">
      <c r="A86" s="13" t="s">
        <v>98</v>
      </c>
      <c r="B86" s="17" t="s">
        <v>95</v>
      </c>
      <c r="C86" s="44"/>
      <c r="D86" s="95"/>
      <c r="E86" s="95"/>
      <c r="F86" s="95"/>
      <c r="G86" s="95"/>
      <c r="H86" s="174" t="str">
        <f t="shared" si="40"/>
        <v/>
      </c>
      <c r="I86" s="95">
        <f t="shared" si="41"/>
        <v>0</v>
      </c>
      <c r="J86" s="95" t="e">
        <f t="shared" si="43"/>
        <v>#DIV/0!</v>
      </c>
      <c r="K86" s="217">
        <v>0</v>
      </c>
      <c r="L86" s="217">
        <v>0</v>
      </c>
      <c r="M86" s="96"/>
      <c r="N86" s="96"/>
      <c r="O86" s="97">
        <f t="shared" si="44"/>
        <v>0</v>
      </c>
      <c r="P86" s="97">
        <f t="shared" si="45"/>
        <v>0</v>
      </c>
      <c r="Q86" s="97">
        <f t="shared" si="42"/>
        <v>0</v>
      </c>
      <c r="R86" s="97" t="e">
        <f t="shared" si="46"/>
        <v>#DIV/0!</v>
      </c>
    </row>
    <row r="87" spans="1:33" s="1" customFormat="1" ht="46.8" hidden="1" x14ac:dyDescent="0.35">
      <c r="A87" s="13" t="s">
        <v>92</v>
      </c>
      <c r="B87" s="17" t="s">
        <v>99</v>
      </c>
      <c r="C87" s="44"/>
      <c r="D87" s="95"/>
      <c r="E87" s="95"/>
      <c r="F87" s="95"/>
      <c r="G87" s="95"/>
      <c r="H87" s="174" t="str">
        <f t="shared" si="40"/>
        <v/>
      </c>
      <c r="I87" s="95">
        <f t="shared" si="41"/>
        <v>0</v>
      </c>
      <c r="J87" s="95" t="e">
        <f t="shared" si="43"/>
        <v>#DIV/0!</v>
      </c>
      <c r="K87" s="218"/>
      <c r="L87" s="218">
        <v>0</v>
      </c>
      <c r="M87" s="95">
        <f>L87-K87</f>
        <v>0</v>
      </c>
      <c r="N87" s="96" t="e">
        <f>L87/K87*100</f>
        <v>#DIV/0!</v>
      </c>
      <c r="O87" s="97">
        <f t="shared" si="44"/>
        <v>0</v>
      </c>
      <c r="P87" s="97">
        <f t="shared" si="45"/>
        <v>0</v>
      </c>
      <c r="Q87" s="97">
        <f t="shared" si="42"/>
        <v>0</v>
      </c>
      <c r="R87" s="97" t="e">
        <f t="shared" si="46"/>
        <v>#DIV/0!</v>
      </c>
    </row>
    <row r="88" spans="1:33" s="1" customFormat="1" ht="20.399999999999999" hidden="1" x14ac:dyDescent="0.35">
      <c r="A88" s="13" t="s">
        <v>93</v>
      </c>
      <c r="B88" s="17" t="s">
        <v>96</v>
      </c>
      <c r="C88" s="44"/>
      <c r="D88" s="95"/>
      <c r="E88" s="95"/>
      <c r="F88" s="95"/>
      <c r="G88" s="95"/>
      <c r="H88" s="174" t="str">
        <f t="shared" si="40"/>
        <v/>
      </c>
      <c r="I88" s="95">
        <f t="shared" si="41"/>
        <v>0</v>
      </c>
      <c r="J88" s="95" t="e">
        <f t="shared" si="43"/>
        <v>#DIV/0!</v>
      </c>
      <c r="K88" s="218">
        <v>14155.1</v>
      </c>
      <c r="L88" s="218">
        <v>14356.1</v>
      </c>
      <c r="M88" s="95">
        <f>L88-K88</f>
        <v>201</v>
      </c>
      <c r="N88" s="95">
        <f>L88/K88*100</f>
        <v>101.41998290368844</v>
      </c>
      <c r="O88" s="97">
        <f t="shared" si="44"/>
        <v>14155.1</v>
      </c>
      <c r="P88" s="97">
        <f t="shared" si="45"/>
        <v>14356.1</v>
      </c>
      <c r="Q88" s="97">
        <f t="shared" si="42"/>
        <v>201</v>
      </c>
      <c r="R88" s="97">
        <f t="shared" si="46"/>
        <v>101.41998290368844</v>
      </c>
    </row>
    <row r="89" spans="1:33" ht="31.2" hidden="1" x14ac:dyDescent="0.35">
      <c r="A89" s="4">
        <v>43000000</v>
      </c>
      <c r="B89" s="6" t="s">
        <v>79</v>
      </c>
      <c r="C89" s="7">
        <f>C90</f>
        <v>0</v>
      </c>
      <c r="D89" s="98"/>
      <c r="E89" s="98"/>
      <c r="F89" s="98">
        <f>F90</f>
        <v>0</v>
      </c>
      <c r="G89" s="98"/>
      <c r="H89" s="174" t="str">
        <f t="shared" si="40"/>
        <v/>
      </c>
      <c r="I89" s="98">
        <f t="shared" si="41"/>
        <v>0</v>
      </c>
      <c r="J89" s="98" t="e">
        <f t="shared" si="43"/>
        <v>#DIV/0!</v>
      </c>
      <c r="K89" s="219">
        <f>K90</f>
        <v>0</v>
      </c>
      <c r="L89" s="219">
        <f>L90</f>
        <v>0</v>
      </c>
      <c r="M89" s="98">
        <f>L89-K89</f>
        <v>0</v>
      </c>
      <c r="N89" s="98" t="e">
        <f>L89/K89*100</f>
        <v>#DIV/0!</v>
      </c>
      <c r="O89" s="99">
        <f t="shared" si="44"/>
        <v>0</v>
      </c>
      <c r="P89" s="99">
        <f t="shared" si="45"/>
        <v>0</v>
      </c>
      <c r="Q89" s="99">
        <f t="shared" si="42"/>
        <v>0</v>
      </c>
      <c r="R89" s="99" t="e">
        <f t="shared" si="46"/>
        <v>#DIV/0!</v>
      </c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20.399999999999999" hidden="1" x14ac:dyDescent="0.35">
      <c r="A90" s="13">
        <v>43010000</v>
      </c>
      <c r="B90" s="17" t="s">
        <v>55</v>
      </c>
      <c r="C90" s="14"/>
      <c r="D90" s="100"/>
      <c r="E90" s="100"/>
      <c r="F90" s="100"/>
      <c r="G90" s="100"/>
      <c r="H90" s="174" t="str">
        <f t="shared" si="40"/>
        <v/>
      </c>
      <c r="I90" s="100">
        <f t="shared" si="41"/>
        <v>0</v>
      </c>
      <c r="J90" s="100" t="e">
        <f t="shared" si="43"/>
        <v>#DIV/0!</v>
      </c>
      <c r="K90" s="220"/>
      <c r="L90" s="220"/>
      <c r="M90" s="97">
        <f>L90-K90</f>
        <v>0</v>
      </c>
      <c r="N90" s="95" t="e">
        <f>L90/K90*100</f>
        <v>#DIV/0!</v>
      </c>
      <c r="O90" s="99">
        <f t="shared" si="44"/>
        <v>0</v>
      </c>
      <c r="P90" s="99">
        <f t="shared" si="45"/>
        <v>0</v>
      </c>
      <c r="Q90" s="99">
        <f t="shared" si="42"/>
        <v>0</v>
      </c>
      <c r="R90" s="99" t="e">
        <f t="shared" si="46"/>
        <v>#DIV/0!</v>
      </c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20.399999999999999" hidden="1" x14ac:dyDescent="0.35">
      <c r="A91" s="8">
        <v>900103</v>
      </c>
      <c r="B91" s="9" t="s">
        <v>100</v>
      </c>
      <c r="C91" s="10" t="e">
        <f>C52+C53</f>
        <v>#REF!</v>
      </c>
      <c r="D91" s="101">
        <f>D84+D85+D86+D87+D88</f>
        <v>10780231.585999999</v>
      </c>
      <c r="E91" s="101"/>
      <c r="F91" s="101">
        <f>F84+F85+F86+F87+F88</f>
        <v>2942268.9926299998</v>
      </c>
      <c r="G91" s="101"/>
      <c r="H91" s="174" t="str">
        <f t="shared" si="40"/>
        <v/>
      </c>
      <c r="I91" s="101">
        <f t="shared" si="41"/>
        <v>-7837962.5933699999</v>
      </c>
      <c r="J91" s="101">
        <f t="shared" si="43"/>
        <v>27.293189104128768</v>
      </c>
      <c r="K91" s="217">
        <f>K84+K87+K88</f>
        <v>1023829.63131</v>
      </c>
      <c r="L91" s="217">
        <f>L84+L87+L88</f>
        <v>322084.32899999991</v>
      </c>
      <c r="M91" s="101">
        <f>L91-K91</f>
        <v>-701745.30231000006</v>
      </c>
      <c r="N91" s="102">
        <f>L91/K91*100</f>
        <v>31.458781729914371</v>
      </c>
      <c r="O91" s="101">
        <f t="shared" si="44"/>
        <v>11804061.217309998</v>
      </c>
      <c r="P91" s="101">
        <f t="shared" si="45"/>
        <v>3264353.3216299997</v>
      </c>
      <c r="Q91" s="101">
        <f>P91-O91</f>
        <v>-8539707.8956799991</v>
      </c>
      <c r="R91" s="102">
        <f t="shared" si="46"/>
        <v>27.654493326779832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3">
      <c r="B92" s="30"/>
      <c r="C92" s="30"/>
      <c r="D92" s="254"/>
      <c r="E92" s="254"/>
      <c r="F92" s="93"/>
      <c r="G92" s="93"/>
      <c r="H92" s="93"/>
      <c r="I92" s="103"/>
      <c r="J92" s="103"/>
      <c r="K92" s="216"/>
      <c r="L92" s="216"/>
      <c r="M92" s="92"/>
      <c r="N92" s="92"/>
      <c r="O92" s="93"/>
      <c r="P92" s="93"/>
      <c r="Q92" s="93"/>
      <c r="R92" s="93"/>
    </row>
    <row r="93" spans="1:33" x14ac:dyDescent="0.3">
      <c r="B93" s="55"/>
      <c r="C93" s="32"/>
      <c r="D93" s="94"/>
      <c r="E93" s="94"/>
      <c r="F93" s="94"/>
      <c r="G93" s="94"/>
      <c r="H93" s="94"/>
      <c r="I93" s="93"/>
      <c r="J93" s="93"/>
      <c r="K93" s="221"/>
      <c r="L93" s="221"/>
      <c r="M93" s="92"/>
      <c r="N93" s="92"/>
      <c r="O93" s="93"/>
      <c r="P93" s="93"/>
      <c r="Q93" s="93"/>
      <c r="R93" s="93"/>
    </row>
    <row r="94" spans="1:33" x14ac:dyDescent="0.3">
      <c r="B94" s="31"/>
      <c r="C94" s="32"/>
      <c r="D94" s="255"/>
      <c r="E94" s="255"/>
      <c r="F94" s="255"/>
      <c r="G94" s="46"/>
      <c r="H94" s="46"/>
      <c r="I94" s="46"/>
      <c r="J94" s="46"/>
      <c r="K94" s="222"/>
      <c r="L94" s="222"/>
    </row>
    <row r="95" spans="1:33" ht="17.399999999999999" x14ac:dyDescent="0.3">
      <c r="B95" s="91"/>
      <c r="C95" s="33"/>
      <c r="D95" s="45"/>
      <c r="E95" s="45"/>
      <c r="F95" s="45"/>
      <c r="K95" s="223"/>
      <c r="L95" s="223"/>
    </row>
    <row r="96" spans="1:33" x14ac:dyDescent="0.3">
      <c r="B96" s="24"/>
      <c r="C96" s="24"/>
      <c r="D96" s="45"/>
      <c r="E96" s="45"/>
      <c r="F96" s="45"/>
      <c r="G96" s="46"/>
      <c r="H96" s="46"/>
    </row>
    <row r="97" spans="2:5" x14ac:dyDescent="0.3">
      <c r="B97" s="24"/>
      <c r="C97" s="24"/>
      <c r="D97" s="45"/>
      <c r="E97" s="45"/>
    </row>
    <row r="98" spans="2:5" x14ac:dyDescent="0.3">
      <c r="B98" s="24"/>
      <c r="C98" s="24"/>
      <c r="D98" s="198"/>
      <c r="E98" s="198"/>
    </row>
    <row r="99" spans="2:5" x14ac:dyDescent="0.3">
      <c r="B99" s="24"/>
      <c r="C99" s="24"/>
      <c r="D99" s="103"/>
      <c r="E99" s="198"/>
    </row>
    <row r="100" spans="2:5" x14ac:dyDescent="0.3">
      <c r="B100" s="24"/>
      <c r="C100" s="24"/>
      <c r="D100" s="198"/>
      <c r="E100" s="198"/>
    </row>
    <row r="101" spans="2:5" x14ac:dyDescent="0.3">
      <c r="D101" s="93"/>
    </row>
    <row r="144" spans="1:13" x14ac:dyDescent="0.3">
      <c r="A144" s="262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</row>
  </sheetData>
  <sheetProtection password="C4FF" sheet="1"/>
  <mergeCells count="12">
    <mergeCell ref="A1:R1"/>
    <mergeCell ref="A2:R2"/>
    <mergeCell ref="A3:R3"/>
    <mergeCell ref="O7:R7"/>
    <mergeCell ref="C7:J7"/>
    <mergeCell ref="A4:S4"/>
    <mergeCell ref="A144:M144"/>
    <mergeCell ref="A5:R5"/>
    <mergeCell ref="K7:N7"/>
    <mergeCell ref="A7:A8"/>
    <mergeCell ref="B7:B8"/>
    <mergeCell ref="Q6:R6"/>
  </mergeCells>
  <phoneticPr fontId="15" type="noConversion"/>
  <printOptions horizontalCentered="1"/>
  <pageMargins left="0.19685039370078741" right="0.27559055118110237" top="0.39370078740157483" bottom="0.27559055118110237" header="0.15748031496062992" footer="0.15748031496062992"/>
  <pageSetup paperSize="9" scale="37" orientation="landscape" horizontalDpi="4294967294" verticalDpi="75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7"/>
  <sheetViews>
    <sheetView showGridLines="0" showZeros="0" tabSelected="1" view="pageBreakPreview" zoomScale="75" zoomScaleNormal="7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7" sqref="E7"/>
    </sheetView>
  </sheetViews>
  <sheetFormatPr defaultColWidth="7.5546875" defaultRowHeight="15.6" x14ac:dyDescent="0.3"/>
  <cols>
    <col min="1" max="1" width="11" style="35" customWidth="1"/>
    <col min="2" max="2" width="57.44140625" style="28" customWidth="1"/>
    <col min="3" max="3" width="25" style="241" customWidth="1"/>
    <col min="4" max="4" width="21.33203125" style="242" customWidth="1"/>
    <col min="5" max="5" width="19.44140625" style="243" customWidth="1"/>
    <col min="6" max="6" width="22.33203125" style="5" customWidth="1"/>
    <col min="7" max="7" width="20.88671875" style="5" customWidth="1"/>
    <col min="8" max="8" width="25.109375" style="5" customWidth="1"/>
    <col min="9" max="9" width="17" style="5" customWidth="1"/>
    <col min="10" max="10" width="20.88671875" style="244" customWidth="1"/>
    <col min="11" max="11" width="18.6640625" style="244" customWidth="1"/>
    <col min="12" max="12" width="19" style="1" customWidth="1"/>
    <col min="13" max="13" width="16.33203125" style="1" customWidth="1"/>
    <col min="14" max="14" width="1" style="5" hidden="1" customWidth="1"/>
    <col min="15" max="15" width="23.109375" style="5" customWidth="1"/>
    <col min="16" max="16" width="22" style="5" customWidth="1"/>
    <col min="17" max="17" width="22.88671875" style="5" customWidth="1"/>
    <col min="18" max="18" width="14" style="5" customWidth="1"/>
    <col min="19" max="20" width="7.5546875" style="23" customWidth="1"/>
    <col min="21" max="21" width="7.5546875" style="5"/>
    <col min="22" max="22" width="20.33203125" style="5" customWidth="1"/>
    <col min="23" max="16384" width="7.5546875" style="5"/>
  </cols>
  <sheetData>
    <row r="1" spans="1:22" ht="18" customHeight="1" x14ac:dyDescent="0.35">
      <c r="A1" s="282" t="s">
        <v>138</v>
      </c>
      <c r="B1" s="282"/>
      <c r="C1" s="282"/>
      <c r="D1" s="282"/>
      <c r="E1" s="225"/>
      <c r="F1" s="47"/>
      <c r="G1" s="47"/>
      <c r="H1" s="46"/>
      <c r="I1" s="46"/>
      <c r="J1" s="244" t="s">
        <v>23</v>
      </c>
    </row>
    <row r="2" spans="1:22" s="1" customFormat="1" x14ac:dyDescent="0.3">
      <c r="A2" s="34"/>
      <c r="B2" s="34" t="s">
        <v>23</v>
      </c>
      <c r="C2" s="226"/>
      <c r="D2" s="261"/>
      <c r="E2" s="227"/>
      <c r="F2" s="199"/>
      <c r="G2" s="199"/>
      <c r="H2" s="49"/>
      <c r="I2" s="48"/>
      <c r="J2" s="245"/>
      <c r="K2" s="246"/>
      <c r="L2" s="212"/>
      <c r="R2" s="1" t="s">
        <v>212</v>
      </c>
      <c r="S2" s="22"/>
      <c r="T2" s="22"/>
    </row>
    <row r="3" spans="1:22" s="22" customFormat="1" ht="20.399999999999999" x14ac:dyDescent="0.3">
      <c r="A3" s="266" t="s">
        <v>135</v>
      </c>
      <c r="B3" s="267" t="s">
        <v>24</v>
      </c>
      <c r="C3" s="281" t="s">
        <v>76</v>
      </c>
      <c r="D3" s="281"/>
      <c r="E3" s="281"/>
      <c r="F3" s="281"/>
      <c r="G3" s="281"/>
      <c r="H3" s="281"/>
      <c r="I3" s="281"/>
      <c r="J3" s="281" t="s">
        <v>77</v>
      </c>
      <c r="K3" s="281"/>
      <c r="L3" s="281"/>
      <c r="M3" s="281"/>
      <c r="N3" s="281" t="s">
        <v>78</v>
      </c>
      <c r="O3" s="281"/>
      <c r="P3" s="281"/>
      <c r="Q3" s="281"/>
      <c r="R3" s="281"/>
    </row>
    <row r="4" spans="1:22" s="62" customFormat="1" ht="128.25" customHeight="1" x14ac:dyDescent="0.25">
      <c r="A4" s="266"/>
      <c r="B4" s="267"/>
      <c r="C4" s="258" t="s">
        <v>233</v>
      </c>
      <c r="D4" s="253" t="s">
        <v>250</v>
      </c>
      <c r="E4" s="83" t="s">
        <v>83</v>
      </c>
      <c r="F4" s="76" t="s">
        <v>253</v>
      </c>
      <c r="G4" s="57" t="s">
        <v>252</v>
      </c>
      <c r="H4" s="63" t="s">
        <v>114</v>
      </c>
      <c r="I4" s="63" t="s">
        <v>201</v>
      </c>
      <c r="J4" s="63" t="s">
        <v>231</v>
      </c>
      <c r="K4" s="58" t="s">
        <v>83</v>
      </c>
      <c r="L4" s="58" t="s">
        <v>182</v>
      </c>
      <c r="M4" s="58" t="s">
        <v>10</v>
      </c>
      <c r="N4" s="59" t="s">
        <v>82</v>
      </c>
      <c r="O4" s="59" t="s">
        <v>234</v>
      </c>
      <c r="P4" s="58" t="s">
        <v>83</v>
      </c>
      <c r="Q4" s="58" t="s">
        <v>189</v>
      </c>
      <c r="R4" s="58" t="s">
        <v>10</v>
      </c>
      <c r="V4" s="62" t="s">
        <v>250</v>
      </c>
    </row>
    <row r="5" spans="1:22" s="11" customFormat="1" ht="13.8" x14ac:dyDescent="0.25">
      <c r="A5" s="16">
        <v>1</v>
      </c>
      <c r="B5" s="16">
        <v>2</v>
      </c>
      <c r="C5" s="82" t="s">
        <v>72</v>
      </c>
      <c r="D5" s="188" t="s">
        <v>181</v>
      </c>
      <c r="E5" s="82" t="s">
        <v>11</v>
      </c>
      <c r="F5" s="15" t="s">
        <v>105</v>
      </c>
      <c r="G5" s="15" t="s">
        <v>106</v>
      </c>
      <c r="H5" s="15" t="s">
        <v>73</v>
      </c>
      <c r="I5" s="15" t="s">
        <v>12</v>
      </c>
      <c r="J5" s="188" t="s">
        <v>13</v>
      </c>
      <c r="K5" s="188" t="s">
        <v>14</v>
      </c>
      <c r="L5" s="188" t="s">
        <v>15</v>
      </c>
      <c r="M5" s="188" t="s">
        <v>74</v>
      </c>
      <c r="N5" s="15"/>
      <c r="O5" s="15" t="s">
        <v>16</v>
      </c>
      <c r="P5" s="15" t="s">
        <v>71</v>
      </c>
      <c r="Q5" s="15" t="s">
        <v>101</v>
      </c>
      <c r="R5" s="15" t="s">
        <v>102</v>
      </c>
      <c r="S5" s="25"/>
      <c r="T5" s="25"/>
      <c r="V5" s="11" t="s">
        <v>181</v>
      </c>
    </row>
    <row r="6" spans="1:22" s="1" customFormat="1" ht="25.5" customHeight="1" x14ac:dyDescent="0.35">
      <c r="A6" s="64" t="s">
        <v>116</v>
      </c>
      <c r="B6" s="121" t="s">
        <v>59</v>
      </c>
      <c r="C6" s="148">
        <f>C7+C8+C9</f>
        <v>1368706.77247</v>
      </c>
      <c r="D6" s="148">
        <f>D7+D8+D9</f>
        <v>378694.49567999999</v>
      </c>
      <c r="E6" s="148">
        <f>E7+E8+E9</f>
        <v>314625.17446999985</v>
      </c>
      <c r="F6" s="148">
        <f t="shared" ref="F6:F11" si="0">E6-D6</f>
        <v>-64069.32121000014</v>
      </c>
      <c r="G6" s="172">
        <f>IFERROR(E6/D6,"")</f>
        <v>0.83081528265956295</v>
      </c>
      <c r="H6" s="148">
        <f t="shared" ref="H6:H13" si="1">E6-C6</f>
        <v>-1054081.5980000002</v>
      </c>
      <c r="I6" s="172">
        <f>IFERROR(E6/C6,"")</f>
        <v>0.22987040087645652</v>
      </c>
      <c r="J6" s="148">
        <f>J7+J9+J8</f>
        <v>33728.544979999999</v>
      </c>
      <c r="K6" s="148">
        <f>K7+K9+K8</f>
        <v>14788.474840000001</v>
      </c>
      <c r="L6" s="148">
        <f t="shared" ref="L6:L16" si="2">K6-J6</f>
        <v>-18940.070139999996</v>
      </c>
      <c r="M6" s="172">
        <f>IFERROR(K6/J6,"")</f>
        <v>0.43845576050698648</v>
      </c>
      <c r="N6" s="148" t="e">
        <f>#REF!+#REF!</f>
        <v>#REF!</v>
      </c>
      <c r="O6" s="148">
        <f t="shared" ref="O6:O13" si="3">C6+J6</f>
        <v>1402435.31745</v>
      </c>
      <c r="P6" s="148">
        <f t="shared" ref="P6:P13" si="4">E6+K6</f>
        <v>329413.64930999983</v>
      </c>
      <c r="Q6" s="148">
        <f>P6-O6</f>
        <v>-1073021.6681400002</v>
      </c>
      <c r="R6" s="172">
        <f>IFERROR(P6/O6,"")</f>
        <v>0.23488687514584372</v>
      </c>
      <c r="S6" s="22"/>
      <c r="T6" s="22"/>
      <c r="V6" s="1">
        <f>V7+V8+V9</f>
        <v>252862.07702999999</v>
      </c>
    </row>
    <row r="7" spans="1:22" s="1" customFormat="1" ht="133.5" customHeight="1" x14ac:dyDescent="0.4">
      <c r="A7" s="65" t="s">
        <v>139</v>
      </c>
      <c r="B7" s="122" t="s">
        <v>155</v>
      </c>
      <c r="C7" s="150">
        <v>837120.48516999988</v>
      </c>
      <c r="D7" s="150">
        <v>239163.52638</v>
      </c>
      <c r="E7" s="150">
        <v>195796.64775999991</v>
      </c>
      <c r="F7" s="150">
        <f t="shared" si="0"/>
        <v>-43366.87862000009</v>
      </c>
      <c r="G7" s="200">
        <f t="shared" ref="G7:G48" si="5">IFERROR(E7/D7,"")</f>
        <v>0.81867269112307817</v>
      </c>
      <c r="H7" s="150">
        <f t="shared" si="1"/>
        <v>-641323.83740999992</v>
      </c>
      <c r="I7" s="200">
        <f t="shared" ref="I7:I48" si="6">IFERROR(E7/C7,"")</f>
        <v>0.23389303120474722</v>
      </c>
      <c r="J7" s="150">
        <v>17299.86476</v>
      </c>
      <c r="K7" s="150">
        <v>7342.6198600000007</v>
      </c>
      <c r="L7" s="150">
        <f>K7-J7</f>
        <v>-9957.2448999999997</v>
      </c>
      <c r="M7" s="200">
        <f t="shared" ref="M7:M48" si="7">IFERROR(K7/J7,"")</f>
        <v>0.42443221157296496</v>
      </c>
      <c r="N7" s="150"/>
      <c r="O7" s="150">
        <f t="shared" si="3"/>
        <v>854420.34992999991</v>
      </c>
      <c r="P7" s="150">
        <f t="shared" si="4"/>
        <v>203139.26761999991</v>
      </c>
      <c r="Q7" s="150">
        <f t="shared" ref="Q7:Q66" si="8">P7-O7</f>
        <v>-651281.08230999997</v>
      </c>
      <c r="R7" s="200">
        <f t="shared" ref="R7:R48" si="9">IFERROR(P7/O7,"")</f>
        <v>0.23775097074483595</v>
      </c>
      <c r="S7" s="22"/>
      <c r="T7" s="22"/>
      <c r="V7" s="1">
        <v>161768.49982</v>
      </c>
    </row>
    <row r="8" spans="1:22" s="1" customFormat="1" ht="91.5" customHeight="1" x14ac:dyDescent="0.4">
      <c r="A8" s="65" t="s">
        <v>154</v>
      </c>
      <c r="B8" s="122" t="s">
        <v>156</v>
      </c>
      <c r="C8" s="150">
        <v>440609.63630000001</v>
      </c>
      <c r="D8" s="150">
        <v>115095.5683</v>
      </c>
      <c r="E8" s="150">
        <v>99229.286009999923</v>
      </c>
      <c r="F8" s="150">
        <f t="shared" si="0"/>
        <v>-15866.282290000076</v>
      </c>
      <c r="G8" s="200">
        <f t="shared" si="5"/>
        <v>0.86214688780506177</v>
      </c>
      <c r="H8" s="150">
        <f>E8-C8</f>
        <v>-341380.35029000009</v>
      </c>
      <c r="I8" s="200">
        <f t="shared" si="6"/>
        <v>0.22520906906002663</v>
      </c>
      <c r="J8" s="150">
        <v>2811.3413599999999</v>
      </c>
      <c r="K8" s="150">
        <v>1986.8547599999999</v>
      </c>
      <c r="L8" s="150">
        <f>K8-J8</f>
        <v>-824.48659999999995</v>
      </c>
      <c r="M8" s="200">
        <f t="shared" si="7"/>
        <v>0.70672839245675956</v>
      </c>
      <c r="N8" s="150"/>
      <c r="O8" s="150">
        <f t="shared" si="3"/>
        <v>443420.97766000003</v>
      </c>
      <c r="P8" s="150">
        <f t="shared" si="4"/>
        <v>101216.14076999993</v>
      </c>
      <c r="Q8" s="150">
        <f>P8-O8</f>
        <v>-342204.83689000009</v>
      </c>
      <c r="R8" s="200">
        <f t="shared" si="9"/>
        <v>0.22826195843086383</v>
      </c>
      <c r="S8" s="22"/>
      <c r="T8" s="22"/>
      <c r="V8" s="1">
        <v>75428.592210000017</v>
      </c>
    </row>
    <row r="9" spans="1:22" s="53" customFormat="1" ht="51.75" customHeight="1" x14ac:dyDescent="0.4">
      <c r="A9" s="65" t="s">
        <v>117</v>
      </c>
      <c r="B9" s="122" t="s">
        <v>157</v>
      </c>
      <c r="C9" s="150">
        <v>90976.650999999998</v>
      </c>
      <c r="D9" s="150">
        <v>24435.401000000002</v>
      </c>
      <c r="E9" s="150">
        <v>19599.240699999995</v>
      </c>
      <c r="F9" s="150">
        <f t="shared" si="0"/>
        <v>-4836.1603000000068</v>
      </c>
      <c r="G9" s="200">
        <f t="shared" si="5"/>
        <v>0.80208385776030411</v>
      </c>
      <c r="H9" s="150">
        <f>E9-C9</f>
        <v>-71377.410300000003</v>
      </c>
      <c r="I9" s="200">
        <f t="shared" si="6"/>
        <v>0.2154315473758206</v>
      </c>
      <c r="J9" s="150">
        <v>13617.33886</v>
      </c>
      <c r="K9" s="150">
        <v>5459.0002199999999</v>
      </c>
      <c r="L9" s="150">
        <f t="shared" si="2"/>
        <v>-8158.3386399999999</v>
      </c>
      <c r="M9" s="200">
        <f t="shared" si="7"/>
        <v>0.40088597898047756</v>
      </c>
      <c r="N9" s="150" t="e">
        <f>#REF!+#REF!</f>
        <v>#REF!</v>
      </c>
      <c r="O9" s="150">
        <f t="shared" si="3"/>
        <v>104593.98986</v>
      </c>
      <c r="P9" s="150">
        <f t="shared" si="4"/>
        <v>25058.240919999997</v>
      </c>
      <c r="Q9" s="150">
        <f>P9-O9</f>
        <v>-79535.748940000005</v>
      </c>
      <c r="R9" s="200">
        <f t="shared" si="9"/>
        <v>0.23957629834697652</v>
      </c>
      <c r="S9" s="52"/>
      <c r="T9" s="52"/>
      <c r="V9" s="53">
        <v>15664.985000000001</v>
      </c>
    </row>
    <row r="10" spans="1:22" s="1" customFormat="1" ht="24.75" customHeight="1" x14ac:dyDescent="0.35">
      <c r="A10" s="64" t="s">
        <v>118</v>
      </c>
      <c r="B10" s="121" t="s">
        <v>60</v>
      </c>
      <c r="C10" s="148">
        <v>5971185.4647500003</v>
      </c>
      <c r="D10" s="148">
        <v>1834699.4963399998</v>
      </c>
      <c r="E10" s="148">
        <v>1595432.6676099999</v>
      </c>
      <c r="F10" s="148">
        <f t="shared" si="0"/>
        <v>-239266.82872999995</v>
      </c>
      <c r="G10" s="172">
        <f t="shared" si="5"/>
        <v>0.86958800108284329</v>
      </c>
      <c r="H10" s="148">
        <f t="shared" si="1"/>
        <v>-4375752.7971400004</v>
      </c>
      <c r="I10" s="172">
        <f t="shared" si="6"/>
        <v>0.26718859714346471</v>
      </c>
      <c r="J10" s="148">
        <v>706697.52789999999</v>
      </c>
      <c r="K10" s="148">
        <v>113197.87745</v>
      </c>
      <c r="L10" s="148">
        <f t="shared" si="2"/>
        <v>-593499.65044999996</v>
      </c>
      <c r="M10" s="172">
        <f t="shared" si="7"/>
        <v>0.16017868038448532</v>
      </c>
      <c r="N10" s="148" t="e">
        <f>#REF!+#REF!</f>
        <v>#REF!</v>
      </c>
      <c r="O10" s="148">
        <f t="shared" si="3"/>
        <v>6677882.9926500004</v>
      </c>
      <c r="P10" s="148">
        <f t="shared" si="4"/>
        <v>1708630.5450599999</v>
      </c>
      <c r="Q10" s="148">
        <f t="shared" si="8"/>
        <v>-4969252.4475900009</v>
      </c>
      <c r="R10" s="172">
        <f t="shared" si="9"/>
        <v>0.2558641034801899</v>
      </c>
      <c r="S10" s="22"/>
      <c r="T10" s="22"/>
      <c r="V10" s="1">
        <v>1198239.4765299996</v>
      </c>
    </row>
    <row r="11" spans="1:22" s="1" customFormat="1" ht="29.25" customHeight="1" x14ac:dyDescent="0.35">
      <c r="A11" s="64" t="s">
        <v>107</v>
      </c>
      <c r="B11" s="123" t="s">
        <v>202</v>
      </c>
      <c r="C11" s="148">
        <v>401884.68933000002</v>
      </c>
      <c r="D11" s="148">
        <v>151489.94433000003</v>
      </c>
      <c r="E11" s="148">
        <v>95812.777119999999</v>
      </c>
      <c r="F11" s="148">
        <f t="shared" si="0"/>
        <v>-55677.167210000029</v>
      </c>
      <c r="G11" s="172">
        <f t="shared" si="5"/>
        <v>0.63246955132074656</v>
      </c>
      <c r="H11" s="148">
        <f t="shared" si="1"/>
        <v>-306071.91221000004</v>
      </c>
      <c r="I11" s="172">
        <f t="shared" si="6"/>
        <v>0.23840862730982307</v>
      </c>
      <c r="J11" s="148">
        <v>71912.488849999994</v>
      </c>
      <c r="K11" s="148">
        <v>20087.308370000002</v>
      </c>
      <c r="L11" s="148">
        <f t="shared" si="2"/>
        <v>-51825.180479999995</v>
      </c>
      <c r="M11" s="172">
        <f t="shared" si="7"/>
        <v>0.27932990070611363</v>
      </c>
      <c r="N11" s="148" t="e">
        <f>#REF!+#REF!</f>
        <v>#REF!</v>
      </c>
      <c r="O11" s="148">
        <f t="shared" si="3"/>
        <v>473797.17818000005</v>
      </c>
      <c r="P11" s="148">
        <f t="shared" si="4"/>
        <v>115900.08549</v>
      </c>
      <c r="Q11" s="148">
        <f t="shared" si="8"/>
        <v>-357897.09269000008</v>
      </c>
      <c r="R11" s="172">
        <f t="shared" si="9"/>
        <v>0.24461961959167358</v>
      </c>
      <c r="S11" s="22"/>
      <c r="T11" s="22"/>
      <c r="V11" s="1">
        <v>100769.05133</v>
      </c>
    </row>
    <row r="12" spans="1:22" s="1" customFormat="1" ht="47.25" customHeight="1" x14ac:dyDescent="0.35">
      <c r="A12" s="183" t="s">
        <v>108</v>
      </c>
      <c r="B12" s="124" t="s">
        <v>61</v>
      </c>
      <c r="C12" s="148">
        <f>SUM(C13:C30)</f>
        <v>682824.95536999998</v>
      </c>
      <c r="D12" s="148">
        <f>SUM(D13:D30)</f>
        <v>185999.27226</v>
      </c>
      <c r="E12" s="148">
        <f>SUM(E13:E30)</f>
        <v>136139.91682000001</v>
      </c>
      <c r="F12" s="148">
        <f t="shared" ref="F12:F79" si="10">E12-D12</f>
        <v>-49859.355439999985</v>
      </c>
      <c r="G12" s="172">
        <f t="shared" si="5"/>
        <v>0.73193790043272944</v>
      </c>
      <c r="H12" s="148">
        <f t="shared" si="1"/>
        <v>-546685.03854999994</v>
      </c>
      <c r="I12" s="172">
        <f t="shared" si="6"/>
        <v>0.19937747697904559</v>
      </c>
      <c r="J12" s="148">
        <f>SUM(J13:J30)</f>
        <v>80741.957899999994</v>
      </c>
      <c r="K12" s="148">
        <f>SUM(K13:K30)</f>
        <v>16546.56439</v>
      </c>
      <c r="L12" s="148">
        <f t="shared" si="2"/>
        <v>-64195.393509999994</v>
      </c>
      <c r="M12" s="172">
        <f t="shared" si="7"/>
        <v>0.20493142376474377</v>
      </c>
      <c r="N12" s="148" t="e">
        <f>#REF!+#REF!</f>
        <v>#REF!</v>
      </c>
      <c r="O12" s="148">
        <f t="shared" si="3"/>
        <v>763566.91327000002</v>
      </c>
      <c r="P12" s="148">
        <f t="shared" si="4"/>
        <v>152686.48121</v>
      </c>
      <c r="Q12" s="148">
        <f t="shared" si="8"/>
        <v>-610880.43206000002</v>
      </c>
      <c r="R12" s="172">
        <f t="shared" si="9"/>
        <v>0.19996476871439492</v>
      </c>
      <c r="S12" s="22"/>
      <c r="T12" s="22"/>
      <c r="V12" s="1">
        <f>SUM(V13:V30)</f>
        <v>119009.23937000001</v>
      </c>
    </row>
    <row r="13" spans="1:22" s="203" customFormat="1" ht="108" customHeight="1" x14ac:dyDescent="0.4">
      <c r="A13" s="201" t="s">
        <v>120</v>
      </c>
      <c r="B13" s="122" t="s">
        <v>183</v>
      </c>
      <c r="C13" s="150">
        <v>159311.54999999999</v>
      </c>
      <c r="D13" s="150">
        <v>39366.993000000002</v>
      </c>
      <c r="E13" s="150">
        <v>31155.460940000001</v>
      </c>
      <c r="F13" s="150">
        <f t="shared" si="10"/>
        <v>-8211.5320600000014</v>
      </c>
      <c r="G13" s="200">
        <f t="shared" si="5"/>
        <v>0.7914107369084552</v>
      </c>
      <c r="H13" s="150">
        <f t="shared" si="1"/>
        <v>-128156.08905999998</v>
      </c>
      <c r="I13" s="200">
        <f t="shared" si="6"/>
        <v>0.19556310223583917</v>
      </c>
      <c r="J13" s="150">
        <v>0</v>
      </c>
      <c r="K13" s="150">
        <v>0</v>
      </c>
      <c r="L13" s="150">
        <f t="shared" si="2"/>
        <v>0</v>
      </c>
      <c r="M13" s="200" t="str">
        <f t="shared" si="7"/>
        <v/>
      </c>
      <c r="N13" s="150" t="e">
        <f>#REF!+#REF!</f>
        <v>#REF!</v>
      </c>
      <c r="O13" s="150">
        <f t="shared" si="3"/>
        <v>159311.54999999999</v>
      </c>
      <c r="P13" s="150">
        <f t="shared" si="4"/>
        <v>31155.460940000001</v>
      </c>
      <c r="Q13" s="150">
        <f t="shared" si="8"/>
        <v>-128156.08905999998</v>
      </c>
      <c r="R13" s="200">
        <f t="shared" si="9"/>
        <v>0.19556310223583917</v>
      </c>
      <c r="S13" s="202"/>
      <c r="T13" s="202"/>
      <c r="V13" s="203">
        <v>25493.514999999999</v>
      </c>
    </row>
    <row r="14" spans="1:22" s="203" customFormat="1" ht="66.75" customHeight="1" x14ac:dyDescent="0.4">
      <c r="A14" s="201">
        <v>3050</v>
      </c>
      <c r="B14" s="122" t="s">
        <v>158</v>
      </c>
      <c r="C14" s="150">
        <v>1000</v>
      </c>
      <c r="D14" s="150">
        <v>300</v>
      </c>
      <c r="E14" s="150">
        <v>110.78151</v>
      </c>
      <c r="F14" s="150">
        <f t="shared" ref="F14:F21" si="11">E14-D14</f>
        <v>-189.21849</v>
      </c>
      <c r="G14" s="200">
        <f t="shared" si="5"/>
        <v>0.36927169999999998</v>
      </c>
      <c r="H14" s="150">
        <f t="shared" ref="H14:H21" si="12">E14-C14</f>
        <v>-889.21848999999997</v>
      </c>
      <c r="I14" s="200">
        <f t="shared" si="6"/>
        <v>0.11078151</v>
      </c>
      <c r="J14" s="150">
        <v>0</v>
      </c>
      <c r="K14" s="150">
        <v>0</v>
      </c>
      <c r="L14" s="150">
        <f t="shared" si="2"/>
        <v>0</v>
      </c>
      <c r="M14" s="200" t="str">
        <f t="shared" si="7"/>
        <v/>
      </c>
      <c r="N14" s="150"/>
      <c r="O14" s="150">
        <f t="shared" ref="O14:O27" si="13">C14+J14</f>
        <v>1000</v>
      </c>
      <c r="P14" s="150">
        <f t="shared" ref="P14:P27" si="14">E14+K14</f>
        <v>110.78151</v>
      </c>
      <c r="Q14" s="150">
        <f t="shared" ref="Q14:Q27" si="15">P14-O14</f>
        <v>-889.21848999999997</v>
      </c>
      <c r="R14" s="200">
        <f t="shared" si="9"/>
        <v>0.11078151</v>
      </c>
      <c r="S14" s="202"/>
      <c r="T14" s="202"/>
      <c r="V14" s="203">
        <v>200</v>
      </c>
    </row>
    <row r="15" spans="1:22" s="203" customFormat="1" ht="23.25" hidden="1" customHeight="1" x14ac:dyDescent="0.4">
      <c r="A15" s="201">
        <v>3070</v>
      </c>
      <c r="B15" s="122" t="s">
        <v>227</v>
      </c>
      <c r="C15" s="150">
        <v>0</v>
      </c>
      <c r="D15" s="150"/>
      <c r="E15" s="150">
        <v>0</v>
      </c>
      <c r="F15" s="150"/>
      <c r="G15" s="200" t="str">
        <f t="shared" si="5"/>
        <v/>
      </c>
      <c r="H15" s="150">
        <f t="shared" si="12"/>
        <v>0</v>
      </c>
      <c r="I15" s="200" t="str">
        <f t="shared" si="6"/>
        <v/>
      </c>
      <c r="J15" s="150">
        <v>0</v>
      </c>
      <c r="K15" s="150">
        <v>0</v>
      </c>
      <c r="L15" s="150">
        <f t="shared" si="2"/>
        <v>0</v>
      </c>
      <c r="M15" s="200" t="str">
        <f t="shared" si="7"/>
        <v/>
      </c>
      <c r="N15" s="150"/>
      <c r="O15" s="150">
        <f>C15+J15</f>
        <v>0</v>
      </c>
      <c r="P15" s="150">
        <f>E15+K15</f>
        <v>0</v>
      </c>
      <c r="Q15" s="150">
        <f>P15-O15</f>
        <v>0</v>
      </c>
      <c r="R15" s="200"/>
      <c r="S15" s="202"/>
      <c r="T15" s="202"/>
    </row>
    <row r="16" spans="1:22" s="203" customFormat="1" ht="60.75" customHeight="1" x14ac:dyDescent="0.4">
      <c r="A16" s="201">
        <v>3090</v>
      </c>
      <c r="B16" s="122" t="s">
        <v>159</v>
      </c>
      <c r="C16" s="150">
        <v>300</v>
      </c>
      <c r="D16" s="150">
        <v>85.100000000000009</v>
      </c>
      <c r="E16" s="150">
        <v>34.76484</v>
      </c>
      <c r="F16" s="150">
        <f t="shared" si="11"/>
        <v>-50.335160000000009</v>
      </c>
      <c r="G16" s="200">
        <f t="shared" si="5"/>
        <v>0.40851750881316096</v>
      </c>
      <c r="H16" s="150">
        <f t="shared" si="12"/>
        <v>-265.23516000000001</v>
      </c>
      <c r="I16" s="200">
        <f t="shared" si="6"/>
        <v>0.11588279999999999</v>
      </c>
      <c r="J16" s="150">
        <v>0</v>
      </c>
      <c r="K16" s="150">
        <v>0</v>
      </c>
      <c r="L16" s="150">
        <f t="shared" si="2"/>
        <v>0</v>
      </c>
      <c r="M16" s="200" t="str">
        <f t="shared" si="7"/>
        <v/>
      </c>
      <c r="N16" s="150"/>
      <c r="O16" s="150">
        <f t="shared" si="13"/>
        <v>300</v>
      </c>
      <c r="P16" s="150">
        <f t="shared" si="14"/>
        <v>34.76484</v>
      </c>
      <c r="Q16" s="150">
        <f t="shared" si="15"/>
        <v>-265.23516000000001</v>
      </c>
      <c r="R16" s="200">
        <f t="shared" si="9"/>
        <v>0.11588279999999999</v>
      </c>
      <c r="S16" s="202"/>
      <c r="T16" s="202"/>
      <c r="V16" s="203">
        <v>56.75</v>
      </c>
    </row>
    <row r="17" spans="1:22" s="203" customFormat="1" ht="102" customHeight="1" x14ac:dyDescent="0.4">
      <c r="A17" s="204" t="s">
        <v>109</v>
      </c>
      <c r="B17" s="194" t="s">
        <v>184</v>
      </c>
      <c r="C17" s="150">
        <v>208554.01874999999</v>
      </c>
      <c r="D17" s="150">
        <v>53295.491750000008</v>
      </c>
      <c r="E17" s="150">
        <v>43496.374459999999</v>
      </c>
      <c r="F17" s="150">
        <f t="shared" si="11"/>
        <v>-9799.1172900000092</v>
      </c>
      <c r="G17" s="200">
        <f t="shared" si="5"/>
        <v>0.81613609391267117</v>
      </c>
      <c r="H17" s="150">
        <f t="shared" si="12"/>
        <v>-165057.64429</v>
      </c>
      <c r="I17" s="200">
        <f t="shared" si="6"/>
        <v>0.20856167011646234</v>
      </c>
      <c r="J17" s="150">
        <v>65335.484819999998</v>
      </c>
      <c r="K17" s="150">
        <v>11624.916160000001</v>
      </c>
      <c r="L17" s="150">
        <f>K17-J17</f>
        <v>-53710.568659999997</v>
      </c>
      <c r="M17" s="200">
        <f t="shared" si="7"/>
        <v>0.17792653092001653</v>
      </c>
      <c r="N17" s="150" t="e">
        <f>#REF!+#REF!</f>
        <v>#REF!</v>
      </c>
      <c r="O17" s="150">
        <f t="shared" si="13"/>
        <v>273889.50357</v>
      </c>
      <c r="P17" s="150">
        <f t="shared" si="14"/>
        <v>55121.29062</v>
      </c>
      <c r="Q17" s="150">
        <f t="shared" si="15"/>
        <v>-218768.21295000002</v>
      </c>
      <c r="R17" s="200">
        <f t="shared" si="9"/>
        <v>0.20125375343532373</v>
      </c>
      <c r="S17" s="202"/>
      <c r="T17" s="202"/>
      <c r="V17" s="203">
        <v>36105.313029999998</v>
      </c>
    </row>
    <row r="18" spans="1:22" s="203" customFormat="1" ht="52.5" customHeight="1" x14ac:dyDescent="0.4">
      <c r="A18" s="201" t="s">
        <v>110</v>
      </c>
      <c r="B18" s="122" t="s">
        <v>185</v>
      </c>
      <c r="C18" s="150">
        <v>9857</v>
      </c>
      <c r="D18" s="150">
        <v>2355</v>
      </c>
      <c r="E18" s="150">
        <v>1501.8183200000001</v>
      </c>
      <c r="F18" s="150">
        <f t="shared" si="11"/>
        <v>-853.18167999999991</v>
      </c>
      <c r="G18" s="200">
        <f t="shared" si="5"/>
        <v>0.63771478556263272</v>
      </c>
      <c r="H18" s="150">
        <f t="shared" si="12"/>
        <v>-8355.1816799999997</v>
      </c>
      <c r="I18" s="200">
        <f t="shared" si="6"/>
        <v>0.15236058841432484</v>
      </c>
      <c r="J18" s="150">
        <v>178.54606000000001</v>
      </c>
      <c r="K18" s="150">
        <v>167.435</v>
      </c>
      <c r="L18" s="150">
        <f>K18-J18</f>
        <v>-11.111060000000009</v>
      </c>
      <c r="M18" s="200">
        <f t="shared" si="7"/>
        <v>0.93776922324693135</v>
      </c>
      <c r="N18" s="150"/>
      <c r="O18" s="150">
        <f t="shared" si="13"/>
        <v>10035.546060000001</v>
      </c>
      <c r="P18" s="150">
        <f t="shared" si="14"/>
        <v>1669.25332</v>
      </c>
      <c r="Q18" s="150">
        <f t="shared" si="15"/>
        <v>-8366.2927400000008</v>
      </c>
      <c r="R18" s="200">
        <f t="shared" si="9"/>
        <v>0.16633407988164819</v>
      </c>
      <c r="S18" s="202"/>
      <c r="T18" s="202"/>
      <c r="V18" s="203">
        <v>1550</v>
      </c>
    </row>
    <row r="19" spans="1:22" s="203" customFormat="1" ht="54.75" customHeight="1" x14ac:dyDescent="0.4">
      <c r="A19" s="201">
        <v>3120</v>
      </c>
      <c r="B19" s="122" t="s">
        <v>186</v>
      </c>
      <c r="C19" s="150">
        <v>98907.198250000001</v>
      </c>
      <c r="D19" s="150">
        <v>26920.01196</v>
      </c>
      <c r="E19" s="150">
        <v>20081.156569999999</v>
      </c>
      <c r="F19" s="150">
        <f t="shared" si="11"/>
        <v>-6838.8553900000006</v>
      </c>
      <c r="G19" s="200">
        <f t="shared" si="5"/>
        <v>0.74595645053346404</v>
      </c>
      <c r="H19" s="150">
        <f t="shared" si="12"/>
        <v>-78826.041679999995</v>
      </c>
      <c r="I19" s="200">
        <f t="shared" si="6"/>
        <v>0.20303028419875394</v>
      </c>
      <c r="J19" s="150">
        <v>2224.3907799999997</v>
      </c>
      <c r="K19" s="150">
        <v>607.99144999999999</v>
      </c>
      <c r="L19" s="150">
        <f>K19-J19</f>
        <v>-1616.3993299999997</v>
      </c>
      <c r="M19" s="200">
        <f t="shared" si="7"/>
        <v>0.27332942370854463</v>
      </c>
      <c r="N19" s="150"/>
      <c r="O19" s="150">
        <f t="shared" si="13"/>
        <v>101131.58903</v>
      </c>
      <c r="P19" s="150">
        <f t="shared" si="14"/>
        <v>20689.148020000001</v>
      </c>
      <c r="Q19" s="150">
        <f t="shared" si="15"/>
        <v>-80442.44101000001</v>
      </c>
      <c r="R19" s="200">
        <f t="shared" si="9"/>
        <v>0.20457651480056052</v>
      </c>
      <c r="S19" s="202"/>
      <c r="T19" s="202"/>
      <c r="V19" s="203">
        <v>11127.645970000001</v>
      </c>
    </row>
    <row r="20" spans="1:22" s="203" customFormat="1" ht="93.75" customHeight="1" x14ac:dyDescent="0.4">
      <c r="A20" s="201" t="s">
        <v>111</v>
      </c>
      <c r="B20" s="122" t="s">
        <v>263</v>
      </c>
      <c r="C20" s="150">
        <v>9650.4</v>
      </c>
      <c r="D20" s="150">
        <v>1707.3100000000002</v>
      </c>
      <c r="E20" s="150">
        <v>1051.25046</v>
      </c>
      <c r="F20" s="150">
        <f t="shared" si="11"/>
        <v>-656.0595400000002</v>
      </c>
      <c r="G20" s="200">
        <f t="shared" si="5"/>
        <v>0.6157349631877046</v>
      </c>
      <c r="H20" s="150">
        <f t="shared" si="12"/>
        <v>-8599.1495400000003</v>
      </c>
      <c r="I20" s="200">
        <f t="shared" si="6"/>
        <v>0.10893335613031584</v>
      </c>
      <c r="J20" s="150">
        <v>1000</v>
      </c>
      <c r="K20" s="150">
        <v>0</v>
      </c>
      <c r="L20" s="150">
        <f>K20-J20</f>
        <v>-1000</v>
      </c>
      <c r="M20" s="200">
        <f t="shared" si="7"/>
        <v>0</v>
      </c>
      <c r="N20" s="150"/>
      <c r="O20" s="150">
        <f t="shared" si="13"/>
        <v>10650.4</v>
      </c>
      <c r="P20" s="150">
        <f t="shared" si="14"/>
        <v>1051.25046</v>
      </c>
      <c r="Q20" s="150">
        <f t="shared" si="15"/>
        <v>-9599.1495400000003</v>
      </c>
      <c r="R20" s="200">
        <f t="shared" si="9"/>
        <v>9.8705256140614442E-2</v>
      </c>
      <c r="S20" s="202"/>
      <c r="T20" s="202"/>
      <c r="V20" s="203">
        <v>1077.4199999999998</v>
      </c>
    </row>
    <row r="21" spans="1:22" s="203" customFormat="1" ht="112.5" customHeight="1" x14ac:dyDescent="0.4">
      <c r="A21" s="201" t="s">
        <v>112</v>
      </c>
      <c r="B21" s="122" t="s">
        <v>187</v>
      </c>
      <c r="C21" s="150">
        <v>600</v>
      </c>
      <c r="D21" s="150">
        <v>30</v>
      </c>
      <c r="E21" s="150">
        <v>0</v>
      </c>
      <c r="F21" s="150">
        <f t="shared" si="11"/>
        <v>-30</v>
      </c>
      <c r="G21" s="200">
        <f t="shared" si="5"/>
        <v>0</v>
      </c>
      <c r="H21" s="150">
        <f t="shared" si="12"/>
        <v>-600</v>
      </c>
      <c r="I21" s="200">
        <f t="shared" si="6"/>
        <v>0</v>
      </c>
      <c r="J21" s="150">
        <v>52.210050000000003</v>
      </c>
      <c r="K21" s="150">
        <v>0</v>
      </c>
      <c r="L21" s="150">
        <f>K21-J21</f>
        <v>-52.210050000000003</v>
      </c>
      <c r="M21" s="200">
        <f t="shared" si="7"/>
        <v>0</v>
      </c>
      <c r="N21" s="150" t="e">
        <f>#REF!+#REF!</f>
        <v>#REF!</v>
      </c>
      <c r="O21" s="150">
        <f t="shared" si="13"/>
        <v>652.21005000000002</v>
      </c>
      <c r="P21" s="150">
        <f t="shared" si="14"/>
        <v>0</v>
      </c>
      <c r="Q21" s="150">
        <f t="shared" si="15"/>
        <v>-652.21005000000002</v>
      </c>
      <c r="R21" s="200">
        <f t="shared" si="9"/>
        <v>0</v>
      </c>
      <c r="S21" s="202"/>
      <c r="T21" s="202"/>
      <c r="V21" s="203">
        <v>20</v>
      </c>
    </row>
    <row r="22" spans="1:22" s="203" customFormat="1" ht="150" customHeight="1" x14ac:dyDescent="0.4">
      <c r="A22" s="201">
        <v>3160</v>
      </c>
      <c r="B22" s="122" t="s">
        <v>160</v>
      </c>
      <c r="C22" s="150">
        <v>22067.56</v>
      </c>
      <c r="D22" s="150">
        <v>5677.64</v>
      </c>
      <c r="E22" s="150">
        <v>4663.1626999999999</v>
      </c>
      <c r="F22" s="150">
        <f>E22-D22</f>
        <v>-1014.4773000000005</v>
      </c>
      <c r="G22" s="200">
        <f t="shared" si="5"/>
        <v>0.82132060151753183</v>
      </c>
      <c r="H22" s="150">
        <f>E22-C22</f>
        <v>-17404.397300000001</v>
      </c>
      <c r="I22" s="200">
        <f t="shared" si="6"/>
        <v>0.21131301784157377</v>
      </c>
      <c r="J22" s="150">
        <v>0</v>
      </c>
      <c r="K22" s="150">
        <v>0</v>
      </c>
      <c r="L22" s="150">
        <f t="shared" ref="L22:L30" si="16">K22-J22</f>
        <v>0</v>
      </c>
      <c r="M22" s="200" t="str">
        <f t="shared" si="7"/>
        <v/>
      </c>
      <c r="N22" s="150"/>
      <c r="O22" s="150">
        <f t="shared" si="13"/>
        <v>22067.56</v>
      </c>
      <c r="P22" s="150">
        <f>E22+K22</f>
        <v>4663.1626999999999</v>
      </c>
      <c r="Q22" s="150">
        <f t="shared" si="15"/>
        <v>-17404.397300000001</v>
      </c>
      <c r="R22" s="200">
        <f t="shared" si="9"/>
        <v>0.21131301784157377</v>
      </c>
      <c r="S22" s="202"/>
      <c r="T22" s="202"/>
      <c r="V22" s="203">
        <v>3789.06</v>
      </c>
    </row>
    <row r="23" spans="1:22" s="203" customFormat="1" ht="50.25" customHeight="1" x14ac:dyDescent="0.4">
      <c r="A23" s="201">
        <v>3170</v>
      </c>
      <c r="B23" s="122" t="s">
        <v>162</v>
      </c>
      <c r="C23" s="150">
        <v>500</v>
      </c>
      <c r="D23" s="150">
        <v>250</v>
      </c>
      <c r="E23" s="150">
        <v>240.47605999999999</v>
      </c>
      <c r="F23" s="150">
        <f>E23-D23</f>
        <v>-9.5239400000000103</v>
      </c>
      <c r="G23" s="200">
        <f t="shared" si="5"/>
        <v>0.96190423999999997</v>
      </c>
      <c r="H23" s="150">
        <f>E23-C23</f>
        <v>-259.52394000000004</v>
      </c>
      <c r="I23" s="200">
        <f t="shared" si="6"/>
        <v>0.48095211999999998</v>
      </c>
      <c r="J23" s="150">
        <v>0</v>
      </c>
      <c r="K23" s="150">
        <v>0</v>
      </c>
      <c r="L23" s="150">
        <f t="shared" si="16"/>
        <v>0</v>
      </c>
      <c r="M23" s="200" t="str">
        <f t="shared" si="7"/>
        <v/>
      </c>
      <c r="N23" s="150"/>
      <c r="O23" s="150">
        <f t="shared" si="13"/>
        <v>500</v>
      </c>
      <c r="P23" s="150">
        <f>E23+K23</f>
        <v>240.47605999999999</v>
      </c>
      <c r="Q23" s="150">
        <f t="shared" si="15"/>
        <v>-259.52394000000004</v>
      </c>
      <c r="R23" s="200">
        <f t="shared" si="9"/>
        <v>0.48095211999999998</v>
      </c>
      <c r="S23" s="202"/>
      <c r="T23" s="202"/>
      <c r="V23" s="203">
        <v>0</v>
      </c>
    </row>
    <row r="24" spans="1:22" s="203" customFormat="1" ht="126" hidden="1" customHeight="1" x14ac:dyDescent="0.4">
      <c r="A24" s="201" t="s">
        <v>121</v>
      </c>
      <c r="B24" s="122" t="s">
        <v>188</v>
      </c>
      <c r="C24" s="150">
        <v>0</v>
      </c>
      <c r="D24" s="150"/>
      <c r="E24" s="150">
        <v>0</v>
      </c>
      <c r="F24" s="150">
        <f t="shared" si="10"/>
        <v>0</v>
      </c>
      <c r="G24" s="200" t="str">
        <f t="shared" si="5"/>
        <v/>
      </c>
      <c r="H24" s="150">
        <f t="shared" ref="H24:H34" si="17">E24-C24</f>
        <v>0</v>
      </c>
      <c r="I24" s="200" t="str">
        <f t="shared" si="6"/>
        <v/>
      </c>
      <c r="J24" s="150">
        <v>0</v>
      </c>
      <c r="K24" s="150">
        <v>0</v>
      </c>
      <c r="L24" s="150">
        <f t="shared" si="16"/>
        <v>0</v>
      </c>
      <c r="M24" s="200" t="str">
        <f t="shared" si="7"/>
        <v/>
      </c>
      <c r="N24" s="150" t="e">
        <f>#REF!+#REF!</f>
        <v>#REF!</v>
      </c>
      <c r="O24" s="150">
        <f t="shared" si="13"/>
        <v>0</v>
      </c>
      <c r="P24" s="150">
        <f t="shared" si="14"/>
        <v>0</v>
      </c>
      <c r="Q24" s="150">
        <f t="shared" si="15"/>
        <v>0</v>
      </c>
      <c r="R24" s="200" t="str">
        <f t="shared" si="9"/>
        <v/>
      </c>
      <c r="S24" s="202"/>
      <c r="T24" s="202"/>
    </row>
    <row r="25" spans="1:22" s="203" customFormat="1" ht="48.75" customHeight="1" x14ac:dyDescent="0.4">
      <c r="A25" s="201" t="s">
        <v>122</v>
      </c>
      <c r="B25" s="122" t="s">
        <v>119</v>
      </c>
      <c r="C25" s="150">
        <v>17808.384999999998</v>
      </c>
      <c r="D25" s="150">
        <v>8852.2849999999999</v>
      </c>
      <c r="E25" s="150">
        <v>2344.4768300000001</v>
      </c>
      <c r="F25" s="150">
        <f t="shared" si="10"/>
        <v>-6507.8081700000002</v>
      </c>
      <c r="G25" s="200">
        <f t="shared" si="5"/>
        <v>0.26484425546624402</v>
      </c>
      <c r="H25" s="150">
        <f t="shared" si="17"/>
        <v>-15463.908169999999</v>
      </c>
      <c r="I25" s="200">
        <f t="shared" si="6"/>
        <v>0.13165016535749874</v>
      </c>
      <c r="J25" s="150">
        <v>0</v>
      </c>
      <c r="K25" s="150">
        <v>0</v>
      </c>
      <c r="L25" s="150">
        <f t="shared" si="16"/>
        <v>0</v>
      </c>
      <c r="M25" s="200" t="str">
        <f t="shared" si="7"/>
        <v/>
      </c>
      <c r="N25" s="150" t="e">
        <f>#REF!+#REF!</f>
        <v>#REF!</v>
      </c>
      <c r="O25" s="150">
        <f t="shared" si="13"/>
        <v>17808.384999999998</v>
      </c>
      <c r="P25" s="150">
        <f t="shared" si="14"/>
        <v>2344.4768300000001</v>
      </c>
      <c r="Q25" s="150">
        <f t="shared" si="15"/>
        <v>-15463.908169999999</v>
      </c>
      <c r="R25" s="200">
        <f t="shared" si="9"/>
        <v>0.13165016535749874</v>
      </c>
      <c r="S25" s="202"/>
      <c r="T25" s="202"/>
      <c r="V25" s="203">
        <v>2795.9650000000001</v>
      </c>
    </row>
    <row r="26" spans="1:22" s="203" customFormat="1" ht="66.75" customHeight="1" x14ac:dyDescent="0.4">
      <c r="A26" s="201">
        <v>3200</v>
      </c>
      <c r="B26" s="122" t="s">
        <v>161</v>
      </c>
      <c r="C26" s="150">
        <v>9716.4</v>
      </c>
      <c r="D26" s="150">
        <v>2691.3</v>
      </c>
      <c r="E26" s="150">
        <v>2285.5096000000003</v>
      </c>
      <c r="F26" s="150">
        <f>E26-D26</f>
        <v>-405.79039999999986</v>
      </c>
      <c r="G26" s="200">
        <f t="shared" si="5"/>
        <v>0.84922141715899391</v>
      </c>
      <c r="H26" s="150">
        <f>E26-C26</f>
        <v>-7430.8903999999993</v>
      </c>
      <c r="I26" s="200">
        <f t="shared" si="6"/>
        <v>0.23522185171462687</v>
      </c>
      <c r="J26" s="150">
        <v>204</v>
      </c>
      <c r="K26" s="150">
        <v>0</v>
      </c>
      <c r="L26" s="150">
        <f t="shared" si="16"/>
        <v>-204</v>
      </c>
      <c r="M26" s="200">
        <f t="shared" si="7"/>
        <v>0</v>
      </c>
      <c r="N26" s="150"/>
      <c r="O26" s="150">
        <f t="shared" si="13"/>
        <v>9920.4</v>
      </c>
      <c r="P26" s="150">
        <f t="shared" si="14"/>
        <v>2285.5096000000003</v>
      </c>
      <c r="Q26" s="150">
        <f t="shared" si="15"/>
        <v>-7634.8903999999993</v>
      </c>
      <c r="R26" s="200">
        <f t="shared" si="9"/>
        <v>0.23038482319261325</v>
      </c>
      <c r="S26" s="202"/>
      <c r="T26" s="202"/>
      <c r="V26" s="203">
        <v>1847.1000000000001</v>
      </c>
    </row>
    <row r="27" spans="1:22" s="203" customFormat="1" ht="53.25" customHeight="1" x14ac:dyDescent="0.4">
      <c r="A27" s="201">
        <v>3210</v>
      </c>
      <c r="B27" s="122" t="s">
        <v>104</v>
      </c>
      <c r="C27" s="150">
        <v>1792.058</v>
      </c>
      <c r="D27" s="150">
        <v>640.70000000000005</v>
      </c>
      <c r="E27" s="150">
        <v>117.4765</v>
      </c>
      <c r="F27" s="150">
        <f>E27-D27</f>
        <v>-523.22350000000006</v>
      </c>
      <c r="G27" s="200">
        <f t="shared" si="5"/>
        <v>0.18335648509442795</v>
      </c>
      <c r="H27" s="150">
        <f>E27-C27</f>
        <v>-1674.5815</v>
      </c>
      <c r="I27" s="200">
        <f t="shared" si="6"/>
        <v>6.5553960865105926E-2</v>
      </c>
      <c r="J27" s="150">
        <v>304.65560999999997</v>
      </c>
      <c r="K27" s="150">
        <v>157.84085999999999</v>
      </c>
      <c r="L27" s="150">
        <f t="shared" si="16"/>
        <v>-146.81474999999998</v>
      </c>
      <c r="M27" s="200">
        <f t="shared" si="7"/>
        <v>0.5180960232440821</v>
      </c>
      <c r="N27" s="150"/>
      <c r="O27" s="150">
        <f t="shared" si="13"/>
        <v>2096.7136099999998</v>
      </c>
      <c r="P27" s="150">
        <f t="shared" si="14"/>
        <v>275.31736000000001</v>
      </c>
      <c r="Q27" s="150">
        <f t="shared" si="15"/>
        <v>-1821.3962499999998</v>
      </c>
      <c r="R27" s="200">
        <f t="shared" si="9"/>
        <v>0.13130899646327951</v>
      </c>
      <c r="S27" s="202"/>
      <c r="T27" s="202"/>
      <c r="V27" s="203">
        <v>374.05</v>
      </c>
    </row>
    <row r="28" spans="1:22" s="203" customFormat="1" ht="84.75" hidden="1" customHeight="1" x14ac:dyDescent="0.4">
      <c r="A28" s="201">
        <v>3220</v>
      </c>
      <c r="B28" s="122" t="s">
        <v>220</v>
      </c>
      <c r="C28" s="150">
        <v>0</v>
      </c>
      <c r="D28" s="150"/>
      <c r="E28" s="150">
        <v>0</v>
      </c>
      <c r="F28" s="150">
        <f>E28-D28</f>
        <v>0</v>
      </c>
      <c r="G28" s="200" t="str">
        <f>IFERROR(E28/D28,"")</f>
        <v/>
      </c>
      <c r="H28" s="150">
        <f>E28-C28</f>
        <v>0</v>
      </c>
      <c r="I28" s="200" t="str">
        <f>IFERROR(E28/C28,"")</f>
        <v/>
      </c>
      <c r="J28" s="150"/>
      <c r="K28" s="150"/>
      <c r="L28" s="150">
        <f>K28-J28</f>
        <v>0</v>
      </c>
      <c r="M28" s="200" t="str">
        <f>IFERROR(K28/J28,"")</f>
        <v/>
      </c>
      <c r="N28" s="150"/>
      <c r="O28" s="150">
        <f>C28+J28</f>
        <v>0</v>
      </c>
      <c r="P28" s="150">
        <f>E28+K28</f>
        <v>0</v>
      </c>
      <c r="Q28" s="150">
        <f>P28-O28</f>
        <v>0</v>
      </c>
      <c r="R28" s="200" t="str">
        <f>IFERROR(P28/O28,"")</f>
        <v/>
      </c>
      <c r="S28" s="202"/>
      <c r="T28" s="202"/>
      <c r="V28" s="203">
        <v>1027.4163699999999</v>
      </c>
    </row>
    <row r="29" spans="1:22" s="203" customFormat="1" ht="84.75" customHeight="1" x14ac:dyDescent="0.4">
      <c r="A29" s="201">
        <v>3230</v>
      </c>
      <c r="B29" s="122" t="s">
        <v>260</v>
      </c>
      <c r="C29" s="150">
        <v>8586.139369999999</v>
      </c>
      <c r="D29" s="150"/>
      <c r="E29" s="150">
        <v>851.33826999999997</v>
      </c>
      <c r="F29" s="150"/>
      <c r="G29" s="200"/>
      <c r="H29" s="150"/>
      <c r="I29" s="200"/>
      <c r="J29" s="150">
        <v>5440.8638000000001</v>
      </c>
      <c r="K29" s="150">
        <v>2176.0778</v>
      </c>
      <c r="L29" s="150">
        <f>K29-J29</f>
        <v>-3264.7860000000001</v>
      </c>
      <c r="M29" s="200">
        <f>IFERROR(K29/J29,"")</f>
        <v>0.39995079457787569</v>
      </c>
      <c r="N29" s="150"/>
      <c r="O29" s="150">
        <f>C29+J29</f>
        <v>14027.00317</v>
      </c>
      <c r="P29" s="150">
        <f>E29+K29</f>
        <v>3027.4160700000002</v>
      </c>
      <c r="Q29" s="150">
        <f>P29-O29</f>
        <v>-10999.587100000001</v>
      </c>
      <c r="R29" s="200">
        <f>IFERROR(P29/O29,"")</f>
        <v>0.21582771696201164</v>
      </c>
      <c r="S29" s="202"/>
      <c r="T29" s="202"/>
    </row>
    <row r="30" spans="1:22" s="203" customFormat="1" ht="21" customHeight="1" x14ac:dyDescent="0.4">
      <c r="A30" s="201" t="s">
        <v>123</v>
      </c>
      <c r="B30" s="122" t="s">
        <v>152</v>
      </c>
      <c r="C30" s="150">
        <v>134174.24600000001</v>
      </c>
      <c r="D30" s="150">
        <v>43827.440550000007</v>
      </c>
      <c r="E30" s="150">
        <v>28205.869760000001</v>
      </c>
      <c r="F30" s="150">
        <f t="shared" si="10"/>
        <v>-15621.570790000005</v>
      </c>
      <c r="G30" s="200">
        <f t="shared" si="5"/>
        <v>0.643566437054924</v>
      </c>
      <c r="H30" s="150">
        <f t="shared" si="17"/>
        <v>-105968.37624000001</v>
      </c>
      <c r="I30" s="200">
        <f t="shared" si="6"/>
        <v>0.21021820953627718</v>
      </c>
      <c r="J30" s="150">
        <v>6001.8067799999999</v>
      </c>
      <c r="K30" s="150">
        <v>1812.30312</v>
      </c>
      <c r="L30" s="150">
        <f t="shared" si="16"/>
        <v>-4189.5036600000003</v>
      </c>
      <c r="M30" s="200">
        <f t="shared" si="7"/>
        <v>0.30195959090838975</v>
      </c>
      <c r="N30" s="150"/>
      <c r="O30" s="150">
        <f t="shared" ref="O30:O48" si="18">C30+J30</f>
        <v>140176.05278000003</v>
      </c>
      <c r="P30" s="150">
        <f t="shared" ref="P30:P48" si="19">E30+K30</f>
        <v>30018.172880000002</v>
      </c>
      <c r="Q30" s="150">
        <f>P30-O30</f>
        <v>-110157.87990000003</v>
      </c>
      <c r="R30" s="200">
        <f t="shared" si="9"/>
        <v>0.21414622743809292</v>
      </c>
      <c r="S30" s="202"/>
      <c r="T30" s="202"/>
      <c r="V30" s="203">
        <v>33545.004000000001</v>
      </c>
    </row>
    <row r="31" spans="1:22" s="53" customFormat="1" ht="27" customHeight="1" x14ac:dyDescent="0.35">
      <c r="A31" s="66" t="s">
        <v>124</v>
      </c>
      <c r="B31" s="125" t="s">
        <v>63</v>
      </c>
      <c r="C31" s="148">
        <v>317242.41698000004</v>
      </c>
      <c r="D31" s="148">
        <v>87106.263000000006</v>
      </c>
      <c r="E31" s="148">
        <v>65849.674469999998</v>
      </c>
      <c r="F31" s="148">
        <f t="shared" si="10"/>
        <v>-21256.588530000008</v>
      </c>
      <c r="G31" s="172">
        <f t="shared" si="5"/>
        <v>0.75596945847625208</v>
      </c>
      <c r="H31" s="148">
        <f t="shared" si="17"/>
        <v>-251392.74251000004</v>
      </c>
      <c r="I31" s="172">
        <f t="shared" si="6"/>
        <v>0.20756894710631135</v>
      </c>
      <c r="J31" s="148">
        <v>29525.631859999998</v>
      </c>
      <c r="K31" s="148">
        <v>3816.2087999999999</v>
      </c>
      <c r="L31" s="148">
        <f t="shared" ref="L31:L42" si="20">K31-J31</f>
        <v>-25709.423059999997</v>
      </c>
      <c r="M31" s="172">
        <f t="shared" si="7"/>
        <v>0.12925070725311144</v>
      </c>
      <c r="N31" s="148" t="e">
        <f>#REF!+#REF!</f>
        <v>#REF!</v>
      </c>
      <c r="O31" s="148">
        <f t="shared" si="18"/>
        <v>346768.04884000006</v>
      </c>
      <c r="P31" s="148">
        <f t="shared" si="19"/>
        <v>69665.883269999991</v>
      </c>
      <c r="Q31" s="148">
        <f t="shared" si="8"/>
        <v>-277102.16557000007</v>
      </c>
      <c r="R31" s="172">
        <f t="shared" si="9"/>
        <v>0.20090052559064939</v>
      </c>
      <c r="S31" s="52"/>
      <c r="T31" s="52"/>
      <c r="V31" s="53">
        <v>55476.794999999998</v>
      </c>
    </row>
    <row r="32" spans="1:22" s="53" customFormat="1" ht="32.25" customHeight="1" x14ac:dyDescent="0.35">
      <c r="A32" s="67" t="s">
        <v>125</v>
      </c>
      <c r="B32" s="125" t="s">
        <v>64</v>
      </c>
      <c r="C32" s="148">
        <v>159303.39199999996</v>
      </c>
      <c r="D32" s="148">
        <v>44414.554700000001</v>
      </c>
      <c r="E32" s="148">
        <v>34060.068730000014</v>
      </c>
      <c r="F32" s="148">
        <f t="shared" si="10"/>
        <v>-10354.485969999987</v>
      </c>
      <c r="G32" s="172">
        <f t="shared" si="5"/>
        <v>0.7668672794326139</v>
      </c>
      <c r="H32" s="148">
        <f t="shared" si="17"/>
        <v>-125243.32326999995</v>
      </c>
      <c r="I32" s="172">
        <f t="shared" si="6"/>
        <v>0.21380629942895391</v>
      </c>
      <c r="J32" s="148">
        <v>18776.637210000001</v>
      </c>
      <c r="K32" s="148">
        <v>520.01067</v>
      </c>
      <c r="L32" s="148">
        <f t="shared" si="20"/>
        <v>-18256.626540000001</v>
      </c>
      <c r="M32" s="172">
        <f t="shared" si="7"/>
        <v>2.7694558092811974E-2</v>
      </c>
      <c r="N32" s="148" t="e">
        <f>#REF!+#REF!</f>
        <v>#REF!</v>
      </c>
      <c r="O32" s="148">
        <f t="shared" si="18"/>
        <v>178080.02920999995</v>
      </c>
      <c r="P32" s="148">
        <f t="shared" si="19"/>
        <v>34580.079400000017</v>
      </c>
      <c r="Q32" s="148">
        <f t="shared" si="8"/>
        <v>-143499.94980999993</v>
      </c>
      <c r="R32" s="172">
        <f t="shared" si="9"/>
        <v>0.19418280395283199</v>
      </c>
      <c r="S32" s="52"/>
      <c r="T32" s="52"/>
      <c r="V32" s="53">
        <v>27914.564999999999</v>
      </c>
    </row>
    <row r="33" spans="1:22" s="53" customFormat="1" ht="34.5" customHeight="1" x14ac:dyDescent="0.35">
      <c r="A33" s="67" t="s">
        <v>126</v>
      </c>
      <c r="B33" s="125" t="s">
        <v>62</v>
      </c>
      <c r="C33" s="148">
        <v>820402.12378000014</v>
      </c>
      <c r="D33" s="148">
        <v>187676.32578000004</v>
      </c>
      <c r="E33" s="148">
        <v>131007.65332999999</v>
      </c>
      <c r="F33" s="148">
        <f t="shared" si="10"/>
        <v>-56668.672450000056</v>
      </c>
      <c r="G33" s="172">
        <f t="shared" si="5"/>
        <v>0.69805103433009008</v>
      </c>
      <c r="H33" s="148">
        <f t="shared" si="17"/>
        <v>-689394.47045000014</v>
      </c>
      <c r="I33" s="172">
        <f t="shared" si="6"/>
        <v>0.15968712114783742</v>
      </c>
      <c r="J33" s="148">
        <v>332182.85739999998</v>
      </c>
      <c r="K33" s="148">
        <v>37308.225279999999</v>
      </c>
      <c r="L33" s="148">
        <f t="shared" si="20"/>
        <v>-294874.63211999997</v>
      </c>
      <c r="M33" s="172">
        <f t="shared" si="7"/>
        <v>0.11231231368172342</v>
      </c>
      <c r="N33" s="148" t="e">
        <f>#REF!+#REF!</f>
        <v>#REF!</v>
      </c>
      <c r="O33" s="148">
        <f t="shared" si="18"/>
        <v>1152584.9811800001</v>
      </c>
      <c r="P33" s="148">
        <f t="shared" si="19"/>
        <v>168315.87860999999</v>
      </c>
      <c r="Q33" s="148">
        <f t="shared" si="8"/>
        <v>-984269.1025700001</v>
      </c>
      <c r="R33" s="172">
        <f t="shared" si="9"/>
        <v>0.1460333783264125</v>
      </c>
      <c r="S33" s="52"/>
      <c r="T33" s="52"/>
      <c r="V33" s="53">
        <v>122266.66607000001</v>
      </c>
    </row>
    <row r="34" spans="1:22" s="81" customFormat="1" ht="25.5" customHeight="1" x14ac:dyDescent="0.35">
      <c r="A34" s="78" t="s">
        <v>127</v>
      </c>
      <c r="B34" s="126" t="s">
        <v>140</v>
      </c>
      <c r="C34" s="147">
        <f>SUM(C35:C41)</f>
        <v>203985.79024</v>
      </c>
      <c r="D34" s="147">
        <f>SUM(D35:D41)</f>
        <v>43847.978999999999</v>
      </c>
      <c r="E34" s="147">
        <f>SUM(E35:E41)</f>
        <v>17441.913769999999</v>
      </c>
      <c r="F34" s="147">
        <f t="shared" si="10"/>
        <v>-26406.06523</v>
      </c>
      <c r="G34" s="172">
        <f t="shared" si="5"/>
        <v>0.39778147517357643</v>
      </c>
      <c r="H34" s="147">
        <f t="shared" si="17"/>
        <v>-186543.87647000002</v>
      </c>
      <c r="I34" s="172">
        <f t="shared" si="6"/>
        <v>8.5505533250520391E-2</v>
      </c>
      <c r="J34" s="148">
        <f>SUM(J35:J41)</f>
        <v>1022253.74188</v>
      </c>
      <c r="K34" s="148">
        <f>SUM(K35:K41)</f>
        <v>75697.508690000002</v>
      </c>
      <c r="L34" s="148">
        <f t="shared" si="20"/>
        <v>-946556.23318999994</v>
      </c>
      <c r="M34" s="172">
        <f t="shared" si="7"/>
        <v>7.4049627395627537E-2</v>
      </c>
      <c r="N34" s="147" t="e">
        <f>#REF!+#REF!</f>
        <v>#REF!</v>
      </c>
      <c r="O34" s="147">
        <f t="shared" si="18"/>
        <v>1226239.5321200001</v>
      </c>
      <c r="P34" s="147">
        <f t="shared" si="19"/>
        <v>93139.422460000002</v>
      </c>
      <c r="Q34" s="147">
        <f t="shared" si="8"/>
        <v>-1133100.1096600001</v>
      </c>
      <c r="R34" s="172">
        <f t="shared" si="9"/>
        <v>7.5955325220166986E-2</v>
      </c>
      <c r="S34" s="79"/>
      <c r="T34" s="80"/>
      <c r="V34" s="81">
        <f>SUM(V35:V41)</f>
        <v>22513.837</v>
      </c>
    </row>
    <row r="35" spans="1:22" s="203" customFormat="1" ht="48" customHeight="1" x14ac:dyDescent="0.4">
      <c r="A35" s="205" t="s">
        <v>150</v>
      </c>
      <c r="B35" s="127" t="s">
        <v>151</v>
      </c>
      <c r="C35" s="150">
        <v>15665.87</v>
      </c>
      <c r="D35" s="150">
        <v>5521.97</v>
      </c>
      <c r="E35" s="150">
        <v>608.71554000000003</v>
      </c>
      <c r="F35" s="150">
        <f t="shared" si="10"/>
        <v>-4913.2544600000001</v>
      </c>
      <c r="G35" s="200">
        <f t="shared" si="5"/>
        <v>0.11023521315762309</v>
      </c>
      <c r="H35" s="150">
        <f t="shared" ref="H35:H45" si="21">E35-C35</f>
        <v>-15057.154460000002</v>
      </c>
      <c r="I35" s="200">
        <f t="shared" si="6"/>
        <v>3.885615928129111E-2</v>
      </c>
      <c r="J35" s="150">
        <v>222.04312999999999</v>
      </c>
      <c r="K35" s="150">
        <v>129.90360000000001</v>
      </c>
      <c r="L35" s="150">
        <f t="shared" si="20"/>
        <v>-92.139529999999979</v>
      </c>
      <c r="M35" s="200">
        <f t="shared" si="7"/>
        <v>0.58503769065046063</v>
      </c>
      <c r="N35" s="150"/>
      <c r="O35" s="150">
        <f t="shared" si="18"/>
        <v>15887.913130000001</v>
      </c>
      <c r="P35" s="150">
        <f t="shared" si="19"/>
        <v>738.61914000000002</v>
      </c>
      <c r="Q35" s="150">
        <f>P35-O35</f>
        <v>-15149.29399</v>
      </c>
      <c r="R35" s="200">
        <f t="shared" si="9"/>
        <v>4.6489374278193829E-2</v>
      </c>
      <c r="S35" s="54"/>
      <c r="T35" s="202"/>
      <c r="V35" s="203">
        <v>1749.6000000000001</v>
      </c>
    </row>
    <row r="36" spans="1:22" s="203" customFormat="1" ht="21" x14ac:dyDescent="0.4">
      <c r="A36" s="205" t="s">
        <v>221</v>
      </c>
      <c r="B36" s="127" t="s">
        <v>222</v>
      </c>
      <c r="C36" s="150">
        <v>0</v>
      </c>
      <c r="D36" s="150">
        <v>0</v>
      </c>
      <c r="E36" s="150">
        <v>0</v>
      </c>
      <c r="F36" s="150">
        <f t="shared" si="10"/>
        <v>0</v>
      </c>
      <c r="G36" s="200" t="str">
        <f t="shared" si="5"/>
        <v/>
      </c>
      <c r="H36" s="150">
        <f t="shared" si="21"/>
        <v>0</v>
      </c>
      <c r="I36" s="200" t="str">
        <f t="shared" si="6"/>
        <v/>
      </c>
      <c r="J36" s="150">
        <v>2630</v>
      </c>
      <c r="K36" s="150">
        <v>0</v>
      </c>
      <c r="L36" s="150">
        <f t="shared" si="20"/>
        <v>-2630</v>
      </c>
      <c r="M36" s="200">
        <f t="shared" si="7"/>
        <v>0</v>
      </c>
      <c r="N36" s="150"/>
      <c r="O36" s="150">
        <f t="shared" si="18"/>
        <v>2630</v>
      </c>
      <c r="P36" s="150">
        <f t="shared" si="19"/>
        <v>0</v>
      </c>
      <c r="Q36" s="150">
        <f>P36-O36</f>
        <v>-2630</v>
      </c>
      <c r="R36" s="200">
        <f t="shared" si="9"/>
        <v>0</v>
      </c>
      <c r="S36" s="54"/>
      <c r="T36" s="202"/>
      <c r="V36" s="203">
        <v>0</v>
      </c>
    </row>
    <row r="37" spans="1:22" s="203" customFormat="1" ht="47.25" customHeight="1" x14ac:dyDescent="0.4">
      <c r="A37" s="205" t="s">
        <v>131</v>
      </c>
      <c r="B37" s="127" t="s">
        <v>264</v>
      </c>
      <c r="C37" s="150">
        <v>15263.1</v>
      </c>
      <c r="D37" s="150">
        <v>1285</v>
      </c>
      <c r="E37" s="150">
        <v>15</v>
      </c>
      <c r="F37" s="150">
        <f t="shared" si="10"/>
        <v>-1270</v>
      </c>
      <c r="G37" s="200">
        <f t="shared" si="5"/>
        <v>1.1673151750972763E-2</v>
      </c>
      <c r="H37" s="150">
        <f t="shared" si="21"/>
        <v>-15248.1</v>
      </c>
      <c r="I37" s="200">
        <f t="shared" si="6"/>
        <v>9.8276234840890772E-4</v>
      </c>
      <c r="J37" s="150">
        <v>22160.113600000001</v>
      </c>
      <c r="K37" s="150">
        <v>10509.662</v>
      </c>
      <c r="L37" s="150">
        <f t="shared" si="20"/>
        <v>-11650.4516</v>
      </c>
      <c r="M37" s="200">
        <f t="shared" si="7"/>
        <v>0.47426029440571099</v>
      </c>
      <c r="N37" s="150"/>
      <c r="O37" s="150">
        <f t="shared" si="18"/>
        <v>37423.213600000003</v>
      </c>
      <c r="P37" s="150">
        <f t="shared" si="19"/>
        <v>10524.662</v>
      </c>
      <c r="Q37" s="150">
        <f t="shared" si="8"/>
        <v>-26898.551600000003</v>
      </c>
      <c r="R37" s="200">
        <f t="shared" si="9"/>
        <v>0.2812335175833216</v>
      </c>
      <c r="S37" s="54"/>
      <c r="T37" s="202"/>
      <c r="V37" s="203">
        <v>205</v>
      </c>
    </row>
    <row r="38" spans="1:22" s="203" customFormat="1" ht="50.25" customHeight="1" x14ac:dyDescent="0.4">
      <c r="A38" s="205" t="s">
        <v>132</v>
      </c>
      <c r="B38" s="127" t="s">
        <v>265</v>
      </c>
      <c r="C38" s="150">
        <v>151301.40023999999</v>
      </c>
      <c r="D38" s="150">
        <v>31562.507000000001</v>
      </c>
      <c r="E38" s="150">
        <v>15036.56538</v>
      </c>
      <c r="F38" s="150">
        <f t="shared" si="10"/>
        <v>-16525.941620000001</v>
      </c>
      <c r="G38" s="200">
        <f t="shared" si="5"/>
        <v>0.47640592618324012</v>
      </c>
      <c r="H38" s="150">
        <f t="shared" si="21"/>
        <v>-136264.83486</v>
      </c>
      <c r="I38" s="200">
        <f t="shared" si="6"/>
        <v>9.9381534844677127E-2</v>
      </c>
      <c r="J38" s="150">
        <v>25493.297059999997</v>
      </c>
      <c r="K38" s="150">
        <v>2801.1492799999996</v>
      </c>
      <c r="L38" s="150">
        <f t="shared" si="20"/>
        <v>-22692.147779999999</v>
      </c>
      <c r="M38" s="200">
        <f t="shared" si="7"/>
        <v>0.1098778739135753</v>
      </c>
      <c r="N38" s="150"/>
      <c r="O38" s="150">
        <f t="shared" si="18"/>
        <v>176794.6973</v>
      </c>
      <c r="P38" s="150">
        <f t="shared" si="19"/>
        <v>17837.714659999998</v>
      </c>
      <c r="Q38" s="150">
        <f t="shared" si="8"/>
        <v>-158956.98264</v>
      </c>
      <c r="R38" s="200">
        <f t="shared" si="9"/>
        <v>0.10089507735478895</v>
      </c>
      <c r="S38" s="54"/>
      <c r="T38" s="202"/>
      <c r="V38" s="203">
        <v>17102.413</v>
      </c>
    </row>
    <row r="39" spans="1:22" s="203" customFormat="1" ht="34.5" customHeight="1" x14ac:dyDescent="0.4">
      <c r="A39" s="205" t="s">
        <v>204</v>
      </c>
      <c r="B39" s="127" t="s">
        <v>203</v>
      </c>
      <c r="C39" s="150">
        <v>1015</v>
      </c>
      <c r="D39" s="150">
        <v>577.85</v>
      </c>
      <c r="E39" s="150">
        <v>252.16000000000003</v>
      </c>
      <c r="F39" s="150">
        <f t="shared" si="10"/>
        <v>-325.69</v>
      </c>
      <c r="G39" s="200">
        <f t="shared" si="5"/>
        <v>0.43637622220299388</v>
      </c>
      <c r="H39" s="150">
        <f t="shared" si="21"/>
        <v>-762.83999999999992</v>
      </c>
      <c r="I39" s="200">
        <f t="shared" si="6"/>
        <v>0.24843349753694582</v>
      </c>
      <c r="J39" s="150">
        <v>295</v>
      </c>
      <c r="K39" s="150">
        <v>0</v>
      </c>
      <c r="L39" s="150">
        <f t="shared" si="20"/>
        <v>-295</v>
      </c>
      <c r="M39" s="200">
        <f t="shared" si="7"/>
        <v>0</v>
      </c>
      <c r="N39" s="150"/>
      <c r="O39" s="150">
        <f>C39+J39</f>
        <v>1310</v>
      </c>
      <c r="P39" s="150">
        <f>E39+K39</f>
        <v>252.16000000000003</v>
      </c>
      <c r="Q39" s="150">
        <f>P39-O39</f>
        <v>-1057.8399999999999</v>
      </c>
      <c r="R39" s="200">
        <f t="shared" si="9"/>
        <v>0.19248854961832063</v>
      </c>
      <c r="S39" s="54"/>
      <c r="T39" s="202"/>
      <c r="V39" s="203">
        <v>506.20000000000005</v>
      </c>
    </row>
    <row r="40" spans="1:22" s="203" customFormat="1" ht="50.25" customHeight="1" x14ac:dyDescent="0.4">
      <c r="A40" s="205" t="s">
        <v>130</v>
      </c>
      <c r="B40" s="127" t="s">
        <v>141</v>
      </c>
      <c r="C40" s="150">
        <v>20740.420000000002</v>
      </c>
      <c r="D40" s="150">
        <v>4900.652</v>
      </c>
      <c r="E40" s="150">
        <v>1529.4728499999999</v>
      </c>
      <c r="F40" s="150">
        <f t="shared" si="10"/>
        <v>-3371.1791499999999</v>
      </c>
      <c r="G40" s="200">
        <f t="shared" si="5"/>
        <v>0.31209578847875752</v>
      </c>
      <c r="H40" s="150">
        <f t="shared" si="21"/>
        <v>-19210.947150000004</v>
      </c>
      <c r="I40" s="200">
        <f t="shared" si="6"/>
        <v>7.37435813739548E-2</v>
      </c>
      <c r="J40" s="150">
        <v>317440.82988999999</v>
      </c>
      <c r="K40" s="150">
        <v>52115.540110000002</v>
      </c>
      <c r="L40" s="150">
        <f t="shared" si="20"/>
        <v>-265325.28977999999</v>
      </c>
      <c r="M40" s="200">
        <f t="shared" si="7"/>
        <v>0.16417402930826241</v>
      </c>
      <c r="N40" s="150"/>
      <c r="O40" s="150">
        <f>C40+J40</f>
        <v>338181.24988999998</v>
      </c>
      <c r="P40" s="150">
        <f>E40+K40</f>
        <v>53645.01296</v>
      </c>
      <c r="Q40" s="150">
        <f>P40-O40</f>
        <v>-284536.23692999996</v>
      </c>
      <c r="R40" s="200">
        <f t="shared" si="9"/>
        <v>0.15862799305830552</v>
      </c>
      <c r="S40" s="54"/>
      <c r="T40" s="202"/>
      <c r="V40" s="203">
        <v>2950.6240000000003</v>
      </c>
    </row>
    <row r="41" spans="1:22" s="203" customFormat="1" ht="78" customHeight="1" x14ac:dyDescent="0.4">
      <c r="A41" s="205" t="s">
        <v>175</v>
      </c>
      <c r="B41" s="127" t="s">
        <v>176</v>
      </c>
      <c r="C41" s="150"/>
      <c r="D41" s="150"/>
      <c r="E41" s="150"/>
      <c r="F41" s="150">
        <f t="shared" si="10"/>
        <v>0</v>
      </c>
      <c r="G41" s="200" t="str">
        <f t="shared" si="5"/>
        <v/>
      </c>
      <c r="H41" s="150">
        <f t="shared" si="21"/>
        <v>0</v>
      </c>
      <c r="I41" s="200" t="str">
        <f t="shared" si="6"/>
        <v/>
      </c>
      <c r="J41" s="150">
        <v>654012.45819999999</v>
      </c>
      <c r="K41" s="150">
        <v>10141.253699999999</v>
      </c>
      <c r="L41" s="150">
        <f t="shared" si="20"/>
        <v>-643871.20449999999</v>
      </c>
      <c r="M41" s="200">
        <f t="shared" si="7"/>
        <v>1.5506208747018635E-2</v>
      </c>
      <c r="N41" s="150"/>
      <c r="O41" s="150">
        <f>C41+J41</f>
        <v>654012.45819999999</v>
      </c>
      <c r="P41" s="150">
        <f>E41+K41</f>
        <v>10141.253699999999</v>
      </c>
      <c r="Q41" s="150">
        <f>P41-O41</f>
        <v>-643871.20449999999</v>
      </c>
      <c r="R41" s="200">
        <f t="shared" si="9"/>
        <v>1.5506208747018635E-2</v>
      </c>
      <c r="S41" s="54"/>
      <c r="T41" s="202"/>
    </row>
    <row r="42" spans="1:22" s="81" customFormat="1" ht="30.75" customHeight="1" x14ac:dyDescent="0.35">
      <c r="A42" s="78" t="s">
        <v>128</v>
      </c>
      <c r="B42" s="126" t="s">
        <v>142</v>
      </c>
      <c r="C42" s="147">
        <f>C43+C44+C45+C46+C47+C48</f>
        <v>252556.21045000001</v>
      </c>
      <c r="D42" s="147">
        <f>D43+D44+D45+D46+D47+D48</f>
        <v>61002.308000000005</v>
      </c>
      <c r="E42" s="147">
        <f>E43+E44+E45+E46+E47+E48</f>
        <v>24367.488440000001</v>
      </c>
      <c r="F42" s="147">
        <f t="shared" si="10"/>
        <v>-36634.819560000004</v>
      </c>
      <c r="G42" s="172">
        <f t="shared" si="5"/>
        <v>0.39945190991790014</v>
      </c>
      <c r="H42" s="147">
        <f t="shared" si="21"/>
        <v>-228188.72201000003</v>
      </c>
      <c r="I42" s="172">
        <f t="shared" si="6"/>
        <v>9.6483425992900579E-2</v>
      </c>
      <c r="J42" s="148">
        <f>J43+J44+J45+J46+J47+J48</f>
        <v>42524.012600000002</v>
      </c>
      <c r="K42" s="148">
        <f>K43+K44+K45+K46+K47+K48</f>
        <v>5286.7498599999999</v>
      </c>
      <c r="L42" s="148">
        <f t="shared" si="20"/>
        <v>-37237.262740000006</v>
      </c>
      <c r="M42" s="172">
        <f t="shared" si="7"/>
        <v>0.12432387107325803</v>
      </c>
      <c r="N42" s="147"/>
      <c r="O42" s="147">
        <f t="shared" si="18"/>
        <v>295080.22305000003</v>
      </c>
      <c r="P42" s="147">
        <f t="shared" si="19"/>
        <v>29654.238300000001</v>
      </c>
      <c r="Q42" s="147">
        <f t="shared" si="8"/>
        <v>-265425.98475</v>
      </c>
      <c r="R42" s="172">
        <f t="shared" si="9"/>
        <v>0.10049551268969735</v>
      </c>
      <c r="S42" s="79"/>
      <c r="T42" s="80"/>
      <c r="V42" s="81">
        <f>V43+V44+V45+V46+V47+V48</f>
        <v>43800.04</v>
      </c>
    </row>
    <row r="43" spans="1:22" s="203" customFormat="1" ht="40.5" customHeight="1" x14ac:dyDescent="0.4">
      <c r="A43" s="205" t="s">
        <v>129</v>
      </c>
      <c r="B43" s="127" t="s">
        <v>143</v>
      </c>
      <c r="C43" s="169">
        <v>61605.300450000002</v>
      </c>
      <c r="D43" s="169">
        <v>20017.839</v>
      </c>
      <c r="E43" s="169">
        <v>11950.621510000003</v>
      </c>
      <c r="F43" s="169">
        <f t="shared" si="10"/>
        <v>-8067.2174899999973</v>
      </c>
      <c r="G43" s="200">
        <f t="shared" si="5"/>
        <v>0.59699858261423733</v>
      </c>
      <c r="H43" s="169">
        <f t="shared" si="21"/>
        <v>-49654.678939999998</v>
      </c>
      <c r="I43" s="200">
        <f t="shared" si="6"/>
        <v>0.19398690409276304</v>
      </c>
      <c r="J43" s="150">
        <v>4873.7512100000004</v>
      </c>
      <c r="K43" s="150">
        <v>31.375799999999998</v>
      </c>
      <c r="L43" s="150">
        <f t="shared" ref="L43:L48" si="22">K43-J43</f>
        <v>-4842.3754100000006</v>
      </c>
      <c r="M43" s="200">
        <f t="shared" si="7"/>
        <v>6.4377106356235192E-3</v>
      </c>
      <c r="N43" s="169"/>
      <c r="O43" s="169">
        <f t="shared" si="18"/>
        <v>66479.051659999997</v>
      </c>
      <c r="P43" s="169">
        <f t="shared" si="19"/>
        <v>11981.997310000002</v>
      </c>
      <c r="Q43" s="169">
        <f t="shared" si="8"/>
        <v>-54497.054349999991</v>
      </c>
      <c r="R43" s="200">
        <f t="shared" si="9"/>
        <v>0.18023718766748731</v>
      </c>
      <c r="S43" s="54"/>
      <c r="T43" s="202"/>
      <c r="V43" s="203">
        <v>13340.86</v>
      </c>
    </row>
    <row r="44" spans="1:22" s="203" customFormat="1" ht="33" customHeight="1" x14ac:dyDescent="0.4">
      <c r="A44" s="205" t="s">
        <v>144</v>
      </c>
      <c r="B44" s="127" t="s">
        <v>148</v>
      </c>
      <c r="C44" s="169">
        <v>94983.15</v>
      </c>
      <c r="D44" s="169">
        <v>22747.235000000001</v>
      </c>
      <c r="E44" s="169">
        <v>11677.838379999997</v>
      </c>
      <c r="F44" s="169">
        <f t="shared" si="10"/>
        <v>-11069.396620000003</v>
      </c>
      <c r="G44" s="200">
        <f t="shared" si="5"/>
        <v>0.51337397182558664</v>
      </c>
      <c r="H44" s="169">
        <f t="shared" si="21"/>
        <v>-83305.311619999993</v>
      </c>
      <c r="I44" s="200">
        <f t="shared" si="6"/>
        <v>0.12294642133894274</v>
      </c>
      <c r="J44" s="150">
        <v>26324.579000000002</v>
      </c>
      <c r="K44" s="150">
        <v>5178.9170599999998</v>
      </c>
      <c r="L44" s="150">
        <f t="shared" si="22"/>
        <v>-21145.661940000002</v>
      </c>
      <c r="M44" s="200">
        <f t="shared" si="7"/>
        <v>0.19673313901810166</v>
      </c>
      <c r="N44" s="169"/>
      <c r="O44" s="169">
        <f t="shared" si="18"/>
        <v>121307.72899999999</v>
      </c>
      <c r="P44" s="169">
        <f t="shared" si="19"/>
        <v>16856.755439999997</v>
      </c>
      <c r="Q44" s="169">
        <f>P44-O44</f>
        <v>-104450.97356</v>
      </c>
      <c r="R44" s="200">
        <f t="shared" si="9"/>
        <v>0.1389586267829645</v>
      </c>
      <c r="S44" s="54"/>
      <c r="T44" s="202"/>
      <c r="V44" s="203">
        <v>15799.526</v>
      </c>
    </row>
    <row r="45" spans="1:22" s="203" customFormat="1" ht="44.25" customHeight="1" x14ac:dyDescent="0.4">
      <c r="A45" s="205" t="s">
        <v>145</v>
      </c>
      <c r="B45" s="127" t="s">
        <v>149</v>
      </c>
      <c r="C45" s="169">
        <v>1859.7</v>
      </c>
      <c r="D45" s="169">
        <v>621.70000000000005</v>
      </c>
      <c r="E45" s="169">
        <v>40.003419999999998</v>
      </c>
      <c r="F45" s="169">
        <f t="shared" si="10"/>
        <v>-581.69658000000004</v>
      </c>
      <c r="G45" s="200">
        <f t="shared" si="5"/>
        <v>6.4345214733794426E-2</v>
      </c>
      <c r="H45" s="169">
        <f t="shared" si="21"/>
        <v>-1819.69658</v>
      </c>
      <c r="I45" s="200">
        <f t="shared" si="6"/>
        <v>2.1510684519008443E-2</v>
      </c>
      <c r="J45" s="150">
        <v>11325.68239</v>
      </c>
      <c r="K45" s="150">
        <v>76.456999999999994</v>
      </c>
      <c r="L45" s="150">
        <f t="shared" si="22"/>
        <v>-11249.22539</v>
      </c>
      <c r="M45" s="200">
        <f t="shared" si="7"/>
        <v>6.7507632094210611E-3</v>
      </c>
      <c r="N45" s="169"/>
      <c r="O45" s="169">
        <f t="shared" si="18"/>
        <v>13185.382390000001</v>
      </c>
      <c r="P45" s="169">
        <f t="shared" si="19"/>
        <v>116.46042</v>
      </c>
      <c r="Q45" s="169">
        <f>P45-O45</f>
        <v>-13068.921970000001</v>
      </c>
      <c r="R45" s="200">
        <f t="shared" si="9"/>
        <v>8.8325401990863306E-3</v>
      </c>
      <c r="S45" s="54"/>
      <c r="T45" s="202"/>
      <c r="V45" s="203">
        <v>310</v>
      </c>
    </row>
    <row r="46" spans="1:22" s="203" customFormat="1" ht="24.75" customHeight="1" x14ac:dyDescent="0.4">
      <c r="A46" s="205" t="s">
        <v>146</v>
      </c>
      <c r="B46" s="127" t="s">
        <v>266</v>
      </c>
      <c r="C46" s="169">
        <v>4148.6000000000004</v>
      </c>
      <c r="D46" s="169">
        <v>1074.9000000000001</v>
      </c>
      <c r="E46" s="169">
        <v>699.02512999999999</v>
      </c>
      <c r="F46" s="169">
        <f t="shared" si="10"/>
        <v>-375.8748700000001</v>
      </c>
      <c r="G46" s="200">
        <f t="shared" si="5"/>
        <v>0.65031642943529622</v>
      </c>
      <c r="H46" s="169">
        <f t="shared" ref="H46:H81" si="23">E46-C46</f>
        <v>-3449.5748700000004</v>
      </c>
      <c r="I46" s="200">
        <f t="shared" si="6"/>
        <v>0.16849663259894904</v>
      </c>
      <c r="J46" s="150"/>
      <c r="K46" s="150"/>
      <c r="L46" s="150">
        <f t="shared" si="22"/>
        <v>0</v>
      </c>
      <c r="M46" s="200" t="str">
        <f t="shared" si="7"/>
        <v/>
      </c>
      <c r="N46" s="169"/>
      <c r="O46" s="169">
        <f t="shared" si="18"/>
        <v>4148.6000000000004</v>
      </c>
      <c r="P46" s="169">
        <f t="shared" si="19"/>
        <v>699.02512999999999</v>
      </c>
      <c r="Q46" s="169">
        <f>P46-O46</f>
        <v>-3449.5748700000004</v>
      </c>
      <c r="R46" s="200">
        <f t="shared" si="9"/>
        <v>0.16849663259894904</v>
      </c>
      <c r="S46" s="54"/>
      <c r="T46" s="202"/>
      <c r="V46" s="203">
        <v>599.29999999999995</v>
      </c>
    </row>
    <row r="47" spans="1:22" s="203" customFormat="1" ht="25.5" customHeight="1" x14ac:dyDescent="0.4">
      <c r="A47" s="205" t="s">
        <v>177</v>
      </c>
      <c r="B47" s="127" t="s">
        <v>178</v>
      </c>
      <c r="C47" s="169">
        <v>1300</v>
      </c>
      <c r="D47" s="169">
        <v>0</v>
      </c>
      <c r="E47" s="169">
        <v>0</v>
      </c>
      <c r="F47" s="169">
        <f>E47-D47</f>
        <v>0</v>
      </c>
      <c r="G47" s="200" t="str">
        <f t="shared" si="5"/>
        <v/>
      </c>
      <c r="H47" s="169">
        <f t="shared" si="23"/>
        <v>-1300</v>
      </c>
      <c r="I47" s="200">
        <f t="shared" si="6"/>
        <v>0</v>
      </c>
      <c r="J47" s="150">
        <v>0</v>
      </c>
      <c r="K47" s="150">
        <v>0</v>
      </c>
      <c r="L47" s="150">
        <f t="shared" si="22"/>
        <v>0</v>
      </c>
      <c r="M47" s="200" t="str">
        <f t="shared" si="7"/>
        <v/>
      </c>
      <c r="N47" s="169"/>
      <c r="O47" s="169">
        <f t="shared" si="18"/>
        <v>1300</v>
      </c>
      <c r="P47" s="169">
        <f t="shared" si="19"/>
        <v>0</v>
      </c>
      <c r="Q47" s="169">
        <f>P47-O47</f>
        <v>-1300</v>
      </c>
      <c r="R47" s="200">
        <f t="shared" si="9"/>
        <v>0</v>
      </c>
      <c r="S47" s="54"/>
      <c r="T47" s="202"/>
      <c r="V47" s="203">
        <v>0</v>
      </c>
    </row>
    <row r="48" spans="1:22" s="203" customFormat="1" ht="24.75" customHeight="1" x14ac:dyDescent="0.4">
      <c r="A48" s="205" t="s">
        <v>147</v>
      </c>
      <c r="B48" s="127" t="s">
        <v>75</v>
      </c>
      <c r="C48" s="169">
        <v>88659.46</v>
      </c>
      <c r="D48" s="169">
        <v>16540.634000000002</v>
      </c>
      <c r="E48" s="169">
        <v>0</v>
      </c>
      <c r="F48" s="169">
        <f>E48-D48</f>
        <v>-16540.634000000002</v>
      </c>
      <c r="G48" s="200">
        <f t="shared" si="5"/>
        <v>0</v>
      </c>
      <c r="H48" s="169">
        <f t="shared" si="23"/>
        <v>-88659.46</v>
      </c>
      <c r="I48" s="200">
        <f t="shared" si="6"/>
        <v>0</v>
      </c>
      <c r="J48" s="150">
        <v>0</v>
      </c>
      <c r="K48" s="150">
        <v>0</v>
      </c>
      <c r="L48" s="150">
        <f t="shared" si="22"/>
        <v>0</v>
      </c>
      <c r="M48" s="200" t="str">
        <f t="shared" si="7"/>
        <v/>
      </c>
      <c r="N48" s="169"/>
      <c r="O48" s="169">
        <f t="shared" si="18"/>
        <v>88659.46</v>
      </c>
      <c r="P48" s="169">
        <f t="shared" si="19"/>
        <v>0</v>
      </c>
      <c r="Q48" s="169">
        <f>P48-O48</f>
        <v>-88659.46</v>
      </c>
      <c r="R48" s="200">
        <f t="shared" si="9"/>
        <v>0</v>
      </c>
      <c r="S48" s="202"/>
      <c r="T48" s="202"/>
      <c r="V48" s="203">
        <v>13750.354000000001</v>
      </c>
    </row>
    <row r="49" spans="1:22" s="12" customFormat="1" ht="20.25" customHeight="1" x14ac:dyDescent="0.3">
      <c r="A49" s="68" t="s">
        <v>25</v>
      </c>
      <c r="B49" s="128" t="s">
        <v>26</v>
      </c>
      <c r="C49" s="151">
        <f>C6+C10+C11+C12+C31+C32+C33+C34+C42</f>
        <v>10178091.815369999</v>
      </c>
      <c r="D49" s="151">
        <f>D6+D10+D11+D12+D31+D32+D33+D34+D42</f>
        <v>2974930.6390899997</v>
      </c>
      <c r="E49" s="151">
        <f>E6+E10+E11+E12+E31+E32+E33+E34+E42</f>
        <v>2414737.33476</v>
      </c>
      <c r="F49" s="151">
        <f t="shared" si="10"/>
        <v>-560193.30432999972</v>
      </c>
      <c r="G49" s="176">
        <f>IFERROR(E49/D49,"")</f>
        <v>0.81169533939071703</v>
      </c>
      <c r="H49" s="151">
        <f t="shared" si="23"/>
        <v>-7763354.480609999</v>
      </c>
      <c r="I49" s="176">
        <f>IFERROR(E49/C49,"")</f>
        <v>0.23724853131246962</v>
      </c>
      <c r="J49" s="151">
        <f>J6+J10+J11+J12+J31+J32+J33+J34+J42</f>
        <v>2338343.4005800001</v>
      </c>
      <c r="K49" s="151">
        <f>K6+K10+K11+K12+K31+K32+K33+K34+K42</f>
        <v>287248.92834999994</v>
      </c>
      <c r="L49" s="151">
        <f>L6+L10+L11+L12+L31+L32+L33+L34+L42</f>
        <v>-2051094.4722299997</v>
      </c>
      <c r="M49" s="176">
        <f>IFERROR(K49/J49,"")</f>
        <v>0.12284291874270949</v>
      </c>
      <c r="N49" s="151" t="e">
        <f>#REF!+#REF!</f>
        <v>#REF!</v>
      </c>
      <c r="O49" s="151">
        <f t="shared" ref="O49:O89" si="24">C49+J49</f>
        <v>12516435.215949999</v>
      </c>
      <c r="P49" s="151">
        <f t="shared" ref="P49:P66" si="25">E49+K49</f>
        <v>2701986.2631099997</v>
      </c>
      <c r="Q49" s="151">
        <f t="shared" si="8"/>
        <v>-9814448.9528400004</v>
      </c>
      <c r="R49" s="176">
        <f>IFERROR(P49/O49,"")</f>
        <v>0.21587506478416416</v>
      </c>
      <c r="S49" s="26"/>
      <c r="T49" s="27"/>
      <c r="V49" s="12">
        <f>V6+V10+V11+V12+V31+V32+V33+V34+V42</f>
        <v>1942851.7473299997</v>
      </c>
    </row>
    <row r="50" spans="1:22" s="53" customFormat="1" ht="24" customHeight="1" x14ac:dyDescent="0.4">
      <c r="A50" s="69" t="s">
        <v>163</v>
      </c>
      <c r="B50" s="122" t="s">
        <v>133</v>
      </c>
      <c r="C50" s="150">
        <v>56677.1</v>
      </c>
      <c r="D50" s="150">
        <v>14169.300000000001</v>
      </c>
      <c r="E50" s="150">
        <v>14169.300000000001</v>
      </c>
      <c r="F50" s="150">
        <f>E50-D50</f>
        <v>0</v>
      </c>
      <c r="G50" s="259">
        <f>IFERROR(E50/D50,"")</f>
        <v>1</v>
      </c>
      <c r="H50" s="150">
        <f t="shared" si="23"/>
        <v>-42507.799999999996</v>
      </c>
      <c r="I50" s="259">
        <f>IFERROR(E50/C50,"")</f>
        <v>0.25000044109525721</v>
      </c>
      <c r="J50" s="150">
        <v>0</v>
      </c>
      <c r="K50" s="150">
        <v>0</v>
      </c>
      <c r="L50" s="150">
        <f>K50-J50</f>
        <v>0</v>
      </c>
      <c r="M50" s="259" t="str">
        <f>IFERROR(K50/J50,"")</f>
        <v/>
      </c>
      <c r="N50" s="150" t="e">
        <f>#REF!+#REF!</f>
        <v>#REF!</v>
      </c>
      <c r="O50" s="150">
        <f>C50+J50</f>
        <v>56677.1</v>
      </c>
      <c r="P50" s="150">
        <f>E50+K50</f>
        <v>14169.300000000001</v>
      </c>
      <c r="Q50" s="150">
        <f t="shared" si="8"/>
        <v>-42507.799999999996</v>
      </c>
      <c r="R50" s="200">
        <f>IFERROR(P50/O50,"")</f>
        <v>0.25000044109525721</v>
      </c>
      <c r="S50" s="52"/>
      <c r="T50" s="52"/>
    </row>
    <row r="51" spans="1:22" s="53" customFormat="1" ht="90.75" customHeight="1" x14ac:dyDescent="0.4">
      <c r="A51" s="69" t="s">
        <v>164</v>
      </c>
      <c r="B51" s="122" t="s">
        <v>165</v>
      </c>
      <c r="C51" s="150">
        <v>85440.365000000005</v>
      </c>
      <c r="D51" s="150">
        <v>81618.64</v>
      </c>
      <c r="E51" s="150">
        <v>67052.820000000007</v>
      </c>
      <c r="F51" s="150">
        <f t="shared" si="10"/>
        <v>-14565.819999999992</v>
      </c>
      <c r="G51" s="260">
        <f>IFERROR(E51/D51,"")</f>
        <v>0.82153807022513492</v>
      </c>
      <c r="H51" s="150">
        <f t="shared" si="23"/>
        <v>-18387.544999999998</v>
      </c>
      <c r="I51" s="260">
        <f>IFERROR(E51/C51,"")</f>
        <v>0.78479088894341686</v>
      </c>
      <c r="J51" s="150">
        <v>18064.68</v>
      </c>
      <c r="K51" s="150">
        <v>2220</v>
      </c>
      <c r="L51" s="150">
        <f>K51-J51</f>
        <v>-15844.68</v>
      </c>
      <c r="M51" s="260">
        <f>IFERROR(K51/J51,"")</f>
        <v>0.12289174233919449</v>
      </c>
      <c r="N51" s="150"/>
      <c r="O51" s="150">
        <f>C51+J51</f>
        <v>103505.04500000001</v>
      </c>
      <c r="P51" s="150">
        <f>E51+K51</f>
        <v>69272.820000000007</v>
      </c>
      <c r="Q51" s="150">
        <f t="shared" si="8"/>
        <v>-34232.225000000006</v>
      </c>
      <c r="R51" s="200">
        <f>IFERROR(P51/O51,"")</f>
        <v>0.66926998582532859</v>
      </c>
      <c r="S51" s="52"/>
      <c r="T51" s="52"/>
    </row>
    <row r="52" spans="1:22" s="26" customFormat="1" ht="21" customHeight="1" x14ac:dyDescent="0.35">
      <c r="A52" s="70" t="s">
        <v>27</v>
      </c>
      <c r="B52" s="129" t="s">
        <v>134</v>
      </c>
      <c r="C52" s="152">
        <f>C49+C50+C51</f>
        <v>10320209.280369999</v>
      </c>
      <c r="D52" s="152">
        <f>D49+D50+D51</f>
        <v>3070718.5790899997</v>
      </c>
      <c r="E52" s="152">
        <f>E49+E50+E51</f>
        <v>2495959.4547599996</v>
      </c>
      <c r="F52" s="152">
        <f t="shared" si="10"/>
        <v>-574759.12433000002</v>
      </c>
      <c r="G52" s="177">
        <f>IFERROR(E52/D52,"")</f>
        <v>0.81282585508036731</v>
      </c>
      <c r="H52" s="152">
        <f t="shared" si="23"/>
        <v>-7824249.8256099988</v>
      </c>
      <c r="I52" s="177">
        <f>IFERROR(E52/C52,"")</f>
        <v>0.24185163177916821</v>
      </c>
      <c r="J52" s="152">
        <f>J49+J50+J51</f>
        <v>2356408.0805800003</v>
      </c>
      <c r="K52" s="152">
        <f>K49+K50+K51</f>
        <v>289468.92834999994</v>
      </c>
      <c r="L52" s="152">
        <f>L49+L50+L51</f>
        <v>-2066939.1522299997</v>
      </c>
      <c r="M52" s="177">
        <f>IFERROR(K52/J52,"")</f>
        <v>0.12284329303384106</v>
      </c>
      <c r="N52" s="152" t="e">
        <f>#REF!+#REF!</f>
        <v>#REF!</v>
      </c>
      <c r="O52" s="152">
        <f t="shared" si="24"/>
        <v>12676617.360949999</v>
      </c>
      <c r="P52" s="152">
        <f t="shared" si="25"/>
        <v>2785428.3831099998</v>
      </c>
      <c r="Q52" s="152">
        <f t="shared" si="8"/>
        <v>-9891188.9778399989</v>
      </c>
      <c r="R52" s="177">
        <f>IFERROR(P52/O52,"")</f>
        <v>0.21972962532500523</v>
      </c>
    </row>
    <row r="53" spans="1:22" s="26" customFormat="1" ht="37.5" hidden="1" customHeight="1" x14ac:dyDescent="0.35">
      <c r="A53" s="71" t="s">
        <v>28</v>
      </c>
      <c r="B53" s="130" t="s">
        <v>29</v>
      </c>
      <c r="C53" s="228"/>
      <c r="D53" s="229"/>
      <c r="E53" s="229"/>
      <c r="F53" s="154">
        <f t="shared" si="10"/>
        <v>0</v>
      </c>
      <c r="G53" s="177" t="str">
        <f t="shared" ref="G53:G89" si="26">IFERROR(E53/D53,"")</f>
        <v/>
      </c>
      <c r="H53" s="154">
        <f t="shared" si="23"/>
        <v>0</v>
      </c>
      <c r="I53" s="177" t="str">
        <f t="shared" ref="I53:I89" si="27">IFERROR(E53/C53,"")</f>
        <v/>
      </c>
      <c r="J53" s="190"/>
      <c r="K53" s="190"/>
      <c r="L53" s="190" t="e">
        <f>K53-#REF!</f>
        <v>#REF!</v>
      </c>
      <c r="M53" s="177" t="str">
        <f t="shared" ref="M53:M89" si="28">IFERROR(K53/J53,"")</f>
        <v/>
      </c>
      <c r="N53" s="155"/>
      <c r="O53" s="154">
        <f t="shared" si="24"/>
        <v>0</v>
      </c>
      <c r="P53" s="154">
        <f t="shared" si="25"/>
        <v>0</v>
      </c>
      <c r="Q53" s="154">
        <f t="shared" si="8"/>
        <v>0</v>
      </c>
      <c r="R53" s="177" t="str">
        <f t="shared" ref="R53:R89" si="29">IFERROR(P53/O53,"")</f>
        <v/>
      </c>
    </row>
    <row r="54" spans="1:22" ht="20.25" hidden="1" customHeight="1" x14ac:dyDescent="0.4">
      <c r="A54" s="72"/>
      <c r="B54" s="131" t="s">
        <v>30</v>
      </c>
      <c r="C54" s="230"/>
      <c r="D54" s="230"/>
      <c r="E54" s="230"/>
      <c r="F54" s="156">
        <f t="shared" si="10"/>
        <v>0</v>
      </c>
      <c r="G54" s="177" t="str">
        <f t="shared" si="26"/>
        <v/>
      </c>
      <c r="H54" s="156">
        <f t="shared" si="23"/>
        <v>0</v>
      </c>
      <c r="I54" s="177" t="str">
        <f t="shared" si="27"/>
        <v/>
      </c>
      <c r="J54" s="184"/>
      <c r="K54" s="184"/>
      <c r="L54" s="184" t="e">
        <f>K54-#REF!</f>
        <v>#REF!</v>
      </c>
      <c r="M54" s="177" t="str">
        <f t="shared" si="28"/>
        <v/>
      </c>
      <c r="N54" s="157"/>
      <c r="O54" s="156">
        <f t="shared" si="24"/>
        <v>0</v>
      </c>
      <c r="P54" s="156">
        <f t="shared" si="25"/>
        <v>0</v>
      </c>
      <c r="Q54" s="156">
        <f t="shared" si="8"/>
        <v>0</v>
      </c>
      <c r="R54" s="177" t="str">
        <f t="shared" si="29"/>
        <v/>
      </c>
    </row>
    <row r="55" spans="1:22" ht="60.75" hidden="1" customHeight="1" x14ac:dyDescent="0.4">
      <c r="A55" s="73">
        <v>406</v>
      </c>
      <c r="B55" s="132" t="s">
        <v>31</v>
      </c>
      <c r="C55" s="230"/>
      <c r="D55" s="230"/>
      <c r="E55" s="230"/>
      <c r="F55" s="156">
        <f t="shared" si="10"/>
        <v>0</v>
      </c>
      <c r="G55" s="177" t="str">
        <f t="shared" si="26"/>
        <v/>
      </c>
      <c r="H55" s="156">
        <f t="shared" si="23"/>
        <v>0</v>
      </c>
      <c r="I55" s="177" t="str">
        <f t="shared" si="27"/>
        <v/>
      </c>
      <c r="J55" s="184"/>
      <c r="K55" s="184"/>
      <c r="L55" s="184" t="e">
        <f>K55-#REF!</f>
        <v>#REF!</v>
      </c>
      <c r="M55" s="177" t="str">
        <f t="shared" si="28"/>
        <v/>
      </c>
      <c r="N55" s="157"/>
      <c r="O55" s="156">
        <f t="shared" si="24"/>
        <v>0</v>
      </c>
      <c r="P55" s="156">
        <f t="shared" si="25"/>
        <v>0</v>
      </c>
      <c r="Q55" s="156">
        <f t="shared" si="8"/>
        <v>0</v>
      </c>
      <c r="R55" s="177" t="str">
        <f t="shared" si="29"/>
        <v/>
      </c>
    </row>
    <row r="56" spans="1:22" ht="20.25" hidden="1" customHeight="1" x14ac:dyDescent="0.4">
      <c r="A56" s="73">
        <v>406.1</v>
      </c>
      <c r="B56" s="133" t="s">
        <v>32</v>
      </c>
      <c r="C56" s="231"/>
      <c r="D56" s="231"/>
      <c r="E56" s="231"/>
      <c r="F56" s="158">
        <f t="shared" si="10"/>
        <v>0</v>
      </c>
      <c r="G56" s="177" t="str">
        <f t="shared" si="26"/>
        <v/>
      </c>
      <c r="H56" s="158">
        <f t="shared" si="23"/>
        <v>0</v>
      </c>
      <c r="I56" s="177" t="str">
        <f t="shared" si="27"/>
        <v/>
      </c>
      <c r="J56" s="189"/>
      <c r="K56" s="189"/>
      <c r="L56" s="189" t="e">
        <f>K56-#REF!</f>
        <v>#REF!</v>
      </c>
      <c r="M56" s="177" t="str">
        <f t="shared" si="28"/>
        <v/>
      </c>
      <c r="N56" s="157"/>
      <c r="O56" s="158">
        <f t="shared" si="24"/>
        <v>0</v>
      </c>
      <c r="P56" s="158">
        <f t="shared" si="25"/>
        <v>0</v>
      </c>
      <c r="Q56" s="158">
        <f t="shared" si="8"/>
        <v>0</v>
      </c>
      <c r="R56" s="177" t="str">
        <f t="shared" si="29"/>
        <v/>
      </c>
    </row>
    <row r="57" spans="1:22" ht="20.25" hidden="1" customHeight="1" x14ac:dyDescent="0.4">
      <c r="A57" s="73">
        <v>406.2</v>
      </c>
      <c r="B57" s="133" t="s">
        <v>33</v>
      </c>
      <c r="C57" s="231"/>
      <c r="D57" s="231"/>
      <c r="E57" s="231"/>
      <c r="F57" s="158">
        <f t="shared" si="10"/>
        <v>0</v>
      </c>
      <c r="G57" s="177" t="str">
        <f t="shared" si="26"/>
        <v/>
      </c>
      <c r="H57" s="158">
        <f t="shared" si="23"/>
        <v>0</v>
      </c>
      <c r="I57" s="177" t="str">
        <f t="shared" si="27"/>
        <v/>
      </c>
      <c r="J57" s="189"/>
      <c r="K57" s="189"/>
      <c r="L57" s="189" t="e">
        <f>K57-#REF!</f>
        <v>#REF!</v>
      </c>
      <c r="M57" s="177" t="str">
        <f t="shared" si="28"/>
        <v/>
      </c>
      <c r="N57" s="157"/>
      <c r="O57" s="158">
        <f t="shared" si="24"/>
        <v>0</v>
      </c>
      <c r="P57" s="158">
        <f t="shared" si="25"/>
        <v>0</v>
      </c>
      <c r="Q57" s="158">
        <f t="shared" si="8"/>
        <v>0</v>
      </c>
      <c r="R57" s="177" t="str">
        <f t="shared" si="29"/>
        <v/>
      </c>
    </row>
    <row r="58" spans="1:22" ht="60.75" hidden="1" customHeight="1" x14ac:dyDescent="0.4">
      <c r="A58" s="73">
        <v>201</v>
      </c>
      <c r="B58" s="132" t="s">
        <v>34</v>
      </c>
      <c r="C58" s="230"/>
      <c r="D58" s="230"/>
      <c r="E58" s="230"/>
      <c r="F58" s="156">
        <f t="shared" si="10"/>
        <v>0</v>
      </c>
      <c r="G58" s="177" t="str">
        <f t="shared" si="26"/>
        <v/>
      </c>
      <c r="H58" s="156">
        <f t="shared" si="23"/>
        <v>0</v>
      </c>
      <c r="I58" s="177" t="str">
        <f t="shared" si="27"/>
        <v/>
      </c>
      <c r="J58" s="184"/>
      <c r="K58" s="184"/>
      <c r="L58" s="184" t="e">
        <f>K58-#REF!</f>
        <v>#REF!</v>
      </c>
      <c r="M58" s="177" t="str">
        <f t="shared" si="28"/>
        <v/>
      </c>
      <c r="N58" s="157"/>
      <c r="O58" s="156">
        <f t="shared" si="24"/>
        <v>0</v>
      </c>
      <c r="P58" s="156">
        <f t="shared" si="25"/>
        <v>0</v>
      </c>
      <c r="Q58" s="156">
        <f t="shared" si="8"/>
        <v>0</v>
      </c>
      <c r="R58" s="177" t="str">
        <f t="shared" si="29"/>
        <v/>
      </c>
    </row>
    <row r="59" spans="1:22" ht="20.25" hidden="1" customHeight="1" x14ac:dyDescent="0.4">
      <c r="A59" s="72">
        <v>201.01</v>
      </c>
      <c r="B59" s="134" t="s">
        <v>35</v>
      </c>
      <c r="C59" s="230"/>
      <c r="D59" s="230"/>
      <c r="E59" s="230"/>
      <c r="F59" s="156">
        <f t="shared" si="10"/>
        <v>0</v>
      </c>
      <c r="G59" s="177" t="str">
        <f t="shared" si="26"/>
        <v/>
      </c>
      <c r="H59" s="156">
        <f t="shared" si="23"/>
        <v>0</v>
      </c>
      <c r="I59" s="177" t="str">
        <f t="shared" si="27"/>
        <v/>
      </c>
      <c r="J59" s="184"/>
      <c r="K59" s="184"/>
      <c r="L59" s="184" t="e">
        <f>K59-#REF!</f>
        <v>#REF!</v>
      </c>
      <c r="M59" s="177" t="str">
        <f t="shared" si="28"/>
        <v/>
      </c>
      <c r="N59" s="157"/>
      <c r="O59" s="156">
        <f t="shared" si="24"/>
        <v>0</v>
      </c>
      <c r="P59" s="156">
        <f t="shared" si="25"/>
        <v>0</v>
      </c>
      <c r="Q59" s="156">
        <f t="shared" si="8"/>
        <v>0</v>
      </c>
      <c r="R59" s="177" t="str">
        <f t="shared" si="29"/>
        <v/>
      </c>
    </row>
    <row r="60" spans="1:22" ht="15" hidden="1" customHeight="1" x14ac:dyDescent="0.4">
      <c r="A60" s="72">
        <v>201.011</v>
      </c>
      <c r="B60" s="135" t="s">
        <v>36</v>
      </c>
      <c r="C60" s="231"/>
      <c r="D60" s="231"/>
      <c r="E60" s="231"/>
      <c r="F60" s="158">
        <f t="shared" si="10"/>
        <v>0</v>
      </c>
      <c r="G60" s="177" t="str">
        <f t="shared" si="26"/>
        <v/>
      </c>
      <c r="H60" s="158">
        <f t="shared" si="23"/>
        <v>0</v>
      </c>
      <c r="I60" s="177" t="str">
        <f t="shared" si="27"/>
        <v/>
      </c>
      <c r="J60" s="189"/>
      <c r="K60" s="189"/>
      <c r="L60" s="189" t="e">
        <f>K60-#REF!</f>
        <v>#REF!</v>
      </c>
      <c r="M60" s="177" t="str">
        <f t="shared" si="28"/>
        <v/>
      </c>
      <c r="N60" s="157"/>
      <c r="O60" s="158">
        <f t="shared" si="24"/>
        <v>0</v>
      </c>
      <c r="P60" s="158">
        <f t="shared" si="25"/>
        <v>0</v>
      </c>
      <c r="Q60" s="158">
        <f t="shared" si="8"/>
        <v>0</v>
      </c>
      <c r="R60" s="177" t="str">
        <f t="shared" si="29"/>
        <v/>
      </c>
    </row>
    <row r="61" spans="1:22" ht="20.25" hidden="1" customHeight="1" x14ac:dyDescent="0.4">
      <c r="A61" s="72">
        <v>201.012</v>
      </c>
      <c r="B61" s="135" t="s">
        <v>37</v>
      </c>
      <c r="C61" s="231"/>
      <c r="D61" s="231"/>
      <c r="E61" s="231"/>
      <c r="F61" s="158">
        <f t="shared" si="10"/>
        <v>0</v>
      </c>
      <c r="G61" s="177" t="str">
        <f t="shared" si="26"/>
        <v/>
      </c>
      <c r="H61" s="158">
        <f t="shared" si="23"/>
        <v>0</v>
      </c>
      <c r="I61" s="177" t="str">
        <f t="shared" si="27"/>
        <v/>
      </c>
      <c r="J61" s="189"/>
      <c r="K61" s="189"/>
      <c r="L61" s="189" t="e">
        <f>K61-#REF!</f>
        <v>#REF!</v>
      </c>
      <c r="M61" s="177" t="str">
        <f t="shared" si="28"/>
        <v/>
      </c>
      <c r="N61" s="157"/>
      <c r="O61" s="158">
        <f t="shared" si="24"/>
        <v>0</v>
      </c>
      <c r="P61" s="158">
        <f t="shared" si="25"/>
        <v>0</v>
      </c>
      <c r="Q61" s="158">
        <f t="shared" si="8"/>
        <v>0</v>
      </c>
      <c r="R61" s="177" t="str">
        <f t="shared" si="29"/>
        <v/>
      </c>
    </row>
    <row r="62" spans="1:22" ht="20.25" hidden="1" customHeight="1" x14ac:dyDescent="0.4">
      <c r="A62" s="72">
        <v>201.02</v>
      </c>
      <c r="B62" s="136" t="s">
        <v>38</v>
      </c>
      <c r="C62" s="230"/>
      <c r="D62" s="230"/>
      <c r="E62" s="230"/>
      <c r="F62" s="156">
        <f t="shared" si="10"/>
        <v>0</v>
      </c>
      <c r="G62" s="177" t="str">
        <f t="shared" si="26"/>
        <v/>
      </c>
      <c r="H62" s="156">
        <f t="shared" si="23"/>
        <v>0</v>
      </c>
      <c r="I62" s="177" t="str">
        <f t="shared" si="27"/>
        <v/>
      </c>
      <c r="J62" s="184"/>
      <c r="K62" s="184"/>
      <c r="L62" s="184" t="e">
        <f>K62-#REF!</f>
        <v>#REF!</v>
      </c>
      <c r="M62" s="177" t="str">
        <f t="shared" si="28"/>
        <v/>
      </c>
      <c r="N62" s="157"/>
      <c r="O62" s="156">
        <f t="shared" si="24"/>
        <v>0</v>
      </c>
      <c r="P62" s="156">
        <f t="shared" si="25"/>
        <v>0</v>
      </c>
      <c r="Q62" s="156">
        <f t="shared" si="8"/>
        <v>0</v>
      </c>
      <c r="R62" s="177" t="str">
        <f t="shared" si="29"/>
        <v/>
      </c>
    </row>
    <row r="63" spans="1:22" ht="20.25" hidden="1" customHeight="1" x14ac:dyDescent="0.4">
      <c r="A63" s="72">
        <v>201.02099999999999</v>
      </c>
      <c r="B63" s="135" t="s">
        <v>36</v>
      </c>
      <c r="C63" s="231"/>
      <c r="D63" s="231"/>
      <c r="E63" s="231"/>
      <c r="F63" s="158">
        <f t="shared" si="10"/>
        <v>0</v>
      </c>
      <c r="G63" s="177" t="str">
        <f t="shared" si="26"/>
        <v/>
      </c>
      <c r="H63" s="158">
        <f t="shared" si="23"/>
        <v>0</v>
      </c>
      <c r="I63" s="177" t="str">
        <f t="shared" si="27"/>
        <v/>
      </c>
      <c r="J63" s="189"/>
      <c r="K63" s="189"/>
      <c r="L63" s="189" t="e">
        <f>K63-#REF!</f>
        <v>#REF!</v>
      </c>
      <c r="M63" s="177" t="str">
        <f t="shared" si="28"/>
        <v/>
      </c>
      <c r="N63" s="157"/>
      <c r="O63" s="158">
        <f t="shared" si="24"/>
        <v>0</v>
      </c>
      <c r="P63" s="158">
        <f t="shared" si="25"/>
        <v>0</v>
      </c>
      <c r="Q63" s="158">
        <f t="shared" si="8"/>
        <v>0</v>
      </c>
      <c r="R63" s="177" t="str">
        <f t="shared" si="29"/>
        <v/>
      </c>
    </row>
    <row r="64" spans="1:22" ht="20.25" hidden="1" customHeight="1" x14ac:dyDescent="0.4">
      <c r="A64" s="72">
        <v>201.02199999999999</v>
      </c>
      <c r="B64" s="135" t="s">
        <v>37</v>
      </c>
      <c r="C64" s="231"/>
      <c r="D64" s="231"/>
      <c r="E64" s="231"/>
      <c r="F64" s="158">
        <f t="shared" si="10"/>
        <v>0</v>
      </c>
      <c r="G64" s="177" t="str">
        <f t="shared" si="26"/>
        <v/>
      </c>
      <c r="H64" s="158">
        <f t="shared" si="23"/>
        <v>0</v>
      </c>
      <c r="I64" s="177" t="str">
        <f t="shared" si="27"/>
        <v/>
      </c>
      <c r="J64" s="189"/>
      <c r="K64" s="189"/>
      <c r="L64" s="189" t="e">
        <f>K64-#REF!</f>
        <v>#REF!</v>
      </c>
      <c r="M64" s="177" t="str">
        <f t="shared" si="28"/>
        <v/>
      </c>
      <c r="N64" s="157"/>
      <c r="O64" s="158">
        <f t="shared" si="24"/>
        <v>0</v>
      </c>
      <c r="P64" s="158">
        <f t="shared" si="25"/>
        <v>0</v>
      </c>
      <c r="Q64" s="158">
        <f t="shared" si="8"/>
        <v>0</v>
      </c>
      <c r="R64" s="177" t="str">
        <f t="shared" si="29"/>
        <v/>
      </c>
    </row>
    <row r="65" spans="1:18" ht="40.5" hidden="1" customHeight="1" x14ac:dyDescent="0.4">
      <c r="A65" s="72">
        <v>201.03</v>
      </c>
      <c r="B65" s="136" t="s">
        <v>39</v>
      </c>
      <c r="C65" s="230"/>
      <c r="D65" s="230"/>
      <c r="E65" s="230"/>
      <c r="F65" s="156">
        <f t="shared" si="10"/>
        <v>0</v>
      </c>
      <c r="G65" s="177" t="str">
        <f t="shared" si="26"/>
        <v/>
      </c>
      <c r="H65" s="156">
        <f t="shared" si="23"/>
        <v>0</v>
      </c>
      <c r="I65" s="177" t="str">
        <f t="shared" si="27"/>
        <v/>
      </c>
      <c r="J65" s="184"/>
      <c r="K65" s="184"/>
      <c r="L65" s="184" t="e">
        <f>K65-#REF!</f>
        <v>#REF!</v>
      </c>
      <c r="M65" s="177" t="str">
        <f t="shared" si="28"/>
        <v/>
      </c>
      <c r="N65" s="157"/>
      <c r="O65" s="156">
        <f t="shared" si="24"/>
        <v>0</v>
      </c>
      <c r="P65" s="156">
        <f t="shared" si="25"/>
        <v>0</v>
      </c>
      <c r="Q65" s="156">
        <f t="shared" si="8"/>
        <v>0</v>
      </c>
      <c r="R65" s="177" t="str">
        <f t="shared" si="29"/>
        <v/>
      </c>
    </row>
    <row r="66" spans="1:18" ht="20.25" hidden="1" customHeight="1" x14ac:dyDescent="0.4">
      <c r="A66" s="72">
        <v>201.03100000000001</v>
      </c>
      <c r="B66" s="135" t="s">
        <v>36</v>
      </c>
      <c r="C66" s="231"/>
      <c r="D66" s="231"/>
      <c r="E66" s="231"/>
      <c r="F66" s="158">
        <f t="shared" si="10"/>
        <v>0</v>
      </c>
      <c r="G66" s="177" t="str">
        <f t="shared" si="26"/>
        <v/>
      </c>
      <c r="H66" s="158">
        <f t="shared" si="23"/>
        <v>0</v>
      </c>
      <c r="I66" s="177" t="str">
        <f t="shared" si="27"/>
        <v/>
      </c>
      <c r="J66" s="189"/>
      <c r="K66" s="189"/>
      <c r="L66" s="189" t="e">
        <f>K66-#REF!</f>
        <v>#REF!</v>
      </c>
      <c r="M66" s="177" t="str">
        <f t="shared" si="28"/>
        <v/>
      </c>
      <c r="N66" s="157"/>
      <c r="O66" s="158">
        <f t="shared" si="24"/>
        <v>0</v>
      </c>
      <c r="P66" s="158">
        <f t="shared" si="25"/>
        <v>0</v>
      </c>
      <c r="Q66" s="158">
        <f t="shared" si="8"/>
        <v>0</v>
      </c>
      <c r="R66" s="177" t="str">
        <f t="shared" si="29"/>
        <v/>
      </c>
    </row>
    <row r="67" spans="1:18" ht="20.25" hidden="1" customHeight="1" x14ac:dyDescent="0.4">
      <c r="A67" s="72">
        <v>201.03200000000001</v>
      </c>
      <c r="B67" s="135" t="s">
        <v>37</v>
      </c>
      <c r="C67" s="231"/>
      <c r="D67" s="231"/>
      <c r="E67" s="231"/>
      <c r="F67" s="158">
        <f t="shared" si="10"/>
        <v>0</v>
      </c>
      <c r="G67" s="177" t="str">
        <f t="shared" si="26"/>
        <v/>
      </c>
      <c r="H67" s="158">
        <f t="shared" si="23"/>
        <v>0</v>
      </c>
      <c r="I67" s="177" t="str">
        <f t="shared" si="27"/>
        <v/>
      </c>
      <c r="J67" s="189"/>
      <c r="K67" s="189"/>
      <c r="L67" s="189" t="e">
        <f>K67-#REF!</f>
        <v>#REF!</v>
      </c>
      <c r="M67" s="177" t="str">
        <f t="shared" si="28"/>
        <v/>
      </c>
      <c r="N67" s="157"/>
      <c r="O67" s="158">
        <f t="shared" si="24"/>
        <v>0</v>
      </c>
      <c r="P67" s="158">
        <f t="shared" ref="P67:P89" si="30">E67+K67</f>
        <v>0</v>
      </c>
      <c r="Q67" s="158">
        <f t="shared" ref="Q67:Q89" si="31">P67-O67</f>
        <v>0</v>
      </c>
      <c r="R67" s="177" t="str">
        <f t="shared" si="29"/>
        <v/>
      </c>
    </row>
    <row r="68" spans="1:18" ht="40.5" hidden="1" customHeight="1" x14ac:dyDescent="0.4">
      <c r="A68" s="73">
        <v>202</v>
      </c>
      <c r="B68" s="132" t="s">
        <v>40</v>
      </c>
      <c r="C68" s="230"/>
      <c r="D68" s="230"/>
      <c r="E68" s="230"/>
      <c r="F68" s="156">
        <f t="shared" si="10"/>
        <v>0</v>
      </c>
      <c r="G68" s="177" t="str">
        <f t="shared" si="26"/>
        <v/>
      </c>
      <c r="H68" s="156">
        <f t="shared" si="23"/>
        <v>0</v>
      </c>
      <c r="I68" s="177" t="str">
        <f t="shared" si="27"/>
        <v/>
      </c>
      <c r="J68" s="184"/>
      <c r="K68" s="184"/>
      <c r="L68" s="184" t="e">
        <f>K68-#REF!</f>
        <v>#REF!</v>
      </c>
      <c r="M68" s="177" t="str">
        <f t="shared" si="28"/>
        <v/>
      </c>
      <c r="N68" s="157"/>
      <c r="O68" s="156">
        <f t="shared" si="24"/>
        <v>0</v>
      </c>
      <c r="P68" s="156">
        <f t="shared" si="30"/>
        <v>0</v>
      </c>
      <c r="Q68" s="156">
        <f t="shared" si="31"/>
        <v>0</v>
      </c>
      <c r="R68" s="177" t="str">
        <f t="shared" si="29"/>
        <v/>
      </c>
    </row>
    <row r="69" spans="1:18" ht="40.5" hidden="1" customHeight="1" x14ac:dyDescent="0.4">
      <c r="A69" s="72">
        <v>202.01</v>
      </c>
      <c r="B69" s="136" t="s">
        <v>41</v>
      </c>
      <c r="C69" s="230"/>
      <c r="D69" s="230"/>
      <c r="E69" s="230"/>
      <c r="F69" s="156">
        <f t="shared" si="10"/>
        <v>0</v>
      </c>
      <c r="G69" s="177" t="str">
        <f t="shared" si="26"/>
        <v/>
      </c>
      <c r="H69" s="156">
        <f t="shared" si="23"/>
        <v>0</v>
      </c>
      <c r="I69" s="177" t="str">
        <f t="shared" si="27"/>
        <v/>
      </c>
      <c r="J69" s="184"/>
      <c r="K69" s="184"/>
      <c r="L69" s="184" t="e">
        <f>K69-#REF!</f>
        <v>#REF!</v>
      </c>
      <c r="M69" s="177" t="str">
        <f t="shared" si="28"/>
        <v/>
      </c>
      <c r="N69" s="157"/>
      <c r="O69" s="156">
        <f t="shared" si="24"/>
        <v>0</v>
      </c>
      <c r="P69" s="156">
        <f t="shared" si="30"/>
        <v>0</v>
      </c>
      <c r="Q69" s="156">
        <f t="shared" si="31"/>
        <v>0</v>
      </c>
      <c r="R69" s="177" t="str">
        <f t="shared" si="29"/>
        <v/>
      </c>
    </row>
    <row r="70" spans="1:18" ht="21" hidden="1" x14ac:dyDescent="0.4">
      <c r="A70" s="72">
        <v>202.011</v>
      </c>
      <c r="B70" s="135" t="s">
        <v>36</v>
      </c>
      <c r="C70" s="231"/>
      <c r="D70" s="231"/>
      <c r="E70" s="231"/>
      <c r="F70" s="158">
        <f t="shared" si="10"/>
        <v>0</v>
      </c>
      <c r="G70" s="177" t="str">
        <f t="shared" si="26"/>
        <v/>
      </c>
      <c r="H70" s="158">
        <f t="shared" si="23"/>
        <v>0</v>
      </c>
      <c r="I70" s="177" t="str">
        <f t="shared" si="27"/>
        <v/>
      </c>
      <c r="J70" s="189"/>
      <c r="K70" s="189"/>
      <c r="L70" s="189" t="e">
        <f>K70-#REF!</f>
        <v>#REF!</v>
      </c>
      <c r="M70" s="177" t="str">
        <f t="shared" si="28"/>
        <v/>
      </c>
      <c r="N70" s="157"/>
      <c r="O70" s="158">
        <f t="shared" si="24"/>
        <v>0</v>
      </c>
      <c r="P70" s="158">
        <f t="shared" si="30"/>
        <v>0</v>
      </c>
      <c r="Q70" s="158">
        <f t="shared" si="31"/>
        <v>0</v>
      </c>
      <c r="R70" s="177" t="str">
        <f t="shared" si="29"/>
        <v/>
      </c>
    </row>
    <row r="71" spans="1:18" ht="21" hidden="1" x14ac:dyDescent="0.4">
      <c r="A71" s="72">
        <v>202.012</v>
      </c>
      <c r="B71" s="135" t="s">
        <v>37</v>
      </c>
      <c r="C71" s="231"/>
      <c r="D71" s="231"/>
      <c r="E71" s="231"/>
      <c r="F71" s="158">
        <f t="shared" si="10"/>
        <v>0</v>
      </c>
      <c r="G71" s="177" t="str">
        <f t="shared" si="26"/>
        <v/>
      </c>
      <c r="H71" s="158">
        <f t="shared" si="23"/>
        <v>0</v>
      </c>
      <c r="I71" s="177" t="str">
        <f t="shared" si="27"/>
        <v/>
      </c>
      <c r="J71" s="189"/>
      <c r="K71" s="189"/>
      <c r="L71" s="189" t="e">
        <f>K71-#REF!</f>
        <v>#REF!</v>
      </c>
      <c r="M71" s="177" t="str">
        <f t="shared" si="28"/>
        <v/>
      </c>
      <c r="N71" s="157"/>
      <c r="O71" s="158">
        <f t="shared" si="24"/>
        <v>0</v>
      </c>
      <c r="P71" s="158">
        <f t="shared" si="30"/>
        <v>0</v>
      </c>
      <c r="Q71" s="158">
        <f t="shared" si="31"/>
        <v>0</v>
      </c>
      <c r="R71" s="177" t="str">
        <f t="shared" si="29"/>
        <v/>
      </c>
    </row>
    <row r="72" spans="1:18" ht="19.5" hidden="1" customHeight="1" x14ac:dyDescent="0.4">
      <c r="A72" s="72">
        <v>202.01300000000001</v>
      </c>
      <c r="B72" s="135" t="s">
        <v>42</v>
      </c>
      <c r="C72" s="231"/>
      <c r="D72" s="231"/>
      <c r="E72" s="231"/>
      <c r="F72" s="158">
        <f t="shared" si="10"/>
        <v>0</v>
      </c>
      <c r="G72" s="177" t="str">
        <f t="shared" si="26"/>
        <v/>
      </c>
      <c r="H72" s="158">
        <f t="shared" si="23"/>
        <v>0</v>
      </c>
      <c r="I72" s="177" t="str">
        <f t="shared" si="27"/>
        <v/>
      </c>
      <c r="J72" s="189"/>
      <c r="K72" s="189"/>
      <c r="L72" s="189" t="e">
        <f>K72-#REF!</f>
        <v>#REF!</v>
      </c>
      <c r="M72" s="177" t="str">
        <f t="shared" si="28"/>
        <v/>
      </c>
      <c r="N72" s="157"/>
      <c r="O72" s="158">
        <f t="shared" si="24"/>
        <v>0</v>
      </c>
      <c r="P72" s="158">
        <f t="shared" si="30"/>
        <v>0</v>
      </c>
      <c r="Q72" s="158">
        <f t="shared" si="31"/>
        <v>0</v>
      </c>
      <c r="R72" s="177" t="str">
        <f t="shared" si="29"/>
        <v/>
      </c>
    </row>
    <row r="73" spans="1:18" ht="21" hidden="1" x14ac:dyDescent="0.4">
      <c r="A73" s="72">
        <v>202.01400000000001</v>
      </c>
      <c r="B73" s="135" t="s">
        <v>43</v>
      </c>
      <c r="C73" s="231"/>
      <c r="D73" s="231"/>
      <c r="E73" s="231"/>
      <c r="F73" s="158">
        <f t="shared" si="10"/>
        <v>0</v>
      </c>
      <c r="G73" s="177" t="str">
        <f t="shared" si="26"/>
        <v/>
      </c>
      <c r="H73" s="158">
        <f t="shared" si="23"/>
        <v>0</v>
      </c>
      <c r="I73" s="177" t="str">
        <f t="shared" si="27"/>
        <v/>
      </c>
      <c r="J73" s="189"/>
      <c r="K73" s="189"/>
      <c r="L73" s="189" t="e">
        <f>K73-#REF!</f>
        <v>#REF!</v>
      </c>
      <c r="M73" s="177" t="str">
        <f t="shared" si="28"/>
        <v/>
      </c>
      <c r="N73" s="157"/>
      <c r="O73" s="158">
        <f t="shared" si="24"/>
        <v>0</v>
      </c>
      <c r="P73" s="158">
        <f t="shared" si="30"/>
        <v>0</v>
      </c>
      <c r="Q73" s="158">
        <f t="shared" si="31"/>
        <v>0</v>
      </c>
      <c r="R73" s="177" t="str">
        <f t="shared" si="29"/>
        <v/>
      </c>
    </row>
    <row r="74" spans="1:18" ht="40.799999999999997" hidden="1" x14ac:dyDescent="0.4">
      <c r="A74" s="73">
        <v>203</v>
      </c>
      <c r="B74" s="132" t="s">
        <v>44</v>
      </c>
      <c r="C74" s="230"/>
      <c r="D74" s="230"/>
      <c r="E74" s="230"/>
      <c r="F74" s="156">
        <f t="shared" si="10"/>
        <v>0</v>
      </c>
      <c r="G74" s="177" t="str">
        <f t="shared" si="26"/>
        <v/>
      </c>
      <c r="H74" s="156">
        <f t="shared" si="23"/>
        <v>0</v>
      </c>
      <c r="I74" s="177" t="str">
        <f t="shared" si="27"/>
        <v/>
      </c>
      <c r="J74" s="184"/>
      <c r="K74" s="184"/>
      <c r="L74" s="184" t="e">
        <f>K74-#REF!</f>
        <v>#REF!</v>
      </c>
      <c r="M74" s="177" t="str">
        <f t="shared" si="28"/>
        <v/>
      </c>
      <c r="N74" s="157"/>
      <c r="O74" s="156">
        <f t="shared" si="24"/>
        <v>0</v>
      </c>
      <c r="P74" s="156">
        <f t="shared" si="30"/>
        <v>0</v>
      </c>
      <c r="Q74" s="156">
        <f t="shared" si="31"/>
        <v>0</v>
      </c>
      <c r="R74" s="177" t="str">
        <f t="shared" si="29"/>
        <v/>
      </c>
    </row>
    <row r="75" spans="1:18" ht="15.75" hidden="1" customHeight="1" x14ac:dyDescent="0.4">
      <c r="A75" s="72">
        <v>203.01</v>
      </c>
      <c r="B75" s="136" t="s">
        <v>45</v>
      </c>
      <c r="C75" s="230"/>
      <c r="D75" s="230"/>
      <c r="E75" s="230"/>
      <c r="F75" s="156">
        <f t="shared" si="10"/>
        <v>0</v>
      </c>
      <c r="G75" s="177" t="str">
        <f t="shared" si="26"/>
        <v/>
      </c>
      <c r="H75" s="156">
        <f t="shared" si="23"/>
        <v>0</v>
      </c>
      <c r="I75" s="177" t="str">
        <f t="shared" si="27"/>
        <v/>
      </c>
      <c r="J75" s="184"/>
      <c r="K75" s="184"/>
      <c r="L75" s="184" t="e">
        <f>K75-#REF!</f>
        <v>#REF!</v>
      </c>
      <c r="M75" s="177" t="str">
        <f t="shared" si="28"/>
        <v/>
      </c>
      <c r="N75" s="157"/>
      <c r="O75" s="156">
        <f t="shared" si="24"/>
        <v>0</v>
      </c>
      <c r="P75" s="156">
        <f t="shared" si="30"/>
        <v>0</v>
      </c>
      <c r="Q75" s="156">
        <f t="shared" si="31"/>
        <v>0</v>
      </c>
      <c r="R75" s="177" t="str">
        <f t="shared" si="29"/>
        <v/>
      </c>
    </row>
    <row r="76" spans="1:18" ht="21" hidden="1" x14ac:dyDescent="0.4">
      <c r="A76" s="72">
        <v>203.011</v>
      </c>
      <c r="B76" s="135" t="s">
        <v>46</v>
      </c>
      <c r="C76" s="231"/>
      <c r="D76" s="231"/>
      <c r="E76" s="231"/>
      <c r="F76" s="158">
        <f t="shared" si="10"/>
        <v>0</v>
      </c>
      <c r="G76" s="177" t="str">
        <f t="shared" si="26"/>
        <v/>
      </c>
      <c r="H76" s="158">
        <f t="shared" si="23"/>
        <v>0</v>
      </c>
      <c r="I76" s="177" t="str">
        <f t="shared" si="27"/>
        <v/>
      </c>
      <c r="J76" s="189"/>
      <c r="K76" s="189"/>
      <c r="L76" s="189" t="e">
        <f>K76-#REF!</f>
        <v>#REF!</v>
      </c>
      <c r="M76" s="177" t="str">
        <f t="shared" si="28"/>
        <v/>
      </c>
      <c r="N76" s="157"/>
      <c r="O76" s="158">
        <f t="shared" si="24"/>
        <v>0</v>
      </c>
      <c r="P76" s="158">
        <f t="shared" si="30"/>
        <v>0</v>
      </c>
      <c r="Q76" s="158">
        <f t="shared" si="31"/>
        <v>0</v>
      </c>
      <c r="R76" s="177" t="str">
        <f t="shared" si="29"/>
        <v/>
      </c>
    </row>
    <row r="77" spans="1:18" ht="21" hidden="1" x14ac:dyDescent="0.4">
      <c r="A77" s="72">
        <v>203.012</v>
      </c>
      <c r="B77" s="135" t="s">
        <v>47</v>
      </c>
      <c r="C77" s="231"/>
      <c r="D77" s="231"/>
      <c r="E77" s="231"/>
      <c r="F77" s="158">
        <f t="shared" si="10"/>
        <v>0</v>
      </c>
      <c r="G77" s="177" t="str">
        <f t="shared" si="26"/>
        <v/>
      </c>
      <c r="H77" s="158">
        <f t="shared" si="23"/>
        <v>0</v>
      </c>
      <c r="I77" s="177" t="str">
        <f t="shared" si="27"/>
        <v/>
      </c>
      <c r="J77" s="189"/>
      <c r="K77" s="189"/>
      <c r="L77" s="189" t="e">
        <f>K77-#REF!</f>
        <v>#REF!</v>
      </c>
      <c r="M77" s="177" t="str">
        <f t="shared" si="28"/>
        <v/>
      </c>
      <c r="N77" s="157"/>
      <c r="O77" s="158">
        <f t="shared" si="24"/>
        <v>0</v>
      </c>
      <c r="P77" s="158">
        <f t="shared" si="30"/>
        <v>0</v>
      </c>
      <c r="Q77" s="158">
        <f t="shared" si="31"/>
        <v>0</v>
      </c>
      <c r="R77" s="177" t="str">
        <f t="shared" si="29"/>
        <v/>
      </c>
    </row>
    <row r="78" spans="1:18" ht="15.75" hidden="1" customHeight="1" x14ac:dyDescent="0.4">
      <c r="A78" s="72">
        <v>203.01300000000001</v>
      </c>
      <c r="B78" s="135" t="s">
        <v>42</v>
      </c>
      <c r="C78" s="231"/>
      <c r="D78" s="231"/>
      <c r="E78" s="231"/>
      <c r="F78" s="158">
        <f t="shared" si="10"/>
        <v>0</v>
      </c>
      <c r="G78" s="177" t="str">
        <f t="shared" si="26"/>
        <v/>
      </c>
      <c r="H78" s="158">
        <f t="shared" si="23"/>
        <v>0</v>
      </c>
      <c r="I78" s="177" t="str">
        <f t="shared" si="27"/>
        <v/>
      </c>
      <c r="J78" s="189"/>
      <c r="K78" s="189"/>
      <c r="L78" s="189" t="e">
        <f>K78-#REF!</f>
        <v>#REF!</v>
      </c>
      <c r="M78" s="177" t="str">
        <f t="shared" si="28"/>
        <v/>
      </c>
      <c r="N78" s="157"/>
      <c r="O78" s="158">
        <f t="shared" si="24"/>
        <v>0</v>
      </c>
      <c r="P78" s="158">
        <f t="shared" si="30"/>
        <v>0</v>
      </c>
      <c r="Q78" s="158">
        <f t="shared" si="31"/>
        <v>0</v>
      </c>
      <c r="R78" s="177" t="str">
        <f t="shared" si="29"/>
        <v/>
      </c>
    </row>
    <row r="79" spans="1:18" ht="14.25" hidden="1" customHeight="1" x14ac:dyDescent="0.4">
      <c r="A79" s="73">
        <v>204</v>
      </c>
      <c r="B79" s="132" t="s">
        <v>48</v>
      </c>
      <c r="C79" s="231"/>
      <c r="D79" s="231"/>
      <c r="E79" s="231"/>
      <c r="F79" s="158">
        <f t="shared" si="10"/>
        <v>0</v>
      </c>
      <c r="G79" s="177" t="str">
        <f t="shared" si="26"/>
        <v/>
      </c>
      <c r="H79" s="158">
        <f t="shared" si="23"/>
        <v>0</v>
      </c>
      <c r="I79" s="177" t="str">
        <f t="shared" si="27"/>
        <v/>
      </c>
      <c r="J79" s="189"/>
      <c r="K79" s="189"/>
      <c r="L79" s="189" t="e">
        <f>K79-#REF!</f>
        <v>#REF!</v>
      </c>
      <c r="M79" s="177" t="str">
        <f t="shared" si="28"/>
        <v/>
      </c>
      <c r="N79" s="157"/>
      <c r="O79" s="158">
        <f t="shared" si="24"/>
        <v>0</v>
      </c>
      <c r="P79" s="158">
        <f t="shared" si="30"/>
        <v>0</v>
      </c>
      <c r="Q79" s="158">
        <f t="shared" si="31"/>
        <v>0</v>
      </c>
      <c r="R79" s="177" t="str">
        <f t="shared" si="29"/>
        <v/>
      </c>
    </row>
    <row r="80" spans="1:18" ht="18.75" hidden="1" customHeight="1" x14ac:dyDescent="0.4">
      <c r="A80" s="73">
        <v>205</v>
      </c>
      <c r="B80" s="132" t="s">
        <v>49</v>
      </c>
      <c r="C80" s="231"/>
      <c r="D80" s="231"/>
      <c r="E80" s="231"/>
      <c r="F80" s="158">
        <f t="shared" ref="F80:F89" si="32">E80-D80</f>
        <v>0</v>
      </c>
      <c r="G80" s="177" t="str">
        <f t="shared" si="26"/>
        <v/>
      </c>
      <c r="H80" s="158">
        <f t="shared" si="23"/>
        <v>0</v>
      </c>
      <c r="I80" s="177" t="str">
        <f t="shared" si="27"/>
        <v/>
      </c>
      <c r="J80" s="189"/>
      <c r="K80" s="189"/>
      <c r="L80" s="189" t="e">
        <f>K80-#REF!</f>
        <v>#REF!</v>
      </c>
      <c r="M80" s="177" t="str">
        <f t="shared" si="28"/>
        <v/>
      </c>
      <c r="N80" s="157"/>
      <c r="O80" s="158">
        <f t="shared" si="24"/>
        <v>0</v>
      </c>
      <c r="P80" s="158">
        <f t="shared" si="30"/>
        <v>0</v>
      </c>
      <c r="Q80" s="158">
        <f t="shared" si="31"/>
        <v>0</v>
      </c>
      <c r="R80" s="177" t="str">
        <f t="shared" si="29"/>
        <v/>
      </c>
    </row>
    <row r="81" spans="1:20" ht="15" hidden="1" customHeight="1" x14ac:dyDescent="0.4">
      <c r="A81" s="73">
        <v>900.4</v>
      </c>
      <c r="B81" s="137" t="s">
        <v>50</v>
      </c>
      <c r="C81" s="230"/>
      <c r="D81" s="230"/>
      <c r="E81" s="230"/>
      <c r="F81" s="156">
        <f t="shared" si="32"/>
        <v>0</v>
      </c>
      <c r="G81" s="177" t="str">
        <f t="shared" si="26"/>
        <v/>
      </c>
      <c r="H81" s="156">
        <f t="shared" si="23"/>
        <v>0</v>
      </c>
      <c r="I81" s="177" t="str">
        <f t="shared" si="27"/>
        <v/>
      </c>
      <c r="J81" s="184"/>
      <c r="K81" s="184"/>
      <c r="L81" s="184" t="e">
        <f>K81-#REF!</f>
        <v>#REF!</v>
      </c>
      <c r="M81" s="177" t="str">
        <f t="shared" si="28"/>
        <v/>
      </c>
      <c r="N81" s="157"/>
      <c r="O81" s="156">
        <f t="shared" si="24"/>
        <v>0</v>
      </c>
      <c r="P81" s="156">
        <f t="shared" si="30"/>
        <v>0</v>
      </c>
      <c r="Q81" s="156">
        <f t="shared" si="31"/>
        <v>0</v>
      </c>
      <c r="R81" s="177" t="str">
        <f t="shared" si="29"/>
        <v/>
      </c>
    </row>
    <row r="82" spans="1:20" s="197" customFormat="1" ht="21" customHeight="1" x14ac:dyDescent="0.35">
      <c r="A82" s="142"/>
      <c r="B82" s="143" t="s">
        <v>0</v>
      </c>
      <c r="C82" s="153">
        <f>C83+C84</f>
        <v>2106</v>
      </c>
      <c r="D82" s="153">
        <f>D83+D84</f>
        <v>0</v>
      </c>
      <c r="E82" s="153">
        <f>E83+E84</f>
        <v>-7.2080000000000002</v>
      </c>
      <c r="F82" s="153">
        <f t="shared" si="32"/>
        <v>-7.2080000000000002</v>
      </c>
      <c r="G82" s="178" t="str">
        <f t="shared" si="26"/>
        <v/>
      </c>
      <c r="H82" s="153"/>
      <c r="I82" s="178"/>
      <c r="J82" s="148">
        <f>SUM(J83:J87)+J88</f>
        <v>21162.611000000001</v>
      </c>
      <c r="K82" s="148">
        <f>SUM(K83:K87)+K88</f>
        <v>-918.68819999999994</v>
      </c>
      <c r="L82" s="148"/>
      <c r="M82" s="178"/>
      <c r="N82" s="153"/>
      <c r="O82" s="153">
        <f t="shared" si="24"/>
        <v>23268.611000000001</v>
      </c>
      <c r="P82" s="153">
        <f t="shared" si="30"/>
        <v>-925.89619999999991</v>
      </c>
      <c r="Q82" s="153"/>
      <c r="R82" s="178"/>
    </row>
    <row r="83" spans="1:20" s="197" customFormat="1" ht="24" customHeight="1" x14ac:dyDescent="0.4">
      <c r="A83" s="179">
        <v>4110</v>
      </c>
      <c r="B83" s="138" t="s">
        <v>243</v>
      </c>
      <c r="C83" s="159">
        <v>2106</v>
      </c>
      <c r="D83" s="159"/>
      <c r="E83" s="159">
        <v>0</v>
      </c>
      <c r="F83" s="159">
        <f t="shared" si="32"/>
        <v>0</v>
      </c>
      <c r="G83" s="195" t="str">
        <f t="shared" si="26"/>
        <v/>
      </c>
      <c r="H83" s="159"/>
      <c r="I83" s="195">
        <f t="shared" si="27"/>
        <v>0</v>
      </c>
      <c r="J83" s="159">
        <v>23597.611000000001</v>
      </c>
      <c r="K83" s="159">
        <v>0</v>
      </c>
      <c r="L83" s="150"/>
      <c r="M83" s="195"/>
      <c r="N83" s="159"/>
      <c r="O83" s="159">
        <f t="shared" si="24"/>
        <v>25703.611000000001</v>
      </c>
      <c r="P83" s="159">
        <f t="shared" si="30"/>
        <v>0</v>
      </c>
      <c r="Q83" s="159"/>
      <c r="R83" s="195"/>
    </row>
    <row r="84" spans="1:20" s="197" customFormat="1" ht="21" x14ac:dyDescent="0.4">
      <c r="A84" s="179" t="s">
        <v>244</v>
      </c>
      <c r="B84" s="138" t="s">
        <v>245</v>
      </c>
      <c r="C84" s="159">
        <v>0</v>
      </c>
      <c r="D84" s="159">
        <v>0</v>
      </c>
      <c r="E84" s="159">
        <v>-7.2080000000000002</v>
      </c>
      <c r="F84" s="159"/>
      <c r="G84" s="195" t="str">
        <f t="shared" si="26"/>
        <v/>
      </c>
      <c r="H84" s="159"/>
      <c r="I84" s="195" t="str">
        <f t="shared" si="27"/>
        <v/>
      </c>
      <c r="J84" s="159">
        <v>-2435</v>
      </c>
      <c r="K84" s="159">
        <v>-918.68819999999994</v>
      </c>
      <c r="L84" s="150"/>
      <c r="M84" s="195"/>
      <c r="N84" s="159"/>
      <c r="O84" s="159">
        <f t="shared" si="24"/>
        <v>-2435</v>
      </c>
      <c r="P84" s="159">
        <f t="shared" si="30"/>
        <v>-925.89619999999991</v>
      </c>
      <c r="Q84" s="159"/>
      <c r="R84" s="195"/>
    </row>
    <row r="85" spans="1:20" s="1" customFormat="1" ht="63" hidden="1" x14ac:dyDescent="0.4">
      <c r="A85" s="74">
        <v>8103</v>
      </c>
      <c r="B85" s="139" t="s">
        <v>1</v>
      </c>
      <c r="C85" s="159"/>
      <c r="D85" s="159"/>
      <c r="E85" s="159"/>
      <c r="F85" s="160">
        <f t="shared" si="32"/>
        <v>0</v>
      </c>
      <c r="G85" s="177" t="str">
        <f t="shared" si="26"/>
        <v/>
      </c>
      <c r="H85" s="160">
        <f>E85-C85</f>
        <v>0</v>
      </c>
      <c r="I85" s="177" t="str">
        <f t="shared" si="27"/>
        <v/>
      </c>
      <c r="J85" s="150"/>
      <c r="K85" s="150"/>
      <c r="L85" s="150">
        <f>K85-J85</f>
        <v>0</v>
      </c>
      <c r="M85" s="177" t="str">
        <f t="shared" si="28"/>
        <v/>
      </c>
      <c r="N85" s="160"/>
      <c r="O85" s="160">
        <f t="shared" si="24"/>
        <v>0</v>
      </c>
      <c r="P85" s="160">
        <f t="shared" si="30"/>
        <v>0</v>
      </c>
      <c r="Q85" s="160">
        <f t="shared" si="31"/>
        <v>0</v>
      </c>
      <c r="R85" s="177" t="str">
        <f t="shared" si="29"/>
        <v/>
      </c>
    </row>
    <row r="86" spans="1:20" s="1" customFormat="1" ht="63" hidden="1" x14ac:dyDescent="0.4">
      <c r="A86" s="74">
        <v>8104</v>
      </c>
      <c r="B86" s="139" t="s">
        <v>2</v>
      </c>
      <c r="C86" s="159"/>
      <c r="D86" s="159"/>
      <c r="E86" s="159"/>
      <c r="F86" s="160">
        <f t="shared" si="32"/>
        <v>0</v>
      </c>
      <c r="G86" s="177" t="str">
        <f t="shared" si="26"/>
        <v/>
      </c>
      <c r="H86" s="160">
        <f>E86-C86</f>
        <v>0</v>
      </c>
      <c r="I86" s="177" t="str">
        <f t="shared" si="27"/>
        <v/>
      </c>
      <c r="J86" s="150"/>
      <c r="K86" s="150"/>
      <c r="L86" s="150">
        <f>K86-J86</f>
        <v>0</v>
      </c>
      <c r="M86" s="177" t="str">
        <f t="shared" si="28"/>
        <v/>
      </c>
      <c r="N86" s="160"/>
      <c r="O86" s="160">
        <f t="shared" si="24"/>
        <v>0</v>
      </c>
      <c r="P86" s="160">
        <f t="shared" si="30"/>
        <v>0</v>
      </c>
      <c r="Q86" s="160">
        <f t="shared" si="31"/>
        <v>0</v>
      </c>
      <c r="R86" s="177" t="str">
        <f t="shared" si="29"/>
        <v/>
      </c>
    </row>
    <row r="87" spans="1:20" s="1" customFormat="1" ht="42" hidden="1" x14ac:dyDescent="0.4">
      <c r="A87" s="74">
        <v>8106</v>
      </c>
      <c r="B87" s="139" t="s">
        <v>3</v>
      </c>
      <c r="C87" s="159"/>
      <c r="D87" s="159"/>
      <c r="E87" s="159"/>
      <c r="F87" s="160">
        <f t="shared" si="32"/>
        <v>0</v>
      </c>
      <c r="G87" s="177" t="str">
        <f t="shared" si="26"/>
        <v/>
      </c>
      <c r="H87" s="160">
        <f>E87-C87</f>
        <v>0</v>
      </c>
      <c r="I87" s="177" t="str">
        <f t="shared" si="27"/>
        <v/>
      </c>
      <c r="J87" s="150"/>
      <c r="K87" s="150"/>
      <c r="L87" s="150">
        <f>K87-J87</f>
        <v>0</v>
      </c>
      <c r="M87" s="177" t="str">
        <f t="shared" si="28"/>
        <v/>
      </c>
      <c r="N87" s="160"/>
      <c r="O87" s="160">
        <f t="shared" si="24"/>
        <v>0</v>
      </c>
      <c r="P87" s="160">
        <f t="shared" si="30"/>
        <v>0</v>
      </c>
      <c r="Q87" s="160">
        <f t="shared" si="31"/>
        <v>0</v>
      </c>
      <c r="R87" s="177" t="str">
        <f t="shared" si="29"/>
        <v/>
      </c>
    </row>
    <row r="88" spans="1:20" s="1" customFormat="1" ht="63" hidden="1" x14ac:dyDescent="0.4">
      <c r="A88" s="74">
        <v>8107</v>
      </c>
      <c r="B88" s="139" t="s">
        <v>113</v>
      </c>
      <c r="C88" s="159"/>
      <c r="D88" s="159"/>
      <c r="E88" s="159"/>
      <c r="F88" s="160">
        <f t="shared" si="32"/>
        <v>0</v>
      </c>
      <c r="G88" s="177" t="str">
        <f t="shared" si="26"/>
        <v/>
      </c>
      <c r="H88" s="160">
        <f>E88-C88</f>
        <v>0</v>
      </c>
      <c r="I88" s="177" t="str">
        <f t="shared" si="27"/>
        <v/>
      </c>
      <c r="J88" s="150"/>
      <c r="K88" s="150"/>
      <c r="L88" s="150">
        <f>K88-J88</f>
        <v>0</v>
      </c>
      <c r="M88" s="177" t="str">
        <f t="shared" si="28"/>
        <v/>
      </c>
      <c r="N88" s="160"/>
      <c r="O88" s="160">
        <f t="shared" si="24"/>
        <v>0</v>
      </c>
      <c r="P88" s="160">
        <f t="shared" si="30"/>
        <v>0</v>
      </c>
      <c r="Q88" s="160">
        <f t="shared" si="31"/>
        <v>0</v>
      </c>
      <c r="R88" s="177" t="str">
        <f t="shared" si="29"/>
        <v/>
      </c>
    </row>
    <row r="89" spans="1:20" ht="25.5" customHeight="1" x14ac:dyDescent="0.35">
      <c r="A89" s="75"/>
      <c r="B89" s="140" t="s">
        <v>4</v>
      </c>
      <c r="C89" s="152">
        <f>C82+C52</f>
        <v>10322315.280369999</v>
      </c>
      <c r="D89" s="152">
        <f>D82+D52</f>
        <v>3070718.5790899997</v>
      </c>
      <c r="E89" s="152">
        <f>E82+E52</f>
        <v>2495952.2467599995</v>
      </c>
      <c r="F89" s="152">
        <f t="shared" si="32"/>
        <v>-574766.33233000012</v>
      </c>
      <c r="G89" s="177">
        <f t="shared" si="26"/>
        <v>0.81282350774705936</v>
      </c>
      <c r="H89" s="152">
        <f>E89-C89</f>
        <v>-7826363.0336099993</v>
      </c>
      <c r="I89" s="177">
        <f t="shared" si="27"/>
        <v>0.24180158995013115</v>
      </c>
      <c r="J89" s="152">
        <f>J52+J82</f>
        <v>2377570.6915800003</v>
      </c>
      <c r="K89" s="152">
        <f>K52+K82</f>
        <v>288550.24014999997</v>
      </c>
      <c r="L89" s="152">
        <f>L52+L82</f>
        <v>-2066939.1522299997</v>
      </c>
      <c r="M89" s="177">
        <f t="shared" si="28"/>
        <v>0.12136347456329286</v>
      </c>
      <c r="N89" s="196"/>
      <c r="O89" s="196">
        <f t="shared" si="24"/>
        <v>12699885.971949998</v>
      </c>
      <c r="P89" s="196">
        <f t="shared" si="30"/>
        <v>2784502.4869099995</v>
      </c>
      <c r="Q89" s="196">
        <f t="shared" si="31"/>
        <v>-9915383.4850399978</v>
      </c>
      <c r="R89" s="177">
        <f t="shared" si="29"/>
        <v>0.21925413291584495</v>
      </c>
      <c r="S89" s="5"/>
      <c r="T89" s="5"/>
    </row>
    <row r="90" spans="1:20" x14ac:dyDescent="0.3">
      <c r="A90" s="42"/>
      <c r="B90" s="43"/>
      <c r="C90" s="232"/>
      <c r="D90" s="233"/>
      <c r="E90" s="232"/>
      <c r="F90" s="144"/>
      <c r="G90" s="144"/>
      <c r="H90" s="145"/>
      <c r="I90" s="145"/>
      <c r="J90" s="235"/>
      <c r="K90" s="235"/>
      <c r="L90" s="213"/>
      <c r="M90" s="214"/>
      <c r="N90" s="146"/>
      <c r="O90" s="146"/>
      <c r="P90" s="146"/>
      <c r="Q90" s="146"/>
      <c r="R90" s="146"/>
    </row>
    <row r="91" spans="1:20" x14ac:dyDescent="0.3">
      <c r="A91" s="39"/>
      <c r="B91" s="55"/>
      <c r="C91" s="234"/>
      <c r="D91" s="235"/>
      <c r="E91" s="234"/>
      <c r="F91" s="145"/>
      <c r="G91" s="145"/>
      <c r="H91" s="145"/>
      <c r="I91" s="145"/>
      <c r="J91" s="235"/>
      <c r="K91" s="235"/>
      <c r="L91" s="213"/>
      <c r="M91" s="214"/>
      <c r="N91" s="146"/>
      <c r="O91" s="146"/>
      <c r="P91" s="146"/>
      <c r="Q91" s="146"/>
      <c r="R91" s="146"/>
    </row>
    <row r="92" spans="1:20" x14ac:dyDescent="0.3">
      <c r="A92" s="37"/>
      <c r="B92" s="38"/>
      <c r="C92" s="250">
        <v>10176293.589960003</v>
      </c>
      <c r="D92" s="250">
        <v>3072703.2784600006</v>
      </c>
      <c r="E92" s="250">
        <v>2435395.5700400001</v>
      </c>
      <c r="F92" s="39"/>
      <c r="G92" s="39"/>
      <c r="H92" s="45"/>
      <c r="I92" s="198"/>
      <c r="J92" s="247"/>
      <c r="K92" s="248"/>
      <c r="M92" s="209"/>
    </row>
    <row r="93" spans="1:20" ht="17.399999999999999" x14ac:dyDescent="0.3">
      <c r="A93" s="37"/>
      <c r="B93" s="91"/>
      <c r="C93" s="236">
        <f>C52-C92</f>
        <v>143915.69040999562</v>
      </c>
      <c r="D93" s="236">
        <f>D52-D92</f>
        <v>-1984.6993700009771</v>
      </c>
      <c r="E93" s="236">
        <f>E52-E92</f>
        <v>60563.884719999507</v>
      </c>
      <c r="F93" s="45"/>
      <c r="G93" s="45">
        <v>1000</v>
      </c>
      <c r="H93" s="45"/>
      <c r="I93" s="198"/>
      <c r="J93" s="249"/>
      <c r="K93" s="248"/>
      <c r="M93" s="209"/>
    </row>
    <row r="94" spans="1:20" x14ac:dyDescent="0.3">
      <c r="A94" s="37"/>
      <c r="B94" s="38"/>
      <c r="C94" s="236"/>
      <c r="D94" s="237"/>
      <c r="E94" s="238"/>
      <c r="F94" s="45"/>
      <c r="G94" s="45"/>
      <c r="H94" s="45"/>
      <c r="I94" s="198"/>
      <c r="J94" s="248"/>
      <c r="K94" s="249"/>
      <c r="M94" s="209"/>
    </row>
    <row r="95" spans="1:20" x14ac:dyDescent="0.3">
      <c r="A95" s="37"/>
      <c r="B95" s="38"/>
      <c r="C95" s="236"/>
      <c r="D95" s="237"/>
      <c r="E95" s="238"/>
      <c r="F95" s="45"/>
      <c r="G95" s="45"/>
      <c r="H95" s="45"/>
      <c r="I95" s="198"/>
      <c r="J95" s="248"/>
      <c r="K95" s="248"/>
      <c r="M95" s="209"/>
    </row>
    <row r="96" spans="1:20" x14ac:dyDescent="0.3">
      <c r="A96" s="37"/>
      <c r="B96" s="38"/>
      <c r="C96" s="236"/>
      <c r="D96" s="237"/>
      <c r="E96" s="238"/>
      <c r="F96" s="45"/>
      <c r="G96" s="45"/>
      <c r="H96" s="45"/>
      <c r="I96" s="198"/>
      <c r="J96" s="248"/>
      <c r="K96" s="248"/>
      <c r="M96" s="209"/>
    </row>
    <row r="97" spans="1:13" x14ac:dyDescent="0.3">
      <c r="A97" s="37"/>
      <c r="B97" s="38"/>
      <c r="C97" s="236"/>
      <c r="D97" s="237"/>
      <c r="E97" s="238"/>
      <c r="F97" s="45"/>
      <c r="G97" s="45"/>
      <c r="H97" s="45"/>
      <c r="I97" s="198"/>
      <c r="J97" s="248"/>
      <c r="K97" s="248"/>
      <c r="M97" s="209"/>
    </row>
    <row r="98" spans="1:13" x14ac:dyDescent="0.3">
      <c r="A98" s="40"/>
      <c r="B98" s="41"/>
      <c r="C98" s="239"/>
      <c r="D98" s="240"/>
      <c r="E98" s="215"/>
      <c r="F98" s="46"/>
      <c r="G98" s="46"/>
      <c r="H98" s="46"/>
      <c r="M98" s="209"/>
    </row>
    <row r="99" spans="1:13" x14ac:dyDescent="0.3">
      <c r="A99" s="40"/>
      <c r="B99" s="41"/>
      <c r="C99" s="239"/>
      <c r="D99" s="240"/>
      <c r="E99" s="215"/>
      <c r="F99" s="46"/>
      <c r="G99" s="46"/>
      <c r="H99" s="46"/>
      <c r="M99" s="209"/>
    </row>
    <row r="100" spans="1:13" x14ac:dyDescent="0.3">
      <c r="A100" s="40"/>
      <c r="B100" s="41"/>
      <c r="C100" s="239"/>
      <c r="D100" s="240"/>
      <c r="E100" s="215"/>
      <c r="F100" s="46"/>
      <c r="G100" s="46"/>
      <c r="H100" s="46"/>
      <c r="M100" s="209"/>
    </row>
    <row r="101" spans="1:13" x14ac:dyDescent="0.3">
      <c r="M101" s="209"/>
    </row>
    <row r="102" spans="1:13" x14ac:dyDescent="0.3">
      <c r="M102" s="209"/>
    </row>
    <row r="103" spans="1:13" x14ac:dyDescent="0.3">
      <c r="M103" s="209"/>
    </row>
    <row r="104" spans="1:13" x14ac:dyDescent="0.3">
      <c r="M104" s="209"/>
    </row>
    <row r="105" spans="1:13" x14ac:dyDescent="0.3">
      <c r="M105" s="209"/>
    </row>
    <row r="106" spans="1:13" x14ac:dyDescent="0.3">
      <c r="M106" s="209"/>
    </row>
    <row r="107" spans="1:13" x14ac:dyDescent="0.3">
      <c r="M107" s="209"/>
    </row>
    <row r="108" spans="1:13" x14ac:dyDescent="0.3">
      <c r="M108" s="209"/>
    </row>
    <row r="109" spans="1:13" x14ac:dyDescent="0.3">
      <c r="M109" s="209"/>
    </row>
    <row r="110" spans="1:13" x14ac:dyDescent="0.3">
      <c r="M110" s="209"/>
    </row>
    <row r="111" spans="1:13" x14ac:dyDescent="0.3">
      <c r="M111" s="209"/>
    </row>
    <row r="112" spans="1:13" x14ac:dyDescent="0.3">
      <c r="M112" s="209"/>
    </row>
    <row r="113" spans="13:13" x14ac:dyDescent="0.3">
      <c r="M113" s="209"/>
    </row>
    <row r="114" spans="13:13" x14ac:dyDescent="0.3">
      <c r="M114" s="209"/>
    </row>
    <row r="115" spans="13:13" x14ac:dyDescent="0.3">
      <c r="M115" s="209"/>
    </row>
    <row r="116" spans="13:13" x14ac:dyDescent="0.3">
      <c r="M116" s="209"/>
    </row>
    <row r="117" spans="13:13" x14ac:dyDescent="0.3">
      <c r="M117" s="209"/>
    </row>
    <row r="118" spans="13:13" x14ac:dyDescent="0.3">
      <c r="M118" s="209"/>
    </row>
    <row r="119" spans="13:13" x14ac:dyDescent="0.3">
      <c r="M119" s="209"/>
    </row>
    <row r="120" spans="13:13" x14ac:dyDescent="0.3">
      <c r="M120" s="209"/>
    </row>
    <row r="121" spans="13:13" x14ac:dyDescent="0.3">
      <c r="M121" s="209"/>
    </row>
    <row r="122" spans="13:13" x14ac:dyDescent="0.3">
      <c r="M122" s="209"/>
    </row>
    <row r="123" spans="13:13" x14ac:dyDescent="0.3">
      <c r="M123" s="209"/>
    </row>
    <row r="124" spans="13:13" x14ac:dyDescent="0.3">
      <c r="M124" s="209"/>
    </row>
    <row r="125" spans="13:13" x14ac:dyDescent="0.3">
      <c r="M125" s="209"/>
    </row>
    <row r="126" spans="13:13" x14ac:dyDescent="0.3">
      <c r="M126" s="209"/>
    </row>
    <row r="127" spans="13:13" x14ac:dyDescent="0.3">
      <c r="M127" s="209"/>
    </row>
    <row r="128" spans="13:13" x14ac:dyDescent="0.3">
      <c r="M128" s="209"/>
    </row>
    <row r="129" spans="13:13" x14ac:dyDescent="0.3">
      <c r="M129" s="209"/>
    </row>
    <row r="130" spans="13:13" x14ac:dyDescent="0.3">
      <c r="M130" s="209"/>
    </row>
    <row r="131" spans="13:13" x14ac:dyDescent="0.3">
      <c r="M131" s="209"/>
    </row>
    <row r="132" spans="13:13" x14ac:dyDescent="0.3">
      <c r="M132" s="209"/>
    </row>
    <row r="133" spans="13:13" x14ac:dyDescent="0.3">
      <c r="M133" s="209"/>
    </row>
    <row r="134" spans="13:13" x14ac:dyDescent="0.3">
      <c r="M134" s="209"/>
    </row>
    <row r="135" spans="13:13" x14ac:dyDescent="0.3">
      <c r="M135" s="209"/>
    </row>
    <row r="136" spans="13:13" x14ac:dyDescent="0.3">
      <c r="M136" s="209"/>
    </row>
    <row r="137" spans="13:13" x14ac:dyDescent="0.3">
      <c r="M137" s="209"/>
    </row>
    <row r="138" spans="13:13" x14ac:dyDescent="0.3">
      <c r="M138" s="209"/>
    </row>
    <row r="139" spans="13:13" x14ac:dyDescent="0.3">
      <c r="M139" s="209"/>
    </row>
    <row r="140" spans="13:13" x14ac:dyDescent="0.3">
      <c r="M140" s="209"/>
    </row>
    <row r="141" spans="13:13" x14ac:dyDescent="0.3">
      <c r="M141" s="209"/>
    </row>
    <row r="142" spans="13:13" x14ac:dyDescent="0.3">
      <c r="M142" s="209"/>
    </row>
    <row r="143" spans="13:13" x14ac:dyDescent="0.3">
      <c r="M143" s="209"/>
    </row>
    <row r="144" spans="13:13" x14ac:dyDescent="0.3">
      <c r="M144" s="209"/>
    </row>
    <row r="145" spans="13:13" x14ac:dyDescent="0.3">
      <c r="M145" s="209"/>
    </row>
    <row r="146" spans="13:13" x14ac:dyDescent="0.3">
      <c r="M146" s="209"/>
    </row>
    <row r="147" spans="13:13" x14ac:dyDescent="0.3">
      <c r="M147" s="209"/>
    </row>
    <row r="148" spans="13:13" x14ac:dyDescent="0.3">
      <c r="M148" s="209"/>
    </row>
    <row r="149" spans="13:13" x14ac:dyDescent="0.3">
      <c r="M149" s="209"/>
    </row>
    <row r="150" spans="13:13" x14ac:dyDescent="0.3">
      <c r="M150" s="209"/>
    </row>
    <row r="151" spans="13:13" x14ac:dyDescent="0.3">
      <c r="M151" s="209"/>
    </row>
    <row r="152" spans="13:13" x14ac:dyDescent="0.3">
      <c r="M152" s="209"/>
    </row>
    <row r="153" spans="13:13" x14ac:dyDescent="0.3">
      <c r="M153" s="209"/>
    </row>
    <row r="154" spans="13:13" x14ac:dyDescent="0.3">
      <c r="M154" s="209"/>
    </row>
    <row r="155" spans="13:13" x14ac:dyDescent="0.3">
      <c r="M155" s="209"/>
    </row>
    <row r="156" spans="13:13" x14ac:dyDescent="0.3">
      <c r="M156" s="209"/>
    </row>
    <row r="157" spans="13:13" x14ac:dyDescent="0.3">
      <c r="M157" s="209"/>
    </row>
    <row r="158" spans="13:13" x14ac:dyDescent="0.3">
      <c r="M158" s="209"/>
    </row>
    <row r="159" spans="13:13" x14ac:dyDescent="0.3">
      <c r="M159" s="209"/>
    </row>
    <row r="160" spans="13:13" x14ac:dyDescent="0.3">
      <c r="M160" s="209"/>
    </row>
    <row r="161" spans="13:13" x14ac:dyDescent="0.3">
      <c r="M161" s="209"/>
    </row>
    <row r="162" spans="13:13" x14ac:dyDescent="0.3">
      <c r="M162" s="209"/>
    </row>
    <row r="163" spans="13:13" x14ac:dyDescent="0.3">
      <c r="M163" s="209"/>
    </row>
    <row r="164" spans="13:13" x14ac:dyDescent="0.3">
      <c r="M164" s="209"/>
    </row>
    <row r="165" spans="13:13" x14ac:dyDescent="0.3">
      <c r="M165" s="209"/>
    </row>
    <row r="166" spans="13:13" x14ac:dyDescent="0.3">
      <c r="M166" s="209"/>
    </row>
    <row r="167" spans="13:13" x14ac:dyDescent="0.3">
      <c r="M167" s="209"/>
    </row>
    <row r="168" spans="13:13" x14ac:dyDescent="0.3">
      <c r="M168" s="209"/>
    </row>
    <row r="169" spans="13:13" x14ac:dyDescent="0.3">
      <c r="M169" s="209"/>
    </row>
    <row r="170" spans="13:13" x14ac:dyDescent="0.3">
      <c r="M170" s="209"/>
    </row>
    <row r="171" spans="13:13" x14ac:dyDescent="0.3">
      <c r="M171" s="209"/>
    </row>
    <row r="172" spans="13:13" x14ac:dyDescent="0.3">
      <c r="M172" s="209"/>
    </row>
    <row r="173" spans="13:13" x14ac:dyDescent="0.3">
      <c r="M173" s="209"/>
    </row>
    <row r="174" spans="13:13" x14ac:dyDescent="0.3">
      <c r="M174" s="209"/>
    </row>
    <row r="175" spans="13:13" x14ac:dyDescent="0.3">
      <c r="M175" s="209"/>
    </row>
    <row r="176" spans="13:13" x14ac:dyDescent="0.3">
      <c r="M176" s="209"/>
    </row>
    <row r="177" spans="13:13" x14ac:dyDescent="0.3">
      <c r="M177" s="209"/>
    </row>
    <row r="178" spans="13:13" x14ac:dyDescent="0.3">
      <c r="M178" s="209"/>
    </row>
    <row r="179" spans="13:13" x14ac:dyDescent="0.3">
      <c r="M179" s="209"/>
    </row>
    <row r="180" spans="13:13" x14ac:dyDescent="0.3">
      <c r="M180" s="209"/>
    </row>
    <row r="181" spans="13:13" x14ac:dyDescent="0.3">
      <c r="M181" s="209"/>
    </row>
    <row r="182" spans="13:13" x14ac:dyDescent="0.3">
      <c r="M182" s="209"/>
    </row>
    <row r="183" spans="13:13" x14ac:dyDescent="0.3">
      <c r="M183" s="209"/>
    </row>
    <row r="184" spans="13:13" x14ac:dyDescent="0.3">
      <c r="M184" s="209"/>
    </row>
    <row r="185" spans="13:13" x14ac:dyDescent="0.3">
      <c r="M185" s="209"/>
    </row>
    <row r="186" spans="13:13" x14ac:dyDescent="0.3">
      <c r="M186" s="209"/>
    </row>
    <row r="187" spans="13:13" x14ac:dyDescent="0.3">
      <c r="M187" s="209"/>
    </row>
    <row r="188" spans="13:13" x14ac:dyDescent="0.3">
      <c r="M188" s="209"/>
    </row>
    <row r="189" spans="13:13" x14ac:dyDescent="0.3">
      <c r="M189" s="209"/>
    </row>
    <row r="190" spans="13:13" x14ac:dyDescent="0.3">
      <c r="M190" s="209"/>
    </row>
    <row r="191" spans="13:13" x14ac:dyDescent="0.3">
      <c r="M191" s="209"/>
    </row>
    <row r="192" spans="13:13" x14ac:dyDescent="0.3">
      <c r="M192" s="209"/>
    </row>
    <row r="193" spans="13:13" x14ac:dyDescent="0.3">
      <c r="M193" s="209"/>
    </row>
    <row r="194" spans="13:13" x14ac:dyDescent="0.3">
      <c r="M194" s="209"/>
    </row>
    <row r="195" spans="13:13" x14ac:dyDescent="0.3">
      <c r="M195" s="209"/>
    </row>
    <row r="196" spans="13:13" x14ac:dyDescent="0.3">
      <c r="M196" s="209"/>
    </row>
    <row r="197" spans="13:13" x14ac:dyDescent="0.3">
      <c r="M197" s="209"/>
    </row>
    <row r="198" spans="13:13" x14ac:dyDescent="0.3">
      <c r="M198" s="209"/>
    </row>
    <row r="199" spans="13:13" x14ac:dyDescent="0.3">
      <c r="M199" s="209"/>
    </row>
    <row r="200" spans="13:13" x14ac:dyDescent="0.3">
      <c r="M200" s="209"/>
    </row>
    <row r="201" spans="13:13" x14ac:dyDescent="0.3">
      <c r="M201" s="209"/>
    </row>
    <row r="202" spans="13:13" x14ac:dyDescent="0.3">
      <c r="M202" s="209"/>
    </row>
    <row r="203" spans="13:13" x14ac:dyDescent="0.3">
      <c r="M203" s="209"/>
    </row>
    <row r="204" spans="13:13" x14ac:dyDescent="0.3">
      <c r="M204" s="209"/>
    </row>
    <row r="205" spans="13:13" x14ac:dyDescent="0.3">
      <c r="M205" s="209"/>
    </row>
    <row r="206" spans="13:13" x14ac:dyDescent="0.3">
      <c r="M206" s="209"/>
    </row>
    <row r="207" spans="13:13" x14ac:dyDescent="0.3">
      <c r="M207" s="209"/>
    </row>
    <row r="208" spans="13:13" x14ac:dyDescent="0.3">
      <c r="M208" s="209"/>
    </row>
    <row r="209" spans="13:13" x14ac:dyDescent="0.3">
      <c r="M209" s="209"/>
    </row>
    <row r="210" spans="13:13" x14ac:dyDescent="0.3">
      <c r="M210" s="209"/>
    </row>
    <row r="211" spans="13:13" x14ac:dyDescent="0.3">
      <c r="M211" s="209"/>
    </row>
    <row r="212" spans="13:13" x14ac:dyDescent="0.3">
      <c r="M212" s="209"/>
    </row>
    <row r="213" spans="13:13" x14ac:dyDescent="0.3">
      <c r="M213" s="209"/>
    </row>
    <row r="214" spans="13:13" x14ac:dyDescent="0.3">
      <c r="M214" s="209"/>
    </row>
    <row r="215" spans="13:13" x14ac:dyDescent="0.3">
      <c r="M215" s="209"/>
    </row>
    <row r="216" spans="13:13" x14ac:dyDescent="0.3">
      <c r="M216" s="209"/>
    </row>
    <row r="217" spans="13:13" x14ac:dyDescent="0.3">
      <c r="M217" s="209"/>
    </row>
    <row r="218" spans="13:13" x14ac:dyDescent="0.3">
      <c r="M218" s="209"/>
    </row>
    <row r="219" spans="13:13" x14ac:dyDescent="0.3">
      <c r="M219" s="209"/>
    </row>
    <row r="220" spans="13:13" x14ac:dyDescent="0.3">
      <c r="M220" s="209"/>
    </row>
    <row r="221" spans="13:13" x14ac:dyDescent="0.3">
      <c r="M221" s="209"/>
    </row>
    <row r="222" spans="13:13" x14ac:dyDescent="0.3">
      <c r="M222" s="209"/>
    </row>
    <row r="223" spans="13:13" x14ac:dyDescent="0.3">
      <c r="M223" s="209"/>
    </row>
    <row r="224" spans="13:13" x14ac:dyDescent="0.3">
      <c r="M224" s="209"/>
    </row>
    <row r="225" spans="13:13" x14ac:dyDescent="0.3">
      <c r="M225" s="209"/>
    </row>
    <row r="226" spans="13:13" x14ac:dyDescent="0.3">
      <c r="M226" s="209"/>
    </row>
    <row r="227" spans="13:13" x14ac:dyDescent="0.3">
      <c r="M227" s="209"/>
    </row>
    <row r="228" spans="13:13" x14ac:dyDescent="0.3">
      <c r="M228" s="209"/>
    </row>
    <row r="229" spans="13:13" x14ac:dyDescent="0.3">
      <c r="M229" s="209"/>
    </row>
    <row r="230" spans="13:13" x14ac:dyDescent="0.3">
      <c r="M230" s="209"/>
    </row>
    <row r="231" spans="13:13" x14ac:dyDescent="0.3">
      <c r="M231" s="209"/>
    </row>
    <row r="232" spans="13:13" x14ac:dyDescent="0.3">
      <c r="M232" s="209"/>
    </row>
    <row r="233" spans="13:13" x14ac:dyDescent="0.3">
      <c r="M233" s="209"/>
    </row>
    <row r="234" spans="13:13" x14ac:dyDescent="0.3">
      <c r="M234" s="209"/>
    </row>
    <row r="235" spans="13:13" x14ac:dyDescent="0.3">
      <c r="M235" s="209"/>
    </row>
    <row r="236" spans="13:13" x14ac:dyDescent="0.3">
      <c r="M236" s="209"/>
    </row>
    <row r="237" spans="13:13" x14ac:dyDescent="0.3">
      <c r="M237" s="209"/>
    </row>
    <row r="238" spans="13:13" x14ac:dyDescent="0.3">
      <c r="M238" s="209"/>
    </row>
    <row r="239" spans="13:13" x14ac:dyDescent="0.3">
      <c r="M239" s="209"/>
    </row>
    <row r="240" spans="13:13" x14ac:dyDescent="0.3">
      <c r="M240" s="209"/>
    </row>
    <row r="241" spans="13:13" x14ac:dyDescent="0.3">
      <c r="M241" s="209"/>
    </row>
    <row r="242" spans="13:13" x14ac:dyDescent="0.3">
      <c r="M242" s="209"/>
    </row>
    <row r="243" spans="13:13" x14ac:dyDescent="0.3">
      <c r="M243" s="209"/>
    </row>
    <row r="244" spans="13:13" x14ac:dyDescent="0.3">
      <c r="M244" s="209"/>
    </row>
    <row r="245" spans="13:13" x14ac:dyDescent="0.3">
      <c r="M245" s="209"/>
    </row>
    <row r="246" spans="13:13" x14ac:dyDescent="0.3">
      <c r="M246" s="209"/>
    </row>
    <row r="247" spans="13:13" x14ac:dyDescent="0.3">
      <c r="M247" s="209"/>
    </row>
    <row r="248" spans="13:13" x14ac:dyDescent="0.3">
      <c r="M248" s="209"/>
    </row>
    <row r="249" spans="13:13" x14ac:dyDescent="0.3">
      <c r="M249" s="209"/>
    </row>
    <row r="250" spans="13:13" x14ac:dyDescent="0.3">
      <c r="M250" s="209"/>
    </row>
    <row r="251" spans="13:13" x14ac:dyDescent="0.3">
      <c r="M251" s="209"/>
    </row>
    <row r="252" spans="13:13" x14ac:dyDescent="0.3">
      <c r="M252" s="209"/>
    </row>
    <row r="253" spans="13:13" x14ac:dyDescent="0.3">
      <c r="M253" s="209"/>
    </row>
    <row r="254" spans="13:13" x14ac:dyDescent="0.3">
      <c r="M254" s="209"/>
    </row>
    <row r="255" spans="13:13" x14ac:dyDescent="0.3">
      <c r="M255" s="209"/>
    </row>
    <row r="256" spans="13:13" x14ac:dyDescent="0.3">
      <c r="M256" s="209"/>
    </row>
    <row r="257" spans="13:13" x14ac:dyDescent="0.3">
      <c r="M257" s="209"/>
    </row>
    <row r="258" spans="13:13" x14ac:dyDescent="0.3">
      <c r="M258" s="209"/>
    </row>
    <row r="259" spans="13:13" x14ac:dyDescent="0.3">
      <c r="M259" s="209"/>
    </row>
    <row r="260" spans="13:13" x14ac:dyDescent="0.3">
      <c r="M260" s="209"/>
    </row>
    <row r="261" spans="13:13" x14ac:dyDescent="0.3">
      <c r="M261" s="209"/>
    </row>
    <row r="262" spans="13:13" x14ac:dyDescent="0.3">
      <c r="M262" s="209"/>
    </row>
    <row r="263" spans="13:13" x14ac:dyDescent="0.3">
      <c r="M263" s="209"/>
    </row>
    <row r="264" spans="13:13" x14ac:dyDescent="0.3">
      <c r="M264" s="209"/>
    </row>
    <row r="265" spans="13:13" x14ac:dyDescent="0.3">
      <c r="M265" s="209"/>
    </row>
    <row r="266" spans="13:13" x14ac:dyDescent="0.3">
      <c r="M266" s="209"/>
    </row>
    <row r="267" spans="13:13" x14ac:dyDescent="0.3">
      <c r="M267" s="209"/>
    </row>
    <row r="268" spans="13:13" x14ac:dyDescent="0.3">
      <c r="M268" s="209"/>
    </row>
    <row r="269" spans="13:13" x14ac:dyDescent="0.3">
      <c r="M269" s="209"/>
    </row>
    <row r="270" spans="13:13" x14ac:dyDescent="0.3">
      <c r="M270" s="209"/>
    </row>
    <row r="271" spans="13:13" x14ac:dyDescent="0.3">
      <c r="M271" s="209"/>
    </row>
    <row r="272" spans="13:13" x14ac:dyDescent="0.3">
      <c r="M272" s="209"/>
    </row>
    <row r="273" spans="13:13" x14ac:dyDescent="0.3">
      <c r="M273" s="209"/>
    </row>
    <row r="274" spans="13:13" x14ac:dyDescent="0.3">
      <c r="M274" s="209"/>
    </row>
    <row r="275" spans="13:13" x14ac:dyDescent="0.3">
      <c r="M275" s="209"/>
    </row>
    <row r="276" spans="13:13" x14ac:dyDescent="0.3">
      <c r="M276" s="209"/>
    </row>
    <row r="277" spans="13:13" x14ac:dyDescent="0.3">
      <c r="M277" s="209"/>
    </row>
    <row r="278" spans="13:13" x14ac:dyDescent="0.3">
      <c r="M278" s="209"/>
    </row>
    <row r="279" spans="13:13" x14ac:dyDescent="0.3">
      <c r="M279" s="209"/>
    </row>
    <row r="280" spans="13:13" x14ac:dyDescent="0.3">
      <c r="M280" s="209"/>
    </row>
    <row r="281" spans="13:13" x14ac:dyDescent="0.3">
      <c r="M281" s="209"/>
    </row>
    <row r="282" spans="13:13" x14ac:dyDescent="0.3">
      <c r="M282" s="209"/>
    </row>
    <row r="283" spans="13:13" x14ac:dyDescent="0.3">
      <c r="M283" s="209"/>
    </row>
    <row r="284" spans="13:13" x14ac:dyDescent="0.3">
      <c r="M284" s="209"/>
    </row>
    <row r="285" spans="13:13" x14ac:dyDescent="0.3">
      <c r="M285" s="209"/>
    </row>
    <row r="286" spans="13:13" x14ac:dyDescent="0.3">
      <c r="M286" s="209"/>
    </row>
    <row r="287" spans="13:13" x14ac:dyDescent="0.3">
      <c r="M287" s="209"/>
    </row>
    <row r="288" spans="13:13" x14ac:dyDescent="0.3">
      <c r="M288" s="209"/>
    </row>
    <row r="289" spans="13:13" x14ac:dyDescent="0.3">
      <c r="M289" s="209"/>
    </row>
    <row r="290" spans="13:13" x14ac:dyDescent="0.3">
      <c r="M290" s="209"/>
    </row>
    <row r="291" spans="13:13" x14ac:dyDescent="0.3">
      <c r="M291" s="209"/>
    </row>
    <row r="292" spans="13:13" x14ac:dyDescent="0.3">
      <c r="M292" s="209"/>
    </row>
    <row r="293" spans="13:13" x14ac:dyDescent="0.3">
      <c r="M293" s="209"/>
    </row>
    <row r="294" spans="13:13" x14ac:dyDescent="0.3">
      <c r="M294" s="209"/>
    </row>
    <row r="295" spans="13:13" x14ac:dyDescent="0.3">
      <c r="M295" s="209"/>
    </row>
    <row r="296" spans="13:13" x14ac:dyDescent="0.3">
      <c r="M296" s="209"/>
    </row>
    <row r="297" spans="13:13" x14ac:dyDescent="0.3">
      <c r="M297" s="209"/>
    </row>
    <row r="298" spans="13:13" x14ac:dyDescent="0.3">
      <c r="M298" s="209"/>
    </row>
    <row r="299" spans="13:13" x14ac:dyDescent="0.3">
      <c r="M299" s="209"/>
    </row>
    <row r="300" spans="13:13" x14ac:dyDescent="0.3">
      <c r="M300" s="209"/>
    </row>
    <row r="301" spans="13:13" x14ac:dyDescent="0.3">
      <c r="M301" s="209"/>
    </row>
    <row r="302" spans="13:13" x14ac:dyDescent="0.3">
      <c r="M302" s="209"/>
    </row>
    <row r="303" spans="13:13" x14ac:dyDescent="0.3">
      <c r="M303" s="209"/>
    </row>
    <row r="304" spans="13:13" x14ac:dyDescent="0.3">
      <c r="M304" s="209"/>
    </row>
    <row r="305" spans="13:13" x14ac:dyDescent="0.3">
      <c r="M305" s="209"/>
    </row>
    <row r="306" spans="13:13" x14ac:dyDescent="0.3">
      <c r="M306" s="209"/>
    </row>
    <row r="307" spans="13:13" x14ac:dyDescent="0.3">
      <c r="M307" s="209"/>
    </row>
    <row r="308" spans="13:13" x14ac:dyDescent="0.3">
      <c r="M308" s="209"/>
    </row>
    <row r="309" spans="13:13" x14ac:dyDescent="0.3">
      <c r="M309" s="209"/>
    </row>
    <row r="310" spans="13:13" x14ac:dyDescent="0.3">
      <c r="M310" s="209"/>
    </row>
    <row r="311" spans="13:13" x14ac:dyDescent="0.3">
      <c r="M311" s="209"/>
    </row>
    <row r="312" spans="13:13" x14ac:dyDescent="0.3">
      <c r="M312" s="209"/>
    </row>
    <row r="313" spans="13:13" x14ac:dyDescent="0.3">
      <c r="M313" s="209"/>
    </row>
    <row r="314" spans="13:13" x14ac:dyDescent="0.3">
      <c r="M314" s="209"/>
    </row>
    <row r="315" spans="13:13" x14ac:dyDescent="0.3">
      <c r="M315" s="209"/>
    </row>
    <row r="316" spans="13:13" x14ac:dyDescent="0.3">
      <c r="M316" s="209"/>
    </row>
    <row r="317" spans="13:13" x14ac:dyDescent="0.3">
      <c r="M317" s="209"/>
    </row>
  </sheetData>
  <sheetProtection password="C4FF" sheet="1"/>
  <mergeCells count="6">
    <mergeCell ref="N3:R3"/>
    <mergeCell ref="J3:M3"/>
    <mergeCell ref="A3:A4"/>
    <mergeCell ref="B3:B4"/>
    <mergeCell ref="C3:I3"/>
    <mergeCell ref="A1:D1"/>
  </mergeCells>
  <phoneticPr fontId="15" type="noConversion"/>
  <printOptions horizontalCentered="1"/>
  <pageMargins left="0.15748031496062992" right="0.19685039370078741" top="0.98425196850393704" bottom="0.27559055118110237" header="0.31496062992125984" footer="0.19685039370078741"/>
  <pageSetup paperSize="9" scale="38" orientation="landscape" horizontalDpi="4294967294" r:id="rId1"/>
  <headerFooter alignWithMargins="0">
    <oddHeader>&amp;R&amp;P</oddHeader>
  </headerFooter>
  <rowBreaks count="2" manualBreakCount="2">
    <brk id="21" max="17" man="1"/>
    <brk id="4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Вікторія Півторан</cp:lastModifiedBy>
  <cp:lastPrinted>2025-04-11T07:53:01Z</cp:lastPrinted>
  <dcterms:created xsi:type="dcterms:W3CDTF">2001-07-11T13:17:26Z</dcterms:created>
  <dcterms:modified xsi:type="dcterms:W3CDTF">2025-05-07T09:23:07Z</dcterms:modified>
</cp:coreProperties>
</file>