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wnloads\"/>
    </mc:Choice>
  </mc:AlternateContent>
  <xr:revisionPtr revIDLastSave="0" documentId="8_{068AB098-0721-4D91-89CF-4F00BA0CD8E9}" xr6:coauthVersionLast="37" xr6:coauthVersionMax="37" xr10:uidLastSave="{00000000-0000-0000-0000-000000000000}"/>
  <bookViews>
    <workbookView xWindow="0" yWindow="0" windowWidth="23040" windowHeight="8940" activeTab="1"/>
  </bookViews>
  <sheets>
    <sheet name="Доходи" sheetId="5" r:id="rId1"/>
    <sheet name="Видатки" sheetId="6" r:id="rId2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_xlnm._FilterDatabase" localSheetId="1" hidden="1">Видатки!$B$6:$B$91</definedName>
    <definedName name="_xlnm._FilterDatabase" localSheetId="0" hidden="1">Доходи!#REF!</definedName>
    <definedName name="В68">#REF!</definedName>
    <definedName name="вс">#REF!</definedName>
    <definedName name="_xlnm.Print_Titles" localSheetId="1">Видатки!$3:$5</definedName>
    <definedName name="_xlnm.Print_Titles" localSheetId="0">Доходи!$7:$9</definedName>
    <definedName name="_xlnm.Print_Area" localSheetId="1">Видатки!$A$1:$R$93</definedName>
    <definedName name="_xlnm.Print_Area" localSheetId="0">Доходи!$A$1:$R$92</definedName>
  </definedNames>
  <calcPr calcId="162913" fullCalcOnLoad="1"/>
</workbook>
</file>

<file path=xl/calcChain.xml><?xml version="1.0" encoding="utf-8"?>
<calcChain xmlns="http://schemas.openxmlformats.org/spreadsheetml/2006/main">
  <c r="J65" i="5" l="1"/>
  <c r="I65" i="5"/>
  <c r="H65" i="5"/>
  <c r="D34" i="6"/>
  <c r="P28" i="6"/>
  <c r="R28" i="6" s="1"/>
  <c r="O28" i="6"/>
  <c r="M28" i="6"/>
  <c r="L28" i="6"/>
  <c r="K12" i="6"/>
  <c r="J12" i="6"/>
  <c r="E12" i="6"/>
  <c r="C12" i="6"/>
  <c r="K50" i="5"/>
  <c r="L50" i="5"/>
  <c r="P50" i="5" s="1"/>
  <c r="O65" i="5"/>
  <c r="P65" i="5"/>
  <c r="N64" i="5"/>
  <c r="M64" i="5"/>
  <c r="G68" i="5"/>
  <c r="H68" i="5"/>
  <c r="I68" i="5"/>
  <c r="J68" i="5"/>
  <c r="G39" i="5"/>
  <c r="H39" i="5"/>
  <c r="I39" i="5"/>
  <c r="J39" i="5"/>
  <c r="I51" i="5"/>
  <c r="O39" i="5"/>
  <c r="P39" i="5"/>
  <c r="G56" i="5"/>
  <c r="G57" i="5"/>
  <c r="O68" i="5"/>
  <c r="P68" i="5"/>
  <c r="Q68" i="5"/>
  <c r="P83" i="5"/>
  <c r="O83" i="5"/>
  <c r="P82" i="5"/>
  <c r="O82" i="5"/>
  <c r="R82" i="5" s="1"/>
  <c r="P81" i="5"/>
  <c r="O81" i="5"/>
  <c r="R81" i="5"/>
  <c r="P80" i="5"/>
  <c r="O80" i="5"/>
  <c r="R80" i="5"/>
  <c r="P79" i="5"/>
  <c r="O79" i="5"/>
  <c r="P78" i="5"/>
  <c r="O78" i="5"/>
  <c r="Q78" i="5"/>
  <c r="P77" i="5"/>
  <c r="O77" i="5"/>
  <c r="P76" i="5"/>
  <c r="O76" i="5"/>
  <c r="Q76" i="5" s="1"/>
  <c r="P75" i="5"/>
  <c r="O75" i="5"/>
  <c r="P74" i="5"/>
  <c r="R74" i="5" s="1"/>
  <c r="O74" i="5"/>
  <c r="P73" i="5"/>
  <c r="O73" i="5"/>
  <c r="R73" i="5"/>
  <c r="P72" i="5"/>
  <c r="O72" i="5"/>
  <c r="P71" i="5"/>
  <c r="O71" i="5"/>
  <c r="P70" i="5"/>
  <c r="O70" i="5"/>
  <c r="P69" i="5"/>
  <c r="O69" i="5"/>
  <c r="P67" i="5"/>
  <c r="O67" i="5"/>
  <c r="P66" i="5"/>
  <c r="O66" i="5"/>
  <c r="Q66" i="5" s="1"/>
  <c r="P64" i="5"/>
  <c r="O64" i="5"/>
  <c r="P63" i="5"/>
  <c r="O63" i="5"/>
  <c r="P62" i="5"/>
  <c r="Q62" i="5" s="1"/>
  <c r="O62" i="5"/>
  <c r="P61" i="5"/>
  <c r="R61" i="5" s="1"/>
  <c r="O61" i="5"/>
  <c r="P59" i="5"/>
  <c r="O59" i="5"/>
  <c r="Q59" i="5" s="1"/>
  <c r="P58" i="5"/>
  <c r="O58" i="5"/>
  <c r="P57" i="5"/>
  <c r="R57" i="5"/>
  <c r="O57" i="5"/>
  <c r="P56" i="5"/>
  <c r="O56" i="5"/>
  <c r="Q56" i="5" s="1"/>
  <c r="P51" i="5"/>
  <c r="Q51" i="5" s="1"/>
  <c r="O51" i="5"/>
  <c r="P49" i="5"/>
  <c r="O49" i="5"/>
  <c r="P48" i="5"/>
  <c r="O48" i="5"/>
  <c r="P47" i="5"/>
  <c r="O47" i="5"/>
  <c r="P46" i="5"/>
  <c r="O46" i="5"/>
  <c r="P45" i="5"/>
  <c r="O45" i="5"/>
  <c r="P44" i="5"/>
  <c r="O44" i="5"/>
  <c r="P42" i="5"/>
  <c r="O42" i="5"/>
  <c r="P41" i="5"/>
  <c r="Q41" i="5" s="1"/>
  <c r="O41" i="5"/>
  <c r="R41" i="5" s="1"/>
  <c r="P40" i="5"/>
  <c r="O40" i="5"/>
  <c r="P38" i="5"/>
  <c r="R38" i="5"/>
  <c r="O38" i="5"/>
  <c r="P36" i="5"/>
  <c r="O36" i="5"/>
  <c r="P34" i="5"/>
  <c r="Q34" i="5" s="1"/>
  <c r="O34" i="5"/>
  <c r="P33" i="5"/>
  <c r="O33" i="5"/>
  <c r="P32" i="5"/>
  <c r="Q32" i="5" s="1"/>
  <c r="O32" i="5"/>
  <c r="P30" i="5"/>
  <c r="Q30" i="5" s="1"/>
  <c r="O30" i="5"/>
  <c r="P29" i="5"/>
  <c r="O29" i="5"/>
  <c r="P28" i="5"/>
  <c r="O28" i="5"/>
  <c r="P27" i="5"/>
  <c r="Q27" i="5" s="1"/>
  <c r="O27" i="5"/>
  <c r="P25" i="5"/>
  <c r="O25" i="5"/>
  <c r="R25" i="5"/>
  <c r="P24" i="5"/>
  <c r="O24" i="5"/>
  <c r="P23" i="5"/>
  <c r="O23" i="5"/>
  <c r="P22" i="5"/>
  <c r="R22" i="5" s="1"/>
  <c r="O22" i="5"/>
  <c r="P20" i="5"/>
  <c r="O20" i="5"/>
  <c r="Q20" i="5"/>
  <c r="P19" i="5"/>
  <c r="O19" i="5"/>
  <c r="P18" i="5"/>
  <c r="O18" i="5"/>
  <c r="Q18" i="5" s="1"/>
  <c r="P17" i="5"/>
  <c r="O17" i="5"/>
  <c r="R17" i="5" s="1"/>
  <c r="P16" i="5"/>
  <c r="O16" i="5"/>
  <c r="P14" i="5"/>
  <c r="O14" i="5"/>
  <c r="Q14" i="5"/>
  <c r="P13" i="5"/>
  <c r="O13" i="5"/>
  <c r="P12" i="5"/>
  <c r="O12" i="5"/>
  <c r="O7" i="6"/>
  <c r="P7" i="6"/>
  <c r="Q7" i="6" s="1"/>
  <c r="O8" i="6"/>
  <c r="R8" i="6" s="1"/>
  <c r="P8" i="6"/>
  <c r="O9" i="6"/>
  <c r="P9" i="6"/>
  <c r="R9" i="6"/>
  <c r="O10" i="6"/>
  <c r="P10" i="6"/>
  <c r="O11" i="6"/>
  <c r="P11" i="6"/>
  <c r="Q11" i="6" s="1"/>
  <c r="O13" i="6"/>
  <c r="P13" i="6"/>
  <c r="Q13" i="6" s="1"/>
  <c r="O14" i="6"/>
  <c r="P14" i="6"/>
  <c r="O15" i="6"/>
  <c r="P15" i="6"/>
  <c r="R15" i="6"/>
  <c r="O16" i="6"/>
  <c r="P16" i="6"/>
  <c r="Q16" i="6"/>
  <c r="O17" i="6"/>
  <c r="P17" i="6"/>
  <c r="O18" i="6"/>
  <c r="P18" i="6"/>
  <c r="O19" i="6"/>
  <c r="R19" i="6" s="1"/>
  <c r="P19" i="6"/>
  <c r="O20" i="6"/>
  <c r="P20" i="6"/>
  <c r="O21" i="6"/>
  <c r="P21" i="6"/>
  <c r="O22" i="6"/>
  <c r="P22" i="6"/>
  <c r="O23" i="6"/>
  <c r="R23" i="6" s="1"/>
  <c r="P23" i="6"/>
  <c r="O24" i="6"/>
  <c r="P24" i="6"/>
  <c r="R24" i="6" s="1"/>
  <c r="O25" i="6"/>
  <c r="P25" i="6"/>
  <c r="R25" i="6"/>
  <c r="O26" i="6"/>
  <c r="P26" i="6"/>
  <c r="O27" i="6"/>
  <c r="P27" i="6"/>
  <c r="O29" i="6"/>
  <c r="P29" i="6"/>
  <c r="O30" i="6"/>
  <c r="P30" i="6"/>
  <c r="Q30" i="6" s="1"/>
  <c r="O31" i="6"/>
  <c r="P31" i="6"/>
  <c r="O32" i="6"/>
  <c r="P32" i="6"/>
  <c r="O33" i="6"/>
  <c r="P33" i="6"/>
  <c r="O35" i="6"/>
  <c r="Q35" i="6" s="1"/>
  <c r="P35" i="6"/>
  <c r="O36" i="6"/>
  <c r="P36" i="6"/>
  <c r="O37" i="6"/>
  <c r="P37" i="6"/>
  <c r="O38" i="6"/>
  <c r="P38" i="6"/>
  <c r="Q38" i="6" s="1"/>
  <c r="O39" i="6"/>
  <c r="P39" i="6"/>
  <c r="Q39" i="6"/>
  <c r="O40" i="6"/>
  <c r="Q40" i="6" s="1"/>
  <c r="P40" i="6"/>
  <c r="O41" i="6"/>
  <c r="P41" i="6"/>
  <c r="R41" i="6" s="1"/>
  <c r="O43" i="6"/>
  <c r="P43" i="6"/>
  <c r="O44" i="6"/>
  <c r="P44" i="6"/>
  <c r="O45" i="6"/>
  <c r="P45" i="6"/>
  <c r="O46" i="6"/>
  <c r="Q46" i="6" s="1"/>
  <c r="P46" i="6"/>
  <c r="O47" i="6"/>
  <c r="P47" i="6"/>
  <c r="Q47" i="6"/>
  <c r="O48" i="6"/>
  <c r="R48" i="6" s="1"/>
  <c r="P48" i="6"/>
  <c r="O50" i="6"/>
  <c r="Q50" i="6" s="1"/>
  <c r="P50" i="6"/>
  <c r="R50" i="6" s="1"/>
  <c r="O51" i="6"/>
  <c r="Q51" i="6"/>
  <c r="P51" i="6"/>
  <c r="F29" i="6"/>
  <c r="G29" i="6"/>
  <c r="H29" i="6"/>
  <c r="I29" i="6"/>
  <c r="I18" i="6"/>
  <c r="I17" i="6"/>
  <c r="I16" i="6"/>
  <c r="H17" i="6"/>
  <c r="H14" i="6"/>
  <c r="H15" i="6"/>
  <c r="H16" i="6"/>
  <c r="H64" i="5"/>
  <c r="I64" i="5"/>
  <c r="J64" i="5"/>
  <c r="H66" i="5"/>
  <c r="I66" i="5"/>
  <c r="J66" i="5"/>
  <c r="G58" i="5"/>
  <c r="H58" i="5"/>
  <c r="I58" i="5"/>
  <c r="J58" i="5"/>
  <c r="E6" i="6"/>
  <c r="D6" i="6"/>
  <c r="F6" i="6" s="1"/>
  <c r="C6" i="6"/>
  <c r="K6" i="6"/>
  <c r="J6" i="6"/>
  <c r="J49" i="6" s="1"/>
  <c r="L29" i="6"/>
  <c r="M29" i="6"/>
  <c r="I63" i="5"/>
  <c r="G61" i="5"/>
  <c r="H61" i="5"/>
  <c r="I61" i="5"/>
  <c r="J61" i="5"/>
  <c r="G62" i="5"/>
  <c r="H62" i="5"/>
  <c r="I62" i="5"/>
  <c r="J62" i="5"/>
  <c r="H63" i="5"/>
  <c r="J63" i="5"/>
  <c r="E55" i="5"/>
  <c r="F55" i="5"/>
  <c r="F54" i="5" s="1"/>
  <c r="D55" i="5"/>
  <c r="F11" i="6"/>
  <c r="F7" i="6"/>
  <c r="F8" i="6"/>
  <c r="F9" i="6"/>
  <c r="F10" i="6"/>
  <c r="E31" i="5"/>
  <c r="H31" i="5" s="1"/>
  <c r="F31" i="5"/>
  <c r="D31" i="5"/>
  <c r="D15" i="5"/>
  <c r="E15" i="5"/>
  <c r="F15" i="5"/>
  <c r="G15" i="6"/>
  <c r="I15" i="6"/>
  <c r="L15" i="6"/>
  <c r="M15" i="6"/>
  <c r="D12" i="6"/>
  <c r="G12" i="6" s="1"/>
  <c r="D42" i="6"/>
  <c r="F42" i="6"/>
  <c r="E21" i="5"/>
  <c r="H21" i="5" s="1"/>
  <c r="E26" i="5"/>
  <c r="C42" i="6"/>
  <c r="C49" i="6"/>
  <c r="C34" i="6"/>
  <c r="L31" i="5"/>
  <c r="M33" i="5"/>
  <c r="N33" i="5"/>
  <c r="K31" i="5"/>
  <c r="F36" i="6"/>
  <c r="G36" i="6"/>
  <c r="H36" i="6"/>
  <c r="I36" i="6"/>
  <c r="L36" i="6"/>
  <c r="L37" i="6"/>
  <c r="L38" i="6"/>
  <c r="L39" i="6"/>
  <c r="L40" i="6"/>
  <c r="L41" i="6"/>
  <c r="G59" i="5"/>
  <c r="H59" i="5"/>
  <c r="I59" i="5"/>
  <c r="J59" i="5"/>
  <c r="M59" i="5"/>
  <c r="N59" i="5"/>
  <c r="L60" i="5"/>
  <c r="K60" i="5"/>
  <c r="E60" i="5"/>
  <c r="F60" i="5"/>
  <c r="G60" i="5" s="1"/>
  <c r="D60" i="5"/>
  <c r="O60" i="5" s="1"/>
  <c r="M83" i="5"/>
  <c r="N83" i="5"/>
  <c r="G83" i="5"/>
  <c r="H83" i="5"/>
  <c r="I83" i="5"/>
  <c r="J83" i="5"/>
  <c r="M67" i="5"/>
  <c r="N67" i="5"/>
  <c r="M69" i="5"/>
  <c r="N69" i="5"/>
  <c r="M70" i="5"/>
  <c r="N70" i="5"/>
  <c r="M71" i="5"/>
  <c r="N71" i="5"/>
  <c r="M72" i="5"/>
  <c r="N72" i="5"/>
  <c r="M73" i="5"/>
  <c r="N73" i="5"/>
  <c r="M74" i="5"/>
  <c r="N74" i="5"/>
  <c r="M75" i="5"/>
  <c r="N75" i="5"/>
  <c r="M76" i="5"/>
  <c r="N76" i="5"/>
  <c r="M77" i="5"/>
  <c r="N77" i="5"/>
  <c r="M78" i="5"/>
  <c r="N78" i="5"/>
  <c r="M79" i="5"/>
  <c r="N79" i="5"/>
  <c r="M80" i="5"/>
  <c r="N80" i="5"/>
  <c r="M81" i="5"/>
  <c r="N81" i="5"/>
  <c r="M82" i="5"/>
  <c r="N82" i="5"/>
  <c r="G67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H67" i="5"/>
  <c r="I67" i="5"/>
  <c r="J67" i="5"/>
  <c r="H69" i="5"/>
  <c r="I69" i="5"/>
  <c r="J69" i="5"/>
  <c r="H70" i="5"/>
  <c r="I70" i="5"/>
  <c r="J70" i="5"/>
  <c r="H71" i="5"/>
  <c r="I71" i="5"/>
  <c r="J71" i="5"/>
  <c r="H72" i="5"/>
  <c r="I72" i="5"/>
  <c r="J72" i="5"/>
  <c r="H73" i="5"/>
  <c r="I73" i="5"/>
  <c r="J73" i="5"/>
  <c r="H74" i="5"/>
  <c r="I74" i="5"/>
  <c r="J74" i="5"/>
  <c r="H75" i="5"/>
  <c r="I75" i="5"/>
  <c r="J75" i="5"/>
  <c r="H76" i="5"/>
  <c r="I76" i="5"/>
  <c r="J76" i="5"/>
  <c r="H77" i="5"/>
  <c r="I77" i="5"/>
  <c r="J77" i="5"/>
  <c r="H78" i="5"/>
  <c r="I78" i="5"/>
  <c r="J78" i="5"/>
  <c r="H79" i="5"/>
  <c r="I79" i="5"/>
  <c r="J79" i="5"/>
  <c r="H80" i="5"/>
  <c r="I80" i="5"/>
  <c r="J80" i="5"/>
  <c r="H81" i="5"/>
  <c r="I81" i="5"/>
  <c r="J81" i="5"/>
  <c r="H82" i="5"/>
  <c r="I82" i="5"/>
  <c r="J82" i="5"/>
  <c r="M36" i="6"/>
  <c r="E42" i="6"/>
  <c r="E49" i="6"/>
  <c r="E43" i="5"/>
  <c r="G43" i="5" s="1"/>
  <c r="D21" i="5"/>
  <c r="O21" i="5" s="1"/>
  <c r="F21" i="5"/>
  <c r="G34" i="5"/>
  <c r="I34" i="5"/>
  <c r="L18" i="6"/>
  <c r="L19" i="6"/>
  <c r="L20" i="6"/>
  <c r="L21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3" i="6"/>
  <c r="M85" i="6"/>
  <c r="M86" i="6"/>
  <c r="M87" i="6"/>
  <c r="M88" i="6"/>
  <c r="M89" i="6"/>
  <c r="M90" i="6"/>
  <c r="M50" i="6"/>
  <c r="M51" i="6"/>
  <c r="M7" i="6"/>
  <c r="M8" i="6"/>
  <c r="M9" i="6"/>
  <c r="M10" i="6"/>
  <c r="M11" i="6"/>
  <c r="M13" i="6"/>
  <c r="M14" i="6"/>
  <c r="M16" i="6"/>
  <c r="M17" i="6"/>
  <c r="M18" i="6"/>
  <c r="M19" i="6"/>
  <c r="M20" i="6"/>
  <c r="M21" i="6"/>
  <c r="M22" i="6"/>
  <c r="M23" i="6"/>
  <c r="M24" i="6"/>
  <c r="M25" i="6"/>
  <c r="M26" i="6"/>
  <c r="M27" i="6"/>
  <c r="M30" i="6"/>
  <c r="M31" i="6"/>
  <c r="M32" i="6"/>
  <c r="M33" i="6"/>
  <c r="M35" i="6"/>
  <c r="M37" i="6"/>
  <c r="M38" i="6"/>
  <c r="M39" i="6"/>
  <c r="M40" i="6"/>
  <c r="M41" i="6"/>
  <c r="M43" i="6"/>
  <c r="M44" i="6"/>
  <c r="M45" i="6"/>
  <c r="M46" i="6"/>
  <c r="M47" i="6"/>
  <c r="M48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3" i="6"/>
  <c r="I84" i="6"/>
  <c r="I85" i="6"/>
  <c r="I86" i="6"/>
  <c r="I87" i="6"/>
  <c r="I88" i="6"/>
  <c r="I89" i="6"/>
  <c r="I90" i="6"/>
  <c r="I50" i="6"/>
  <c r="I51" i="6"/>
  <c r="I7" i="6"/>
  <c r="I8" i="6"/>
  <c r="I9" i="6"/>
  <c r="I10" i="6"/>
  <c r="I11" i="6"/>
  <c r="I13" i="6"/>
  <c r="I14" i="6"/>
  <c r="I19" i="6"/>
  <c r="I20" i="6"/>
  <c r="I21" i="6"/>
  <c r="I22" i="6"/>
  <c r="I23" i="6"/>
  <c r="I24" i="6"/>
  <c r="I25" i="6"/>
  <c r="I26" i="6"/>
  <c r="I27" i="6"/>
  <c r="I30" i="6"/>
  <c r="I31" i="6"/>
  <c r="I32" i="6"/>
  <c r="I33" i="6"/>
  <c r="I35" i="6"/>
  <c r="I37" i="6"/>
  <c r="I38" i="6"/>
  <c r="I39" i="6"/>
  <c r="I40" i="6"/>
  <c r="I41" i="6"/>
  <c r="I43" i="6"/>
  <c r="I44" i="6"/>
  <c r="I45" i="6"/>
  <c r="I46" i="6"/>
  <c r="I47" i="6"/>
  <c r="I48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3" i="6"/>
  <c r="G84" i="6"/>
  <c r="G85" i="6"/>
  <c r="G86" i="6"/>
  <c r="G87" i="6"/>
  <c r="G88" i="6"/>
  <c r="G89" i="6"/>
  <c r="G90" i="6"/>
  <c r="G50" i="6"/>
  <c r="G51" i="6"/>
  <c r="G7" i="6"/>
  <c r="G8" i="6"/>
  <c r="G9" i="6"/>
  <c r="G10" i="6"/>
  <c r="G11" i="6"/>
  <c r="G13" i="6"/>
  <c r="G14" i="6"/>
  <c r="G16" i="6"/>
  <c r="G17" i="6"/>
  <c r="G18" i="6"/>
  <c r="G19" i="6"/>
  <c r="G20" i="6"/>
  <c r="G21" i="6"/>
  <c r="G22" i="6"/>
  <c r="G23" i="6"/>
  <c r="G24" i="6"/>
  <c r="G25" i="6"/>
  <c r="G26" i="6"/>
  <c r="G27" i="6"/>
  <c r="G30" i="6"/>
  <c r="G31" i="6"/>
  <c r="G32" i="6"/>
  <c r="G33" i="6"/>
  <c r="G35" i="6"/>
  <c r="G37" i="6"/>
  <c r="G38" i="6"/>
  <c r="G39" i="6"/>
  <c r="G40" i="6"/>
  <c r="G41" i="6"/>
  <c r="G43" i="6"/>
  <c r="G44" i="6"/>
  <c r="G45" i="6"/>
  <c r="G46" i="6"/>
  <c r="G47" i="6"/>
  <c r="G48" i="6"/>
  <c r="N56" i="5"/>
  <c r="N57" i="5"/>
  <c r="N61" i="5"/>
  <c r="N62" i="5"/>
  <c r="N12" i="5"/>
  <c r="N13" i="5"/>
  <c r="N14" i="5"/>
  <c r="N16" i="5"/>
  <c r="N17" i="5"/>
  <c r="N18" i="5"/>
  <c r="N19" i="5"/>
  <c r="N20" i="5"/>
  <c r="N22" i="5"/>
  <c r="N23" i="5"/>
  <c r="N24" i="5"/>
  <c r="N25" i="5"/>
  <c r="N27" i="5"/>
  <c r="N28" i="5"/>
  <c r="N29" i="5"/>
  <c r="N30" i="5"/>
  <c r="N32" i="5"/>
  <c r="N34" i="5"/>
  <c r="N36" i="5"/>
  <c r="N38" i="5"/>
  <c r="N40" i="5"/>
  <c r="N41" i="5"/>
  <c r="N42" i="5"/>
  <c r="N44" i="5"/>
  <c r="N45" i="5"/>
  <c r="N46" i="5"/>
  <c r="N47" i="5"/>
  <c r="N48" i="5"/>
  <c r="N49" i="5"/>
  <c r="N51" i="5"/>
  <c r="J56" i="5"/>
  <c r="J57" i="5"/>
  <c r="J12" i="5"/>
  <c r="J13" i="5"/>
  <c r="J14" i="5"/>
  <c r="J16" i="5"/>
  <c r="J17" i="5"/>
  <c r="J18" i="5"/>
  <c r="J19" i="5"/>
  <c r="J20" i="5"/>
  <c r="J22" i="5"/>
  <c r="J23" i="5"/>
  <c r="J24" i="5"/>
  <c r="J25" i="5"/>
  <c r="J27" i="5"/>
  <c r="J28" i="5"/>
  <c r="J29" i="5"/>
  <c r="J30" i="5"/>
  <c r="J32" i="5"/>
  <c r="J34" i="5"/>
  <c r="J36" i="5"/>
  <c r="J38" i="5"/>
  <c r="J40" i="5"/>
  <c r="J41" i="5"/>
  <c r="J42" i="5"/>
  <c r="J44" i="5"/>
  <c r="J45" i="5"/>
  <c r="J46" i="5"/>
  <c r="J47" i="5"/>
  <c r="J48" i="5"/>
  <c r="J49" i="5"/>
  <c r="J51" i="5"/>
  <c r="H56" i="5"/>
  <c r="H57" i="5"/>
  <c r="H85" i="5"/>
  <c r="H86" i="5"/>
  <c r="H87" i="5"/>
  <c r="H88" i="5"/>
  <c r="H90" i="5"/>
  <c r="H22" i="5"/>
  <c r="H23" i="5"/>
  <c r="H24" i="5"/>
  <c r="H25" i="5"/>
  <c r="H27" i="5"/>
  <c r="H28" i="5"/>
  <c r="H29" i="5"/>
  <c r="H30" i="5"/>
  <c r="H32" i="5"/>
  <c r="H34" i="5"/>
  <c r="H36" i="5"/>
  <c r="H38" i="5"/>
  <c r="H40" i="5"/>
  <c r="H41" i="5"/>
  <c r="H42" i="5"/>
  <c r="H44" i="5"/>
  <c r="H45" i="5"/>
  <c r="H46" i="5"/>
  <c r="H47" i="5"/>
  <c r="H48" i="5"/>
  <c r="H49" i="5"/>
  <c r="H51" i="5"/>
  <c r="H12" i="5"/>
  <c r="H13" i="5"/>
  <c r="H14" i="5"/>
  <c r="H16" i="5"/>
  <c r="H17" i="5"/>
  <c r="H18" i="5"/>
  <c r="H19" i="5"/>
  <c r="H20" i="5"/>
  <c r="L15" i="5"/>
  <c r="P15" i="5"/>
  <c r="K15" i="5"/>
  <c r="G45" i="5"/>
  <c r="G46" i="5"/>
  <c r="G47" i="5"/>
  <c r="G48" i="5"/>
  <c r="M12" i="5"/>
  <c r="M13" i="5"/>
  <c r="M14" i="5"/>
  <c r="F23" i="6"/>
  <c r="H23" i="6"/>
  <c r="I25" i="5"/>
  <c r="M61" i="5"/>
  <c r="L22" i="6"/>
  <c r="H41" i="6"/>
  <c r="F41" i="6"/>
  <c r="H39" i="6"/>
  <c r="F39" i="6"/>
  <c r="M34" i="5"/>
  <c r="G30" i="5"/>
  <c r="I30" i="5"/>
  <c r="G25" i="5"/>
  <c r="F26" i="5"/>
  <c r="G26" i="5" s="1"/>
  <c r="D26" i="5"/>
  <c r="O26" i="5"/>
  <c r="R26" i="5" s="1"/>
  <c r="K34" i="6"/>
  <c r="J34" i="6"/>
  <c r="F21" i="6"/>
  <c r="H21" i="6"/>
  <c r="M62" i="5"/>
  <c r="L44" i="6"/>
  <c r="L10" i="6"/>
  <c r="L11" i="6"/>
  <c r="E34" i="6"/>
  <c r="G34" i="6" s="1"/>
  <c r="L55" i="5"/>
  <c r="P55" i="5" s="1"/>
  <c r="K55" i="5"/>
  <c r="K54" i="5" s="1"/>
  <c r="M47" i="5"/>
  <c r="M48" i="5"/>
  <c r="M36" i="5"/>
  <c r="M32" i="5"/>
  <c r="M51" i="5"/>
  <c r="M44" i="5"/>
  <c r="M45" i="5"/>
  <c r="M46" i="5"/>
  <c r="G49" i="5"/>
  <c r="I49" i="5"/>
  <c r="E50" i="5"/>
  <c r="F50" i="5"/>
  <c r="I50" i="5" s="1"/>
  <c r="D50" i="5"/>
  <c r="M56" i="5"/>
  <c r="M57" i="5"/>
  <c r="I32" i="5"/>
  <c r="G32" i="5"/>
  <c r="P86" i="6"/>
  <c r="L23" i="6"/>
  <c r="L24" i="6"/>
  <c r="L25" i="6"/>
  <c r="L50" i="6"/>
  <c r="L51" i="6"/>
  <c r="L47" i="6"/>
  <c r="L48" i="6"/>
  <c r="L86" i="6"/>
  <c r="L13" i="6"/>
  <c r="L14" i="6"/>
  <c r="L16" i="6"/>
  <c r="F30" i="6"/>
  <c r="H30" i="6"/>
  <c r="L30" i="6"/>
  <c r="F83" i="6"/>
  <c r="L43" i="5"/>
  <c r="N43" i="5"/>
  <c r="G12" i="5"/>
  <c r="G13" i="5"/>
  <c r="L26" i="5"/>
  <c r="K26" i="5"/>
  <c r="M26" i="5" s="1"/>
  <c r="L21" i="5"/>
  <c r="P21" i="5" s="1"/>
  <c r="K21" i="5"/>
  <c r="K10" i="5" s="1"/>
  <c r="K52" i="5" s="1"/>
  <c r="E11" i="5"/>
  <c r="O86" i="6"/>
  <c r="F35" i="6"/>
  <c r="F37" i="6"/>
  <c r="F38" i="6"/>
  <c r="F40" i="6"/>
  <c r="F43" i="6"/>
  <c r="F44" i="6"/>
  <c r="F45" i="6"/>
  <c r="F46" i="6"/>
  <c r="F47" i="6"/>
  <c r="F48" i="6"/>
  <c r="K42" i="6"/>
  <c r="K49" i="6" s="1"/>
  <c r="J42" i="6"/>
  <c r="M42" i="6" s="1"/>
  <c r="L37" i="5"/>
  <c r="K43" i="5"/>
  <c r="K37" i="5"/>
  <c r="L11" i="5"/>
  <c r="M11" i="5" s="1"/>
  <c r="K11" i="5"/>
  <c r="C82" i="6"/>
  <c r="J82" i="6"/>
  <c r="O82" i="6" s="1"/>
  <c r="K82" i="6"/>
  <c r="E82" i="6"/>
  <c r="F11" i="5"/>
  <c r="F10" i="5" s="1"/>
  <c r="F37" i="5"/>
  <c r="I37" i="5" s="1"/>
  <c r="E37" i="5"/>
  <c r="F43" i="5"/>
  <c r="M49" i="5"/>
  <c r="L8" i="6"/>
  <c r="H47" i="6"/>
  <c r="H48" i="6"/>
  <c r="L45" i="6"/>
  <c r="L35" i="6"/>
  <c r="H8" i="6"/>
  <c r="H9" i="6"/>
  <c r="H35" i="6"/>
  <c r="H44" i="6"/>
  <c r="H45" i="6"/>
  <c r="F26" i="6"/>
  <c r="H26" i="6"/>
  <c r="F27" i="6"/>
  <c r="H27" i="6"/>
  <c r="F14" i="6"/>
  <c r="F16" i="6"/>
  <c r="F17" i="6"/>
  <c r="F18" i="6"/>
  <c r="H18" i="6"/>
  <c r="F19" i="6"/>
  <c r="H19" i="6"/>
  <c r="F20" i="6"/>
  <c r="H20" i="6"/>
  <c r="L26" i="6"/>
  <c r="L27" i="6"/>
  <c r="F22" i="6"/>
  <c r="H22" i="6"/>
  <c r="D43" i="5"/>
  <c r="D35" i="5" s="1"/>
  <c r="D82" i="6"/>
  <c r="G82" i="6" s="1"/>
  <c r="F13" i="6"/>
  <c r="F24" i="6"/>
  <c r="F25" i="6"/>
  <c r="F31" i="6"/>
  <c r="F32" i="6"/>
  <c r="F33" i="6"/>
  <c r="F50" i="6"/>
  <c r="F51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4" i="6"/>
  <c r="F85" i="6"/>
  <c r="F87" i="6"/>
  <c r="F88" i="6"/>
  <c r="F89" i="6"/>
  <c r="F90" i="6"/>
  <c r="G16" i="5"/>
  <c r="G17" i="5"/>
  <c r="G18" i="5"/>
  <c r="G19" i="5"/>
  <c r="G20" i="5"/>
  <c r="G22" i="5"/>
  <c r="G23" i="5"/>
  <c r="G24" i="5"/>
  <c r="G27" i="5"/>
  <c r="G28" i="5"/>
  <c r="G29" i="5"/>
  <c r="G36" i="5"/>
  <c r="G38" i="5"/>
  <c r="G40" i="5"/>
  <c r="G41" i="5"/>
  <c r="G42" i="5"/>
  <c r="G44" i="5"/>
  <c r="G51" i="5"/>
  <c r="H43" i="6"/>
  <c r="L43" i="6"/>
  <c r="L90" i="6"/>
  <c r="L89" i="6"/>
  <c r="L88" i="6"/>
  <c r="L87" i="6"/>
  <c r="L46" i="6"/>
  <c r="D37" i="5"/>
  <c r="I23" i="5"/>
  <c r="I22" i="5"/>
  <c r="L7" i="6"/>
  <c r="H7" i="6"/>
  <c r="D11" i="5"/>
  <c r="I11" i="5" s="1"/>
  <c r="L17" i="6"/>
  <c r="O53" i="6"/>
  <c r="P53" i="6"/>
  <c r="O54" i="6"/>
  <c r="Q54" i="6" s="1"/>
  <c r="P54" i="6"/>
  <c r="O55" i="6"/>
  <c r="O56" i="6"/>
  <c r="P56" i="6"/>
  <c r="Q56" i="6" s="1"/>
  <c r="O57" i="6"/>
  <c r="P57" i="6"/>
  <c r="Q57" i="6" s="1"/>
  <c r="O58" i="6"/>
  <c r="O59" i="6"/>
  <c r="O60" i="6"/>
  <c r="P60" i="6"/>
  <c r="Q60" i="6" s="1"/>
  <c r="O61" i="6"/>
  <c r="P61" i="6"/>
  <c r="O62" i="6"/>
  <c r="R62" i="6" s="1"/>
  <c r="P62" i="6"/>
  <c r="O63" i="6"/>
  <c r="P63" i="6"/>
  <c r="R63" i="6" s="1"/>
  <c r="O64" i="6"/>
  <c r="P64" i="6"/>
  <c r="O65" i="6"/>
  <c r="P65" i="6"/>
  <c r="Q65" i="6" s="1"/>
  <c r="O66" i="6"/>
  <c r="P66" i="6"/>
  <c r="Q66" i="6"/>
  <c r="R66" i="6"/>
  <c r="O67" i="6"/>
  <c r="P67" i="6"/>
  <c r="R67" i="6"/>
  <c r="O68" i="6"/>
  <c r="O69" i="6"/>
  <c r="O70" i="6"/>
  <c r="P70" i="6"/>
  <c r="O71" i="6"/>
  <c r="Q71" i="6" s="1"/>
  <c r="P71" i="6"/>
  <c r="O72" i="6"/>
  <c r="R72" i="6"/>
  <c r="P72" i="6"/>
  <c r="Q72" i="6" s="1"/>
  <c r="O73" i="6"/>
  <c r="P73" i="6"/>
  <c r="R73" i="6" s="1"/>
  <c r="Q73" i="6"/>
  <c r="O74" i="6"/>
  <c r="O75" i="6"/>
  <c r="O76" i="6"/>
  <c r="P76" i="6"/>
  <c r="O77" i="6"/>
  <c r="P77" i="6"/>
  <c r="O78" i="6"/>
  <c r="R78" i="6"/>
  <c r="P78" i="6"/>
  <c r="O79" i="6"/>
  <c r="P79" i="6"/>
  <c r="R79" i="6"/>
  <c r="O80" i="6"/>
  <c r="P80" i="6"/>
  <c r="O81" i="6"/>
  <c r="O83" i="6"/>
  <c r="R83" i="6" s="1"/>
  <c r="P83" i="6"/>
  <c r="O84" i="6"/>
  <c r="P84" i="6"/>
  <c r="O85" i="6"/>
  <c r="P85" i="6"/>
  <c r="O87" i="6"/>
  <c r="P87" i="6"/>
  <c r="Q87" i="6" s="1"/>
  <c r="O88" i="6"/>
  <c r="P88" i="6"/>
  <c r="O89" i="6"/>
  <c r="P89" i="6"/>
  <c r="R89" i="6" s="1"/>
  <c r="O90" i="6"/>
  <c r="R90" i="6" s="1"/>
  <c r="Q90" i="6"/>
  <c r="P90" i="6"/>
  <c r="H37" i="6"/>
  <c r="H38" i="6"/>
  <c r="H40" i="6"/>
  <c r="H46" i="6"/>
  <c r="H24" i="6"/>
  <c r="N24" i="6"/>
  <c r="H25" i="6"/>
  <c r="N25" i="6"/>
  <c r="I27" i="5"/>
  <c r="F89" i="5"/>
  <c r="J89" i="5"/>
  <c r="P55" i="6"/>
  <c r="Q55" i="6" s="1"/>
  <c r="R55" i="6"/>
  <c r="P68" i="6"/>
  <c r="R68" i="6" s="1"/>
  <c r="Q68" i="6"/>
  <c r="H10" i="6"/>
  <c r="H11" i="6"/>
  <c r="H13" i="6"/>
  <c r="H31" i="6"/>
  <c r="H32" i="6"/>
  <c r="H33" i="6"/>
  <c r="H50" i="6"/>
  <c r="H51" i="6"/>
  <c r="H53" i="6"/>
  <c r="H54" i="6"/>
  <c r="H55" i="6"/>
  <c r="H56" i="6"/>
  <c r="H57" i="6"/>
  <c r="H59" i="6"/>
  <c r="H60" i="6"/>
  <c r="H61" i="6"/>
  <c r="H63" i="6"/>
  <c r="H64" i="6"/>
  <c r="H65" i="6"/>
  <c r="H66" i="6"/>
  <c r="H67" i="6"/>
  <c r="H69" i="6"/>
  <c r="H70" i="6"/>
  <c r="H71" i="6"/>
  <c r="H72" i="6"/>
  <c r="H73" i="6"/>
  <c r="H75" i="6"/>
  <c r="H76" i="6"/>
  <c r="H77" i="6"/>
  <c r="H78" i="6"/>
  <c r="H79" i="6"/>
  <c r="H80" i="6"/>
  <c r="H85" i="6"/>
  <c r="H87" i="6"/>
  <c r="H88" i="6"/>
  <c r="H89" i="6"/>
  <c r="H90" i="6"/>
  <c r="N13" i="6"/>
  <c r="M27" i="5"/>
  <c r="O86" i="5"/>
  <c r="Q86" i="5" s="1"/>
  <c r="P86" i="5"/>
  <c r="O87" i="5"/>
  <c r="P87" i="5"/>
  <c r="R87" i="5" s="1"/>
  <c r="O88" i="5"/>
  <c r="P88" i="5"/>
  <c r="R88" i="5" s="1"/>
  <c r="Q88" i="5"/>
  <c r="K89" i="5"/>
  <c r="O89" i="5"/>
  <c r="L89" i="5"/>
  <c r="M89" i="5" s="1"/>
  <c r="O90" i="5"/>
  <c r="P90" i="5"/>
  <c r="R90" i="5" s="1"/>
  <c r="P85" i="5"/>
  <c r="Q85" i="5" s="1"/>
  <c r="R85" i="5"/>
  <c r="O85" i="5"/>
  <c r="M88" i="5"/>
  <c r="N88" i="5"/>
  <c r="N87" i="5"/>
  <c r="M87" i="5"/>
  <c r="I85" i="5"/>
  <c r="J85" i="5"/>
  <c r="I86" i="5"/>
  <c r="J86" i="5"/>
  <c r="I87" i="5"/>
  <c r="J87" i="5"/>
  <c r="I88" i="5"/>
  <c r="J88" i="5"/>
  <c r="I12" i="5"/>
  <c r="I13" i="5"/>
  <c r="I16" i="5"/>
  <c r="I17" i="5"/>
  <c r="I18" i="5"/>
  <c r="I19" i="5"/>
  <c r="I28" i="5"/>
  <c r="I29" i="5"/>
  <c r="I36" i="5"/>
  <c r="I38" i="5"/>
  <c r="I40" i="5"/>
  <c r="I41" i="5"/>
  <c r="I42" i="5"/>
  <c r="I44" i="5"/>
  <c r="I47" i="5"/>
  <c r="I48" i="5"/>
  <c r="I90" i="5"/>
  <c r="J90" i="5"/>
  <c r="M38" i="5"/>
  <c r="M40" i="5"/>
  <c r="M41" i="5"/>
  <c r="M42" i="5"/>
  <c r="M28" i="5"/>
  <c r="M29" i="5"/>
  <c r="M30" i="5"/>
  <c r="M90" i="5"/>
  <c r="N90" i="5"/>
  <c r="N6" i="6"/>
  <c r="N33" i="6"/>
  <c r="M16" i="5"/>
  <c r="L9" i="6"/>
  <c r="L31" i="6"/>
  <c r="L32" i="6"/>
  <c r="L33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C11" i="5"/>
  <c r="C15" i="5"/>
  <c r="C10" i="5" s="1"/>
  <c r="C52" i="5" s="1"/>
  <c r="C91" i="5" s="1"/>
  <c r="C24" i="5"/>
  <c r="C21" i="5"/>
  <c r="C50" i="5"/>
  <c r="C55" i="5"/>
  <c r="C60" i="5"/>
  <c r="C54" i="5" s="1"/>
  <c r="C53" i="5" s="1"/>
  <c r="C89" i="5"/>
  <c r="M19" i="5"/>
  <c r="M24" i="5"/>
  <c r="M21" i="5" s="1"/>
  <c r="C43" i="5"/>
  <c r="N50" i="6"/>
  <c r="N17" i="6"/>
  <c r="N21" i="6"/>
  <c r="N31" i="6"/>
  <c r="N32" i="6"/>
  <c r="N34" i="6"/>
  <c r="N12" i="6"/>
  <c r="N11" i="6"/>
  <c r="N10" i="6"/>
  <c r="N9" i="6"/>
  <c r="I24" i="5"/>
  <c r="H68" i="6"/>
  <c r="H62" i="6"/>
  <c r="P75" i="6"/>
  <c r="R75" i="6" s="1"/>
  <c r="P69" i="6"/>
  <c r="Q69" i="6"/>
  <c r="P59" i="6"/>
  <c r="Q59" i="6" s="1"/>
  <c r="P58" i="6"/>
  <c r="Q58" i="6"/>
  <c r="H58" i="6"/>
  <c r="P74" i="6"/>
  <c r="Q74" i="6" s="1"/>
  <c r="H74" i="6"/>
  <c r="H81" i="6"/>
  <c r="P81" i="6"/>
  <c r="R81" i="6" s="1"/>
  <c r="N49" i="6"/>
  <c r="N52" i="6"/>
  <c r="I57" i="5"/>
  <c r="I56" i="5"/>
  <c r="Q67" i="6"/>
  <c r="Q86" i="6"/>
  <c r="I21" i="5"/>
  <c r="Q90" i="5"/>
  <c r="Q87" i="5"/>
  <c r="H50" i="5"/>
  <c r="M50" i="5"/>
  <c r="Q79" i="6"/>
  <c r="R88" i="6"/>
  <c r="Q88" i="6"/>
  <c r="Q77" i="6"/>
  <c r="R77" i="6"/>
  <c r="Q53" i="6"/>
  <c r="R53" i="6"/>
  <c r="H89" i="5"/>
  <c r="I89" i="5"/>
  <c r="R80" i="6"/>
  <c r="Q80" i="6"/>
  <c r="R61" i="6"/>
  <c r="Q61" i="6"/>
  <c r="Q89" i="6"/>
  <c r="Q78" i="6"/>
  <c r="Q23" i="5"/>
  <c r="Q24" i="5"/>
  <c r="Q29" i="5"/>
  <c r="Q57" i="5"/>
  <c r="Q69" i="5"/>
  <c r="Q73" i="5"/>
  <c r="Q75" i="5"/>
  <c r="Q77" i="5"/>
  <c r="Q81" i="5"/>
  <c r="Q83" i="5"/>
  <c r="R47" i="6"/>
  <c r="R33" i="6"/>
  <c r="R32" i="6"/>
  <c r="R75" i="5"/>
  <c r="R83" i="5"/>
  <c r="R69" i="5"/>
  <c r="R59" i="5"/>
  <c r="Q24" i="6"/>
  <c r="R68" i="5"/>
  <c r="R14" i="5"/>
  <c r="N37" i="5"/>
  <c r="R29" i="5"/>
  <c r="R71" i="5"/>
  <c r="R45" i="5"/>
  <c r="Q21" i="6"/>
  <c r="Q15" i="6"/>
  <c r="R39" i="5"/>
  <c r="R42" i="5"/>
  <c r="Q39" i="5"/>
  <c r="Q28" i="5"/>
  <c r="R24" i="5"/>
  <c r="R86" i="6"/>
  <c r="Q33" i="6"/>
  <c r="N50" i="5"/>
  <c r="Q36" i="5"/>
  <c r="Q45" i="5"/>
  <c r="R36" i="5"/>
  <c r="R32" i="5"/>
  <c r="K35" i="5"/>
  <c r="N35" i="5" s="1"/>
  <c r="R51" i="5"/>
  <c r="Q47" i="5"/>
  <c r="R47" i="5"/>
  <c r="Q46" i="5"/>
  <c r="O43" i="5"/>
  <c r="M43" i="5"/>
  <c r="L35" i="5"/>
  <c r="R78" i="5"/>
  <c r="Q80" i="5"/>
  <c r="R77" i="5"/>
  <c r="R65" i="5"/>
  <c r="Q65" i="5"/>
  <c r="N60" i="5"/>
  <c r="L54" i="5"/>
  <c r="P60" i="5"/>
  <c r="M60" i="5"/>
  <c r="R58" i="5"/>
  <c r="Q58" i="5"/>
  <c r="Q48" i="5"/>
  <c r="Q44" i="5"/>
  <c r="Q42" i="5"/>
  <c r="O37" i="5"/>
  <c r="J26" i="5"/>
  <c r="R27" i="5"/>
  <c r="R23" i="5"/>
  <c r="R19" i="5"/>
  <c r="Q19" i="5"/>
  <c r="R18" i="5"/>
  <c r="Q17" i="5"/>
  <c r="R16" i="5"/>
  <c r="Q13" i="5"/>
  <c r="R13" i="5"/>
  <c r="Q12" i="5"/>
  <c r="R12" i="5"/>
  <c r="H15" i="5"/>
  <c r="R72" i="5"/>
  <c r="Q72" i="5"/>
  <c r="R44" i="5"/>
  <c r="I26" i="5"/>
  <c r="I43" i="5"/>
  <c r="R48" i="5"/>
  <c r="R56" i="5"/>
  <c r="R76" i="6"/>
  <c r="Q76" i="6"/>
  <c r="M31" i="5"/>
  <c r="N31" i="5"/>
  <c r="P31" i="5"/>
  <c r="O31" i="5"/>
  <c r="J31" i="5"/>
  <c r="I31" i="5"/>
  <c r="O55" i="5"/>
  <c r="R46" i="5"/>
  <c r="Q49" i="5"/>
  <c r="R49" i="5"/>
  <c r="R62" i="5"/>
  <c r="R64" i="5"/>
  <c r="Q64" i="5"/>
  <c r="R67" i="5"/>
  <c r="Q67" i="5"/>
  <c r="Q70" i="5"/>
  <c r="R70" i="5"/>
  <c r="R76" i="5"/>
  <c r="N11" i="5"/>
  <c r="R70" i="6"/>
  <c r="Q70" i="6"/>
  <c r="P26" i="5"/>
  <c r="Q26" i="5" s="1"/>
  <c r="Q38" i="5"/>
  <c r="R69" i="6"/>
  <c r="R58" i="6"/>
  <c r="N89" i="5"/>
  <c r="R64" i="6"/>
  <c r="Q64" i="6"/>
  <c r="R57" i="6"/>
  <c r="P43" i="5"/>
  <c r="R43" i="5" s="1"/>
  <c r="R45" i="6"/>
  <c r="Q36" i="6"/>
  <c r="R36" i="6"/>
  <c r="Q33" i="5"/>
  <c r="R33" i="5"/>
  <c r="Q40" i="5"/>
  <c r="R40" i="5"/>
  <c r="Q82" i="5"/>
  <c r="Q63" i="6"/>
  <c r="F35" i="5"/>
  <c r="M37" i="5"/>
  <c r="O50" i="5"/>
  <c r="J21" i="5"/>
  <c r="R46" i="6"/>
  <c r="Q16" i="5"/>
  <c r="Q25" i="5"/>
  <c r="R28" i="5"/>
  <c r="R63" i="5"/>
  <c r="Q63" i="5"/>
  <c r="Q71" i="5"/>
  <c r="Q79" i="5"/>
  <c r="R79" i="5"/>
  <c r="M35" i="5"/>
  <c r="L53" i="5"/>
  <c r="R31" i="5"/>
  <c r="Q31" i="5"/>
  <c r="Q41" i="6"/>
  <c r="R40" i="6"/>
  <c r="F34" i="6"/>
  <c r="R39" i="6"/>
  <c r="R37" i="6"/>
  <c r="P34" i="6"/>
  <c r="Q37" i="6"/>
  <c r="M34" i="6"/>
  <c r="L34" i="6"/>
  <c r="I34" i="6"/>
  <c r="O34" i="6"/>
  <c r="Q34" i="6" s="1"/>
  <c r="H34" i="6"/>
  <c r="Q32" i="6"/>
  <c r="Q31" i="6"/>
  <c r="R31" i="6"/>
  <c r="Q81" i="6"/>
  <c r="G6" i="6"/>
  <c r="R14" i="6"/>
  <c r="L12" i="6"/>
  <c r="R29" i="6"/>
  <c r="R27" i="6"/>
  <c r="Q29" i="6"/>
  <c r="M12" i="6"/>
  <c r="Q27" i="6"/>
  <c r="R26" i="6"/>
  <c r="Q26" i="6"/>
  <c r="Q25" i="6"/>
  <c r="Q22" i="6"/>
  <c r="R22" i="6"/>
  <c r="R21" i="6"/>
  <c r="R20" i="6"/>
  <c r="R18" i="6"/>
  <c r="Q20" i="6"/>
  <c r="Q18" i="6"/>
  <c r="R17" i="6"/>
  <c r="Q17" i="6"/>
  <c r="R16" i="6"/>
  <c r="P12" i="6"/>
  <c r="Q12" i="6" s="1"/>
  <c r="Q14" i="6"/>
  <c r="H12" i="6"/>
  <c r="R13" i="6"/>
  <c r="I12" i="6"/>
  <c r="O12" i="6"/>
  <c r="Q10" i="6"/>
  <c r="R10" i="6"/>
  <c r="L6" i="6"/>
  <c r="Q9" i="6"/>
  <c r="Q8" i="6"/>
  <c r="P6" i="6"/>
  <c r="Q6" i="6" s="1"/>
  <c r="R7" i="6"/>
  <c r="I6" i="6"/>
  <c r="O6" i="6"/>
  <c r="R6" i="6" s="1"/>
  <c r="H6" i="6"/>
  <c r="P82" i="6"/>
  <c r="R51" i="6"/>
  <c r="Q48" i="6"/>
  <c r="Q45" i="6"/>
  <c r="G42" i="6"/>
  <c r="P42" i="6"/>
  <c r="L42" i="6"/>
  <c r="L49" i="6"/>
  <c r="L52" i="6" s="1"/>
  <c r="L91" i="6" s="1"/>
  <c r="R44" i="6"/>
  <c r="I42" i="6"/>
  <c r="H42" i="6"/>
  <c r="Q44" i="6"/>
  <c r="R43" i="6"/>
  <c r="E52" i="6"/>
  <c r="Q43" i="6"/>
  <c r="I49" i="6"/>
  <c r="C52" i="6"/>
  <c r="H49" i="6"/>
  <c r="E91" i="6"/>
  <c r="I52" i="6"/>
  <c r="H52" i="6"/>
  <c r="C91" i="6"/>
  <c r="H60" i="5"/>
  <c r="E54" i="5"/>
  <c r="E53" i="5" s="1"/>
  <c r="E35" i="5"/>
  <c r="G35" i="5"/>
  <c r="H26" i="5"/>
  <c r="M15" i="5"/>
  <c r="I15" i="5"/>
  <c r="G15" i="5"/>
  <c r="J15" i="5"/>
  <c r="E10" i="5"/>
  <c r="E52" i="5"/>
  <c r="N15" i="5"/>
  <c r="O15" i="5"/>
  <c r="R20" i="5"/>
  <c r="G11" i="5"/>
  <c r="H11" i="5"/>
  <c r="F82" i="6"/>
  <c r="D49" i="6"/>
  <c r="G49" i="6" s="1"/>
  <c r="F49" i="6"/>
  <c r="F12" i="6"/>
  <c r="R15" i="5"/>
  <c r="Q15" i="5"/>
  <c r="H10" i="5" l="1"/>
  <c r="F52" i="5"/>
  <c r="G10" i="5"/>
  <c r="Q42" i="6"/>
  <c r="Q21" i="5"/>
  <c r="R21" i="5"/>
  <c r="K53" i="5"/>
  <c r="M54" i="5"/>
  <c r="N54" i="5"/>
  <c r="Q50" i="5"/>
  <c r="R50" i="5"/>
  <c r="I35" i="5"/>
  <c r="O35" i="5"/>
  <c r="Q55" i="5"/>
  <c r="R55" i="5"/>
  <c r="P49" i="6"/>
  <c r="M49" i="6"/>
  <c r="K52" i="6"/>
  <c r="Q60" i="5"/>
  <c r="R60" i="5"/>
  <c r="O49" i="6"/>
  <c r="J52" i="6"/>
  <c r="J91" i="6" s="1"/>
  <c r="O91" i="6" s="1"/>
  <c r="J35" i="5"/>
  <c r="F53" i="5"/>
  <c r="P54" i="5"/>
  <c r="I54" i="5"/>
  <c r="J54" i="5"/>
  <c r="H54" i="5"/>
  <c r="G54" i="5"/>
  <c r="E84" i="5"/>
  <c r="H35" i="5"/>
  <c r="R12" i="6"/>
  <c r="Q23" i="6"/>
  <c r="J50" i="5"/>
  <c r="L10" i="5"/>
  <c r="G37" i="5"/>
  <c r="R34" i="6"/>
  <c r="R87" i="6"/>
  <c r="R35" i="6"/>
  <c r="R66" i="5"/>
  <c r="P37" i="5"/>
  <c r="P89" i="5"/>
  <c r="R54" i="6"/>
  <c r="D54" i="5"/>
  <c r="J60" i="5"/>
  <c r="Q22" i="5"/>
  <c r="I55" i="5"/>
  <c r="R38" i="6"/>
  <c r="M55" i="5"/>
  <c r="R59" i="6"/>
  <c r="N55" i="5"/>
  <c r="H91" i="6"/>
  <c r="O42" i="6"/>
  <c r="R42" i="6" s="1"/>
  <c r="R71" i="6"/>
  <c r="Q74" i="5"/>
  <c r="O11" i="5"/>
  <c r="N21" i="5"/>
  <c r="H37" i="5"/>
  <c r="Q19" i="6"/>
  <c r="R30" i="6"/>
  <c r="R74" i="6"/>
  <c r="P35" i="5"/>
  <c r="J37" i="5"/>
  <c r="M6" i="6"/>
  <c r="I60" i="5"/>
  <c r="H43" i="5"/>
  <c r="H55" i="5"/>
  <c r="R30" i="5"/>
  <c r="Q75" i="6"/>
  <c r="R56" i="6"/>
  <c r="G31" i="5"/>
  <c r="Q28" i="6"/>
  <c r="R60" i="6"/>
  <c r="R34" i="5"/>
  <c r="G21" i="5"/>
  <c r="Q61" i="5"/>
  <c r="N26" i="5"/>
  <c r="G55" i="5"/>
  <c r="I91" i="6"/>
  <c r="D52" i="6"/>
  <c r="J43" i="5"/>
  <c r="G50" i="5"/>
  <c r="R11" i="6"/>
  <c r="Q43" i="5"/>
  <c r="R65" i="6"/>
  <c r="P11" i="5"/>
  <c r="J55" i="5"/>
  <c r="Q62" i="6"/>
  <c r="J11" i="5"/>
  <c r="D10" i="5"/>
  <c r="J10" i="5" s="1"/>
  <c r="R86" i="5"/>
  <c r="M10" i="5" l="1"/>
  <c r="P10" i="5"/>
  <c r="N10" i="5"/>
  <c r="L52" i="5"/>
  <c r="R37" i="5"/>
  <c r="Q37" i="5"/>
  <c r="I10" i="5"/>
  <c r="Q54" i="5"/>
  <c r="M52" i="6"/>
  <c r="K91" i="6"/>
  <c r="P52" i="6"/>
  <c r="R89" i="5"/>
  <c r="Q89" i="5"/>
  <c r="F52" i="6"/>
  <c r="D91" i="6"/>
  <c r="G52" i="6"/>
  <c r="P53" i="5"/>
  <c r="G53" i="5"/>
  <c r="F84" i="5"/>
  <c r="H53" i="5"/>
  <c r="I53" i="5"/>
  <c r="O52" i="6"/>
  <c r="R49" i="6"/>
  <c r="Q49" i="6"/>
  <c r="H52" i="5"/>
  <c r="G52" i="5"/>
  <c r="D52" i="5"/>
  <c r="J52" i="5" s="1"/>
  <c r="O10" i="5"/>
  <c r="Q11" i="5"/>
  <c r="R11" i="5"/>
  <c r="R35" i="5"/>
  <c r="Q35" i="5"/>
  <c r="O54" i="5"/>
  <c r="R54" i="5" s="1"/>
  <c r="D53" i="5"/>
  <c r="O53" i="5" s="1"/>
  <c r="N53" i="5"/>
  <c r="M53" i="5"/>
  <c r="K84" i="5"/>
  <c r="K91" i="5" s="1"/>
  <c r="F91" i="6" l="1"/>
  <c r="G91" i="6"/>
  <c r="O84" i="5"/>
  <c r="I84" i="5"/>
  <c r="G84" i="5"/>
  <c r="F91" i="5"/>
  <c r="J84" i="5"/>
  <c r="H84" i="5"/>
  <c r="M52" i="5"/>
  <c r="L84" i="5"/>
  <c r="P52" i="5"/>
  <c r="N52" i="5"/>
  <c r="R53" i="5"/>
  <c r="Q53" i="5"/>
  <c r="P84" i="5"/>
  <c r="Q10" i="5"/>
  <c r="R10" i="5"/>
  <c r="O52" i="5"/>
  <c r="D84" i="5"/>
  <c r="D91" i="5" s="1"/>
  <c r="O91" i="5" s="1"/>
  <c r="R52" i="6"/>
  <c r="Q52" i="6"/>
  <c r="I52" i="5"/>
  <c r="M91" i="6"/>
  <c r="P91" i="6"/>
  <c r="J53" i="5"/>
  <c r="R91" i="6" l="1"/>
  <c r="Q91" i="6"/>
  <c r="I91" i="5"/>
  <c r="J91" i="5"/>
  <c r="H91" i="5"/>
  <c r="R84" i="5"/>
  <c r="Q84" i="5"/>
  <c r="R52" i="5"/>
  <c r="Q52" i="5"/>
  <c r="L91" i="5"/>
  <c r="N84" i="5"/>
  <c r="M84" i="5"/>
  <c r="P91" i="5" l="1"/>
  <c r="M91" i="5"/>
  <c r="N91" i="5"/>
  <c r="R91" i="5" l="1"/>
  <c r="Q91" i="5"/>
</calcChain>
</file>

<file path=xl/sharedStrings.xml><?xml version="1.0" encoding="utf-8"?>
<sst xmlns="http://schemas.openxmlformats.org/spreadsheetml/2006/main" count="310" uniqueCount="270">
  <si>
    <t>Кредитування</t>
  </si>
  <si>
    <t xml:space="preserve">Надання пільгового довгострокового кредиту громадянам на будівництво (реконструкцію) та придбання житла </t>
  </si>
  <si>
    <t>Повернення кредитів, наданих для кредитування громадян на будівництво (реконструкцію) та придбання житла</t>
  </si>
  <si>
    <t>Надання державного пільгового кредиту індивідуальним сільським забудовникам</t>
  </si>
  <si>
    <t>Всьго видатків</t>
  </si>
  <si>
    <t>Дані</t>
  </si>
  <si>
    <t>Чернівецької області</t>
  </si>
  <si>
    <t>Код бюджетної класифікації</t>
  </si>
  <si>
    <t>Найменування доходів</t>
  </si>
  <si>
    <t>Надійшло з початку року</t>
  </si>
  <si>
    <t>Процент виконання</t>
  </si>
  <si>
    <t>5</t>
  </si>
  <si>
    <t>9</t>
  </si>
  <si>
    <t>10</t>
  </si>
  <si>
    <t>11</t>
  </si>
  <si>
    <t>12</t>
  </si>
  <si>
    <t>14</t>
  </si>
  <si>
    <t>Податкові надходження</t>
  </si>
  <si>
    <t>Місцеві податки і збори</t>
  </si>
  <si>
    <t>Неподаткові надходження</t>
  </si>
  <si>
    <t>Інші надходження</t>
  </si>
  <si>
    <t>Цільові фонди</t>
  </si>
  <si>
    <t>Разом доходів</t>
  </si>
  <si>
    <t>Всього доходів</t>
  </si>
  <si>
    <t xml:space="preserve">  </t>
  </si>
  <si>
    <t>Найменування видатків</t>
  </si>
  <si>
    <t>900201</t>
  </si>
  <si>
    <t xml:space="preserve">Разом видатків </t>
  </si>
  <si>
    <t>900202</t>
  </si>
  <si>
    <t>900300</t>
  </si>
  <si>
    <t>Перевищення доходів над видатками (дефіцит бюджету)</t>
  </si>
  <si>
    <t xml:space="preserve">III. Джерела фінансування дефіциту : </t>
  </si>
  <si>
    <t xml:space="preserve">Зміна залишків коштів місцевих бюджетів та бюджетних установ, що утримуються з  місцевих бюджетів </t>
  </si>
  <si>
    <t xml:space="preserve">Залишки на початок року </t>
  </si>
  <si>
    <t xml:space="preserve">Залишки на кінець звітного періоду </t>
  </si>
  <si>
    <t>Фінансування за рахунок коштів бюджетів різних рівнів та державних фондів</t>
  </si>
  <si>
    <t>Позики, одержані з державних фондів</t>
  </si>
  <si>
    <t xml:space="preserve">         одержано позик</t>
  </si>
  <si>
    <t xml:space="preserve">         погашено  позик</t>
  </si>
  <si>
    <t>Позики, одержані з бюджетів вищих рівнів</t>
  </si>
  <si>
    <t>Позики, одержані з бюджетів нижчих рівнів</t>
  </si>
  <si>
    <t xml:space="preserve">Фінансування за рахунок  позик Національного банку України </t>
  </si>
  <si>
    <t>Позики Національного банку України для фінансування дефіциту бюджету</t>
  </si>
  <si>
    <t xml:space="preserve">          зміна залишків коштів на рахунках бюджетних установ</t>
  </si>
  <si>
    <t xml:space="preserve">          зміна готівкових залишків коштів</t>
  </si>
  <si>
    <t>Фінансування за рахунок комерційних банків</t>
  </si>
  <si>
    <t>Позики комерційних банків для фінансування  дефіциту бюджету</t>
  </si>
  <si>
    <t xml:space="preserve">          одержано позик</t>
  </si>
  <si>
    <t xml:space="preserve">          погашено позик</t>
  </si>
  <si>
    <t>Інше внутрішнє фінансування</t>
  </si>
  <si>
    <t>Коригування</t>
  </si>
  <si>
    <t>Разом коштів, отриманих з усіх джерел фінансування дефіциту бюджету</t>
  </si>
  <si>
    <t>Державне мито</t>
  </si>
  <si>
    <t xml:space="preserve">Власні надходження бюджетних установ </t>
  </si>
  <si>
    <t>Офіційні трансферти</t>
  </si>
  <si>
    <t>Від органів державного управління</t>
  </si>
  <si>
    <t>Кошти, одержані із загального фонду до бюджету розвитку</t>
  </si>
  <si>
    <t>Податки на доходи, податки на прибуток, податки на збільшення ринкової вартості</t>
  </si>
  <si>
    <t>Внутрішні податки на товари та послуги</t>
  </si>
  <si>
    <t>Інші неподаткові надходження</t>
  </si>
  <si>
    <t>Державне управління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</si>
  <si>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</si>
  <si>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</si>
  <si>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</si>
  <si>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</si>
  <si>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Засоби масової інформації</t>
  </si>
  <si>
    <t>Фізична культура і спорт</t>
  </si>
  <si>
    <t>Дотації</t>
  </si>
  <si>
    <t>Субвенції</t>
  </si>
  <si>
    <t>Доходи від операцій з капіталом</t>
  </si>
  <si>
    <t xml:space="preserve">про виконання місцевих бюджетів  </t>
  </si>
  <si>
    <t>Податок на прибуток підприємств</t>
  </si>
  <si>
    <t>Доходи від власності та підприємницької діяльності</t>
  </si>
  <si>
    <t>15</t>
  </si>
  <si>
    <t>3</t>
  </si>
  <si>
    <t>8</t>
  </si>
  <si>
    <t>13</t>
  </si>
  <si>
    <t>Резервний фонд</t>
  </si>
  <si>
    <t>Загальний фонд</t>
  </si>
  <si>
    <t>Спеціальний фонд</t>
  </si>
  <si>
    <t>Разом</t>
  </si>
  <si>
    <t>Офіційні трансферти з іншої                                                                                              частини бюджету</t>
  </si>
  <si>
    <t xml:space="preserve">Застверджено місцевими радами на 2005 рік </t>
  </si>
  <si>
    <t>Доходи від операцій  з кредитування та надання гарантій</t>
  </si>
  <si>
    <t>Затверджено обласною радою  на 2010 рік із урахуванням змін</t>
  </si>
  <si>
    <t>Виконано з початку року</t>
  </si>
  <si>
    <t>Збір за місця для паркування транспортних засобів </t>
  </si>
  <si>
    <t>Туристичний збір </t>
  </si>
  <si>
    <t>Єдиний податок  </t>
  </si>
  <si>
    <t>Інші податки та збори</t>
  </si>
  <si>
    <t>Екологічний податок</t>
  </si>
  <si>
    <t>24170000</t>
  </si>
  <si>
    <t>Надходження коштів пайової участі у розвитку інфраструктури населеного пункту</t>
  </si>
  <si>
    <t>Плата за використання інших природних ресурсів  </t>
  </si>
  <si>
    <t>41030300</t>
  </si>
  <si>
    <t>41035000</t>
  </si>
  <si>
    <t>Кошти, що передаються до районних та мiських  бюджетiв з міських (міст районного значення), селищних, сільських та районних у містах бюджетів</t>
  </si>
  <si>
    <t>Дотації вирівнювання, що передаються з районних та міських (обласного значення) бюджетів</t>
  </si>
  <si>
    <t>Інші субвенції</t>
  </si>
  <si>
    <t>41010600</t>
  </si>
  <si>
    <t>41020300</t>
  </si>
  <si>
    <t>Субвенція на утримання об"єктів спільного користування чи ліквідацію негативних наслідків діяльності об"їктів спільного користування</t>
  </si>
  <si>
    <t>Усього доходів</t>
  </si>
  <si>
    <t>16</t>
  </si>
  <si>
    <t>17</t>
  </si>
  <si>
    <t>Базова дотація</t>
  </si>
  <si>
    <t>Організація та проведення громадських робіт</t>
  </si>
  <si>
    <t>6</t>
  </si>
  <si>
    <t>7</t>
  </si>
  <si>
    <t>2000</t>
  </si>
  <si>
    <t>3000</t>
  </si>
  <si>
    <t>3100</t>
  </si>
  <si>
    <t>3110</t>
  </si>
  <si>
    <t>3130</t>
  </si>
  <si>
    <t>3140</t>
  </si>
  <si>
    <t>Повернення коштів, наданих для кредитування індивідуальних сільських забудовників</t>
  </si>
  <si>
    <t>Відхилення (+/-) до плану на рік</t>
  </si>
  <si>
    <t>Плата за надання адміністративних послуг</t>
  </si>
  <si>
    <t>0100</t>
  </si>
  <si>
    <t>0180</t>
  </si>
  <si>
    <t>1000</t>
  </si>
  <si>
    <t>Соціальний захист ветеранів війни та праці</t>
  </si>
  <si>
    <t>3030</t>
  </si>
  <si>
    <t>3180</t>
  </si>
  <si>
    <t>3190</t>
  </si>
  <si>
    <t>Реалізація державної політики у молодіжній сфері</t>
  </si>
  <si>
    <t>3240</t>
  </si>
  <si>
    <t>4000</t>
  </si>
  <si>
    <t>5000</t>
  </si>
  <si>
    <t>6000</t>
  </si>
  <si>
    <t>7000</t>
  </si>
  <si>
    <t>8000</t>
  </si>
  <si>
    <t>8100</t>
  </si>
  <si>
    <t>7600</t>
  </si>
  <si>
    <t>7300</t>
  </si>
  <si>
    <t>7400</t>
  </si>
  <si>
    <t>Реверсна дотація </t>
  </si>
  <si>
    <t xml:space="preserve">Всього видатків </t>
  </si>
  <si>
    <t>Код типової програмної класифікації видатків та кредитування місцевих бюджетів</t>
  </si>
  <si>
    <t>Акцизний податок з вироблених в Україні підакцизних товарів (продукції)</t>
  </si>
  <si>
    <t xml:space="preserve"> I. Доходи  по області (загальний та спеціальний фонди)</t>
  </si>
  <si>
    <t>II  Видатки  по області (загальний та спеціальний фонди)</t>
  </si>
  <si>
    <t>0150</t>
  </si>
  <si>
    <t>Економічна діяльність</t>
  </si>
  <si>
    <t>Будівництво та регіональний розвиток</t>
  </si>
  <si>
    <t>Транспорт та транспортна інфраструктура</t>
  </si>
  <si>
    <t>Інші програми та заходи, пов'язані з економічною діяльністю</t>
  </si>
  <si>
    <t>Інша діяльність</t>
  </si>
  <si>
    <t>Захист населення і територій від надзвичайних ситуацій</t>
  </si>
  <si>
    <t>8200</t>
  </si>
  <si>
    <t>8300</t>
  </si>
  <si>
    <t>8400</t>
  </si>
  <si>
    <t>8700</t>
  </si>
  <si>
    <t>Громадський порядок та безпека</t>
  </si>
  <si>
    <t>Охорона навколишнього природного середовища</t>
  </si>
  <si>
    <t>7100</t>
  </si>
  <si>
    <t>Сільське, лісове, рибне господарство та мисливство</t>
  </si>
  <si>
    <t>Інші заклади та заходи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</si>
  <si>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</si>
  <si>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0160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</si>
  <si>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</si>
  <si>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Керівництво і управління у відповідній сфері у містах (місті Києві), селищах, селах, об’єднаних територіальних громадах</t>
  </si>
  <si>
    <t>Інша діяльність у сфері державного управління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</si>
  <si>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</si>
  <si>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</si>
  <si>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</si>
  <si>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обробки інформації з нарахування та виплати допомог і компенсацій</t>
  </si>
  <si>
    <t>Забезпечення реалізації окремих програм для осіб з інвалідністю</t>
  </si>
  <si>
    <t>9110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</si>
  <si>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</si>
  <si>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</si>
  <si>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Інші програми, заклади та заходи у сфері освіти</t>
  </si>
  <si>
    <t>8830</t>
  </si>
  <si>
    <t>Довгострокові кредити індивідуальним забудовникам житла на селі  та їх повернення</t>
  </si>
  <si>
    <t>Виконання Автономною Республікою Крим чи територіальною громадою міста, об’єднаною територіальною громадою гарантійних зобов'язань за позичальників, що отримали кредити під місцеві гарантії</t>
  </si>
  <si>
    <t>Пільгові довгострокові кредити молодим сім’ям та одиноким молодим громадянам на будівництво/придбання житла  та їх повернення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</si>
  <si>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</si>
  <si>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</si>
  <si>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води</t>
  </si>
  <si>
    <t>Рентна плата за користування надрами</t>
  </si>
  <si>
    <t>Акцизний податок з ввезених на митну територію України підакцизних товарів (продукції) </t>
  </si>
  <si>
    <t>Акцизний податок з реалізації суб’єктами господарювання роздрібної торгівлі підакцизних товарів</t>
  </si>
  <si>
    <t>Податок на майно</t>
  </si>
  <si>
    <t>Адміністративні збори та платежі, доходи від некомерційної господарської діяльності </t>
  </si>
  <si>
    <t>Надходження від орендної плати за користування цілісним майновим комплексом та іншим державним майном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</si>
  <si>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</si>
  <si>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</si>
  <si>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</si>
  <si>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8600</t>
  </si>
  <si>
    <t>Обслуговування місцевого боргу</t>
  </si>
  <si>
    <t>42000000</t>
  </si>
  <si>
    <t>Від Європейського Союзу, урядів іноземних держав, міжнародних організацій, донорських установ</t>
  </si>
  <si>
    <t>4</t>
  </si>
  <si>
    <t>Відхилення (+;-)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</si>
  <si>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</si>
  <si>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</si>
  <si>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</si>
  <si>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</si>
  <si>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</si>
  <si>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</si>
  <si>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Відхилення  (+;-)</t>
  </si>
  <si>
    <t>Податок та збір на доходи фізичних осіб</t>
  </si>
  <si>
    <t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</si>
  <si>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41033900</t>
  </si>
  <si>
    <t>41034400</t>
  </si>
  <si>
    <t>41035400</t>
  </si>
  <si>
    <t>41037300</t>
  </si>
  <si>
    <t>Освітня субвенція з державного бюджету місцевим бюджетам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</si>
  <si>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</si>
  <si>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</si>
  <si>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надання державної підтримки особам з особливими освітніми потребами</t>
  </si>
  <si>
    <t>Відхилення від кошторисних призначень (+/-)</t>
  </si>
  <si>
    <t>Процент виконання до плану року</t>
  </si>
  <si>
    <t>Охорона здоров'я</t>
  </si>
  <si>
    <t>Зв'язок, телекомунікації та інформатика</t>
  </si>
  <si>
    <t>7500</t>
  </si>
  <si>
    <t>Податки на власність</t>
  </si>
  <si>
    <t>12000000</t>
  </si>
  <si>
    <t>Субвеція з державного бюджету місцевим бюджетам на здійснення підтримки окремих закладів та заходів у системі охорони здоров'я</t>
  </si>
  <si>
    <t>Окремі податки і збори, що зараховуються до місцевих бюджетів 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</si>
  <si>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</si>
  <si>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реалізацію пректів з реконструкції, капітального ремонту приймальних відділень в опорних закладах охорони здоров"я у госпітальних округах</t>
  </si>
  <si>
    <t>Рентна плата за користування надрами місцевого значення</t>
  </si>
  <si>
    <t>Податки і збори, не віднесені до інших категорій, та кошти, що передаються (отримуються) відповідно до бюджетного законодавства</t>
  </si>
  <si>
    <t>(тис. грн)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</si>
  <si>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</si>
  <si>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</si>
  <si>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Субвенція з державного бюджету місцевим бюджетам на розвиток мережі центрів надання адміністративних послуг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</si>
  <si>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</si>
  <si>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</si>
  <si>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</si>
  <si>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</si>
  <si>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</si>
  <si>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7200</t>
  </si>
  <si>
    <t>Газове господарство</t>
  </si>
  <si>
    <t>Субвенція з державного бюджету місцевим бюджетам на розроблення комплексних планів просторового розвитку територій територіальних громад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</si>
  <si>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</si>
  <si>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(по шифровому звіту)</t>
  </si>
  <si>
    <t>Субвенція з державного бюджету місцевим бюджетам на реалізацію проектів ремонтно-реставраційних та консерваційних робіт пам'яток культурної спадщини, що перебувають у комунальній власності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</si>
  <si>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</si>
  <si>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Збір за забруднення навколишнього природного середовища  </t>
  </si>
  <si>
    <t>Виплата компенсації реабілітованим</t>
  </si>
  <si>
    <t>Затверджено обласною радою на 2024 рік із урахуванням змін</t>
  </si>
  <si>
    <t>Процент виконання до плану 2024 року</t>
  </si>
  <si>
    <t>Затверджено обласною радою  на 2024 рік з урахуванням змін</t>
  </si>
  <si>
    <t>Затверджено місцевими радами на 2024 рік із урахуванням змін (кошторисні призначення)</t>
  </si>
  <si>
    <t>Затверджено місцевими радами на 2024 рік із урахуванням змін</t>
  </si>
  <si>
    <t>Затверджено місцевими радами на 2024 рік з урахуванням змін (кошторисні призначення)</t>
  </si>
  <si>
    <t>41021400</t>
  </si>
  <si>
    <t xml:space="preserve"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</t>
  </si>
  <si>
    <t>41021300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</si>
  <si>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</t>
  </si>
  <si>
    <t>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</si>
  <si>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</si>
  <si>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41032900</t>
  </si>
  <si>
    <t>Субвенція з державного бюджету місцевим бюджетам на виконання окремих заходів з реалізації соціального проекту `Активні парки - локації здорової України`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</si>
  <si>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</si>
  <si>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</si>
  <si>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22020000</t>
  </si>
  <si>
    <t>Плата за ліцензії у сфері діяльності з організації та проведення азартних ігор і за ліцензії на випуск та проведення лотерей</t>
  </si>
  <si>
    <t>41033800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</si>
  <si>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</si>
  <si>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41031900</t>
  </si>
  <si>
    <t>Субвенція з державного бюджету місцевим бюджетам на придбання шкільних автобусів</t>
  </si>
  <si>
    <t>за січень-липень 2024 року</t>
  </si>
  <si>
    <t>План на січень-липень 2024 року</t>
  </si>
  <si>
    <t>Відхилення на січень-липень 2024 року (+/-)</t>
  </si>
  <si>
    <t xml:space="preserve">Процент виконання до плану на січень-липень 2024 року </t>
  </si>
  <si>
    <t>Відхилення до плану на січень-липень 2024 року (+/-)</t>
  </si>
  <si>
    <t>Грошова компенсація за належні для отримання жилі приміщення для окремих категорій населення відповідно до законодавства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</si>
</sst>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8" formatCode="_-* #,##0_р_._-;\-* #,##0_р_._-;_-* &quot;-&quot;_р_._-;_-@_-"/>
    <numFmt numFmtId="189" formatCode="_-* #,##0.00_р_._-;\-* #,##0.00_р_._-;_-* &quot;-&quot;??_р_._-;_-@_-"/>
    <numFmt numFmtId="191" formatCode="0.0"/>
    <numFmt numFmtId="200" formatCode="#,##0.0"/>
    <numFmt numFmtId="210" formatCode="0.0%"/>
    <numFmt numFmtId="212" formatCode="#,##0.000"/>
  </numFmts>
  <fonts count="85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 Cyr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i/>
      <sz val="15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0"/>
      <color indexed="1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i/>
      <sz val="12"/>
      <color indexed="1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 Cyr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b/>
      <i/>
      <sz val="15"/>
      <color indexed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 Cyr"/>
      <family val="1"/>
      <charset val="204"/>
    </font>
    <font>
      <b/>
      <i/>
      <sz val="16"/>
      <name val="Times New Roman Cyr"/>
      <family val="1"/>
      <charset val="204"/>
    </font>
    <font>
      <i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color indexed="10"/>
      <name val="Times New Roman Cyr"/>
      <family val="1"/>
      <charset val="204"/>
    </font>
    <font>
      <i/>
      <sz val="12"/>
      <name val="Times New Roman Cyr"/>
      <family val="1"/>
      <charset val="204"/>
    </font>
    <font>
      <i/>
      <sz val="14"/>
      <name val="Times New Roman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0"/>
      <color rgb="FFFF0000"/>
      <name val="Times New Roman Cyr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4"/>
      <color rgb="FFFF0000"/>
      <name val="Times New Roman"/>
    </font>
    <font>
      <b/>
      <i/>
      <sz val="16"/>
      <color rgb="FFFF0000"/>
      <name val="Times New Roman"/>
      <family val="1"/>
      <charset val="204"/>
    </font>
    <font>
      <sz val="4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6"/>
      <color rgb="FFFF0000"/>
      <name val="Times New Roman Cyr"/>
      <family val="1"/>
      <charset val="204"/>
    </font>
    <font>
      <sz val="16"/>
      <color rgb="FFFF0000"/>
      <name val="Times New Roman"/>
      <family val="1"/>
      <charset val="204"/>
    </font>
    <font>
      <i/>
      <sz val="16"/>
      <color rgb="FFFF0000"/>
      <name val="Times New Roman Cyr"/>
      <family val="1"/>
      <charset val="204"/>
    </font>
    <font>
      <sz val="10"/>
      <color rgb="FFFF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44" fillId="2" borderId="0" applyNumberFormat="0" applyBorder="0" applyAlignment="0" applyProtection="0"/>
    <xf numFmtId="0" fontId="44" fillId="3" borderId="0" applyNumberFormat="0" applyBorder="0" applyAlignment="0" applyProtection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2" borderId="0" applyNumberFormat="0" applyBorder="0" applyAlignment="0" applyProtection="0"/>
    <xf numFmtId="0" fontId="44" fillId="3" borderId="0" applyNumberFormat="0" applyBorder="0" applyAlignment="0" applyProtection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5" borderId="0" applyNumberFormat="0" applyBorder="0" applyAlignment="0" applyProtection="0"/>
    <xf numFmtId="0" fontId="44" fillId="8" borderId="0" applyNumberFormat="0" applyBorder="0" applyAlignment="0" applyProtection="0"/>
    <xf numFmtId="0" fontId="44" fillId="11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5" borderId="0" applyNumberFormat="0" applyBorder="0" applyAlignment="0" applyProtection="0"/>
    <xf numFmtId="0" fontId="44" fillId="8" borderId="0" applyNumberFormat="0" applyBorder="0" applyAlignment="0" applyProtection="0"/>
    <xf numFmtId="0" fontId="44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2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56" fillId="0" borderId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9" borderId="0" applyNumberFormat="0" applyBorder="0" applyAlignment="0" applyProtection="0"/>
    <xf numFmtId="0" fontId="46" fillId="7" borderId="1" applyNumberFormat="0" applyAlignment="0" applyProtection="0"/>
    <xf numFmtId="0" fontId="55" fillId="4" borderId="0" applyNumberFormat="0" applyBorder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9" fillId="0" borderId="4" applyNumberFormat="0" applyFill="0" applyAlignment="0" applyProtection="0"/>
    <xf numFmtId="0" fontId="49" fillId="0" borderId="0" applyNumberFormat="0" applyFill="0" applyBorder="0" applyAlignment="0" applyProtection="0"/>
    <xf numFmtId="0" fontId="56" fillId="0" borderId="0"/>
    <xf numFmtId="0" fontId="64" fillId="0" borderId="0"/>
    <xf numFmtId="0" fontId="30" fillId="0" borderId="0"/>
    <xf numFmtId="0" fontId="53" fillId="0" borderId="5" applyNumberFormat="0" applyFill="0" applyAlignment="0" applyProtection="0"/>
    <xf numFmtId="0" fontId="50" fillId="20" borderId="6" applyNumberFormat="0" applyAlignment="0" applyProtection="0"/>
    <xf numFmtId="0" fontId="51" fillId="0" borderId="0" applyNumberFormat="0" applyFill="0" applyBorder="0" applyAlignment="0" applyProtection="0"/>
    <xf numFmtId="0" fontId="66" fillId="0" borderId="0"/>
    <xf numFmtId="0" fontId="56" fillId="0" borderId="0"/>
    <xf numFmtId="0" fontId="63" fillId="0" borderId="0"/>
    <xf numFmtId="0" fontId="67" fillId="0" borderId="0"/>
    <xf numFmtId="0" fontId="58" fillId="0" borderId="0"/>
    <xf numFmtId="0" fontId="2" fillId="0" borderId="0"/>
    <xf numFmtId="0" fontId="3" fillId="0" borderId="0"/>
    <xf numFmtId="0" fontId="3" fillId="0" borderId="0"/>
    <xf numFmtId="0" fontId="44" fillId="22" borderId="7" applyNumberFormat="0" applyFont="0" applyAlignment="0" applyProtection="0"/>
    <xf numFmtId="0" fontId="63" fillId="22" borderId="7" applyNumberFormat="0" applyFont="0" applyAlignment="0" applyProtection="0"/>
    <xf numFmtId="9" fontId="1" fillId="0" borderId="0" applyFont="0" applyFill="0" applyBorder="0" applyAlignment="0" applyProtection="0"/>
    <xf numFmtId="0" fontId="52" fillId="21" borderId="0" applyNumberFormat="0" applyBorder="0" applyAlignment="0" applyProtection="0"/>
    <xf numFmtId="0" fontId="57" fillId="0" borderId="0"/>
    <xf numFmtId="0" fontId="54" fillId="0" borderId="0" applyNumberForma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</cellStyleXfs>
  <cellXfs count="309">
    <xf numFmtId="0" fontId="0" fillId="0" borderId="0" xfId="0"/>
    <xf numFmtId="0" fontId="16" fillId="0" borderId="0" xfId="61" applyFont="1" applyAlignment="1" applyProtection="1">
      <alignment horizontal="center"/>
    </xf>
    <xf numFmtId="0" fontId="16" fillId="0" borderId="0" xfId="62" applyFont="1" applyAlignment="1" applyProtection="1">
      <alignment horizontal="center"/>
    </xf>
    <xf numFmtId="0" fontId="4" fillId="0" borderId="0" xfId="62" applyFont="1" applyAlignment="1" applyProtection="1">
      <alignment horizontal="center"/>
    </xf>
    <xf numFmtId="0" fontId="35" fillId="0" borderId="0" xfId="61" applyFont="1" applyFill="1" applyAlignment="1" applyProtection="1">
      <alignment horizontal="center" vertical="center" wrapText="1"/>
    </xf>
    <xf numFmtId="0" fontId="4" fillId="0" borderId="0" xfId="61" applyFont="1" applyAlignment="1" applyProtection="1">
      <alignment horizontal="center"/>
    </xf>
    <xf numFmtId="0" fontId="19" fillId="0" borderId="0" xfId="61" applyFont="1" applyFill="1" applyAlignment="1" applyProtection="1">
      <alignment horizontal="center" vertical="center" wrapText="1"/>
    </xf>
    <xf numFmtId="0" fontId="8" fillId="0" borderId="0" xfId="61" applyFont="1" applyFill="1" applyProtection="1"/>
    <xf numFmtId="0" fontId="5" fillId="0" borderId="0" xfId="61" applyFont="1" applyFill="1" applyAlignment="1" applyProtection="1">
      <alignment horizontal="left" vertical="center"/>
    </xf>
    <xf numFmtId="0" fontId="10" fillId="0" borderId="0" xfId="61" applyFont="1" applyProtection="1"/>
    <xf numFmtId="0" fontId="11" fillId="0" borderId="8" xfId="61" applyFont="1" applyBorder="1" applyAlignment="1" applyProtection="1">
      <alignment horizontal="center" vertical="center"/>
    </xf>
    <xf numFmtId="0" fontId="8" fillId="0" borderId="0" xfId="61" applyFont="1" applyProtection="1"/>
    <xf numFmtId="0" fontId="6" fillId="0" borderId="8" xfId="61" applyFont="1" applyBorder="1" applyAlignment="1" applyProtection="1">
      <alignment horizontal="center" vertical="center" wrapText="1"/>
    </xf>
    <xf numFmtId="191" fontId="9" fillId="0" borderId="8" xfId="61" applyNumberFormat="1" applyFont="1" applyBorder="1" applyProtection="1">
      <protection locked="0"/>
    </xf>
    <xf numFmtId="0" fontId="6" fillId="23" borderId="8" xfId="61" applyFont="1" applyFill="1" applyBorder="1" applyAlignment="1" applyProtection="1">
      <alignment horizontal="center" vertical="center"/>
    </xf>
    <xf numFmtId="0" fontId="6" fillId="23" borderId="8" xfId="61" applyFont="1" applyFill="1" applyBorder="1" applyAlignment="1" applyProtection="1">
      <alignment horizontal="center" vertical="center" wrapText="1"/>
    </xf>
    <xf numFmtId="191" fontId="6" fillId="23" borderId="8" xfId="61" applyNumberFormat="1" applyFont="1" applyFill="1" applyBorder="1" applyProtection="1"/>
    <xf numFmtId="0" fontId="11" fillId="0" borderId="0" xfId="0" applyFont="1" applyProtection="1"/>
    <xf numFmtId="0" fontId="2" fillId="0" borderId="0" xfId="61" applyFont="1" applyProtection="1"/>
    <xf numFmtId="0" fontId="10" fillId="0" borderId="8" xfId="61" applyFont="1" applyBorder="1" applyAlignment="1" applyProtection="1">
      <alignment horizontal="center" vertical="center"/>
    </xf>
    <xf numFmtId="191" fontId="13" fillId="0" borderId="8" xfId="61" applyNumberFormat="1" applyFont="1" applyBorder="1" applyProtection="1">
      <protection locked="0"/>
    </xf>
    <xf numFmtId="49" fontId="11" fillId="0" borderId="8" xfId="61" applyNumberFormat="1" applyFont="1" applyBorder="1" applyAlignment="1" applyProtection="1">
      <alignment horizontal="center" vertical="top" wrapText="1"/>
    </xf>
    <xf numFmtId="0" fontId="11" fillId="0" borderId="8" xfId="61" applyFont="1" applyBorder="1" applyAlignment="1" applyProtection="1">
      <alignment horizontal="center" vertical="top" wrapText="1"/>
    </xf>
    <xf numFmtId="0" fontId="7" fillId="0" borderId="8" xfId="61" applyFont="1" applyBorder="1" applyAlignment="1" applyProtection="1">
      <alignment vertical="center" wrapText="1"/>
    </xf>
    <xf numFmtId="0" fontId="17" fillId="0" borderId="0" xfId="61" applyFont="1" applyAlignment="1" applyProtection="1"/>
    <xf numFmtId="0" fontId="18" fillId="0" borderId="0" xfId="61" applyFont="1" applyFill="1" applyAlignment="1" applyProtection="1"/>
    <xf numFmtId="0" fontId="16" fillId="0" borderId="0" xfId="62" applyFont="1" applyAlignment="1" applyProtection="1"/>
    <xf numFmtId="0" fontId="15" fillId="0" borderId="0" xfId="61" applyFont="1" applyFill="1" applyAlignment="1" applyProtection="1"/>
    <xf numFmtId="0" fontId="20" fillId="0" borderId="0" xfId="61" applyFont="1" applyFill="1" applyProtection="1"/>
    <xf numFmtId="0" fontId="20" fillId="0" borderId="0" xfId="61" applyFont="1" applyProtection="1"/>
    <xf numFmtId="0" fontId="21" fillId="0" borderId="0" xfId="0" applyFont="1" applyProtection="1"/>
    <xf numFmtId="0" fontId="23" fillId="0" borderId="0" xfId="61" applyFont="1" applyProtection="1"/>
    <xf numFmtId="200" fontId="23" fillId="0" borderId="0" xfId="61" applyNumberFormat="1" applyFont="1" applyProtection="1"/>
    <xf numFmtId="0" fontId="8" fillId="0" borderId="0" xfId="61" applyFont="1" applyAlignment="1" applyProtection="1">
      <alignment horizontal="center"/>
    </xf>
    <xf numFmtId="0" fontId="25" fillId="0" borderId="0" xfId="61" applyFont="1" applyProtection="1"/>
    <xf numFmtId="0" fontId="6" fillId="0" borderId="9" xfId="61" applyFont="1" applyFill="1" applyBorder="1" applyAlignment="1" applyProtection="1">
      <alignment horizontal="center" wrapText="1"/>
    </xf>
    <xf numFmtId="0" fontId="8" fillId="0" borderId="0" xfId="61" applyFont="1" applyAlignment="1" applyProtection="1">
      <alignment wrapText="1"/>
    </xf>
    <xf numFmtId="49" fontId="11" fillId="0" borderId="10" xfId="61" applyNumberFormat="1" applyFont="1" applyBorder="1" applyAlignment="1" applyProtection="1">
      <alignment horizontal="center" vertical="top" wrapText="1"/>
    </xf>
    <xf numFmtId="191" fontId="8" fillId="0" borderId="0" xfId="61" applyNumberFormat="1" applyFont="1" applyBorder="1" applyAlignment="1" applyProtection="1">
      <alignment wrapText="1"/>
    </xf>
    <xf numFmtId="191" fontId="8" fillId="0" borderId="0" xfId="61" applyNumberFormat="1" applyFont="1" applyBorder="1" applyAlignment="1" applyProtection="1">
      <alignment horizontal="center"/>
    </xf>
    <xf numFmtId="191" fontId="8" fillId="0" borderId="0" xfId="61" applyNumberFormat="1" applyFont="1" applyBorder="1" applyAlignment="1" applyProtection="1">
      <alignment horizontal="center" vertical="center" wrapText="1"/>
    </xf>
    <xf numFmtId="191" fontId="8" fillId="0" borderId="0" xfId="61" applyNumberFormat="1" applyFont="1" applyAlignment="1" applyProtection="1">
      <alignment wrapText="1"/>
    </xf>
    <xf numFmtId="191" fontId="8" fillId="0" borderId="0" xfId="61" applyNumberFormat="1" applyFont="1" applyAlignment="1" applyProtection="1">
      <alignment horizontal="center"/>
    </xf>
    <xf numFmtId="191" fontId="6" fillId="0" borderId="0" xfId="61" applyNumberFormat="1" applyFont="1" applyBorder="1" applyAlignment="1" applyProtection="1">
      <alignment horizontal="center" vertical="center" wrapText="1"/>
    </xf>
    <xf numFmtId="191" fontId="28" fillId="0" borderId="0" xfId="0" applyNumberFormat="1" applyFont="1" applyBorder="1" applyAlignment="1">
      <alignment horizontal="center" vertical="center"/>
    </xf>
    <xf numFmtId="191" fontId="13" fillId="0" borderId="8" xfId="61" applyNumberFormat="1" applyFont="1" applyFill="1" applyBorder="1" applyProtection="1">
      <protection locked="0"/>
    </xf>
    <xf numFmtId="191" fontId="26" fillId="0" borderId="0" xfId="61" applyNumberFormat="1" applyFont="1" applyFill="1" applyBorder="1" applyProtection="1"/>
    <xf numFmtId="191" fontId="27" fillId="0" borderId="0" xfId="61" applyNumberFormat="1" applyFont="1" applyFill="1" applyBorder="1" applyProtection="1"/>
    <xf numFmtId="0" fontId="23" fillId="0" borderId="0" xfId="61" applyFont="1" applyFill="1" applyProtection="1"/>
    <xf numFmtId="0" fontId="2" fillId="0" borderId="0" xfId="61" applyFont="1" applyFill="1" applyProtection="1"/>
    <xf numFmtId="0" fontId="22" fillId="0" borderId="0" xfId="61" applyFont="1" applyFill="1" applyProtection="1"/>
    <xf numFmtId="0" fontId="8" fillId="0" borderId="0" xfId="0" applyFont="1" applyFill="1" applyBorder="1" applyAlignment="1" applyProtection="1">
      <alignment vertical="center"/>
    </xf>
    <xf numFmtId="0" fontId="11" fillId="0" borderId="11" xfId="61" applyFont="1" applyFill="1" applyBorder="1" applyAlignment="1" applyProtection="1">
      <alignment horizontal="centerContinuous" vertical="center" wrapText="1"/>
    </xf>
    <xf numFmtId="0" fontId="11" fillId="0" borderId="8" xfId="0" applyFont="1" applyFill="1" applyBorder="1" applyAlignment="1" applyProtection="1">
      <alignment horizontal="centerContinuous" vertical="center" wrapText="1"/>
    </xf>
    <xf numFmtId="0" fontId="11" fillId="0" borderId="8" xfId="61" applyFont="1" applyFill="1" applyBorder="1" applyAlignment="1" applyProtection="1">
      <alignment horizontal="centerContinuous" vertical="center" wrapText="1"/>
    </xf>
    <xf numFmtId="0" fontId="11" fillId="0" borderId="12" xfId="0" applyFont="1" applyFill="1" applyBorder="1" applyAlignment="1" applyProtection="1">
      <alignment horizontal="centerContinuous" vertical="center" wrapText="1"/>
    </xf>
    <xf numFmtId="0" fontId="11" fillId="0" borderId="11" xfId="0" applyFont="1" applyFill="1" applyBorder="1" applyAlignment="1" applyProtection="1">
      <alignment horizontal="centerContinuous" vertical="center" wrapText="1"/>
    </xf>
    <xf numFmtId="0" fontId="25" fillId="0" borderId="0" xfId="61" applyFont="1" applyFill="1" applyProtection="1"/>
    <xf numFmtId="49" fontId="4" fillId="0" borderId="8" xfId="61" applyNumberFormat="1" applyFont="1" applyFill="1" applyBorder="1" applyAlignment="1" applyProtection="1">
      <alignment horizontal="center"/>
    </xf>
    <xf numFmtId="49" fontId="33" fillId="0" borderId="8" xfId="0" applyNumberFormat="1" applyFont="1" applyFill="1" applyBorder="1" applyAlignment="1">
      <alignment horizontal="center" vertical="center"/>
    </xf>
    <xf numFmtId="49" fontId="24" fillId="0" borderId="8" xfId="61" applyNumberFormat="1" applyFont="1" applyFill="1" applyBorder="1" applyAlignment="1" applyProtection="1">
      <alignment horizontal="center"/>
    </xf>
    <xf numFmtId="49" fontId="24" fillId="0" borderId="8" xfId="61" applyNumberFormat="1" applyFont="1" applyFill="1" applyBorder="1" applyAlignment="1" applyProtection="1">
      <alignment horizontal="center" vertical="center" wrapText="1"/>
    </xf>
    <xf numFmtId="49" fontId="24" fillId="24" borderId="8" xfId="61" applyNumberFormat="1" applyFont="1" applyFill="1" applyBorder="1" applyAlignment="1" applyProtection="1">
      <alignment horizontal="center"/>
    </xf>
    <xf numFmtId="49" fontId="34" fillId="0" borderId="8" xfId="61" applyNumberFormat="1" applyFont="1" applyFill="1" applyBorder="1" applyAlignment="1" applyProtection="1">
      <alignment horizontal="center" vertical="center" wrapText="1"/>
    </xf>
    <xf numFmtId="49" fontId="24" fillId="23" borderId="8" xfId="61" applyNumberFormat="1" applyFont="1" applyFill="1" applyBorder="1" applyAlignment="1" applyProtection="1">
      <alignment horizontal="center"/>
    </xf>
    <xf numFmtId="49" fontId="24" fillId="0" borderId="8" xfId="61" applyNumberFormat="1" applyFont="1" applyBorder="1" applyAlignment="1" applyProtection="1">
      <alignment horizontal="center"/>
    </xf>
    <xf numFmtId="0" fontId="32" fillId="0" borderId="8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32" fillId="0" borderId="8" xfId="61" applyFont="1" applyFill="1" applyBorder="1" applyProtection="1">
      <protection locked="0"/>
    </xf>
    <xf numFmtId="200" fontId="31" fillId="23" borderId="8" xfId="61" applyNumberFormat="1" applyFont="1" applyFill="1" applyBorder="1" applyAlignment="1" applyProtection="1">
      <alignment horizontal="right"/>
    </xf>
    <xf numFmtId="200" fontId="8" fillId="0" borderId="0" xfId="61" applyNumberFormat="1" applyFont="1" applyFill="1" applyProtection="1"/>
    <xf numFmtId="49" fontId="24" fillId="25" borderId="8" xfId="61" applyNumberFormat="1" applyFont="1" applyFill="1" applyBorder="1" applyAlignment="1" applyProtection="1">
      <alignment horizontal="center" vertical="center" wrapText="1"/>
    </xf>
    <xf numFmtId="0" fontId="22" fillId="25" borderId="0" xfId="61" applyFont="1" applyFill="1" applyProtection="1"/>
    <xf numFmtId="0" fontId="23" fillId="25" borderId="0" xfId="61" applyFont="1" applyFill="1" applyProtection="1"/>
    <xf numFmtId="0" fontId="2" fillId="25" borderId="0" xfId="61" applyFont="1" applyFill="1" applyProtection="1"/>
    <xf numFmtId="49" fontId="11" fillId="25" borderId="8" xfId="61" applyNumberFormat="1" applyFont="1" applyFill="1" applyBorder="1" applyAlignment="1" applyProtection="1">
      <alignment horizontal="center" vertical="top" wrapText="1"/>
    </xf>
    <xf numFmtId="0" fontId="11" fillId="25" borderId="8" xfId="0" applyFont="1" applyFill="1" applyBorder="1" applyAlignment="1" applyProtection="1">
      <alignment horizontal="centerContinuous" vertical="center" wrapText="1"/>
    </xf>
    <xf numFmtId="0" fontId="20" fillId="25" borderId="0" xfId="61" applyFont="1" applyFill="1" applyProtection="1"/>
    <xf numFmtId="191" fontId="26" fillId="25" borderId="0" xfId="61" applyNumberFormat="1" applyFont="1" applyFill="1" applyBorder="1" applyProtection="1"/>
    <xf numFmtId="0" fontId="8" fillId="25" borderId="0" xfId="61" applyFont="1" applyFill="1" applyProtection="1"/>
    <xf numFmtId="0" fontId="6" fillId="23" borderId="8" xfId="61" applyNumberFormat="1" applyFont="1" applyFill="1" applyBorder="1" applyAlignment="1" applyProtection="1">
      <alignment horizontal="center"/>
    </xf>
    <xf numFmtId="191" fontId="27" fillId="25" borderId="0" xfId="61" applyNumberFormat="1" applyFont="1" applyFill="1" applyBorder="1" applyProtection="1"/>
    <xf numFmtId="0" fontId="6" fillId="0" borderId="0" xfId="61" applyFont="1" applyFill="1" applyProtection="1"/>
    <xf numFmtId="0" fontId="4" fillId="0" borderId="0" xfId="0" applyFont="1" applyFill="1" applyBorder="1" applyAlignment="1" applyProtection="1">
      <alignment vertical="center"/>
    </xf>
    <xf numFmtId="200" fontId="20" fillId="0" borderId="0" xfId="61" applyNumberFormat="1" applyFont="1" applyProtection="1"/>
    <xf numFmtId="200" fontId="8" fillId="0" borderId="0" xfId="61" applyNumberFormat="1" applyFont="1" applyProtection="1"/>
    <xf numFmtId="200" fontId="13" fillId="0" borderId="8" xfId="61" applyNumberFormat="1" applyFont="1" applyBorder="1" applyProtection="1">
      <protection locked="0"/>
    </xf>
    <xf numFmtId="200" fontId="6" fillId="0" borderId="8" xfId="61" applyNumberFormat="1" applyFont="1" applyFill="1" applyBorder="1" applyProtection="1"/>
    <xf numFmtId="200" fontId="13" fillId="0" borderId="8" xfId="61" applyNumberFormat="1" applyFont="1" applyBorder="1" applyProtection="1"/>
    <xf numFmtId="200" fontId="11" fillId="0" borderId="8" xfId="61" applyNumberFormat="1" applyFont="1" applyBorder="1" applyProtection="1"/>
    <xf numFmtId="200" fontId="8" fillId="0" borderId="8" xfId="61" applyNumberFormat="1" applyFont="1" applyFill="1" applyBorder="1" applyProtection="1"/>
    <xf numFmtId="200" fontId="6" fillId="23" borderId="8" xfId="61" applyNumberFormat="1" applyFont="1" applyFill="1" applyBorder="1" applyProtection="1"/>
    <xf numFmtId="200" fontId="12" fillId="23" borderId="8" xfId="61" applyNumberFormat="1" applyFont="1" applyFill="1" applyBorder="1" applyProtection="1"/>
    <xf numFmtId="0" fontId="5" fillId="0" borderId="8" xfId="61" applyFont="1" applyFill="1" applyBorder="1" applyAlignment="1" applyProtection="1">
      <alignment horizontal="center" vertical="center" wrapText="1"/>
    </xf>
    <xf numFmtId="191" fontId="5" fillId="0" borderId="8" xfId="61" applyNumberFormat="1" applyFont="1" applyFill="1" applyBorder="1" applyProtection="1"/>
    <xf numFmtId="0" fontId="37" fillId="0" borderId="8" xfId="61" applyFont="1" applyFill="1" applyBorder="1" applyAlignment="1" applyProtection="1">
      <alignment vertical="center" wrapText="1"/>
    </xf>
    <xf numFmtId="191" fontId="37" fillId="0" borderId="8" xfId="61" applyNumberFormat="1" applyFont="1" applyFill="1" applyBorder="1" applyProtection="1">
      <protection locked="0"/>
    </xf>
    <xf numFmtId="191" fontId="5" fillId="0" borderId="8" xfId="61" applyNumberFormat="1" applyFont="1" applyFill="1" applyBorder="1" applyProtection="1">
      <protection locked="0"/>
    </xf>
    <xf numFmtId="191" fontId="38" fillId="0" borderId="8" xfId="61" applyNumberFormat="1" applyFont="1" applyFill="1" applyBorder="1" applyProtection="1">
      <protection locked="0"/>
    </xf>
    <xf numFmtId="0" fontId="5" fillId="25" borderId="8" xfId="61" applyFont="1" applyFill="1" applyBorder="1" applyAlignment="1" applyProtection="1">
      <alignment horizontal="center" vertical="center" wrapText="1"/>
    </xf>
    <xf numFmtId="191" fontId="5" fillId="25" borderId="8" xfId="61" applyNumberFormat="1" applyFont="1" applyFill="1" applyBorder="1" applyProtection="1">
      <protection locked="0"/>
    </xf>
    <xf numFmtId="191" fontId="36" fillId="0" borderId="8" xfId="61" applyNumberFormat="1" applyFont="1" applyFill="1" applyBorder="1" applyProtection="1">
      <protection locked="0"/>
    </xf>
    <xf numFmtId="191" fontId="36" fillId="25" borderId="8" xfId="61" applyNumberFormat="1" applyFont="1" applyFill="1" applyBorder="1" applyProtection="1">
      <protection locked="0"/>
    </xf>
    <xf numFmtId="0" fontId="5" fillId="23" borderId="8" xfId="61" applyFont="1" applyFill="1" applyBorder="1" applyAlignment="1" applyProtection="1">
      <alignment horizontal="center" vertical="center" wrapText="1"/>
    </xf>
    <xf numFmtId="191" fontId="5" fillId="23" borderId="8" xfId="61" applyNumberFormat="1" applyFont="1" applyFill="1" applyBorder="1" applyProtection="1"/>
    <xf numFmtId="191" fontId="39" fillId="0" borderId="8" xfId="0" applyNumberFormat="1" applyFont="1" applyFill="1" applyBorder="1" applyAlignment="1">
      <alignment vertical="center"/>
    </xf>
    <xf numFmtId="191" fontId="40" fillId="0" borderId="8" xfId="0" applyNumberFormat="1" applyFont="1" applyFill="1" applyBorder="1" applyAlignment="1">
      <alignment vertical="center"/>
    </xf>
    <xf numFmtId="191" fontId="41" fillId="0" borderId="8" xfId="0" applyNumberFormat="1" applyFont="1" applyFill="1" applyBorder="1" applyAlignment="1">
      <alignment vertical="center"/>
    </xf>
    <xf numFmtId="0" fontId="36" fillId="0" borderId="8" xfId="61" applyFont="1" applyFill="1" applyBorder="1" applyAlignment="1" applyProtection="1">
      <alignment horizontal="center" vertical="center" wrapText="1"/>
    </xf>
    <xf numFmtId="200" fontId="5" fillId="23" borderId="8" xfId="61" applyNumberFormat="1" applyFont="1" applyFill="1" applyBorder="1" applyAlignment="1" applyProtection="1">
      <alignment horizontal="left"/>
    </xf>
    <xf numFmtId="0" fontId="5" fillId="0" borderId="8" xfId="61" applyFont="1" applyFill="1" applyBorder="1" applyAlignment="1" applyProtection="1">
      <alignment horizontal="left" wrapText="1"/>
    </xf>
    <xf numFmtId="0" fontId="41" fillId="0" borderId="8" xfId="61" applyFont="1" applyFill="1" applyBorder="1" applyAlignment="1" applyProtection="1">
      <alignment vertical="center" wrapText="1"/>
    </xf>
    <xf numFmtId="0" fontId="5" fillId="0" borderId="8" xfId="61" applyFont="1" applyFill="1" applyBorder="1" applyAlignment="1" applyProtection="1">
      <alignment horizontal="left"/>
    </xf>
    <xf numFmtId="0" fontId="5" fillId="0" borderId="8" xfId="61" applyFont="1" applyFill="1" applyBorder="1" applyAlignment="1" applyProtection="1">
      <alignment horizontal="left" vertical="center" wrapText="1"/>
    </xf>
    <xf numFmtId="0" fontId="39" fillId="0" borderId="8" xfId="61" applyFont="1" applyFill="1" applyBorder="1" applyAlignment="1" applyProtection="1">
      <alignment horizontal="left" vertical="center" wrapText="1"/>
    </xf>
    <xf numFmtId="0" fontId="39" fillId="25" borderId="8" xfId="61" applyFont="1" applyFill="1" applyBorder="1" applyAlignment="1" applyProtection="1">
      <alignment horizontal="left" vertical="center" wrapText="1"/>
    </xf>
    <xf numFmtId="0" fontId="41" fillId="0" borderId="8" xfId="61" applyFont="1" applyFill="1" applyBorder="1" applyAlignment="1" applyProtection="1">
      <alignment horizontal="left" vertical="center" wrapText="1"/>
    </xf>
    <xf numFmtId="0" fontId="39" fillId="24" borderId="8" xfId="61" applyFont="1" applyFill="1" applyBorder="1" applyAlignment="1" applyProtection="1">
      <alignment horizontal="center" vertical="center" wrapText="1"/>
    </xf>
    <xf numFmtId="0" fontId="39" fillId="23" borderId="8" xfId="61" applyFont="1" applyFill="1" applyBorder="1" applyAlignment="1" applyProtection="1">
      <alignment horizontal="center" vertical="center" wrapText="1"/>
    </xf>
    <xf numFmtId="0" fontId="39" fillId="0" borderId="8" xfId="61" applyFont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Continuous"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38" fillId="0" borderId="8" xfId="0" applyFont="1" applyFill="1" applyBorder="1" applyAlignment="1" applyProtection="1">
      <alignment horizontal="left" vertical="center" wrapText="1"/>
    </xf>
    <xf numFmtId="0" fontId="37" fillId="0" borderId="8" xfId="0" applyFont="1" applyFill="1" applyBorder="1" applyAlignment="1" applyProtection="1">
      <alignment vertical="center" wrapText="1"/>
    </xf>
    <xf numFmtId="0" fontId="38" fillId="0" borderId="8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37" fillId="25" borderId="8" xfId="0" applyNumberFormat="1" applyFont="1" applyFill="1" applyBorder="1" applyAlignment="1">
      <alignment horizontal="left" vertical="center" wrapText="1"/>
    </xf>
    <xf numFmtId="0" fontId="37" fillId="0" borderId="8" xfId="0" applyNumberFormat="1" applyFont="1" applyFill="1" applyBorder="1" applyAlignment="1">
      <alignment horizontal="left" vertical="center" wrapText="1"/>
    </xf>
    <xf numFmtId="200" fontId="42" fillId="23" borderId="8" xfId="61" applyNumberFormat="1" applyFont="1" applyFill="1" applyBorder="1" applyAlignment="1" applyProtection="1">
      <alignment horizontal="left"/>
    </xf>
    <xf numFmtId="49" fontId="34" fillId="25" borderId="8" xfId="61" applyNumberFormat="1" applyFont="1" applyFill="1" applyBorder="1" applyAlignment="1" applyProtection="1">
      <alignment horizontal="center"/>
    </xf>
    <xf numFmtId="0" fontId="5" fillId="25" borderId="8" xfId="0" applyFont="1" applyFill="1" applyBorder="1" applyAlignment="1" applyProtection="1"/>
    <xf numFmtId="4" fontId="8" fillId="0" borderId="0" xfId="61" applyNumberFormat="1" applyFont="1" applyProtection="1"/>
    <xf numFmtId="200" fontId="5" fillId="25" borderId="8" xfId="61" applyNumberFormat="1" applyFont="1" applyFill="1" applyBorder="1" applyAlignment="1" applyProtection="1">
      <alignment horizontal="center"/>
    </xf>
    <xf numFmtId="200" fontId="5" fillId="0" borderId="8" xfId="61" applyNumberFormat="1" applyFont="1" applyFill="1" applyBorder="1" applyAlignment="1" applyProtection="1">
      <alignment horizontal="center"/>
    </xf>
    <xf numFmtId="200" fontId="37" fillId="25" borderId="8" xfId="61" applyNumberFormat="1" applyFont="1" applyFill="1" applyBorder="1" applyAlignment="1" applyProtection="1">
      <alignment horizontal="center"/>
    </xf>
    <xf numFmtId="200" fontId="37" fillId="0" borderId="8" xfId="61" applyNumberFormat="1" applyFont="1" applyFill="1" applyBorder="1" applyAlignment="1" applyProtection="1">
      <alignment horizontal="center"/>
    </xf>
    <xf numFmtId="200" fontId="39" fillId="24" borderId="8" xfId="61" applyNumberFormat="1" applyFont="1" applyFill="1" applyBorder="1" applyAlignment="1" applyProtection="1">
      <alignment horizontal="center" vertical="center" wrapText="1"/>
    </xf>
    <xf numFmtId="200" fontId="42" fillId="23" borderId="8" xfId="61" applyNumberFormat="1" applyFont="1" applyFill="1" applyBorder="1" applyAlignment="1" applyProtection="1">
      <alignment horizontal="center"/>
    </xf>
    <xf numFmtId="200" fontId="5" fillId="25" borderId="8" xfId="0" applyNumberFormat="1" applyFont="1" applyFill="1" applyBorder="1" applyAlignment="1" applyProtection="1">
      <alignment horizontal="center"/>
    </xf>
    <xf numFmtId="200" fontId="39" fillId="0" borderId="8" xfId="61" applyNumberFormat="1" applyFont="1" applyBorder="1" applyAlignment="1" applyProtection="1">
      <alignment horizontal="center"/>
    </xf>
    <xf numFmtId="200" fontId="40" fillId="0" borderId="8" xfId="61" applyNumberFormat="1" applyFont="1" applyBorder="1" applyAlignment="1" applyProtection="1">
      <alignment horizontal="center"/>
    </xf>
    <xf numFmtId="200" fontId="38" fillId="0" borderId="8" xfId="61" applyNumberFormat="1" applyFont="1" applyBorder="1" applyAlignment="1" applyProtection="1">
      <alignment horizontal="center"/>
    </xf>
    <xf numFmtId="200" fontId="37" fillId="0" borderId="8" xfId="61" applyNumberFormat="1" applyFont="1" applyBorder="1" applyAlignment="1" applyProtection="1">
      <alignment horizontal="center"/>
    </xf>
    <xf numFmtId="200" fontId="38" fillId="0" borderId="8" xfId="61" applyNumberFormat="1" applyFont="1" applyBorder="1" applyAlignment="1" applyProtection="1">
      <alignment horizontal="center"/>
      <protection locked="0"/>
    </xf>
    <xf numFmtId="200" fontId="41" fillId="25" borderId="8" xfId="0" applyNumberFormat="1" applyFont="1" applyFill="1" applyBorder="1" applyAlignment="1">
      <alignment horizontal="center"/>
    </xf>
    <xf numFmtId="200" fontId="41" fillId="0" borderId="8" xfId="0" applyNumberFormat="1" applyFont="1" applyFill="1" applyBorder="1" applyAlignment="1">
      <alignment horizontal="center"/>
    </xf>
    <xf numFmtId="200" fontId="5" fillId="0" borderId="10" xfId="61" applyNumberFormat="1" applyFont="1" applyFill="1" applyBorder="1" applyAlignment="1" applyProtection="1">
      <alignment horizontal="center"/>
    </xf>
    <xf numFmtId="200" fontId="36" fillId="0" borderId="8" xfId="61" applyNumberFormat="1" applyFont="1" applyFill="1" applyBorder="1" applyAlignment="1" applyProtection="1">
      <alignment horizontal="center"/>
    </xf>
    <xf numFmtId="200" fontId="37" fillId="0" borderId="8" xfId="61" applyNumberFormat="1" applyFont="1" applyFill="1" applyBorder="1" applyAlignment="1" applyProtection="1">
      <alignment horizontal="center"/>
      <protection locked="0"/>
    </xf>
    <xf numFmtId="200" fontId="37" fillId="25" borderId="8" xfId="61" applyNumberFormat="1" applyFont="1" applyFill="1" applyBorder="1" applyAlignment="1" applyProtection="1">
      <alignment horizontal="center"/>
      <protection locked="0"/>
    </xf>
    <xf numFmtId="200" fontId="37" fillId="25" borderId="13" xfId="61" applyNumberFormat="1" applyFont="1" applyFill="1" applyBorder="1" applyAlignment="1" applyProtection="1">
      <alignment horizontal="center"/>
      <protection locked="0"/>
    </xf>
    <xf numFmtId="200" fontId="5" fillId="23" borderId="8" xfId="61" applyNumberFormat="1" applyFont="1" applyFill="1" applyBorder="1" applyAlignment="1" applyProtection="1">
      <alignment horizontal="center"/>
    </xf>
    <xf numFmtId="200" fontId="36" fillId="0" borderId="8" xfId="61" applyNumberFormat="1" applyFont="1" applyFill="1" applyBorder="1" applyAlignment="1" applyProtection="1">
      <alignment horizontal="center"/>
      <protection locked="0"/>
    </xf>
    <xf numFmtId="200" fontId="37" fillId="28" borderId="8" xfId="61" applyNumberFormat="1" applyFont="1" applyFill="1" applyBorder="1" applyAlignment="1" applyProtection="1">
      <alignment horizontal="center"/>
    </xf>
    <xf numFmtId="200" fontId="5" fillId="0" borderId="8" xfId="61" applyNumberFormat="1" applyFont="1" applyFill="1" applyBorder="1" applyAlignment="1" applyProtection="1">
      <alignment horizontal="center"/>
      <protection locked="0"/>
    </xf>
    <xf numFmtId="210" fontId="5" fillId="0" borderId="8" xfId="66" applyNumberFormat="1" applyFont="1" applyFill="1" applyBorder="1" applyAlignment="1" applyProtection="1">
      <alignment horizontal="center"/>
    </xf>
    <xf numFmtId="210" fontId="38" fillId="0" borderId="8" xfId="66" applyNumberFormat="1" applyFont="1" applyFill="1" applyBorder="1" applyAlignment="1" applyProtection="1">
      <alignment horizontal="center"/>
    </xf>
    <xf numFmtId="210" fontId="5" fillId="23" borderId="8" xfId="66" applyNumberFormat="1" applyFont="1" applyFill="1" applyBorder="1" applyAlignment="1" applyProtection="1">
      <alignment horizontal="center"/>
    </xf>
    <xf numFmtId="210" fontId="5" fillId="25" borderId="8" xfId="66" applyNumberFormat="1" applyFont="1" applyFill="1" applyBorder="1" applyAlignment="1" applyProtection="1">
      <alignment horizontal="center"/>
    </xf>
    <xf numFmtId="210" fontId="39" fillId="24" borderId="8" xfId="66" applyNumberFormat="1" applyFont="1" applyFill="1" applyBorder="1" applyAlignment="1" applyProtection="1">
      <alignment horizontal="center" vertical="center" wrapText="1"/>
    </xf>
    <xf numFmtId="210" fontId="42" fillId="23" borderId="8" xfId="66" applyNumberFormat="1" applyFont="1" applyFill="1" applyBorder="1" applyAlignment="1" applyProtection="1">
      <alignment horizontal="center"/>
    </xf>
    <xf numFmtId="210" fontId="42" fillId="28" borderId="8" xfId="66" applyNumberFormat="1" applyFont="1" applyFill="1" applyBorder="1" applyAlignment="1" applyProtection="1">
      <alignment horizontal="center"/>
    </xf>
    <xf numFmtId="0" fontId="32" fillId="25" borderId="8" xfId="61" applyFont="1" applyFill="1" applyBorder="1" applyAlignment="1" applyProtection="1">
      <alignment horizontal="center" vertical="center"/>
      <protection locked="0"/>
    </xf>
    <xf numFmtId="0" fontId="6" fillId="0" borderId="8" xfId="61" applyFont="1" applyFill="1" applyBorder="1" applyAlignment="1" applyProtection="1">
      <alignment horizontal="center" vertical="center"/>
    </xf>
    <xf numFmtId="0" fontId="8" fillId="0" borderId="8" xfId="61" applyFont="1" applyFill="1" applyBorder="1" applyAlignment="1" applyProtection="1">
      <alignment horizontal="center" vertical="center"/>
    </xf>
    <xf numFmtId="0" fontId="6" fillId="25" borderId="8" xfId="61" applyFont="1" applyFill="1" applyBorder="1" applyAlignment="1" applyProtection="1">
      <alignment horizontal="center" vertical="center"/>
    </xf>
    <xf numFmtId="49" fontId="4" fillId="0" borderId="8" xfId="61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5" fillId="0" borderId="8" xfId="61" applyFont="1" applyFill="1" applyBorder="1" applyAlignment="1" applyProtection="1">
      <alignment vertical="center" wrapText="1"/>
    </xf>
    <xf numFmtId="0" fontId="37" fillId="0" borderId="0" xfId="61" applyFont="1" applyFill="1" applyBorder="1" applyAlignment="1" applyProtection="1">
      <alignment horizontal="left" vertical="center" wrapText="1"/>
    </xf>
    <xf numFmtId="49" fontId="11" fillId="0" borderId="8" xfId="61" applyNumberFormat="1" applyFont="1" applyFill="1" applyBorder="1" applyAlignment="1" applyProtection="1">
      <alignment horizontal="center" vertical="top" wrapText="1"/>
    </xf>
    <xf numFmtId="4" fontId="29" fillId="0" borderId="0" xfId="61" applyNumberFormat="1" applyFont="1" applyFill="1" applyProtection="1"/>
    <xf numFmtId="0" fontId="29" fillId="0" borderId="0" xfId="61" applyFont="1" applyFill="1" applyProtection="1"/>
    <xf numFmtId="210" fontId="5" fillId="28" borderId="8" xfId="66" applyNumberFormat="1" applyFont="1" applyFill="1" applyBorder="1" applyAlignment="1" applyProtection="1">
      <alignment horizontal="center"/>
    </xf>
    <xf numFmtId="210" fontId="38" fillId="28" borderId="8" xfId="66" applyNumberFormat="1" applyFont="1" applyFill="1" applyBorder="1" applyAlignment="1" applyProtection="1">
      <alignment horizontal="center"/>
    </xf>
    <xf numFmtId="0" fontId="41" fillId="28" borderId="8" xfId="61" applyFont="1" applyFill="1" applyBorder="1" applyAlignment="1" applyProtection="1">
      <alignment vertical="center" wrapText="1"/>
    </xf>
    <xf numFmtId="210" fontId="43" fillId="28" borderId="8" xfId="66" applyNumberFormat="1" applyFont="1" applyFill="1" applyBorder="1" applyAlignment="1" applyProtection="1">
      <alignment horizontal="center"/>
    </xf>
    <xf numFmtId="210" fontId="43" fillId="28" borderId="8" xfId="66" applyNumberFormat="1" applyFont="1" applyFill="1" applyBorder="1" applyAlignment="1" applyProtection="1">
      <alignment horizontal="center" vertical="center" wrapText="1"/>
    </xf>
    <xf numFmtId="200" fontId="39" fillId="23" borderId="8" xfId="61" applyNumberFormat="1" applyFont="1" applyFill="1" applyBorder="1" applyAlignment="1" applyProtection="1">
      <alignment horizontal="center" wrapText="1"/>
    </xf>
    <xf numFmtId="210" fontId="43" fillId="28" borderId="8" xfId="66" applyNumberFormat="1" applyFont="1" applyFill="1" applyBorder="1" applyAlignment="1" applyProtection="1">
      <alignment horizontal="center" wrapText="1"/>
    </xf>
    <xf numFmtId="0" fontId="68" fillId="24" borderId="0" xfId="61" applyFont="1" applyFill="1" applyProtection="1"/>
    <xf numFmtId="210" fontId="37" fillId="0" borderId="8" xfId="66" applyNumberFormat="1" applyFont="1" applyFill="1" applyBorder="1" applyAlignment="1" applyProtection="1">
      <alignment horizontal="center"/>
    </xf>
    <xf numFmtId="0" fontId="59" fillId="0" borderId="8" xfId="0" applyNumberFormat="1" applyFont="1" applyFill="1" applyBorder="1" applyAlignment="1" applyProtection="1">
      <alignment horizontal="center" vertical="center"/>
      <protection hidden="1"/>
    </xf>
    <xf numFmtId="0" fontId="60" fillId="0" borderId="0" xfId="61" applyFont="1" applyFill="1" applyProtection="1"/>
    <xf numFmtId="0" fontId="61" fillId="0" borderId="0" xfId="61" applyFont="1" applyFill="1" applyProtection="1"/>
    <xf numFmtId="0" fontId="59" fillId="28" borderId="8" xfId="0" applyNumberFormat="1" applyFont="1" applyFill="1" applyBorder="1" applyAlignment="1" applyProtection="1">
      <alignment horizontal="center" vertical="center"/>
      <protection hidden="1"/>
    </xf>
    <xf numFmtId="49" fontId="62" fillId="0" borderId="8" xfId="61" applyNumberFormat="1" applyFont="1" applyFill="1" applyBorder="1" applyAlignment="1" applyProtection="1">
      <alignment horizontal="center" vertical="center" wrapText="1"/>
    </xf>
    <xf numFmtId="0" fontId="7" fillId="0" borderId="8" xfId="61" applyFont="1" applyFill="1" applyBorder="1" applyAlignment="1" applyProtection="1">
      <alignment horizontal="center" vertical="center"/>
    </xf>
    <xf numFmtId="200" fontId="36" fillId="25" borderId="8" xfId="61" applyNumberFormat="1" applyFont="1" applyFill="1" applyBorder="1" applyAlignment="1" applyProtection="1">
      <alignment horizontal="center"/>
    </xf>
    <xf numFmtId="210" fontId="37" fillId="28" borderId="8" xfId="66" applyNumberFormat="1" applyFont="1" applyFill="1" applyBorder="1" applyAlignment="1" applyProtection="1">
      <alignment horizontal="center"/>
    </xf>
    <xf numFmtId="0" fontId="7" fillId="0" borderId="0" xfId="61" applyFont="1" applyFill="1" applyProtection="1"/>
    <xf numFmtId="0" fontId="7" fillId="0" borderId="8" xfId="0" applyNumberFormat="1" applyFont="1" applyFill="1" applyBorder="1" applyAlignment="1" applyProtection="1">
      <alignment horizontal="center" vertical="center"/>
    </xf>
    <xf numFmtId="210" fontId="36" fillId="28" borderId="8" xfId="66" applyNumberFormat="1" applyFont="1" applyFill="1" applyBorder="1" applyAlignment="1" applyProtection="1">
      <alignment horizontal="center"/>
    </xf>
    <xf numFmtId="0" fontId="6" fillId="0" borderId="0" xfId="61" applyFont="1" applyFill="1" applyBorder="1" applyAlignment="1" applyProtection="1">
      <alignment horizontal="center" wrapText="1"/>
    </xf>
    <xf numFmtId="39" fontId="20" fillId="25" borderId="0" xfId="61" applyNumberFormat="1" applyFont="1" applyFill="1" applyProtection="1"/>
    <xf numFmtId="0" fontId="6" fillId="0" borderId="0" xfId="61" applyFont="1" applyFill="1" applyAlignment="1" applyProtection="1">
      <alignment horizontal="center" wrapText="1"/>
    </xf>
    <xf numFmtId="191" fontId="8" fillId="0" borderId="0" xfId="61" applyNumberFormat="1" applyFont="1" applyProtection="1"/>
    <xf numFmtId="2" fontId="8" fillId="28" borderId="0" xfId="61" applyNumberFormat="1" applyFont="1" applyFill="1" applyProtection="1"/>
    <xf numFmtId="200" fontId="6" fillId="0" borderId="0" xfId="63" applyNumberFormat="1" applyFont="1" applyAlignment="1" applyProtection="1">
      <alignment horizontal="center"/>
    </xf>
    <xf numFmtId="2" fontId="8" fillId="0" borderId="0" xfId="61" applyNumberFormat="1" applyFont="1" applyFill="1" applyProtection="1"/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8" xfId="61" applyFont="1" applyFill="1" applyBorder="1" applyAlignment="1" applyProtection="1">
      <alignment horizontal="center" vertical="center" wrapText="1"/>
    </xf>
    <xf numFmtId="4" fontId="6" fillId="0" borderId="0" xfId="61" applyNumberFormat="1" applyFont="1" applyBorder="1" applyAlignment="1" applyProtection="1">
      <alignment horizontal="centerContinuous" vertical="center"/>
    </xf>
    <xf numFmtId="4" fontId="8" fillId="0" borderId="0" xfId="61" applyNumberFormat="1" applyFont="1" applyBorder="1" applyAlignment="1" applyProtection="1">
      <alignment horizontal="centerContinuous" vertical="center"/>
    </xf>
    <xf numFmtId="191" fontId="8" fillId="0" borderId="0" xfId="61" applyNumberFormat="1" applyFont="1" applyBorder="1" applyProtection="1"/>
    <xf numFmtId="0" fontId="8" fillId="0" borderId="0" xfId="61" applyFont="1" applyBorder="1" applyProtection="1"/>
    <xf numFmtId="0" fontId="11" fillId="0" borderId="14" xfId="0" applyFont="1" applyFill="1" applyBorder="1" applyAlignment="1" applyProtection="1">
      <alignment horizontal="center" vertical="center" wrapText="1"/>
    </xf>
    <xf numFmtId="0" fontId="11" fillId="0" borderId="11" xfId="61" applyFont="1" applyFill="1" applyBorder="1" applyAlignment="1" applyProtection="1">
      <alignment horizontal="center" vertical="center" wrapText="1"/>
    </xf>
    <xf numFmtId="200" fontId="65" fillId="0" borderId="8" xfId="0" applyNumberFormat="1" applyFont="1" applyFill="1" applyBorder="1" applyAlignment="1">
      <alignment vertical="center"/>
    </xf>
    <xf numFmtId="200" fontId="8" fillId="0" borderId="0" xfId="61" applyNumberFormat="1" applyFont="1" applyBorder="1" applyProtection="1"/>
    <xf numFmtId="200" fontId="6" fillId="0" borderId="0" xfId="0" applyNumberFormat="1" applyFont="1" applyFill="1" applyBorder="1" applyAlignment="1" applyProtection="1">
      <alignment vertical="center"/>
    </xf>
    <xf numFmtId="200" fontId="38" fillId="0" borderId="8" xfId="61" applyNumberFormat="1" applyFont="1" applyFill="1" applyBorder="1" applyAlignment="1" applyProtection="1">
      <alignment horizontal="center"/>
    </xf>
    <xf numFmtId="200" fontId="38" fillId="0" borderId="8" xfId="61" applyNumberFormat="1" applyFont="1" applyFill="1" applyBorder="1" applyAlignment="1" applyProtection="1">
      <alignment horizontal="center"/>
      <protection locked="0"/>
    </xf>
    <xf numFmtId="200" fontId="6" fillId="0" borderId="0" xfId="63" applyNumberFormat="1" applyFont="1" applyFill="1" applyAlignment="1" applyProtection="1">
      <alignment horizontal="center"/>
    </xf>
    <xf numFmtId="200" fontId="39" fillId="0" borderId="8" xfId="61" applyNumberFormat="1" applyFont="1" applyFill="1" applyBorder="1" applyAlignment="1" applyProtection="1">
      <alignment horizontal="center"/>
    </xf>
    <xf numFmtId="4" fontId="8" fillId="0" borderId="0" xfId="61" applyNumberFormat="1" applyFont="1" applyFill="1" applyProtection="1"/>
    <xf numFmtId="0" fontId="37" fillId="26" borderId="15" xfId="0" applyFont="1" applyFill="1" applyBorder="1" applyAlignment="1">
      <alignment horizontal="left" vertical="center" wrapText="1"/>
    </xf>
    <xf numFmtId="0" fontId="37" fillId="26" borderId="0" xfId="0" applyFont="1" applyFill="1" applyBorder="1" applyAlignment="1">
      <alignment horizontal="left" vertical="center" wrapText="1"/>
    </xf>
    <xf numFmtId="0" fontId="6" fillId="0" borderId="0" xfId="0" applyFont="1" applyFill="1" applyAlignment="1" applyProtection="1"/>
    <xf numFmtId="191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91" fontId="68" fillId="25" borderId="0" xfId="61" applyNumberFormat="1" applyFont="1" applyFill="1" applyProtection="1"/>
    <xf numFmtId="200" fontId="68" fillId="25" borderId="0" xfId="61" applyNumberFormat="1" applyFont="1" applyFill="1" applyProtection="1"/>
    <xf numFmtId="200" fontId="69" fillId="27" borderId="8" xfId="61" applyNumberFormat="1" applyFont="1" applyFill="1" applyBorder="1" applyProtection="1"/>
    <xf numFmtId="200" fontId="70" fillId="27" borderId="8" xfId="61" applyNumberFormat="1" applyFont="1" applyFill="1" applyBorder="1" applyProtection="1">
      <protection locked="0"/>
    </xf>
    <xf numFmtId="200" fontId="71" fillId="27" borderId="8" xfId="61" applyNumberFormat="1" applyFont="1" applyFill="1" applyBorder="1" applyProtection="1"/>
    <xf numFmtId="200" fontId="72" fillId="27" borderId="8" xfId="0" applyNumberFormat="1" applyFont="1" applyFill="1" applyBorder="1" applyAlignment="1"/>
    <xf numFmtId="200" fontId="68" fillId="25" borderId="0" xfId="61" applyNumberFormat="1" applyFont="1" applyFill="1" applyBorder="1" applyProtection="1"/>
    <xf numFmtId="191" fontId="68" fillId="27" borderId="0" xfId="61" applyNumberFormat="1" applyFont="1" applyFill="1" applyBorder="1" applyProtection="1"/>
    <xf numFmtId="191" fontId="68" fillId="27" borderId="0" xfId="61" applyNumberFormat="1" applyFont="1" applyFill="1" applyProtection="1"/>
    <xf numFmtId="0" fontId="68" fillId="27" borderId="0" xfId="61" applyFont="1" applyFill="1" applyProtection="1"/>
    <xf numFmtId="2" fontId="8" fillId="28" borderId="0" xfId="61" applyNumberFormat="1" applyFont="1" applyFill="1" applyBorder="1" applyProtection="1"/>
    <xf numFmtId="39" fontId="73" fillId="28" borderId="0" xfId="0" applyNumberFormat="1" applyFont="1" applyFill="1" applyBorder="1" applyAlignment="1">
      <alignment horizontal="right" vertical="center" wrapText="1"/>
    </xf>
    <xf numFmtId="200" fontId="74" fillId="0" borderId="0" xfId="61" applyNumberFormat="1" applyFont="1" applyFill="1" applyAlignment="1" applyProtection="1">
      <alignment horizontal="left" vertical="center"/>
    </xf>
    <xf numFmtId="200" fontId="74" fillId="0" borderId="0" xfId="61" applyNumberFormat="1" applyFont="1" applyFill="1" applyAlignment="1" applyProtection="1">
      <alignment horizontal="right" vertical="center"/>
    </xf>
    <xf numFmtId="200" fontId="74" fillId="0" borderId="8" xfId="61" applyNumberFormat="1" applyFont="1" applyFill="1" applyBorder="1" applyAlignment="1" applyProtection="1">
      <alignment horizontal="center"/>
    </xf>
    <xf numFmtId="200" fontId="75" fillId="0" borderId="8" xfId="61" applyNumberFormat="1" applyFont="1" applyFill="1" applyBorder="1" applyAlignment="1" applyProtection="1">
      <alignment horizontal="center"/>
      <protection locked="0"/>
    </xf>
    <xf numFmtId="200" fontId="74" fillId="25" borderId="8" xfId="61" applyNumberFormat="1" applyFont="1" applyFill="1" applyBorder="1" applyAlignment="1" applyProtection="1">
      <alignment horizontal="center"/>
    </xf>
    <xf numFmtId="200" fontId="75" fillId="0" borderId="8" xfId="61" applyNumberFormat="1" applyFont="1" applyFill="1" applyBorder="1" applyAlignment="1" applyProtection="1">
      <alignment horizontal="center"/>
    </xf>
    <xf numFmtId="200" fontId="70" fillId="0" borderId="8" xfId="61" applyNumberFormat="1" applyFont="1" applyBorder="1" applyProtection="1">
      <protection locked="0"/>
    </xf>
    <xf numFmtId="200" fontId="71" fillId="0" borderId="8" xfId="61" applyNumberFormat="1" applyFont="1" applyBorder="1" applyProtection="1"/>
    <xf numFmtId="200" fontId="72" fillId="0" borderId="8" xfId="0" applyNumberFormat="1" applyFont="1" applyFill="1" applyBorder="1" applyAlignment="1">
      <alignment vertical="center"/>
    </xf>
    <xf numFmtId="200" fontId="69" fillId="23" borderId="8" xfId="61" applyNumberFormat="1" applyFont="1" applyFill="1" applyBorder="1" applyProtection="1"/>
    <xf numFmtId="200" fontId="69" fillId="0" borderId="0" xfId="0" applyNumberFormat="1" applyFont="1" applyFill="1" applyAlignment="1" applyProtection="1"/>
    <xf numFmtId="200" fontId="68" fillId="0" borderId="0" xfId="61" applyNumberFormat="1" applyFont="1" applyProtection="1"/>
    <xf numFmtId="200" fontId="69" fillId="0" borderId="0" xfId="0" applyNumberFormat="1" applyFont="1" applyFill="1" applyBorder="1" applyAlignment="1" applyProtection="1">
      <alignment vertical="center"/>
    </xf>
    <xf numFmtId="191" fontId="69" fillId="0" borderId="0" xfId="0" applyNumberFormat="1" applyFont="1" applyFill="1" applyBorder="1" applyAlignment="1" applyProtection="1">
      <alignment vertical="center"/>
    </xf>
    <xf numFmtId="191" fontId="68" fillId="0" borderId="0" xfId="61" applyNumberFormat="1" applyFont="1" applyProtection="1"/>
    <xf numFmtId="191" fontId="68" fillId="0" borderId="0" xfId="61" applyNumberFormat="1" applyFont="1" applyBorder="1" applyProtection="1"/>
    <xf numFmtId="0" fontId="68" fillId="0" borderId="0" xfId="61" applyFont="1" applyProtection="1"/>
    <xf numFmtId="212" fontId="76" fillId="29" borderId="0" xfId="59" applyNumberFormat="1" applyFont="1" applyFill="1"/>
    <xf numFmtId="212" fontId="68" fillId="0" borderId="0" xfId="61" applyNumberFormat="1" applyFont="1" applyBorder="1" applyProtection="1"/>
    <xf numFmtId="200" fontId="68" fillId="0" borderId="0" xfId="61" applyNumberFormat="1" applyFont="1" applyBorder="1" applyProtection="1"/>
    <xf numFmtId="0" fontId="68" fillId="0" borderId="0" xfId="61" applyFont="1" applyBorder="1" applyProtection="1"/>
    <xf numFmtId="39" fontId="77" fillId="28" borderId="0" xfId="0" applyNumberFormat="1" applyFont="1" applyFill="1" applyBorder="1" applyAlignment="1">
      <alignment horizontal="right" vertical="center" wrapText="1"/>
    </xf>
    <xf numFmtId="200" fontId="78" fillId="0" borderId="8" xfId="61" applyNumberFormat="1" applyFont="1" applyFill="1" applyBorder="1" applyAlignment="1" applyProtection="1">
      <alignment horizontal="center"/>
    </xf>
    <xf numFmtId="0" fontId="69" fillId="25" borderId="0" xfId="61" applyFont="1" applyFill="1" applyAlignment="1" applyProtection="1">
      <alignment horizontal="center" wrapText="1"/>
    </xf>
    <xf numFmtId="39" fontId="79" fillId="0" borderId="0" xfId="0" applyNumberFormat="1" applyFont="1" applyFill="1" applyBorder="1" applyAlignment="1">
      <alignment horizontal="right" vertical="center" wrapText="1"/>
    </xf>
    <xf numFmtId="39" fontId="68" fillId="28" borderId="0" xfId="0" applyNumberFormat="1" applyFont="1" applyFill="1" applyBorder="1" applyAlignment="1">
      <alignment horizontal="right" vertical="center" wrapText="1"/>
    </xf>
    <xf numFmtId="4" fontId="80" fillId="28" borderId="0" xfId="57" applyNumberFormat="1" applyFont="1" applyFill="1" applyBorder="1" applyAlignment="1">
      <alignment vertical="center"/>
    </xf>
    <xf numFmtId="200" fontId="74" fillId="25" borderId="8" xfId="0" applyNumberFormat="1" applyFont="1" applyFill="1" applyBorder="1" applyAlignment="1" applyProtection="1">
      <alignment horizontal="center"/>
    </xf>
    <xf numFmtId="200" fontId="81" fillId="25" borderId="8" xfId="61" applyNumberFormat="1" applyFont="1" applyFill="1" applyBorder="1" applyAlignment="1" applyProtection="1">
      <alignment horizontal="center"/>
    </xf>
    <xf numFmtId="200" fontId="82" fillId="25" borderId="8" xfId="61" applyNumberFormat="1" applyFont="1" applyFill="1" applyBorder="1" applyAlignment="1" applyProtection="1">
      <alignment horizontal="center"/>
    </xf>
    <xf numFmtId="200" fontId="82" fillId="0" borderId="8" xfId="61" applyNumberFormat="1" applyFont="1" applyFill="1" applyBorder="1" applyAlignment="1" applyProtection="1">
      <alignment horizontal="center"/>
    </xf>
    <xf numFmtId="200" fontId="82" fillId="25" borderId="8" xfId="61" applyNumberFormat="1" applyFont="1" applyFill="1" applyBorder="1" applyAlignment="1" applyProtection="1">
      <alignment horizontal="center"/>
      <protection locked="0"/>
    </xf>
    <xf numFmtId="200" fontId="82" fillId="0" borderId="8" xfId="61" applyNumberFormat="1" applyFont="1" applyFill="1" applyBorder="1" applyAlignment="1" applyProtection="1">
      <alignment horizontal="center"/>
      <protection locked="0"/>
    </xf>
    <xf numFmtId="200" fontId="83" fillId="25" borderId="8" xfId="0" applyNumberFormat="1" applyFont="1" applyFill="1" applyBorder="1" applyAlignment="1">
      <alignment horizontal="center"/>
    </xf>
    <xf numFmtId="200" fontId="83" fillId="0" borderId="8" xfId="0" applyNumberFormat="1" applyFont="1" applyFill="1" applyBorder="1" applyAlignment="1">
      <alignment horizontal="center"/>
    </xf>
    <xf numFmtId="4" fontId="69" fillId="25" borderId="0" xfId="61" applyNumberFormat="1" applyFont="1" applyFill="1" applyBorder="1" applyAlignment="1" applyProtection="1">
      <alignment horizontal="centerContinuous" vertical="center"/>
    </xf>
    <xf numFmtId="4" fontId="69" fillId="0" borderId="0" xfId="61" applyNumberFormat="1" applyFont="1" applyFill="1" applyBorder="1" applyAlignment="1" applyProtection="1">
      <alignment horizontal="centerContinuous" vertical="center"/>
    </xf>
    <xf numFmtId="4" fontId="68" fillId="25" borderId="0" xfId="61" applyNumberFormat="1" applyFont="1" applyFill="1" applyBorder="1" applyAlignment="1" applyProtection="1">
      <alignment horizontal="centerContinuous" vertical="center"/>
    </xf>
    <xf numFmtId="4" fontId="68" fillId="0" borderId="0" xfId="61" applyNumberFormat="1" applyFont="1" applyFill="1" applyBorder="1" applyAlignment="1" applyProtection="1">
      <alignment horizontal="centerContinuous" vertical="center"/>
    </xf>
    <xf numFmtId="191" fontId="68" fillId="25" borderId="0" xfId="61" applyNumberFormat="1" applyFont="1" applyFill="1" applyBorder="1" applyAlignment="1" applyProtection="1">
      <alignment horizontal="center" vertical="center" wrapText="1"/>
    </xf>
    <xf numFmtId="191" fontId="68" fillId="0" borderId="0" xfId="61" applyNumberFormat="1" applyFont="1" applyFill="1" applyBorder="1" applyAlignment="1" applyProtection="1">
      <alignment horizontal="center" vertical="center" wrapText="1"/>
    </xf>
    <xf numFmtId="2" fontId="84" fillId="25" borderId="0" xfId="0" applyNumberFormat="1" applyFont="1" applyFill="1" applyBorder="1" applyAlignment="1">
      <alignment horizontal="right"/>
    </xf>
    <xf numFmtId="191" fontId="68" fillId="25" borderId="0" xfId="61" applyNumberFormat="1" applyFont="1" applyFill="1" applyBorder="1" applyAlignment="1" applyProtection="1">
      <alignment horizontal="center"/>
    </xf>
    <xf numFmtId="191" fontId="68" fillId="0" borderId="0" xfId="61" applyNumberFormat="1" applyFont="1" applyFill="1" applyBorder="1" applyAlignment="1" applyProtection="1">
      <alignment horizontal="center"/>
    </xf>
    <xf numFmtId="191" fontId="68" fillId="25" borderId="0" xfId="61" applyNumberFormat="1" applyFont="1" applyFill="1" applyBorder="1" applyProtection="1"/>
    <xf numFmtId="191" fontId="68" fillId="25" borderId="0" xfId="61" applyNumberFormat="1" applyFont="1" applyFill="1" applyAlignment="1" applyProtection="1">
      <alignment horizontal="center"/>
    </xf>
    <xf numFmtId="191" fontId="68" fillId="0" borderId="0" xfId="61" applyNumberFormat="1" applyFont="1" applyFill="1" applyAlignment="1" applyProtection="1">
      <alignment horizontal="center"/>
    </xf>
    <xf numFmtId="0" fontId="68" fillId="25" borderId="0" xfId="61" applyFont="1" applyFill="1" applyAlignment="1" applyProtection="1">
      <alignment horizontal="center"/>
    </xf>
    <xf numFmtId="0" fontId="68" fillId="0" borderId="0" xfId="61" applyFont="1" applyFill="1" applyAlignment="1" applyProtection="1">
      <alignment horizontal="center"/>
    </xf>
    <xf numFmtId="0" fontId="68" fillId="25" borderId="0" xfId="61" applyFont="1" applyFill="1" applyProtection="1"/>
    <xf numFmtId="0" fontId="68" fillId="0" borderId="0" xfId="61" applyFont="1" applyFill="1" applyProtection="1"/>
    <xf numFmtId="200" fontId="68" fillId="0" borderId="0" xfId="61" applyNumberFormat="1" applyFont="1" applyFill="1" applyProtection="1"/>
    <xf numFmtId="191" fontId="68" fillId="0" borderId="0" xfId="61" applyNumberFormat="1" applyFont="1" applyFill="1" applyProtection="1"/>
    <xf numFmtId="200" fontId="81" fillId="0" borderId="8" xfId="61" applyNumberFormat="1" applyFont="1" applyFill="1" applyBorder="1" applyAlignment="1" applyProtection="1">
      <alignment horizontal="center"/>
    </xf>
    <xf numFmtId="4" fontId="68" fillId="0" borderId="0" xfId="61" applyNumberFormat="1" applyFont="1" applyFill="1" applyBorder="1" applyProtection="1"/>
    <xf numFmtId="0" fontId="68" fillId="0" borderId="0" xfId="61" applyFont="1" applyFill="1" applyBorder="1" applyProtection="1"/>
    <xf numFmtId="200" fontId="68" fillId="0" borderId="0" xfId="61" applyNumberFormat="1" applyFont="1" applyFill="1" applyBorder="1" applyProtection="1"/>
    <xf numFmtId="0" fontId="11" fillId="0" borderId="14" xfId="61" applyFont="1" applyFill="1" applyBorder="1" applyAlignment="1" applyProtection="1">
      <alignment horizontal="center" vertical="center" wrapText="1"/>
    </xf>
    <xf numFmtId="0" fontId="11" fillId="25" borderId="14" xfId="61" applyFont="1" applyFill="1" applyBorder="1" applyAlignment="1" applyProtection="1">
      <alignment horizontal="center" vertical="center" wrapText="1"/>
    </xf>
    <xf numFmtId="49" fontId="11" fillId="25" borderId="16" xfId="61" applyNumberFormat="1" applyFont="1" applyFill="1" applyBorder="1" applyAlignment="1" applyProtection="1">
      <alignment horizontal="center" vertical="top" wrapText="1"/>
    </xf>
    <xf numFmtId="0" fontId="11" fillId="25" borderId="8" xfId="61" applyFont="1" applyFill="1" applyBorder="1" applyAlignment="1" applyProtection="1">
      <alignment horizontal="center" vertical="center" wrapText="1"/>
    </xf>
    <xf numFmtId="200" fontId="5" fillId="0" borderId="8" xfId="0" applyNumberFormat="1" applyFont="1" applyFill="1" applyBorder="1" applyAlignment="1" applyProtection="1">
      <alignment horizontal="center"/>
    </xf>
    <xf numFmtId="0" fontId="5" fillId="0" borderId="12" xfId="61" applyFont="1" applyFill="1" applyBorder="1" applyAlignment="1" applyProtection="1">
      <alignment horizontal="center" vertical="center"/>
    </xf>
    <xf numFmtId="0" fontId="5" fillId="0" borderId="17" xfId="61" applyFont="1" applyFill="1" applyBorder="1" applyAlignment="1" applyProtection="1">
      <alignment horizontal="center" vertical="center"/>
    </xf>
    <xf numFmtId="0" fontId="5" fillId="0" borderId="10" xfId="61" applyFont="1" applyFill="1" applyBorder="1" applyAlignment="1" applyProtection="1">
      <alignment horizontal="center" vertical="center"/>
    </xf>
    <xf numFmtId="0" fontId="5" fillId="0" borderId="16" xfId="61" applyFont="1" applyFill="1" applyBorder="1" applyAlignment="1" applyProtection="1">
      <alignment horizontal="center" vertical="center"/>
    </xf>
    <xf numFmtId="0" fontId="5" fillId="0" borderId="0" xfId="61" applyFont="1" applyFill="1" applyAlignment="1" applyProtection="1">
      <alignment horizontal="center" vertical="center" wrapText="1"/>
    </xf>
    <xf numFmtId="0" fontId="20" fillId="0" borderId="0" xfId="61" applyFont="1" applyAlignment="1" applyProtection="1">
      <alignment horizontal="center"/>
    </xf>
    <xf numFmtId="0" fontId="7" fillId="0" borderId="0" xfId="61" applyFont="1" applyFill="1" applyAlignment="1" applyProtection="1">
      <alignment horizontal="center" vertical="center" wrapText="1"/>
    </xf>
    <xf numFmtId="0" fontId="5" fillId="25" borderId="8" xfId="61" applyFont="1" applyFill="1" applyBorder="1" applyAlignment="1" applyProtection="1">
      <alignment horizontal="center" vertical="center"/>
    </xf>
    <xf numFmtId="0" fontId="9" fillId="0" borderId="8" xfId="61" applyFont="1" applyFill="1" applyBorder="1" applyAlignment="1" applyProtection="1">
      <alignment horizontal="center" vertical="center" wrapText="1"/>
    </xf>
    <xf numFmtId="0" fontId="4" fillId="0" borderId="8" xfId="61" applyFont="1" applyFill="1" applyBorder="1" applyAlignment="1" applyProtection="1">
      <alignment horizontal="center" vertical="center" wrapText="1"/>
    </xf>
    <xf numFmtId="0" fontId="8" fillId="0" borderId="9" xfId="61" applyFont="1" applyFill="1" applyBorder="1" applyAlignment="1" applyProtection="1">
      <alignment horizontal="center"/>
    </xf>
    <xf numFmtId="0" fontId="5" fillId="0" borderId="8" xfId="61" applyFont="1" applyFill="1" applyBorder="1" applyAlignment="1" applyProtection="1">
      <alignment horizontal="center" vertical="center"/>
    </xf>
    <xf numFmtId="0" fontId="5" fillId="0" borderId="0" xfId="61" applyFont="1" applyFill="1" applyAlignment="1" applyProtection="1">
      <alignment horizontal="center" wrapText="1"/>
    </xf>
  </cellXfs>
  <cellStyles count="7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Відсотковий" xfId="66" builtinId="5"/>
    <cellStyle name="Добре" xfId="45"/>
    <cellStyle name="Заголовок 1 2" xfId="46"/>
    <cellStyle name="Заголовок 2 2" xfId="47"/>
    <cellStyle name="Заголовок 3 2" xfId="48"/>
    <cellStyle name="Заголовок 4 2" xfId="49"/>
    <cellStyle name="Звичайний" xfId="0" builtinId="0"/>
    <cellStyle name="Звичайний 2" xfId="50"/>
    <cellStyle name="Звичайний 2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ычный 2" xfId="56"/>
    <cellStyle name="Обычный 2 2" xfId="57"/>
    <cellStyle name="Обычный 2 3" xfId="58"/>
    <cellStyle name="Обычный 3" xfId="59"/>
    <cellStyle name="Обычный 3 2" xfId="60"/>
    <cellStyle name="Обычный_ZV1PIV98" xfId="61"/>
    <cellStyle name="Обычный_Додаток 4" xfId="62"/>
    <cellStyle name="Обычный_Додаток 5" xfId="63"/>
    <cellStyle name="Примечание 2" xfId="64"/>
    <cellStyle name="Примітка 2" xfId="65"/>
    <cellStyle name="Середній" xfId="67"/>
    <cellStyle name="Стиль 1" xfId="68"/>
    <cellStyle name="Текст попередження" xfId="69"/>
    <cellStyle name="Тысячи [0]_Розподіл (2)" xfId="70"/>
    <cellStyle name="Тысячи_Розподіл (2)" xfId="71"/>
  </cellStyles>
  <dxfs count="3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4"/>
  <sheetViews>
    <sheetView showGridLines="0" showZeros="0" view="pageBreakPreview" zoomScale="85" zoomScaleNormal="75" zoomScaleSheetLayoutView="85" workbookViewId="0">
      <pane xSplit="3" ySplit="9" topLeftCell="D74" activePane="bottomRight" state="frozen"/>
      <selection pane="topRight" activeCell="D1" sqref="D1"/>
      <selection pane="bottomLeft" activeCell="A10" sqref="A10"/>
      <selection pane="bottomRight" activeCell="D98" sqref="D98:E99"/>
    </sheetView>
  </sheetViews>
  <sheetFormatPr defaultColWidth="7.88671875" defaultRowHeight="15.6" x14ac:dyDescent="0.3"/>
  <cols>
    <col min="1" max="1" width="12.44140625" style="11" customWidth="1"/>
    <col min="2" max="2" width="72.109375" style="11" customWidth="1"/>
    <col min="3" max="3" width="0.109375" style="11" customWidth="1"/>
    <col min="4" max="4" width="21.33203125" style="250" customWidth="1"/>
    <col min="5" max="5" width="19.33203125" style="250" customWidth="1"/>
    <col min="6" max="6" width="20.5546875" style="250" customWidth="1"/>
    <col min="7" max="7" width="18.6640625" style="11" customWidth="1"/>
    <col min="8" max="8" width="15.5546875" style="11" customWidth="1"/>
    <col min="9" max="9" width="20.33203125" style="11" customWidth="1"/>
    <col min="10" max="10" width="16" style="11" customWidth="1"/>
    <col min="11" max="11" width="22" style="231" customWidth="1"/>
    <col min="12" max="12" width="21.33203125" style="231" customWidth="1"/>
    <col min="13" max="13" width="20.5546875" style="29" customWidth="1"/>
    <col min="14" max="14" width="12.33203125" style="29" customWidth="1"/>
    <col min="15" max="15" width="20.5546875" style="11" customWidth="1"/>
    <col min="16" max="16" width="22.44140625" style="11" customWidth="1"/>
    <col min="17" max="17" width="20.5546875" style="11" customWidth="1"/>
    <col min="18" max="18" width="13.33203125" style="11" customWidth="1"/>
    <col min="19" max="33" width="7.88671875" style="29" customWidth="1"/>
    <col min="34" max="16384" width="7.88671875" style="11"/>
  </cols>
  <sheetData>
    <row r="1" spans="1:33" s="24" customFormat="1" ht="18" x14ac:dyDescent="0.35">
      <c r="A1" s="5" t="s">
        <v>5</v>
      </c>
      <c r="B1" s="5"/>
      <c r="C1" s="5"/>
      <c r="D1" s="1"/>
      <c r="E1" s="1"/>
      <c r="F1" s="1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33" s="25" customFormat="1" ht="20.25" customHeight="1" x14ac:dyDescent="0.35">
      <c r="A2" s="6" t="s">
        <v>70</v>
      </c>
      <c r="B2" s="6"/>
      <c r="C2" s="6"/>
      <c r="D2" s="4"/>
      <c r="E2" s="4"/>
      <c r="F2" s="4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33" s="26" customFormat="1" ht="15.75" customHeight="1" x14ac:dyDescent="0.3">
      <c r="A3" s="3" t="s">
        <v>6</v>
      </c>
      <c r="B3" s="3"/>
      <c r="C3" s="3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33" s="27" customFormat="1" ht="26.25" customHeight="1" x14ac:dyDescent="0.3">
      <c r="A4" s="300" t="s">
        <v>264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</row>
    <row r="5" spans="1:33" s="27" customFormat="1" ht="23.25" customHeight="1" x14ac:dyDescent="0.3">
      <c r="A5" s="302" t="s">
        <v>237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</row>
    <row r="6" spans="1:33" s="7" customFormat="1" ht="20.399999999999999" x14ac:dyDescent="0.3">
      <c r="B6" s="8" t="s">
        <v>140</v>
      </c>
      <c r="C6" s="8"/>
      <c r="D6" s="234"/>
      <c r="E6" s="235"/>
      <c r="F6" s="234"/>
      <c r="G6" s="70"/>
      <c r="H6" s="70"/>
      <c r="K6" s="222"/>
      <c r="L6" s="255"/>
      <c r="M6" s="233"/>
      <c r="N6" s="195"/>
      <c r="O6" s="70"/>
      <c r="Q6" s="306" t="s">
        <v>224</v>
      </c>
      <c r="R6" s="306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s="28" customFormat="1" ht="18" customHeight="1" x14ac:dyDescent="0.3">
      <c r="A7" s="304" t="s">
        <v>7</v>
      </c>
      <c r="B7" s="305" t="s">
        <v>8</v>
      </c>
      <c r="C7" s="299" t="s">
        <v>78</v>
      </c>
      <c r="D7" s="297"/>
      <c r="E7" s="297"/>
      <c r="F7" s="297"/>
      <c r="G7" s="297"/>
      <c r="H7" s="297"/>
      <c r="I7" s="297"/>
      <c r="J7" s="298"/>
      <c r="K7" s="303" t="s">
        <v>79</v>
      </c>
      <c r="L7" s="303"/>
      <c r="M7" s="303"/>
      <c r="N7" s="303"/>
      <c r="O7" s="296" t="s">
        <v>80</v>
      </c>
      <c r="P7" s="296"/>
      <c r="Q7" s="297"/>
      <c r="R7" s="298"/>
    </row>
    <row r="8" spans="1:33" s="57" customFormat="1" ht="114" customHeight="1" x14ac:dyDescent="0.25">
      <c r="A8" s="304"/>
      <c r="B8" s="305"/>
      <c r="C8" s="52" t="s">
        <v>82</v>
      </c>
      <c r="D8" s="208" t="s">
        <v>242</v>
      </c>
      <c r="E8" s="291" t="s">
        <v>265</v>
      </c>
      <c r="F8" s="291" t="s">
        <v>9</v>
      </c>
      <c r="G8" s="207" t="s">
        <v>266</v>
      </c>
      <c r="H8" s="208" t="s">
        <v>267</v>
      </c>
      <c r="I8" s="208" t="s">
        <v>116</v>
      </c>
      <c r="J8" s="208" t="s">
        <v>243</v>
      </c>
      <c r="K8" s="292" t="s">
        <v>245</v>
      </c>
      <c r="L8" s="76" t="s">
        <v>9</v>
      </c>
      <c r="M8" s="76" t="s">
        <v>211</v>
      </c>
      <c r="N8" s="76" t="s">
        <v>10</v>
      </c>
      <c r="O8" s="54" t="s">
        <v>244</v>
      </c>
      <c r="P8" s="53" t="s">
        <v>9</v>
      </c>
      <c r="Q8" s="55" t="s">
        <v>193</v>
      </c>
      <c r="R8" s="56" t="s">
        <v>10</v>
      </c>
    </row>
    <row r="9" spans="1:33" s="9" customFormat="1" ht="13.8" x14ac:dyDescent="0.25">
      <c r="A9" s="22">
        <v>1</v>
      </c>
      <c r="B9" s="22">
        <v>2</v>
      </c>
      <c r="C9" s="21" t="s">
        <v>74</v>
      </c>
      <c r="D9" s="21" t="s">
        <v>74</v>
      </c>
      <c r="E9" s="21" t="s">
        <v>192</v>
      </c>
      <c r="F9" s="21" t="s">
        <v>11</v>
      </c>
      <c r="G9" s="21" t="s">
        <v>107</v>
      </c>
      <c r="H9" s="21" t="s">
        <v>108</v>
      </c>
      <c r="I9" s="21" t="s">
        <v>75</v>
      </c>
      <c r="J9" s="21" t="s">
        <v>12</v>
      </c>
      <c r="K9" s="293" t="s">
        <v>13</v>
      </c>
      <c r="L9" s="75" t="s">
        <v>14</v>
      </c>
      <c r="M9" s="75" t="s">
        <v>15</v>
      </c>
      <c r="N9" s="75" t="s">
        <v>76</v>
      </c>
      <c r="O9" s="21" t="s">
        <v>16</v>
      </c>
      <c r="P9" s="21" t="s">
        <v>73</v>
      </c>
      <c r="Q9" s="37" t="s">
        <v>103</v>
      </c>
      <c r="R9" s="21" t="s">
        <v>104</v>
      </c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7" customFormat="1" ht="20.25" customHeight="1" x14ac:dyDescent="0.35">
      <c r="A10" s="164">
        <v>10000000</v>
      </c>
      <c r="B10" s="93" t="s">
        <v>17</v>
      </c>
      <c r="C10" s="94" t="e">
        <f>C11+#REF!+C15+C21+#REF!</f>
        <v>#REF!</v>
      </c>
      <c r="D10" s="134">
        <f>D11+D15+D21+D26+D31+D25</f>
        <v>5942298.5861200001</v>
      </c>
      <c r="E10" s="134">
        <f>E11+E15+E21+E26+E31+E25</f>
        <v>3391504.13479</v>
      </c>
      <c r="F10" s="134">
        <f>F11+F15+F21+F26+F31+F25</f>
        <v>3486173.4036800005</v>
      </c>
      <c r="G10" s="134">
        <f>F10-E10</f>
        <v>94669.268890000414</v>
      </c>
      <c r="H10" s="156">
        <f>IFERROR(F10/E10,"")</f>
        <v>1.0279136528005035</v>
      </c>
      <c r="I10" s="134">
        <f t="shared" ref="I10:I19" si="0">F10-D10</f>
        <v>-2456125.1824399997</v>
      </c>
      <c r="J10" s="156">
        <f>IFERROR(F10/D10,"")</f>
        <v>0.58667085693455256</v>
      </c>
      <c r="K10" s="133">
        <f>K11+K15+K21+K26+K31+K14</f>
        <v>5445.1559999999999</v>
      </c>
      <c r="L10" s="133">
        <f>L11+L15+L21+L26+L31+L14</f>
        <v>3466.21738</v>
      </c>
      <c r="M10" s="133">
        <f t="shared" ref="M10:M16" si="1">L10-K10</f>
        <v>-1978.9386199999999</v>
      </c>
      <c r="N10" s="159">
        <f>IFERROR(L10/K10,"")</f>
        <v>0.63656897616891051</v>
      </c>
      <c r="O10" s="134">
        <f>D10+K10</f>
        <v>5947743.7421200005</v>
      </c>
      <c r="P10" s="134">
        <f>L10+F10</f>
        <v>3489639.6210600003</v>
      </c>
      <c r="Q10" s="134">
        <f>P10-O10</f>
        <v>-2458104.1210600003</v>
      </c>
      <c r="R10" s="156">
        <f>IFERROR(P10/O10,"")</f>
        <v>0.5867165386342218</v>
      </c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</row>
    <row r="11" spans="1:33" s="7" customFormat="1" ht="40.5" customHeight="1" x14ac:dyDescent="0.35">
      <c r="A11" s="164">
        <v>11000000</v>
      </c>
      <c r="B11" s="93" t="s">
        <v>57</v>
      </c>
      <c r="C11" s="94">
        <f>C12+C13</f>
        <v>107497.5</v>
      </c>
      <c r="D11" s="134">
        <f>D12+D13</f>
        <v>3690549.0749999997</v>
      </c>
      <c r="E11" s="134">
        <f>E12+E13</f>
        <v>2069170.8306700001</v>
      </c>
      <c r="F11" s="134">
        <f>F12+F13</f>
        <v>2105875.5166500001</v>
      </c>
      <c r="G11" s="134">
        <f t="shared" ref="G11:G84" si="2">F11-E11</f>
        <v>36704.685980000068</v>
      </c>
      <c r="H11" s="156">
        <f t="shared" ref="H11:H51" si="3">IFERROR(F11/E11,"")</f>
        <v>1.0177388379132113</v>
      </c>
      <c r="I11" s="134">
        <f t="shared" si="0"/>
        <v>-1584673.5583499996</v>
      </c>
      <c r="J11" s="156">
        <f t="shared" ref="J11:J51" si="4">IFERROR(F11/D11,"")</f>
        <v>0.5706130643039885</v>
      </c>
      <c r="K11" s="133">
        <f>K12+K13</f>
        <v>0</v>
      </c>
      <c r="L11" s="133">
        <f>L12+L13</f>
        <v>0</v>
      </c>
      <c r="M11" s="133">
        <f>L11-K11</f>
        <v>0</v>
      </c>
      <c r="N11" s="159" t="str">
        <f t="shared" ref="N11:N51" si="5">IFERROR(L11/K11,"")</f>
        <v/>
      </c>
      <c r="O11" s="134">
        <f t="shared" ref="O11:O77" si="6">D11+K11</f>
        <v>3690549.0749999997</v>
      </c>
      <c r="P11" s="134">
        <f t="shared" ref="P11:P77" si="7">L11+F11</f>
        <v>2105875.5166500001</v>
      </c>
      <c r="Q11" s="134">
        <f t="shared" ref="Q11:Q77" si="8">P11-O11</f>
        <v>-1584673.5583499996</v>
      </c>
      <c r="R11" s="156">
        <f t="shared" ref="R11:R77" si="9">IFERROR(P11/O11,"")</f>
        <v>0.5706130643039885</v>
      </c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</row>
    <row r="12" spans="1:33" s="191" customFormat="1" ht="21" customHeight="1" x14ac:dyDescent="0.4">
      <c r="A12" s="188">
        <v>11010000</v>
      </c>
      <c r="B12" s="95" t="s">
        <v>201</v>
      </c>
      <c r="C12" s="96">
        <v>106199</v>
      </c>
      <c r="D12" s="149">
        <v>3623826.9789999998</v>
      </c>
      <c r="E12" s="149">
        <v>2025674.7346700002</v>
      </c>
      <c r="F12" s="149">
        <v>2060364.372</v>
      </c>
      <c r="G12" s="149">
        <f t="shared" si="2"/>
        <v>34689.637329999823</v>
      </c>
      <c r="H12" s="182">
        <f t="shared" si="3"/>
        <v>1.0171249790187322</v>
      </c>
      <c r="I12" s="149">
        <f t="shared" si="0"/>
        <v>-1563462.6069999998</v>
      </c>
      <c r="J12" s="182">
        <f t="shared" si="4"/>
        <v>0.56856036006679334</v>
      </c>
      <c r="K12" s="189">
        <v>0</v>
      </c>
      <c r="L12" s="189">
        <v>0</v>
      </c>
      <c r="M12" s="189">
        <f>L12-K12</f>
        <v>0</v>
      </c>
      <c r="N12" s="190" t="str">
        <f t="shared" si="5"/>
        <v/>
      </c>
      <c r="O12" s="149">
        <f t="shared" si="6"/>
        <v>3623826.9789999998</v>
      </c>
      <c r="P12" s="149">
        <f t="shared" si="7"/>
        <v>2060364.372</v>
      </c>
      <c r="Q12" s="149">
        <f t="shared" si="8"/>
        <v>-1563462.6069999998</v>
      </c>
      <c r="R12" s="182">
        <f t="shared" si="9"/>
        <v>0.56856036006679334</v>
      </c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</row>
    <row r="13" spans="1:33" s="191" customFormat="1" ht="24" customHeight="1" x14ac:dyDescent="0.4">
      <c r="A13" s="188">
        <v>11020000</v>
      </c>
      <c r="B13" s="95" t="s">
        <v>71</v>
      </c>
      <c r="C13" s="96">
        <v>1298.5</v>
      </c>
      <c r="D13" s="149">
        <v>66722.096000000005</v>
      </c>
      <c r="E13" s="149">
        <v>43496.095999999998</v>
      </c>
      <c r="F13" s="149">
        <v>45511.144650000002</v>
      </c>
      <c r="G13" s="149">
        <f t="shared" si="2"/>
        <v>2015.0486500000043</v>
      </c>
      <c r="H13" s="182">
        <f t="shared" si="3"/>
        <v>1.0463271151967295</v>
      </c>
      <c r="I13" s="149">
        <f t="shared" si="0"/>
        <v>-21210.951350000003</v>
      </c>
      <c r="J13" s="182">
        <f t="shared" si="4"/>
        <v>0.68210004448901007</v>
      </c>
      <c r="K13" s="189"/>
      <c r="L13" s="189">
        <v>0</v>
      </c>
      <c r="M13" s="189">
        <f>L13-K13</f>
        <v>0</v>
      </c>
      <c r="N13" s="190" t="str">
        <f t="shared" si="5"/>
        <v/>
      </c>
      <c r="O13" s="149">
        <f t="shared" si="6"/>
        <v>66722.096000000005</v>
      </c>
      <c r="P13" s="149">
        <f t="shared" si="7"/>
        <v>45511.144650000002</v>
      </c>
      <c r="Q13" s="149">
        <f t="shared" si="8"/>
        <v>-21210.951350000003</v>
      </c>
      <c r="R13" s="182">
        <f t="shared" si="9"/>
        <v>0.68210004448901007</v>
      </c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</row>
    <row r="14" spans="1:33" s="7" customFormat="1" ht="24" hidden="1" customHeight="1" x14ac:dyDescent="0.4">
      <c r="A14" s="164" t="s">
        <v>217</v>
      </c>
      <c r="B14" s="93" t="s">
        <v>216</v>
      </c>
      <c r="C14" s="96"/>
      <c r="D14" s="153">
        <v>0</v>
      </c>
      <c r="E14" s="153">
        <v>0</v>
      </c>
      <c r="F14" s="153">
        <v>0</v>
      </c>
      <c r="G14" s="153"/>
      <c r="H14" s="156" t="str">
        <f t="shared" si="3"/>
        <v/>
      </c>
      <c r="I14" s="153"/>
      <c r="J14" s="156" t="str">
        <f t="shared" si="4"/>
        <v/>
      </c>
      <c r="K14" s="133">
        <v>0</v>
      </c>
      <c r="L14" s="133">
        <v>0</v>
      </c>
      <c r="M14" s="133">
        <f>L14-K14</f>
        <v>0</v>
      </c>
      <c r="N14" s="159" t="str">
        <f t="shared" si="5"/>
        <v/>
      </c>
      <c r="O14" s="153">
        <f t="shared" si="6"/>
        <v>0</v>
      </c>
      <c r="P14" s="153">
        <f t="shared" si="7"/>
        <v>0</v>
      </c>
      <c r="Q14" s="153">
        <f t="shared" si="8"/>
        <v>0</v>
      </c>
      <c r="R14" s="156" t="str">
        <f t="shared" si="9"/>
        <v/>
      </c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</row>
    <row r="15" spans="1:33" s="7" customFormat="1" ht="43.5" customHeight="1" x14ac:dyDescent="0.35">
      <c r="A15" s="164">
        <v>13000000</v>
      </c>
      <c r="B15" s="93" t="s">
        <v>176</v>
      </c>
      <c r="C15" s="97" t="e">
        <f>C16+#REF!+#REF!+C19</f>
        <v>#REF!</v>
      </c>
      <c r="D15" s="134">
        <f>SUM(D16:D20)</f>
        <v>37228.445</v>
      </c>
      <c r="E15" s="134">
        <f>SUM(E16:E20)</f>
        <v>18639.882999999998</v>
      </c>
      <c r="F15" s="134">
        <f>SUM(F16:F20)</f>
        <v>18131.44225</v>
      </c>
      <c r="G15" s="134">
        <f t="shared" si="2"/>
        <v>-508.44074999999793</v>
      </c>
      <c r="H15" s="156">
        <f t="shared" si="3"/>
        <v>0.9727229645164619</v>
      </c>
      <c r="I15" s="134">
        <f t="shared" si="0"/>
        <v>-19097.00275</v>
      </c>
      <c r="J15" s="156">
        <f t="shared" si="4"/>
        <v>0.487031952314957</v>
      </c>
      <c r="K15" s="133">
        <f>SUM(K16:K20)</f>
        <v>0</v>
      </c>
      <c r="L15" s="133">
        <f>SUM(L16:L20)</f>
        <v>0</v>
      </c>
      <c r="M15" s="133">
        <f t="shared" si="1"/>
        <v>0</v>
      </c>
      <c r="N15" s="159" t="str">
        <f t="shared" si="5"/>
        <v/>
      </c>
      <c r="O15" s="134">
        <f t="shared" si="6"/>
        <v>37228.445</v>
      </c>
      <c r="P15" s="134">
        <f t="shared" si="7"/>
        <v>18131.44225</v>
      </c>
      <c r="Q15" s="134">
        <f t="shared" si="8"/>
        <v>-19097.00275</v>
      </c>
      <c r="R15" s="156">
        <f t="shared" si="9"/>
        <v>0.487031952314957</v>
      </c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</row>
    <row r="16" spans="1:33" s="191" customFormat="1" ht="42.75" customHeight="1" x14ac:dyDescent="0.4">
      <c r="A16" s="188">
        <v>13010000</v>
      </c>
      <c r="B16" s="95" t="s">
        <v>177</v>
      </c>
      <c r="C16" s="96">
        <v>1</v>
      </c>
      <c r="D16" s="149">
        <v>22897.067999999999</v>
      </c>
      <c r="E16" s="149">
        <v>11476.846</v>
      </c>
      <c r="F16" s="149">
        <v>10791.261130000001</v>
      </c>
      <c r="G16" s="149">
        <f t="shared" si="2"/>
        <v>-685.58486999999877</v>
      </c>
      <c r="H16" s="182">
        <f t="shared" si="3"/>
        <v>0.9402636517036127</v>
      </c>
      <c r="I16" s="149">
        <f t="shared" si="0"/>
        <v>-12105.806869999999</v>
      </c>
      <c r="J16" s="182">
        <f t="shared" si="4"/>
        <v>0.47129445263472164</v>
      </c>
      <c r="K16" s="135">
        <v>0</v>
      </c>
      <c r="L16" s="135">
        <v>0</v>
      </c>
      <c r="M16" s="135">
        <f t="shared" si="1"/>
        <v>0</v>
      </c>
      <c r="N16" s="190" t="str">
        <f t="shared" si="5"/>
        <v/>
      </c>
      <c r="O16" s="149">
        <f t="shared" si="6"/>
        <v>22897.067999999999</v>
      </c>
      <c r="P16" s="149">
        <f t="shared" si="7"/>
        <v>10791.261130000001</v>
      </c>
      <c r="Q16" s="149">
        <f t="shared" si="8"/>
        <v>-12105.806869999999</v>
      </c>
      <c r="R16" s="182">
        <f t="shared" si="9"/>
        <v>0.47129445263472164</v>
      </c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</row>
    <row r="17" spans="1:33" s="191" customFormat="1" ht="32.25" customHeight="1" x14ac:dyDescent="0.4">
      <c r="A17" s="188">
        <v>13020000</v>
      </c>
      <c r="B17" s="95" t="s">
        <v>178</v>
      </c>
      <c r="C17" s="96"/>
      <c r="D17" s="149">
        <v>8600</v>
      </c>
      <c r="E17" s="149">
        <v>4172.8999999999996</v>
      </c>
      <c r="F17" s="149">
        <v>4295.5672199999999</v>
      </c>
      <c r="G17" s="149">
        <f t="shared" si="2"/>
        <v>122.66722000000027</v>
      </c>
      <c r="H17" s="182">
        <f t="shared" si="3"/>
        <v>1.029396156150399</v>
      </c>
      <c r="I17" s="149">
        <f t="shared" si="0"/>
        <v>-4304.4327800000001</v>
      </c>
      <c r="J17" s="182">
        <f t="shared" si="4"/>
        <v>0.49948456046511625</v>
      </c>
      <c r="K17" s="135">
        <v>0</v>
      </c>
      <c r="L17" s="135">
        <v>0</v>
      </c>
      <c r="M17" s="135"/>
      <c r="N17" s="190" t="str">
        <f t="shared" si="5"/>
        <v/>
      </c>
      <c r="O17" s="149">
        <f t="shared" si="6"/>
        <v>8600</v>
      </c>
      <c r="P17" s="149">
        <f t="shared" si="7"/>
        <v>4295.5672199999999</v>
      </c>
      <c r="Q17" s="149">
        <f t="shared" si="8"/>
        <v>-4304.4327800000001</v>
      </c>
      <c r="R17" s="182">
        <f t="shared" si="9"/>
        <v>0.49948456046511625</v>
      </c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</row>
    <row r="18" spans="1:33" s="191" customFormat="1" ht="35.25" customHeight="1" x14ac:dyDescent="0.4">
      <c r="A18" s="188">
        <v>13030000</v>
      </c>
      <c r="B18" s="95" t="s">
        <v>179</v>
      </c>
      <c r="C18" s="96"/>
      <c r="D18" s="149">
        <v>2684.6460000000002</v>
      </c>
      <c r="E18" s="149">
        <v>1349.056</v>
      </c>
      <c r="F18" s="149">
        <v>1489.7868100000001</v>
      </c>
      <c r="G18" s="149">
        <f t="shared" si="2"/>
        <v>140.73081000000002</v>
      </c>
      <c r="H18" s="182">
        <f t="shared" si="3"/>
        <v>1.1043179897646946</v>
      </c>
      <c r="I18" s="149">
        <f t="shared" si="0"/>
        <v>-1194.8591900000001</v>
      </c>
      <c r="J18" s="182">
        <f t="shared" si="4"/>
        <v>0.5549285864877529</v>
      </c>
      <c r="K18" s="135">
        <v>0</v>
      </c>
      <c r="L18" s="135">
        <v>0</v>
      </c>
      <c r="M18" s="135"/>
      <c r="N18" s="190" t="str">
        <f t="shared" si="5"/>
        <v/>
      </c>
      <c r="O18" s="149">
        <f t="shared" si="6"/>
        <v>2684.6460000000002</v>
      </c>
      <c r="P18" s="149">
        <f t="shared" si="7"/>
        <v>1489.7868100000001</v>
      </c>
      <c r="Q18" s="149">
        <f t="shared" si="8"/>
        <v>-1194.8591900000001</v>
      </c>
      <c r="R18" s="182">
        <f t="shared" si="9"/>
        <v>0.5549285864877529</v>
      </c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</row>
    <row r="19" spans="1:33" s="191" customFormat="1" ht="42" customHeight="1" x14ac:dyDescent="0.4">
      <c r="A19" s="188">
        <v>13040000</v>
      </c>
      <c r="B19" s="95" t="s">
        <v>222</v>
      </c>
      <c r="C19" s="96"/>
      <c r="D19" s="149">
        <v>3046.7310000000002</v>
      </c>
      <c r="E19" s="149">
        <v>1641.0809999999999</v>
      </c>
      <c r="F19" s="149">
        <v>1554.82709</v>
      </c>
      <c r="G19" s="148">
        <f t="shared" si="2"/>
        <v>-86.253909999999905</v>
      </c>
      <c r="H19" s="182">
        <f t="shared" si="3"/>
        <v>0.94744079664562575</v>
      </c>
      <c r="I19" s="149">
        <f t="shared" si="0"/>
        <v>-1491.9039100000002</v>
      </c>
      <c r="J19" s="182">
        <f t="shared" si="4"/>
        <v>0.51032634321835435</v>
      </c>
      <c r="K19" s="135">
        <v>0</v>
      </c>
      <c r="L19" s="135">
        <v>0</v>
      </c>
      <c r="M19" s="135">
        <f>L19-K19</f>
        <v>0</v>
      </c>
      <c r="N19" s="190" t="str">
        <f t="shared" si="5"/>
        <v/>
      </c>
      <c r="O19" s="149">
        <f t="shared" si="6"/>
        <v>3046.7310000000002</v>
      </c>
      <c r="P19" s="149">
        <f t="shared" si="7"/>
        <v>1554.82709</v>
      </c>
      <c r="Q19" s="136">
        <f t="shared" si="8"/>
        <v>-1491.9039100000002</v>
      </c>
      <c r="R19" s="182">
        <f t="shared" si="9"/>
        <v>0.51032634321835435</v>
      </c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</row>
    <row r="20" spans="1:33" s="7" customFormat="1" ht="26.25" hidden="1" customHeight="1" x14ac:dyDescent="0.4">
      <c r="A20" s="165">
        <v>13070000</v>
      </c>
      <c r="B20" s="95" t="s">
        <v>93</v>
      </c>
      <c r="C20" s="96"/>
      <c r="D20" s="134">
        <v>0</v>
      </c>
      <c r="E20" s="134">
        <v>0</v>
      </c>
      <c r="F20" s="134">
        <v>0</v>
      </c>
      <c r="G20" s="134">
        <f t="shared" si="2"/>
        <v>0</v>
      </c>
      <c r="H20" s="157" t="str">
        <f t="shared" si="3"/>
        <v/>
      </c>
      <c r="I20" s="149"/>
      <c r="J20" s="157" t="str">
        <f t="shared" si="4"/>
        <v/>
      </c>
      <c r="K20" s="135">
        <v>0</v>
      </c>
      <c r="L20" s="135">
        <v>0</v>
      </c>
      <c r="M20" s="135"/>
      <c r="N20" s="175" t="str">
        <f t="shared" si="5"/>
        <v/>
      </c>
      <c r="O20" s="149">
        <f t="shared" si="6"/>
        <v>0</v>
      </c>
      <c r="P20" s="149">
        <f t="shared" si="7"/>
        <v>0</v>
      </c>
      <c r="Q20" s="134">
        <f t="shared" si="8"/>
        <v>0</v>
      </c>
      <c r="R20" s="156" t="str">
        <f t="shared" si="9"/>
        <v/>
      </c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</row>
    <row r="21" spans="1:33" s="7" customFormat="1" ht="27.75" customHeight="1" x14ac:dyDescent="0.35">
      <c r="A21" s="164">
        <v>14000000</v>
      </c>
      <c r="B21" s="93" t="s">
        <v>58</v>
      </c>
      <c r="C21" s="97" t="e">
        <f>C24+#REF!</f>
        <v>#REF!</v>
      </c>
      <c r="D21" s="134">
        <f>D24+D23+D22</f>
        <v>579717.08699999994</v>
      </c>
      <c r="E21" s="134">
        <f>E24+E23+E22</f>
        <v>333579.32699999999</v>
      </c>
      <c r="F21" s="134">
        <f>F22+F23+F24</f>
        <v>299640.41408999998</v>
      </c>
      <c r="G21" s="134">
        <f t="shared" si="2"/>
        <v>-33938.912910000014</v>
      </c>
      <c r="H21" s="156">
        <f t="shared" si="3"/>
        <v>0.89825834467853571</v>
      </c>
      <c r="I21" s="134">
        <f t="shared" ref="I21:I34" si="10">F21-D21</f>
        <v>-280076.67290999996</v>
      </c>
      <c r="J21" s="156">
        <f t="shared" si="4"/>
        <v>0.5168735247060261</v>
      </c>
      <c r="K21" s="133">
        <f>((K24+K23+K22)/1000)/1000</f>
        <v>0</v>
      </c>
      <c r="L21" s="133">
        <f>((L24+L23+L22)/1000)/1000</f>
        <v>0</v>
      </c>
      <c r="M21" s="133">
        <f>M24+M23+M22</f>
        <v>0</v>
      </c>
      <c r="N21" s="159" t="str">
        <f t="shared" si="5"/>
        <v/>
      </c>
      <c r="O21" s="134">
        <f t="shared" si="6"/>
        <v>579717.08699999994</v>
      </c>
      <c r="P21" s="134">
        <f t="shared" si="7"/>
        <v>299640.41408999998</v>
      </c>
      <c r="Q21" s="134">
        <f t="shared" si="8"/>
        <v>-280076.67290999996</v>
      </c>
      <c r="R21" s="156">
        <f t="shared" si="9"/>
        <v>0.5168735247060261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s="191" customFormat="1" ht="49.5" customHeight="1" x14ac:dyDescent="0.4">
      <c r="A22" s="192">
        <v>14020000</v>
      </c>
      <c r="B22" s="95" t="s">
        <v>139</v>
      </c>
      <c r="C22" s="96"/>
      <c r="D22" s="149">
        <v>55841.107000000004</v>
      </c>
      <c r="E22" s="149">
        <v>29591.955000000002</v>
      </c>
      <c r="F22" s="149">
        <v>23283.452389999999</v>
      </c>
      <c r="G22" s="149">
        <f t="shared" si="2"/>
        <v>-6308.5026100000032</v>
      </c>
      <c r="H22" s="182">
        <f t="shared" si="3"/>
        <v>0.78681697069355494</v>
      </c>
      <c r="I22" s="149">
        <f t="shared" si="10"/>
        <v>-32557.654610000005</v>
      </c>
      <c r="J22" s="182">
        <f t="shared" si="4"/>
        <v>0.41695900459136664</v>
      </c>
      <c r="K22" s="150">
        <v>0</v>
      </c>
      <c r="L22" s="150">
        <v>0</v>
      </c>
      <c r="M22" s="150"/>
      <c r="N22" s="190" t="str">
        <f t="shared" si="5"/>
        <v/>
      </c>
      <c r="O22" s="149">
        <f t="shared" si="6"/>
        <v>55841.107000000004</v>
      </c>
      <c r="P22" s="149">
        <f t="shared" si="7"/>
        <v>23283.452389999999</v>
      </c>
      <c r="Q22" s="149">
        <f t="shared" si="8"/>
        <v>-32557.654610000005</v>
      </c>
      <c r="R22" s="182">
        <f t="shared" si="9"/>
        <v>0.41695900459136664</v>
      </c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</row>
    <row r="23" spans="1:33" s="191" customFormat="1" ht="48" customHeight="1" x14ac:dyDescent="0.4">
      <c r="A23" s="192">
        <v>14030000</v>
      </c>
      <c r="B23" s="95" t="s">
        <v>180</v>
      </c>
      <c r="C23" s="96"/>
      <c r="D23" s="149">
        <v>190539.75200000001</v>
      </c>
      <c r="E23" s="149">
        <v>111377.567</v>
      </c>
      <c r="F23" s="149">
        <v>123927.23117</v>
      </c>
      <c r="G23" s="149">
        <f t="shared" si="2"/>
        <v>12549.664170000004</v>
      </c>
      <c r="H23" s="182">
        <f t="shared" si="3"/>
        <v>1.1126767670369384</v>
      </c>
      <c r="I23" s="149">
        <f t="shared" si="10"/>
        <v>-66612.520830000009</v>
      </c>
      <c r="J23" s="182">
        <f t="shared" si="4"/>
        <v>0.65040092615424416</v>
      </c>
      <c r="K23" s="150">
        <v>0</v>
      </c>
      <c r="L23" s="150">
        <v>0</v>
      </c>
      <c r="M23" s="150"/>
      <c r="N23" s="190" t="str">
        <f t="shared" si="5"/>
        <v/>
      </c>
      <c r="O23" s="149">
        <f t="shared" si="6"/>
        <v>190539.75200000001</v>
      </c>
      <c r="P23" s="149">
        <f t="shared" si="7"/>
        <v>123927.23117</v>
      </c>
      <c r="Q23" s="149">
        <f t="shared" si="8"/>
        <v>-66612.520830000009</v>
      </c>
      <c r="R23" s="182">
        <f t="shared" si="9"/>
        <v>0.65040092615424416</v>
      </c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</row>
    <row r="24" spans="1:33" s="191" customFormat="1" ht="64.5" customHeight="1" x14ac:dyDescent="0.4">
      <c r="A24" s="192">
        <v>14040000</v>
      </c>
      <c r="B24" s="95" t="s">
        <v>181</v>
      </c>
      <c r="C24" s="96" t="e">
        <f>#REF!+#REF!+#REF!+#REF!+#REF!</f>
        <v>#REF!</v>
      </c>
      <c r="D24" s="149">
        <v>333336.228</v>
      </c>
      <c r="E24" s="149">
        <v>192609.80499999999</v>
      </c>
      <c r="F24" s="149">
        <v>152429.73053</v>
      </c>
      <c r="G24" s="149">
        <f t="shared" si="2"/>
        <v>-40180.074469999992</v>
      </c>
      <c r="H24" s="182">
        <f t="shared" si="3"/>
        <v>0.79139133404968665</v>
      </c>
      <c r="I24" s="149">
        <f t="shared" si="10"/>
        <v>-180906.49747</v>
      </c>
      <c r="J24" s="182">
        <f t="shared" si="4"/>
        <v>0.45728522052514498</v>
      </c>
      <c r="K24" s="150">
        <v>0</v>
      </c>
      <c r="L24" s="150">
        <v>0</v>
      </c>
      <c r="M24" s="150">
        <f>L24-K24</f>
        <v>0</v>
      </c>
      <c r="N24" s="190" t="str">
        <f t="shared" si="5"/>
        <v/>
      </c>
      <c r="O24" s="149">
        <f t="shared" si="6"/>
        <v>333336.228</v>
      </c>
      <c r="P24" s="149">
        <f t="shared" si="7"/>
        <v>152429.73053</v>
      </c>
      <c r="Q24" s="149">
        <f t="shared" si="8"/>
        <v>-180906.49747</v>
      </c>
      <c r="R24" s="182">
        <f t="shared" si="9"/>
        <v>0.45728522052514498</v>
      </c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</row>
    <row r="25" spans="1:33" s="7" customFormat="1" ht="42.75" hidden="1" customHeight="1" x14ac:dyDescent="0.4">
      <c r="A25" s="168">
        <v>16000000</v>
      </c>
      <c r="B25" s="169" t="s">
        <v>219</v>
      </c>
      <c r="C25" s="98"/>
      <c r="D25" s="153">
        <v>0</v>
      </c>
      <c r="E25" s="153">
        <v>0</v>
      </c>
      <c r="F25" s="153">
        <v>0</v>
      </c>
      <c r="G25" s="153">
        <f t="shared" si="2"/>
        <v>0</v>
      </c>
      <c r="H25" s="157" t="str">
        <f t="shared" si="3"/>
        <v/>
      </c>
      <c r="I25" s="153">
        <f t="shared" si="10"/>
        <v>0</v>
      </c>
      <c r="J25" s="156" t="str">
        <f t="shared" si="4"/>
        <v/>
      </c>
      <c r="K25" s="150"/>
      <c r="L25" s="150"/>
      <c r="M25" s="150"/>
      <c r="N25" s="159" t="str">
        <f t="shared" si="5"/>
        <v/>
      </c>
      <c r="O25" s="153">
        <f t="shared" si="6"/>
        <v>0</v>
      </c>
      <c r="P25" s="153">
        <f t="shared" si="7"/>
        <v>0</v>
      </c>
      <c r="Q25" s="153">
        <f t="shared" si="8"/>
        <v>0</v>
      </c>
      <c r="R25" s="156" t="str">
        <f t="shared" si="9"/>
        <v/>
      </c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s="7" customFormat="1" ht="20.25" customHeight="1" x14ac:dyDescent="0.35">
      <c r="A26" s="164">
        <v>18000000</v>
      </c>
      <c r="B26" s="93" t="s">
        <v>18</v>
      </c>
      <c r="C26" s="93"/>
      <c r="D26" s="134">
        <f>SUM(D27:D30)</f>
        <v>1634803.97912</v>
      </c>
      <c r="E26" s="134">
        <f>SUM(E27:E30)</f>
        <v>970114.09412000002</v>
      </c>
      <c r="F26" s="134">
        <f>SUM(F27:F30)</f>
        <v>1062523.58069</v>
      </c>
      <c r="G26" s="134">
        <f t="shared" si="2"/>
        <v>92409.48656999995</v>
      </c>
      <c r="H26" s="156">
        <f t="shared" si="3"/>
        <v>1.0952563076138231</v>
      </c>
      <c r="I26" s="134">
        <f t="shared" si="10"/>
        <v>-572280.39843000006</v>
      </c>
      <c r="J26" s="156">
        <f t="shared" si="4"/>
        <v>0.6499394387710915</v>
      </c>
      <c r="K26" s="133">
        <f>(K27+K28+K29+K30)/1000</f>
        <v>0</v>
      </c>
      <c r="L26" s="133">
        <f>(L27+L28+L29+L30)/1000</f>
        <v>0</v>
      </c>
      <c r="M26" s="133">
        <f t="shared" ref="M26:M34" si="11">L26-K26</f>
        <v>0</v>
      </c>
      <c r="N26" s="159" t="str">
        <f t="shared" si="5"/>
        <v/>
      </c>
      <c r="O26" s="134">
        <f t="shared" si="6"/>
        <v>1634803.97912</v>
      </c>
      <c r="P26" s="134">
        <f t="shared" si="7"/>
        <v>1062523.58069</v>
      </c>
      <c r="Q26" s="134">
        <f t="shared" si="8"/>
        <v>-572280.39843000006</v>
      </c>
      <c r="R26" s="156">
        <f t="shared" si="9"/>
        <v>0.6499394387710915</v>
      </c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s="191" customFormat="1" ht="29.25" customHeight="1" x14ac:dyDescent="0.4">
      <c r="A27" s="188">
        <v>18010000</v>
      </c>
      <c r="B27" s="95" t="s">
        <v>182</v>
      </c>
      <c r="C27" s="108"/>
      <c r="D27" s="149">
        <v>748608.11399999994</v>
      </c>
      <c r="E27" s="149">
        <v>431475.01799999998</v>
      </c>
      <c r="F27" s="149">
        <v>467111.97816</v>
      </c>
      <c r="G27" s="149">
        <f t="shared" si="2"/>
        <v>35636.960160000017</v>
      </c>
      <c r="H27" s="182">
        <f t="shared" si="3"/>
        <v>1.0825933337350253</v>
      </c>
      <c r="I27" s="149">
        <f t="shared" si="10"/>
        <v>-281496.13583999994</v>
      </c>
      <c r="J27" s="182">
        <f t="shared" si="4"/>
        <v>0.62397397172748259</v>
      </c>
      <c r="K27" s="151">
        <v>0</v>
      </c>
      <c r="L27" s="151">
        <v>0</v>
      </c>
      <c r="M27" s="151">
        <f>L27-K27</f>
        <v>0</v>
      </c>
      <c r="N27" s="190" t="str">
        <f t="shared" si="5"/>
        <v/>
      </c>
      <c r="O27" s="149">
        <f t="shared" si="6"/>
        <v>748608.11399999994</v>
      </c>
      <c r="P27" s="149">
        <f t="shared" si="7"/>
        <v>467111.97816</v>
      </c>
      <c r="Q27" s="149">
        <f t="shared" si="8"/>
        <v>-281496.13583999994</v>
      </c>
      <c r="R27" s="182">
        <f t="shared" si="9"/>
        <v>0.62397397172748259</v>
      </c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</row>
    <row r="28" spans="1:33" s="191" customFormat="1" ht="36" customHeight="1" x14ac:dyDescent="0.4">
      <c r="A28" s="188">
        <v>18020000</v>
      </c>
      <c r="B28" s="95" t="s">
        <v>86</v>
      </c>
      <c r="C28" s="96"/>
      <c r="D28" s="149">
        <v>3719.3</v>
      </c>
      <c r="E28" s="149">
        <v>1849.3</v>
      </c>
      <c r="F28" s="149">
        <v>1928.06423</v>
      </c>
      <c r="G28" s="149">
        <f t="shared" si="2"/>
        <v>78.764229999999998</v>
      </c>
      <c r="H28" s="182">
        <f t="shared" si="3"/>
        <v>1.0425913751149083</v>
      </c>
      <c r="I28" s="149">
        <f t="shared" si="10"/>
        <v>-1791.2357700000002</v>
      </c>
      <c r="J28" s="182">
        <f t="shared" si="4"/>
        <v>0.51839438335170596</v>
      </c>
      <c r="K28" s="135">
        <v>0</v>
      </c>
      <c r="L28" s="135">
        <v>0</v>
      </c>
      <c r="M28" s="135">
        <f t="shared" si="11"/>
        <v>0</v>
      </c>
      <c r="N28" s="190" t="str">
        <f t="shared" si="5"/>
        <v/>
      </c>
      <c r="O28" s="149">
        <f t="shared" si="6"/>
        <v>3719.3</v>
      </c>
      <c r="P28" s="149">
        <f t="shared" si="7"/>
        <v>1928.06423</v>
      </c>
      <c r="Q28" s="149">
        <f t="shared" si="8"/>
        <v>-1791.2357700000002</v>
      </c>
      <c r="R28" s="182">
        <f t="shared" si="9"/>
        <v>0.51839438335170596</v>
      </c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</row>
    <row r="29" spans="1:33" s="191" customFormat="1" ht="27" customHeight="1" x14ac:dyDescent="0.4">
      <c r="A29" s="188">
        <v>18030000</v>
      </c>
      <c r="B29" s="95" t="s">
        <v>87</v>
      </c>
      <c r="C29" s="96"/>
      <c r="D29" s="149">
        <v>4561.8729999999996</v>
      </c>
      <c r="E29" s="149">
        <v>2136.8539999999998</v>
      </c>
      <c r="F29" s="149">
        <v>2318.07168</v>
      </c>
      <c r="G29" s="149">
        <f t="shared" si="2"/>
        <v>181.2176800000002</v>
      </c>
      <c r="H29" s="182">
        <f t="shared" si="3"/>
        <v>1.0848058313764066</v>
      </c>
      <c r="I29" s="149">
        <f t="shared" si="10"/>
        <v>-2243.8013199999996</v>
      </c>
      <c r="J29" s="182">
        <f t="shared" si="4"/>
        <v>0.50814033621716348</v>
      </c>
      <c r="K29" s="135">
        <v>0</v>
      </c>
      <c r="L29" s="135">
        <v>0</v>
      </c>
      <c r="M29" s="135">
        <f t="shared" si="11"/>
        <v>0</v>
      </c>
      <c r="N29" s="190" t="str">
        <f t="shared" si="5"/>
        <v/>
      </c>
      <c r="O29" s="149">
        <f t="shared" si="6"/>
        <v>4561.8729999999996</v>
      </c>
      <c r="P29" s="149">
        <f t="shared" si="7"/>
        <v>2318.07168</v>
      </c>
      <c r="Q29" s="149">
        <f t="shared" si="8"/>
        <v>-2243.8013199999996</v>
      </c>
      <c r="R29" s="182">
        <f t="shared" si="9"/>
        <v>0.50814033621716348</v>
      </c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</row>
    <row r="30" spans="1:33" s="191" customFormat="1" ht="22.5" customHeight="1" x14ac:dyDescent="0.4">
      <c r="A30" s="188">
        <v>18050000</v>
      </c>
      <c r="B30" s="95" t="s">
        <v>88</v>
      </c>
      <c r="C30" s="96"/>
      <c r="D30" s="149">
        <v>877914.69212000002</v>
      </c>
      <c r="E30" s="149">
        <v>534652.92212</v>
      </c>
      <c r="F30" s="149">
        <v>591165.46661999996</v>
      </c>
      <c r="G30" s="149">
        <f>F30-E30</f>
        <v>56512.54449999996</v>
      </c>
      <c r="H30" s="182">
        <f t="shared" si="3"/>
        <v>1.1056994961814051</v>
      </c>
      <c r="I30" s="149">
        <f>F30-D30</f>
        <v>-286749.22550000006</v>
      </c>
      <c r="J30" s="182">
        <f t="shared" si="4"/>
        <v>0.67337461364548501</v>
      </c>
      <c r="K30" s="135">
        <v>0</v>
      </c>
      <c r="L30" s="135">
        <v>0</v>
      </c>
      <c r="M30" s="135">
        <f t="shared" si="11"/>
        <v>0</v>
      </c>
      <c r="N30" s="190" t="str">
        <f t="shared" si="5"/>
        <v/>
      </c>
      <c r="O30" s="149">
        <f t="shared" si="6"/>
        <v>877914.69212000002</v>
      </c>
      <c r="P30" s="149">
        <f t="shared" si="7"/>
        <v>591165.46661999996</v>
      </c>
      <c r="Q30" s="149">
        <f t="shared" si="8"/>
        <v>-286749.22550000006</v>
      </c>
      <c r="R30" s="182">
        <f t="shared" si="9"/>
        <v>0.67337461364548501</v>
      </c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</row>
    <row r="31" spans="1:33" s="7" customFormat="1" ht="21.75" customHeight="1" x14ac:dyDescent="0.4">
      <c r="A31" s="164">
        <v>19000000</v>
      </c>
      <c r="B31" s="93" t="s">
        <v>89</v>
      </c>
      <c r="C31" s="96"/>
      <c r="D31" s="155">
        <f>D32+D33+D34</f>
        <v>0</v>
      </c>
      <c r="E31" s="155">
        <f>E32+E33+E34</f>
        <v>0</v>
      </c>
      <c r="F31" s="155">
        <f>F32+F33+F34</f>
        <v>2.4500000000000002</v>
      </c>
      <c r="G31" s="155">
        <f t="shared" si="2"/>
        <v>2.4500000000000002</v>
      </c>
      <c r="H31" s="156" t="str">
        <f t="shared" si="3"/>
        <v/>
      </c>
      <c r="I31" s="155">
        <f t="shared" si="10"/>
        <v>2.4500000000000002</v>
      </c>
      <c r="J31" s="156" t="str">
        <f t="shared" si="4"/>
        <v/>
      </c>
      <c r="K31" s="133">
        <f>K32+K34+K33</f>
        <v>5445.1559999999999</v>
      </c>
      <c r="L31" s="133">
        <f>L32+L34+L33</f>
        <v>3466.21738</v>
      </c>
      <c r="M31" s="133">
        <f t="shared" si="11"/>
        <v>-1978.9386199999999</v>
      </c>
      <c r="N31" s="159">
        <f t="shared" si="5"/>
        <v>0.63656897616891051</v>
      </c>
      <c r="O31" s="134">
        <f t="shared" si="6"/>
        <v>5445.1559999999999</v>
      </c>
      <c r="P31" s="134">
        <f t="shared" si="7"/>
        <v>3468.6673799999999</v>
      </c>
      <c r="Q31" s="155">
        <f t="shared" si="8"/>
        <v>-1976.4886200000001</v>
      </c>
      <c r="R31" s="156">
        <f t="shared" si="9"/>
        <v>0.63701891736435101</v>
      </c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s="191" customFormat="1" ht="23.25" customHeight="1" x14ac:dyDescent="0.4">
      <c r="A32" s="188">
        <v>19010000</v>
      </c>
      <c r="B32" s="95" t="s">
        <v>90</v>
      </c>
      <c r="C32" s="96"/>
      <c r="D32" s="149">
        <v>0</v>
      </c>
      <c r="E32" s="149">
        <v>0</v>
      </c>
      <c r="F32" s="149">
        <v>0</v>
      </c>
      <c r="G32" s="149">
        <f t="shared" si="2"/>
        <v>0</v>
      </c>
      <c r="H32" s="182" t="str">
        <f t="shared" si="3"/>
        <v/>
      </c>
      <c r="I32" s="149">
        <f t="shared" si="10"/>
        <v>0</v>
      </c>
      <c r="J32" s="182" t="str">
        <f t="shared" si="4"/>
        <v/>
      </c>
      <c r="K32" s="135">
        <v>5445.1559999999999</v>
      </c>
      <c r="L32" s="135">
        <v>3466.21738</v>
      </c>
      <c r="M32" s="135">
        <f t="shared" si="11"/>
        <v>-1978.9386199999999</v>
      </c>
      <c r="N32" s="190">
        <f t="shared" si="5"/>
        <v>0.63656897616891051</v>
      </c>
      <c r="O32" s="149">
        <f t="shared" si="6"/>
        <v>5445.1559999999999</v>
      </c>
      <c r="P32" s="149">
        <f t="shared" si="7"/>
        <v>3466.21738</v>
      </c>
      <c r="Q32" s="149">
        <f t="shared" si="8"/>
        <v>-1978.9386199999999</v>
      </c>
      <c r="R32" s="182">
        <f t="shared" si="9"/>
        <v>0.63656897616891051</v>
      </c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</row>
    <row r="33" spans="1:33" s="191" customFormat="1" ht="42" hidden="1" customHeight="1" x14ac:dyDescent="0.4">
      <c r="A33" s="188">
        <v>19050000</v>
      </c>
      <c r="B33" s="95" t="s">
        <v>240</v>
      </c>
      <c r="C33" s="95"/>
      <c r="D33" s="149"/>
      <c r="E33" s="149"/>
      <c r="F33" s="149"/>
      <c r="G33" s="149"/>
      <c r="H33" s="182"/>
      <c r="I33" s="149"/>
      <c r="J33" s="182"/>
      <c r="K33" s="135">
        <v>0</v>
      </c>
      <c r="L33" s="135"/>
      <c r="M33" s="135">
        <f t="shared" si="11"/>
        <v>0</v>
      </c>
      <c r="N33" s="190" t="str">
        <f t="shared" si="5"/>
        <v/>
      </c>
      <c r="O33" s="149">
        <f t="shared" si="6"/>
        <v>0</v>
      </c>
      <c r="P33" s="149">
        <f t="shared" si="7"/>
        <v>0</v>
      </c>
      <c r="Q33" s="149">
        <f t="shared" si="8"/>
        <v>0</v>
      </c>
      <c r="R33" s="182" t="str">
        <f t="shared" si="9"/>
        <v/>
      </c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</row>
    <row r="34" spans="1:33" s="191" customFormat="1" ht="63" x14ac:dyDescent="0.4">
      <c r="A34" s="188">
        <v>19090000</v>
      </c>
      <c r="B34" s="95" t="s">
        <v>223</v>
      </c>
      <c r="C34" s="96"/>
      <c r="D34" s="149">
        <v>0</v>
      </c>
      <c r="E34" s="149">
        <v>0</v>
      </c>
      <c r="F34" s="149">
        <v>2.4500000000000002</v>
      </c>
      <c r="G34" s="149">
        <f t="shared" si="2"/>
        <v>2.4500000000000002</v>
      </c>
      <c r="H34" s="182" t="str">
        <f t="shared" si="3"/>
        <v/>
      </c>
      <c r="I34" s="149">
        <f t="shared" si="10"/>
        <v>2.4500000000000002</v>
      </c>
      <c r="J34" s="182" t="str">
        <f t="shared" si="4"/>
        <v/>
      </c>
      <c r="K34" s="135">
        <v>0</v>
      </c>
      <c r="L34" s="135">
        <v>0</v>
      </c>
      <c r="M34" s="135">
        <f t="shared" si="11"/>
        <v>0</v>
      </c>
      <c r="N34" s="190" t="str">
        <f t="shared" si="5"/>
        <v/>
      </c>
      <c r="O34" s="149">
        <f t="shared" si="6"/>
        <v>0</v>
      </c>
      <c r="P34" s="149">
        <f t="shared" si="7"/>
        <v>2.4500000000000002</v>
      </c>
      <c r="Q34" s="149">
        <f t="shared" si="8"/>
        <v>2.4500000000000002</v>
      </c>
      <c r="R34" s="182" t="str">
        <f t="shared" si="9"/>
        <v/>
      </c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</row>
    <row r="35" spans="1:33" s="79" customFormat="1" ht="23.25" customHeight="1" x14ac:dyDescent="0.35">
      <c r="A35" s="166">
        <v>20000000</v>
      </c>
      <c r="B35" s="99" t="s">
        <v>19</v>
      </c>
      <c r="C35" s="100">
        <v>5750.4</v>
      </c>
      <c r="D35" s="133">
        <f>(D36+D37+D43+D47)</f>
        <v>214356.09144000002</v>
      </c>
      <c r="E35" s="133">
        <f>(E36+E37+E43+E47)</f>
        <v>133317.33843999999</v>
      </c>
      <c r="F35" s="133">
        <f>(F36+F37+F43+F47)</f>
        <v>170171.38261000003</v>
      </c>
      <c r="G35" s="133">
        <f t="shared" si="2"/>
        <v>36854.044170000037</v>
      </c>
      <c r="H35" s="156">
        <f t="shared" si="3"/>
        <v>1.2764384933066029</v>
      </c>
      <c r="I35" s="133">
        <f t="shared" ref="I35:I44" si="12">F35-D35</f>
        <v>-44184.708829999989</v>
      </c>
      <c r="J35" s="156">
        <f t="shared" si="4"/>
        <v>0.79387238994153964</v>
      </c>
      <c r="K35" s="133">
        <f>K36+K37+K43+K47</f>
        <v>517228.22539000004</v>
      </c>
      <c r="L35" s="133">
        <f>L36+L37+L43+L47</f>
        <v>373829.32192999998</v>
      </c>
      <c r="M35" s="133">
        <f t="shared" ref="M35:M48" si="13">L35-K35</f>
        <v>-143398.90346000006</v>
      </c>
      <c r="N35" s="159">
        <f t="shared" si="5"/>
        <v>0.72275506938571554</v>
      </c>
      <c r="O35" s="133">
        <f t="shared" si="6"/>
        <v>731584.31683000003</v>
      </c>
      <c r="P35" s="133">
        <f t="shared" si="7"/>
        <v>544000.70454000006</v>
      </c>
      <c r="Q35" s="133">
        <f t="shared" si="8"/>
        <v>-187583.61228999996</v>
      </c>
      <c r="R35" s="156">
        <f t="shared" si="9"/>
        <v>0.74359262770583801</v>
      </c>
      <c r="S35" s="78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</row>
    <row r="36" spans="1:33" s="7" customFormat="1" ht="45.75" customHeight="1" x14ac:dyDescent="0.4">
      <c r="A36" s="164">
        <v>21000000</v>
      </c>
      <c r="B36" s="93" t="s">
        <v>72</v>
      </c>
      <c r="C36" s="97">
        <v>1</v>
      </c>
      <c r="D36" s="149">
        <v>29922.934000000001</v>
      </c>
      <c r="E36" s="149">
        <v>18197.324000000001</v>
      </c>
      <c r="F36" s="149">
        <v>28340.397560000001</v>
      </c>
      <c r="G36" s="134">
        <f t="shared" si="2"/>
        <v>10143.073560000001</v>
      </c>
      <c r="H36" s="156">
        <f t="shared" si="3"/>
        <v>1.5573936893138793</v>
      </c>
      <c r="I36" s="134">
        <f t="shared" si="12"/>
        <v>-1582.5364399999999</v>
      </c>
      <c r="J36" s="156">
        <f t="shared" si="4"/>
        <v>0.94711292549052839</v>
      </c>
      <c r="K36" s="133">
        <v>199.8</v>
      </c>
      <c r="L36" s="133">
        <v>290</v>
      </c>
      <c r="M36" s="133">
        <f t="shared" si="13"/>
        <v>90.199999999999989</v>
      </c>
      <c r="N36" s="159">
        <f t="shared" si="5"/>
        <v>1.4514514514514514</v>
      </c>
      <c r="O36" s="155">
        <f t="shared" si="6"/>
        <v>30122.734</v>
      </c>
      <c r="P36" s="155">
        <f t="shared" si="7"/>
        <v>28630.397560000001</v>
      </c>
      <c r="Q36" s="134">
        <f t="shared" si="8"/>
        <v>-1492.3364399999991</v>
      </c>
      <c r="R36" s="156">
        <f t="shared" si="9"/>
        <v>0.95045813437784232</v>
      </c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s="7" customFormat="1" ht="44.25" customHeight="1" x14ac:dyDescent="0.35">
      <c r="A37" s="164">
        <v>22000000</v>
      </c>
      <c r="B37" s="93" t="s">
        <v>183</v>
      </c>
      <c r="C37" s="97">
        <v>4948.8</v>
      </c>
      <c r="D37" s="134">
        <f>SUM(D38:D42)</f>
        <v>168668.758</v>
      </c>
      <c r="E37" s="134">
        <f>SUM(E38:E42)</f>
        <v>101260.33699999998</v>
      </c>
      <c r="F37" s="134">
        <f>SUM(F38:F42)</f>
        <v>118070.26449</v>
      </c>
      <c r="G37" s="134">
        <f t="shared" si="2"/>
        <v>16809.927490000016</v>
      </c>
      <c r="H37" s="156">
        <f t="shared" si="3"/>
        <v>1.1660070269171632</v>
      </c>
      <c r="I37" s="134">
        <f t="shared" si="12"/>
        <v>-50598.49351</v>
      </c>
      <c r="J37" s="156">
        <f t="shared" si="4"/>
        <v>0.70001265136487223</v>
      </c>
      <c r="K37" s="133">
        <f>SUM(K38:K42)</f>
        <v>0</v>
      </c>
      <c r="L37" s="133">
        <f>SUM(L38:L42)</f>
        <v>0</v>
      </c>
      <c r="M37" s="133">
        <f t="shared" si="13"/>
        <v>0</v>
      </c>
      <c r="N37" s="159" t="str">
        <f t="shared" si="5"/>
        <v/>
      </c>
      <c r="O37" s="134">
        <f t="shared" si="6"/>
        <v>168668.758</v>
      </c>
      <c r="P37" s="134">
        <f t="shared" si="7"/>
        <v>118070.26449</v>
      </c>
      <c r="Q37" s="134">
        <f t="shared" si="8"/>
        <v>-50598.49351</v>
      </c>
      <c r="R37" s="156">
        <f t="shared" si="9"/>
        <v>0.70001265136487223</v>
      </c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s="191" customFormat="1" ht="22.5" customHeight="1" x14ac:dyDescent="0.4">
      <c r="A38" s="188">
        <v>22010000</v>
      </c>
      <c r="B38" s="95" t="s">
        <v>117</v>
      </c>
      <c r="C38" s="101"/>
      <c r="D38" s="149">
        <v>94093.123999999996</v>
      </c>
      <c r="E38" s="149">
        <v>58203.34</v>
      </c>
      <c r="F38" s="149">
        <v>63453.337489999998</v>
      </c>
      <c r="G38" s="149">
        <f t="shared" si="2"/>
        <v>5249.9974900000016</v>
      </c>
      <c r="H38" s="182">
        <f t="shared" si="3"/>
        <v>1.090200965958311</v>
      </c>
      <c r="I38" s="149">
        <f t="shared" si="12"/>
        <v>-30639.786509999998</v>
      </c>
      <c r="J38" s="182">
        <f t="shared" si="4"/>
        <v>0.67436742232089142</v>
      </c>
      <c r="K38" s="135"/>
      <c r="L38" s="135">
        <v>0</v>
      </c>
      <c r="M38" s="135">
        <f t="shared" si="13"/>
        <v>0</v>
      </c>
      <c r="N38" s="190" t="str">
        <f t="shared" si="5"/>
        <v/>
      </c>
      <c r="O38" s="149">
        <f t="shared" si="6"/>
        <v>94093.123999999996</v>
      </c>
      <c r="P38" s="149">
        <f t="shared" si="7"/>
        <v>63453.337489999998</v>
      </c>
      <c r="Q38" s="149">
        <f t="shared" si="8"/>
        <v>-30639.786509999998</v>
      </c>
      <c r="R38" s="182">
        <f t="shared" si="9"/>
        <v>0.67436742232089142</v>
      </c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</row>
    <row r="39" spans="1:33" s="191" customFormat="1" ht="69.75" customHeight="1" x14ac:dyDescent="0.4">
      <c r="A39" s="188" t="s">
        <v>258</v>
      </c>
      <c r="B39" s="95" t="s">
        <v>259</v>
      </c>
      <c r="C39" s="101"/>
      <c r="D39" s="149">
        <v>0</v>
      </c>
      <c r="E39" s="149">
        <v>0</v>
      </c>
      <c r="F39" s="149">
        <v>10505</v>
      </c>
      <c r="G39" s="149">
        <f>F39-E39</f>
        <v>10505</v>
      </c>
      <c r="H39" s="182" t="str">
        <f>IFERROR(F39/E39,"")</f>
        <v/>
      </c>
      <c r="I39" s="149">
        <f>F39-D39</f>
        <v>10505</v>
      </c>
      <c r="J39" s="182" t="str">
        <f>IFERROR(F39/D39,"")</f>
        <v/>
      </c>
      <c r="K39" s="135"/>
      <c r="L39" s="135"/>
      <c r="M39" s="135"/>
      <c r="N39" s="190"/>
      <c r="O39" s="149">
        <f>D39+K39</f>
        <v>0</v>
      </c>
      <c r="P39" s="149">
        <f>L39+F39</f>
        <v>10505</v>
      </c>
      <c r="Q39" s="149">
        <f>P39-O39</f>
        <v>10505</v>
      </c>
      <c r="R39" s="182" t="str">
        <f>IFERROR(P39/O39,"")</f>
        <v/>
      </c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</row>
    <row r="40" spans="1:33" s="191" customFormat="1" ht="61.5" customHeight="1" x14ac:dyDescent="0.4">
      <c r="A40" s="188">
        <v>22080000</v>
      </c>
      <c r="B40" s="95" t="s">
        <v>184</v>
      </c>
      <c r="C40" s="96">
        <v>259.60000000000002</v>
      </c>
      <c r="D40" s="149">
        <v>73417.350000000006</v>
      </c>
      <c r="E40" s="149">
        <v>42472.4</v>
      </c>
      <c r="F40" s="149">
        <v>43060.761509999997</v>
      </c>
      <c r="G40" s="149">
        <f t="shared" si="2"/>
        <v>588.36150999999518</v>
      </c>
      <c r="H40" s="182">
        <f t="shared" si="3"/>
        <v>1.013852796404253</v>
      </c>
      <c r="I40" s="149">
        <f t="shared" si="12"/>
        <v>-30356.588490000009</v>
      </c>
      <c r="J40" s="182">
        <f t="shared" si="4"/>
        <v>0.58652023683775012</v>
      </c>
      <c r="K40" s="135"/>
      <c r="L40" s="135">
        <v>0</v>
      </c>
      <c r="M40" s="135">
        <f t="shared" si="13"/>
        <v>0</v>
      </c>
      <c r="N40" s="190" t="str">
        <f t="shared" si="5"/>
        <v/>
      </c>
      <c r="O40" s="149">
        <f t="shared" si="6"/>
        <v>73417.350000000006</v>
      </c>
      <c r="P40" s="149">
        <f t="shared" si="7"/>
        <v>43060.761509999997</v>
      </c>
      <c r="Q40" s="149">
        <f t="shared" si="8"/>
        <v>-30356.588490000009</v>
      </c>
      <c r="R40" s="182">
        <f t="shared" si="9"/>
        <v>0.58652023683775012</v>
      </c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</row>
    <row r="41" spans="1:33" s="191" customFormat="1" ht="23.25" customHeight="1" x14ac:dyDescent="0.4">
      <c r="A41" s="188">
        <v>22090000</v>
      </c>
      <c r="B41" s="95" t="s">
        <v>52</v>
      </c>
      <c r="C41" s="96">
        <v>4672.3</v>
      </c>
      <c r="D41" s="149">
        <v>843.428</v>
      </c>
      <c r="E41" s="149">
        <v>422.29399999999998</v>
      </c>
      <c r="F41" s="149">
        <v>807.86195999999995</v>
      </c>
      <c r="G41" s="149">
        <f t="shared" si="2"/>
        <v>385.56795999999997</v>
      </c>
      <c r="H41" s="182">
        <f t="shared" si="3"/>
        <v>1.9130320582343108</v>
      </c>
      <c r="I41" s="149">
        <f t="shared" si="12"/>
        <v>-35.566040000000044</v>
      </c>
      <c r="J41" s="182">
        <f t="shared" si="4"/>
        <v>0.95783156357151999</v>
      </c>
      <c r="K41" s="135"/>
      <c r="L41" s="135">
        <v>0</v>
      </c>
      <c r="M41" s="135">
        <f t="shared" si="13"/>
        <v>0</v>
      </c>
      <c r="N41" s="190" t="str">
        <f t="shared" si="5"/>
        <v/>
      </c>
      <c r="O41" s="149">
        <f t="shared" si="6"/>
        <v>843.428</v>
      </c>
      <c r="P41" s="149">
        <f t="shared" si="7"/>
        <v>807.86195999999995</v>
      </c>
      <c r="Q41" s="149">
        <f t="shared" si="8"/>
        <v>-35.566040000000044</v>
      </c>
      <c r="R41" s="182">
        <f t="shared" si="9"/>
        <v>0.95783156357151999</v>
      </c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</row>
    <row r="42" spans="1:33" s="191" customFormat="1" ht="120" customHeight="1" x14ac:dyDescent="0.4">
      <c r="A42" s="188">
        <v>22130000</v>
      </c>
      <c r="B42" s="95" t="s">
        <v>202</v>
      </c>
      <c r="C42" s="96"/>
      <c r="D42" s="149">
        <v>314.85599999999999</v>
      </c>
      <c r="E42" s="149">
        <v>162.303</v>
      </c>
      <c r="F42" s="149">
        <v>243.30352999999999</v>
      </c>
      <c r="G42" s="149">
        <f t="shared" si="2"/>
        <v>81.000529999999998</v>
      </c>
      <c r="H42" s="182">
        <f t="shared" si="3"/>
        <v>1.4990698261892879</v>
      </c>
      <c r="I42" s="149">
        <f t="shared" si="12"/>
        <v>-71.55247</v>
      </c>
      <c r="J42" s="182">
        <f t="shared" si="4"/>
        <v>0.77274541377645656</v>
      </c>
      <c r="K42" s="135"/>
      <c r="L42" s="135">
        <v>0</v>
      </c>
      <c r="M42" s="135">
        <f t="shared" si="13"/>
        <v>0</v>
      </c>
      <c r="N42" s="190" t="str">
        <f t="shared" si="5"/>
        <v/>
      </c>
      <c r="O42" s="149">
        <f t="shared" si="6"/>
        <v>314.85599999999999</v>
      </c>
      <c r="P42" s="149">
        <f t="shared" si="7"/>
        <v>243.30352999999999</v>
      </c>
      <c r="Q42" s="149">
        <f t="shared" si="8"/>
        <v>-71.55247</v>
      </c>
      <c r="R42" s="182">
        <f t="shared" si="9"/>
        <v>0.77274541377645656</v>
      </c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</row>
    <row r="43" spans="1:33" s="7" customFormat="1" ht="20.25" customHeight="1" x14ac:dyDescent="0.35">
      <c r="A43" s="164">
        <v>24000000</v>
      </c>
      <c r="B43" s="93" t="s">
        <v>59</v>
      </c>
      <c r="C43" s="97">
        <f>C44+C47</f>
        <v>300.2</v>
      </c>
      <c r="D43" s="134">
        <f>SUM(D44:D45)</f>
        <v>15764.399439999999</v>
      </c>
      <c r="E43" s="134">
        <f>SUM(E44:E45)</f>
        <v>13859.677439999999</v>
      </c>
      <c r="F43" s="134">
        <f>SUM(F44:F45)</f>
        <v>23760.720560000002</v>
      </c>
      <c r="G43" s="134">
        <f t="shared" si="2"/>
        <v>9901.0431200000021</v>
      </c>
      <c r="H43" s="156">
        <f t="shared" si="3"/>
        <v>1.714377600984053</v>
      </c>
      <c r="I43" s="134">
        <f t="shared" si="12"/>
        <v>7996.3211200000023</v>
      </c>
      <c r="J43" s="156">
        <f t="shared" si="4"/>
        <v>1.5072391847487976</v>
      </c>
      <c r="K43" s="133">
        <f>K44+K45+K46</f>
        <v>25482.800999999999</v>
      </c>
      <c r="L43" s="133">
        <f>L44+L45+L46</f>
        <v>27838.274849999998</v>
      </c>
      <c r="M43" s="133">
        <f t="shared" si="13"/>
        <v>2355.4738499999985</v>
      </c>
      <c r="N43" s="159">
        <f t="shared" si="5"/>
        <v>1.0924338674543665</v>
      </c>
      <c r="O43" s="134">
        <f t="shared" si="6"/>
        <v>41247.200440000001</v>
      </c>
      <c r="P43" s="134">
        <f t="shared" si="7"/>
        <v>51598.995410000003</v>
      </c>
      <c r="Q43" s="134">
        <f t="shared" si="8"/>
        <v>10351.794970000003</v>
      </c>
      <c r="R43" s="156">
        <f t="shared" si="9"/>
        <v>1.2509696381711572</v>
      </c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s="191" customFormat="1" ht="24" customHeight="1" x14ac:dyDescent="0.4">
      <c r="A44" s="188">
        <v>24060000</v>
      </c>
      <c r="B44" s="95" t="s">
        <v>20</v>
      </c>
      <c r="C44" s="96">
        <v>300.2</v>
      </c>
      <c r="D44" s="149">
        <v>15764.399439999999</v>
      </c>
      <c r="E44" s="149">
        <v>13859.677439999999</v>
      </c>
      <c r="F44" s="149">
        <v>23760.720560000002</v>
      </c>
      <c r="G44" s="149">
        <f t="shared" si="2"/>
        <v>9901.0431200000021</v>
      </c>
      <c r="H44" s="182">
        <f t="shared" si="3"/>
        <v>1.714377600984053</v>
      </c>
      <c r="I44" s="149">
        <f t="shared" si="12"/>
        <v>7996.3211200000023</v>
      </c>
      <c r="J44" s="182">
        <f t="shared" si="4"/>
        <v>1.5072391847487976</v>
      </c>
      <c r="K44" s="135">
        <v>765.4</v>
      </c>
      <c r="L44" s="135">
        <v>3865.6451900000002</v>
      </c>
      <c r="M44" s="135">
        <f t="shared" si="13"/>
        <v>3100.2451900000001</v>
      </c>
      <c r="N44" s="190">
        <f t="shared" si="5"/>
        <v>5.050490188136922</v>
      </c>
      <c r="O44" s="149">
        <f t="shared" si="6"/>
        <v>16529.799439999999</v>
      </c>
      <c r="P44" s="149">
        <f t="shared" si="7"/>
        <v>27626.365750000001</v>
      </c>
      <c r="Q44" s="149">
        <f t="shared" si="8"/>
        <v>11096.566310000002</v>
      </c>
      <c r="R44" s="182">
        <f t="shared" si="9"/>
        <v>1.6713067723706152</v>
      </c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</row>
    <row r="45" spans="1:33" s="191" customFormat="1" ht="55.5" customHeight="1" x14ac:dyDescent="0.4">
      <c r="A45" s="188">
        <v>24110000</v>
      </c>
      <c r="B45" s="95" t="s">
        <v>83</v>
      </c>
      <c r="C45" s="96"/>
      <c r="D45" s="149">
        <v>0</v>
      </c>
      <c r="E45" s="149">
        <v>0</v>
      </c>
      <c r="F45" s="149">
        <v>0</v>
      </c>
      <c r="G45" s="149">
        <f t="shared" si="2"/>
        <v>0</v>
      </c>
      <c r="H45" s="182" t="str">
        <f t="shared" si="3"/>
        <v/>
      </c>
      <c r="I45" s="149"/>
      <c r="J45" s="182" t="str">
        <f t="shared" si="4"/>
        <v/>
      </c>
      <c r="K45" s="135">
        <v>52.100999999999999</v>
      </c>
      <c r="L45" s="135">
        <v>60.19341</v>
      </c>
      <c r="M45" s="135">
        <f t="shared" si="13"/>
        <v>8.092410000000001</v>
      </c>
      <c r="N45" s="190">
        <f t="shared" si="5"/>
        <v>1.1553215869177176</v>
      </c>
      <c r="O45" s="149">
        <f t="shared" si="6"/>
        <v>52.100999999999999</v>
      </c>
      <c r="P45" s="149">
        <f t="shared" si="7"/>
        <v>60.19341</v>
      </c>
      <c r="Q45" s="149">
        <f t="shared" si="8"/>
        <v>8.092410000000001</v>
      </c>
      <c r="R45" s="182">
        <f t="shared" si="9"/>
        <v>1.1553215869177176</v>
      </c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</row>
    <row r="46" spans="1:33" s="191" customFormat="1" ht="53.25" customHeight="1" x14ac:dyDescent="0.4">
      <c r="A46" s="188" t="s">
        <v>91</v>
      </c>
      <c r="B46" s="95" t="s">
        <v>92</v>
      </c>
      <c r="C46" s="96"/>
      <c r="D46" s="149">
        <v>0</v>
      </c>
      <c r="E46" s="149">
        <v>0</v>
      </c>
      <c r="F46" s="149">
        <v>0</v>
      </c>
      <c r="G46" s="149">
        <f t="shared" si="2"/>
        <v>0</v>
      </c>
      <c r="H46" s="182" t="str">
        <f t="shared" si="3"/>
        <v/>
      </c>
      <c r="I46" s="149"/>
      <c r="J46" s="182" t="str">
        <f t="shared" si="4"/>
        <v/>
      </c>
      <c r="K46" s="135">
        <v>24665.3</v>
      </c>
      <c r="L46" s="135">
        <v>23912.436249999999</v>
      </c>
      <c r="M46" s="135">
        <f t="shared" si="13"/>
        <v>-752.86375000000044</v>
      </c>
      <c r="N46" s="190">
        <f t="shared" si="5"/>
        <v>0.96947680547165449</v>
      </c>
      <c r="O46" s="149">
        <f t="shared" si="6"/>
        <v>24665.3</v>
      </c>
      <c r="P46" s="149">
        <f t="shared" si="7"/>
        <v>23912.436249999999</v>
      </c>
      <c r="Q46" s="149">
        <f t="shared" si="8"/>
        <v>-752.86375000000044</v>
      </c>
      <c r="R46" s="182">
        <f t="shared" si="9"/>
        <v>0.96947680547165449</v>
      </c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</row>
    <row r="47" spans="1:33" s="7" customFormat="1" ht="22.5" customHeight="1" x14ac:dyDescent="0.4">
      <c r="A47" s="164">
        <v>25000000</v>
      </c>
      <c r="B47" s="93" t="s">
        <v>53</v>
      </c>
      <c r="C47" s="97"/>
      <c r="D47" s="149">
        <v>0</v>
      </c>
      <c r="E47" s="149">
        <v>0</v>
      </c>
      <c r="F47" s="149">
        <v>0</v>
      </c>
      <c r="G47" s="149">
        <f t="shared" si="2"/>
        <v>0</v>
      </c>
      <c r="H47" s="156" t="str">
        <f t="shared" si="3"/>
        <v/>
      </c>
      <c r="I47" s="134">
        <f>F47-D47</f>
        <v>0</v>
      </c>
      <c r="J47" s="156" t="str">
        <f t="shared" si="4"/>
        <v/>
      </c>
      <c r="K47" s="133">
        <v>491545.62439000001</v>
      </c>
      <c r="L47" s="133">
        <v>345701.04707999999</v>
      </c>
      <c r="M47" s="133">
        <f t="shared" si="13"/>
        <v>-145844.57731000002</v>
      </c>
      <c r="N47" s="159">
        <f t="shared" si="5"/>
        <v>0.70329391602053071</v>
      </c>
      <c r="O47" s="134">
        <f t="shared" si="6"/>
        <v>491545.62439000001</v>
      </c>
      <c r="P47" s="134">
        <f t="shared" si="7"/>
        <v>345701.04707999999</v>
      </c>
      <c r="Q47" s="155">
        <f t="shared" si="8"/>
        <v>-145844.57731000002</v>
      </c>
      <c r="R47" s="156">
        <f t="shared" si="9"/>
        <v>0.70329391602053071</v>
      </c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s="7" customFormat="1" ht="20.399999999999999" x14ac:dyDescent="0.35">
      <c r="A48" s="164">
        <v>30000000</v>
      </c>
      <c r="B48" s="93" t="s">
        <v>69</v>
      </c>
      <c r="C48" s="101"/>
      <c r="D48" s="155">
        <v>23</v>
      </c>
      <c r="E48" s="155">
        <v>10</v>
      </c>
      <c r="F48" s="155">
        <v>50.116570000000003</v>
      </c>
      <c r="G48" s="155">
        <f t="shared" si="2"/>
        <v>40.116570000000003</v>
      </c>
      <c r="H48" s="156">
        <f t="shared" si="3"/>
        <v>5.0116570000000005</v>
      </c>
      <c r="I48" s="134">
        <f>F48-D48</f>
        <v>27.116570000000003</v>
      </c>
      <c r="J48" s="156">
        <f t="shared" si="4"/>
        <v>2.1789813043478263</v>
      </c>
      <c r="K48" s="133">
        <v>467142.31800000003</v>
      </c>
      <c r="L48" s="133">
        <v>172483.94923999999</v>
      </c>
      <c r="M48" s="133">
        <f t="shared" si="13"/>
        <v>-294658.36876000004</v>
      </c>
      <c r="N48" s="159">
        <f t="shared" si="5"/>
        <v>0.36923212176208786</v>
      </c>
      <c r="O48" s="155">
        <f t="shared" si="6"/>
        <v>467165.31800000003</v>
      </c>
      <c r="P48" s="155">
        <f t="shared" si="7"/>
        <v>172534.06581</v>
      </c>
      <c r="Q48" s="155">
        <f t="shared" si="8"/>
        <v>-294631.25219000003</v>
      </c>
      <c r="R48" s="156">
        <f t="shared" si="9"/>
        <v>0.36932122133689727</v>
      </c>
      <c r="S48" s="46"/>
      <c r="T48" s="46"/>
      <c r="U48" s="46"/>
      <c r="V48" s="46"/>
      <c r="W48" s="47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s="79" customFormat="1" ht="61.2" x14ac:dyDescent="0.35">
      <c r="A49" s="166" t="s">
        <v>190</v>
      </c>
      <c r="B49" s="99" t="s">
        <v>191</v>
      </c>
      <c r="C49" s="102"/>
      <c r="D49" s="134">
        <v>0</v>
      </c>
      <c r="E49" s="134">
        <v>0</v>
      </c>
      <c r="F49" s="134">
        <v>0</v>
      </c>
      <c r="G49" s="134">
        <f>F49-E49</f>
        <v>0</v>
      </c>
      <c r="H49" s="156" t="str">
        <f t="shared" si="3"/>
        <v/>
      </c>
      <c r="I49" s="134">
        <f>F49-D49</f>
        <v>0</v>
      </c>
      <c r="J49" s="156" t="str">
        <f t="shared" si="4"/>
        <v/>
      </c>
      <c r="K49" s="133">
        <v>453519.04399999999</v>
      </c>
      <c r="L49" s="133">
        <v>4380.1154299999998</v>
      </c>
      <c r="M49" s="133">
        <f t="shared" ref="M49:M57" si="14">L49-K49</f>
        <v>-449138.92856999999</v>
      </c>
      <c r="N49" s="159">
        <f t="shared" si="5"/>
        <v>9.6580628486242787E-3</v>
      </c>
      <c r="O49" s="133">
        <f t="shared" si="6"/>
        <v>453519.04399999999</v>
      </c>
      <c r="P49" s="133">
        <f t="shared" si="7"/>
        <v>4380.1154299999998</v>
      </c>
      <c r="Q49" s="134">
        <f t="shared" si="8"/>
        <v>-449138.92856999999</v>
      </c>
      <c r="R49" s="156">
        <f t="shared" si="9"/>
        <v>9.6580628486242787E-3</v>
      </c>
      <c r="S49" s="78"/>
      <c r="T49" s="78"/>
      <c r="U49" s="78"/>
      <c r="V49" s="78"/>
      <c r="W49" s="81"/>
      <c r="X49" s="77"/>
      <c r="Y49" s="77"/>
      <c r="Z49" s="77"/>
      <c r="AA49" s="77"/>
      <c r="AB49" s="77"/>
      <c r="AC49" s="77"/>
      <c r="AD49" s="77"/>
      <c r="AE49" s="77"/>
      <c r="AF49" s="77"/>
      <c r="AG49" s="77"/>
    </row>
    <row r="50" spans="1:33" s="7" customFormat="1" ht="30" customHeight="1" x14ac:dyDescent="0.35">
      <c r="A50" s="164">
        <v>50000000</v>
      </c>
      <c r="B50" s="93" t="s">
        <v>21</v>
      </c>
      <c r="C50" s="97" t="e">
        <f>#REF!+C51</f>
        <v>#REF!</v>
      </c>
      <c r="D50" s="134">
        <f>D51</f>
        <v>0</v>
      </c>
      <c r="E50" s="134">
        <f>E51</f>
        <v>0</v>
      </c>
      <c r="F50" s="134">
        <f>F51</f>
        <v>0</v>
      </c>
      <c r="G50" s="134">
        <f>F50-E50</f>
        <v>0</v>
      </c>
      <c r="H50" s="156" t="str">
        <f t="shared" si="3"/>
        <v/>
      </c>
      <c r="I50" s="134">
        <f>F50-D50</f>
        <v>0</v>
      </c>
      <c r="J50" s="156" t="str">
        <f t="shared" si="4"/>
        <v/>
      </c>
      <c r="K50" s="133">
        <f>K51</f>
        <v>18930.812000000002</v>
      </c>
      <c r="L50" s="133">
        <f>L51</f>
        <v>14378.30233</v>
      </c>
      <c r="M50" s="133">
        <f t="shared" si="14"/>
        <v>-4552.5096700000013</v>
      </c>
      <c r="N50" s="159">
        <f t="shared" si="5"/>
        <v>0.75951852091711647</v>
      </c>
      <c r="O50" s="134">
        <f t="shared" si="6"/>
        <v>18930.812000000002</v>
      </c>
      <c r="P50" s="134">
        <f t="shared" si="7"/>
        <v>14378.30233</v>
      </c>
      <c r="Q50" s="134">
        <f t="shared" si="8"/>
        <v>-4552.5096700000013</v>
      </c>
      <c r="R50" s="156">
        <f t="shared" si="9"/>
        <v>0.75951852091711647</v>
      </c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s="191" customFormat="1" ht="81" customHeight="1" x14ac:dyDescent="0.4">
      <c r="A51" s="188">
        <v>50110000</v>
      </c>
      <c r="B51" s="95" t="s">
        <v>185</v>
      </c>
      <c r="C51" s="96"/>
      <c r="D51" s="149">
        <v>0</v>
      </c>
      <c r="E51" s="149">
        <v>0</v>
      </c>
      <c r="F51" s="149">
        <v>0</v>
      </c>
      <c r="G51" s="149">
        <f t="shared" si="2"/>
        <v>0</v>
      </c>
      <c r="H51" s="182" t="str">
        <f t="shared" si="3"/>
        <v/>
      </c>
      <c r="I51" s="134">
        <f>F51-D51</f>
        <v>0</v>
      </c>
      <c r="J51" s="182" t="str">
        <f t="shared" si="4"/>
        <v/>
      </c>
      <c r="K51" s="135">
        <v>18930.812000000002</v>
      </c>
      <c r="L51" s="135">
        <v>14378.30233</v>
      </c>
      <c r="M51" s="135">
        <f t="shared" si="14"/>
        <v>-4552.5096700000013</v>
      </c>
      <c r="N51" s="190">
        <f t="shared" si="5"/>
        <v>0.75951852091711647</v>
      </c>
      <c r="O51" s="149">
        <f t="shared" si="6"/>
        <v>18930.812000000002</v>
      </c>
      <c r="P51" s="149">
        <f t="shared" si="7"/>
        <v>14378.30233</v>
      </c>
      <c r="Q51" s="149">
        <f t="shared" si="8"/>
        <v>-4552.5096700000013</v>
      </c>
      <c r="R51" s="182">
        <f t="shared" si="9"/>
        <v>0.75951852091711647</v>
      </c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</row>
    <row r="52" spans="1:33" ht="20.25" customHeight="1" x14ac:dyDescent="0.35">
      <c r="A52" s="14">
        <v>900101</v>
      </c>
      <c r="B52" s="103" t="s">
        <v>22</v>
      </c>
      <c r="C52" s="104" t="e">
        <f>C10+C35+C50+#REF!</f>
        <v>#REF!</v>
      </c>
      <c r="D52" s="152">
        <f>D10+D35+D50+D48</f>
        <v>6156677.6775599997</v>
      </c>
      <c r="E52" s="152">
        <f>E10+E35+E50+E48</f>
        <v>3524831.4732300001</v>
      </c>
      <c r="F52" s="152">
        <f>F10+F35+F50+F48</f>
        <v>3656394.9028600007</v>
      </c>
      <c r="G52" s="152">
        <f t="shared" si="2"/>
        <v>131563.42963000061</v>
      </c>
      <c r="H52" s="158">
        <f t="shared" ref="H52:H60" si="15">IFERROR(F52/E52,"")</f>
        <v>1.0373247432194088</v>
      </c>
      <c r="I52" s="152">
        <f t="shared" ref="I52:I60" si="16">F52-D52</f>
        <v>-2500282.774699999</v>
      </c>
      <c r="J52" s="158">
        <f t="shared" ref="J52:J60" si="17">IFERROR(F52/D52,"")</f>
        <v>0.59389090908346764</v>
      </c>
      <c r="K52" s="152">
        <f>K10+K35+K48+K50+K49</f>
        <v>1462265.5553900001</v>
      </c>
      <c r="L52" s="152">
        <f>L10+L35+L48+L50+L49</f>
        <v>568537.90630999987</v>
      </c>
      <c r="M52" s="152">
        <f t="shared" si="14"/>
        <v>-893727.64908000024</v>
      </c>
      <c r="N52" s="158">
        <f t="shared" ref="N52:N62" si="18">IFERROR(L52/K52,"")</f>
        <v>0.38880619475329531</v>
      </c>
      <c r="O52" s="152">
        <f t="shared" si="6"/>
        <v>7618943.2329500001</v>
      </c>
      <c r="P52" s="152">
        <f t="shared" si="7"/>
        <v>4224932.8091700003</v>
      </c>
      <c r="Q52" s="152">
        <f t="shared" si="8"/>
        <v>-3394010.4237799998</v>
      </c>
      <c r="R52" s="158">
        <f t="shared" si="9"/>
        <v>0.5545300286394359</v>
      </c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s="7" customFormat="1" ht="22.5" customHeight="1" x14ac:dyDescent="0.35">
      <c r="A53" s="164">
        <v>40000000</v>
      </c>
      <c r="B53" s="93" t="s">
        <v>54</v>
      </c>
      <c r="C53" s="105">
        <f>C54+C89</f>
        <v>226954.7</v>
      </c>
      <c r="D53" s="134">
        <f>D54</f>
        <v>4537344.9019999998</v>
      </c>
      <c r="E53" s="134">
        <f>E54</f>
        <v>2763250.7829999998</v>
      </c>
      <c r="F53" s="134">
        <f>F54</f>
        <v>2763250.7829999998</v>
      </c>
      <c r="G53" s="134">
        <f t="shared" si="2"/>
        <v>0</v>
      </c>
      <c r="H53" s="174">
        <f t="shared" si="15"/>
        <v>1</v>
      </c>
      <c r="I53" s="134">
        <f t="shared" si="16"/>
        <v>-1774094.1189999999</v>
      </c>
      <c r="J53" s="174">
        <f t="shared" si="17"/>
        <v>0.60900170533256059</v>
      </c>
      <c r="K53" s="134">
        <f>K54</f>
        <v>58105.752999999997</v>
      </c>
      <c r="L53" s="236">
        <f>L54</f>
        <v>0</v>
      </c>
      <c r="M53" s="134">
        <f t="shared" si="14"/>
        <v>-58105.752999999997</v>
      </c>
      <c r="N53" s="174">
        <f t="shared" si="18"/>
        <v>0</v>
      </c>
      <c r="O53" s="133">
        <f t="shared" si="6"/>
        <v>4595450.6549999993</v>
      </c>
      <c r="P53" s="134">
        <f t="shared" si="7"/>
        <v>2763250.7829999998</v>
      </c>
      <c r="Q53" s="134">
        <f t="shared" si="8"/>
        <v>-1832199.8719999995</v>
      </c>
      <c r="R53" s="156">
        <f t="shared" si="9"/>
        <v>0.60130137182378263</v>
      </c>
    </row>
    <row r="54" spans="1:33" s="7" customFormat="1" ht="23.25" customHeight="1" x14ac:dyDescent="0.35">
      <c r="A54" s="164">
        <v>41000000</v>
      </c>
      <c r="B54" s="93" t="s">
        <v>55</v>
      </c>
      <c r="C54" s="105">
        <f>C55+C60</f>
        <v>226954.7</v>
      </c>
      <c r="D54" s="134">
        <f>D55+D60</f>
        <v>4537344.9019999998</v>
      </c>
      <c r="E54" s="134">
        <f>E55+E60</f>
        <v>2763250.7829999998</v>
      </c>
      <c r="F54" s="134">
        <f>F55+F60</f>
        <v>2763250.7829999998</v>
      </c>
      <c r="G54" s="134">
        <f t="shared" si="2"/>
        <v>0</v>
      </c>
      <c r="H54" s="174">
        <f t="shared" si="15"/>
        <v>1</v>
      </c>
      <c r="I54" s="134">
        <f t="shared" si="16"/>
        <v>-1774094.1189999999</v>
      </c>
      <c r="J54" s="174">
        <f t="shared" si="17"/>
        <v>0.60900170533256059</v>
      </c>
      <c r="K54" s="134">
        <f>K55+K60</f>
        <v>58105.752999999997</v>
      </c>
      <c r="L54" s="236">
        <f>L55+L60</f>
        <v>0</v>
      </c>
      <c r="M54" s="134">
        <f t="shared" si="14"/>
        <v>-58105.752999999997</v>
      </c>
      <c r="N54" s="174">
        <f t="shared" si="18"/>
        <v>0</v>
      </c>
      <c r="O54" s="134">
        <f t="shared" si="6"/>
        <v>4595450.6549999993</v>
      </c>
      <c r="P54" s="134">
        <f t="shared" si="7"/>
        <v>2763250.7829999998</v>
      </c>
      <c r="Q54" s="134">
        <f t="shared" si="8"/>
        <v>-1832199.8719999995</v>
      </c>
      <c r="R54" s="156">
        <f t="shared" si="9"/>
        <v>0.60130137182378263</v>
      </c>
    </row>
    <row r="55" spans="1:33" s="82" customFormat="1" ht="23.25" customHeight="1" x14ac:dyDescent="0.35">
      <c r="A55" s="164">
        <v>41020000</v>
      </c>
      <c r="B55" s="169" t="s">
        <v>67</v>
      </c>
      <c r="C55" s="106">
        <f>SUM(C56:C56)</f>
        <v>226954.7</v>
      </c>
      <c r="D55" s="134">
        <f>D56+D57+D59+D58</f>
        <v>1365463.5600000003</v>
      </c>
      <c r="E55" s="134">
        <f>E56+E57+E59+E58</f>
        <v>812772.15999999992</v>
      </c>
      <c r="F55" s="134">
        <f>F56+F57+F59+F58</f>
        <v>812772.15999999992</v>
      </c>
      <c r="G55" s="134">
        <f t="shared" si="2"/>
        <v>0</v>
      </c>
      <c r="H55" s="174">
        <f t="shared" si="15"/>
        <v>1</v>
      </c>
      <c r="I55" s="155">
        <f t="shared" si="16"/>
        <v>-552691.40000000037</v>
      </c>
      <c r="J55" s="174">
        <f t="shared" si="17"/>
        <v>0.59523533531718686</v>
      </c>
      <c r="K55" s="236">
        <f>K56+K57</f>
        <v>0</v>
      </c>
      <c r="L55" s="236">
        <f>L56+L57</f>
        <v>0</v>
      </c>
      <c r="M55" s="134">
        <f t="shared" si="14"/>
        <v>0</v>
      </c>
      <c r="N55" s="174" t="str">
        <f t="shared" si="18"/>
        <v/>
      </c>
      <c r="O55" s="155">
        <f t="shared" si="6"/>
        <v>1365463.5600000003</v>
      </c>
      <c r="P55" s="155">
        <f t="shared" si="7"/>
        <v>812772.15999999992</v>
      </c>
      <c r="Q55" s="134">
        <f t="shared" si="8"/>
        <v>-552691.40000000037</v>
      </c>
      <c r="R55" s="156">
        <f t="shared" si="9"/>
        <v>0.59523533531718686</v>
      </c>
    </row>
    <row r="56" spans="1:33" s="191" customFormat="1" ht="29.25" customHeight="1" x14ac:dyDescent="0.4">
      <c r="A56" s="188">
        <v>41020100</v>
      </c>
      <c r="B56" s="95" t="s">
        <v>105</v>
      </c>
      <c r="C56" s="107">
        <v>226954.7</v>
      </c>
      <c r="D56" s="149">
        <v>1212708.6000000001</v>
      </c>
      <c r="E56" s="149">
        <v>707413.7</v>
      </c>
      <c r="F56" s="149">
        <v>707413.7</v>
      </c>
      <c r="G56" s="136">
        <f t="shared" si="2"/>
        <v>0</v>
      </c>
      <c r="H56" s="190">
        <f t="shared" si="15"/>
        <v>1</v>
      </c>
      <c r="I56" s="149">
        <f t="shared" si="16"/>
        <v>-505294.90000000014</v>
      </c>
      <c r="J56" s="190">
        <f t="shared" si="17"/>
        <v>0.58333362194347427</v>
      </c>
      <c r="K56" s="256">
        <v>0</v>
      </c>
      <c r="L56" s="256">
        <v>0</v>
      </c>
      <c r="M56" s="148">
        <f t="shared" si="14"/>
        <v>0</v>
      </c>
      <c r="N56" s="190" t="str">
        <f t="shared" si="18"/>
        <v/>
      </c>
      <c r="O56" s="149">
        <f t="shared" si="6"/>
        <v>1212708.6000000001</v>
      </c>
      <c r="P56" s="149">
        <f t="shared" si="7"/>
        <v>707413.7</v>
      </c>
      <c r="Q56" s="136">
        <f t="shared" si="8"/>
        <v>-505294.90000000014</v>
      </c>
      <c r="R56" s="182">
        <f t="shared" si="9"/>
        <v>0.58333362194347427</v>
      </c>
    </row>
    <row r="57" spans="1:33" s="191" customFormat="1" ht="84" customHeight="1" x14ac:dyDescent="0.4">
      <c r="A57" s="188">
        <v>41020200</v>
      </c>
      <c r="B57" s="95" t="s">
        <v>158</v>
      </c>
      <c r="C57" s="107"/>
      <c r="D57" s="149">
        <v>113751.6</v>
      </c>
      <c r="E57" s="149">
        <v>66355.100000000006</v>
      </c>
      <c r="F57" s="149">
        <v>66355.100000000006</v>
      </c>
      <c r="G57" s="136">
        <f t="shared" si="2"/>
        <v>0</v>
      </c>
      <c r="H57" s="190">
        <f t="shared" si="15"/>
        <v>1</v>
      </c>
      <c r="I57" s="149">
        <f t="shared" si="16"/>
        <v>-47396.5</v>
      </c>
      <c r="J57" s="190">
        <f t="shared" si="17"/>
        <v>0.58333333333333337</v>
      </c>
      <c r="K57" s="256">
        <v>0</v>
      </c>
      <c r="L57" s="256">
        <v>0</v>
      </c>
      <c r="M57" s="148">
        <f t="shared" si="14"/>
        <v>0</v>
      </c>
      <c r="N57" s="190" t="str">
        <f t="shared" si="18"/>
        <v/>
      </c>
      <c r="O57" s="149">
        <f t="shared" si="6"/>
        <v>113751.6</v>
      </c>
      <c r="P57" s="149">
        <f t="shared" si="7"/>
        <v>66355.100000000006</v>
      </c>
      <c r="Q57" s="149">
        <f t="shared" si="8"/>
        <v>-47396.5</v>
      </c>
      <c r="R57" s="182">
        <f t="shared" si="9"/>
        <v>0.58333333333333337</v>
      </c>
    </row>
    <row r="58" spans="1:33" s="191" customFormat="1" ht="130.5" customHeight="1" x14ac:dyDescent="0.4">
      <c r="A58" s="188" t="s">
        <v>250</v>
      </c>
      <c r="B58" s="95" t="s">
        <v>251</v>
      </c>
      <c r="C58" s="107"/>
      <c r="D58" s="149">
        <v>10171.26</v>
      </c>
      <c r="E58" s="149">
        <v>10171.26</v>
      </c>
      <c r="F58" s="149">
        <v>10171.26</v>
      </c>
      <c r="G58" s="136">
        <f>F58-E58</f>
        <v>0</v>
      </c>
      <c r="H58" s="190">
        <f>IFERROR(F58/E58,"")</f>
        <v>1</v>
      </c>
      <c r="I58" s="149">
        <f>F58-D58</f>
        <v>0</v>
      </c>
      <c r="J58" s="190">
        <f>IFERROR(F58/D58,"")</f>
        <v>1</v>
      </c>
      <c r="K58" s="256"/>
      <c r="L58" s="256"/>
      <c r="M58" s="148"/>
      <c r="N58" s="190"/>
      <c r="O58" s="149">
        <f t="shared" si="6"/>
        <v>10171.26</v>
      </c>
      <c r="P58" s="149">
        <f t="shared" si="7"/>
        <v>10171.26</v>
      </c>
      <c r="Q58" s="136">
        <f t="shared" si="8"/>
        <v>0</v>
      </c>
      <c r="R58" s="182">
        <f t="shared" si="9"/>
        <v>1</v>
      </c>
    </row>
    <row r="59" spans="1:33" s="191" customFormat="1" ht="126" x14ac:dyDescent="0.4">
      <c r="A59" s="188" t="s">
        <v>248</v>
      </c>
      <c r="B59" s="95" t="s">
        <v>249</v>
      </c>
      <c r="C59" s="107"/>
      <c r="D59" s="149">
        <v>28832.1</v>
      </c>
      <c r="E59" s="149">
        <v>28832.1</v>
      </c>
      <c r="F59" s="149">
        <v>28832.1</v>
      </c>
      <c r="G59" s="136">
        <f>F59-E59</f>
        <v>0</v>
      </c>
      <c r="H59" s="190">
        <f>IFERROR(F59/E59,"")</f>
        <v>1</v>
      </c>
      <c r="I59" s="149">
        <f>F59-D59</f>
        <v>0</v>
      </c>
      <c r="J59" s="190">
        <f>IFERROR(F59/D59,"")</f>
        <v>1</v>
      </c>
      <c r="K59" s="256">
        <v>0</v>
      </c>
      <c r="L59" s="256">
        <v>0</v>
      </c>
      <c r="M59" s="148">
        <f>L59-K59</f>
        <v>0</v>
      </c>
      <c r="N59" s="190" t="str">
        <f>IFERROR(L59/K59,"")</f>
        <v/>
      </c>
      <c r="O59" s="149">
        <f t="shared" si="6"/>
        <v>28832.1</v>
      </c>
      <c r="P59" s="149">
        <f t="shared" si="7"/>
        <v>28832.1</v>
      </c>
      <c r="Q59" s="136">
        <f t="shared" si="8"/>
        <v>0</v>
      </c>
      <c r="R59" s="182">
        <f t="shared" si="9"/>
        <v>1</v>
      </c>
    </row>
    <row r="60" spans="1:33" s="7" customFormat="1" ht="23.25" customHeight="1" x14ac:dyDescent="0.35">
      <c r="A60" s="164">
        <v>41030000</v>
      </c>
      <c r="B60" s="108" t="s">
        <v>68</v>
      </c>
      <c r="C60" s="97">
        <f>C82</f>
        <v>0</v>
      </c>
      <c r="D60" s="134">
        <f>SUM(D61:D83)</f>
        <v>3171881.3419999997</v>
      </c>
      <c r="E60" s="134">
        <f>SUM(E61:E83)</f>
        <v>1950478.6229999999</v>
      </c>
      <c r="F60" s="134">
        <f>SUM(F61:F83)</f>
        <v>1950478.6229999999</v>
      </c>
      <c r="G60" s="134">
        <f>F60-E60</f>
        <v>0</v>
      </c>
      <c r="H60" s="174">
        <f t="shared" si="15"/>
        <v>1</v>
      </c>
      <c r="I60" s="134">
        <f t="shared" si="16"/>
        <v>-1221402.7189999998</v>
      </c>
      <c r="J60" s="174">
        <f t="shared" si="17"/>
        <v>0.61492799152762256</v>
      </c>
      <c r="K60" s="133">
        <f>SUM(K61:K83)</f>
        <v>58105.752999999997</v>
      </c>
      <c r="L60" s="238">
        <f>SUM(L61:L83)</f>
        <v>0</v>
      </c>
      <c r="M60" s="133">
        <f>L60-K60</f>
        <v>-58105.752999999997</v>
      </c>
      <c r="N60" s="174">
        <f>IFERROR(L60/K60,"")</f>
        <v>0</v>
      </c>
      <c r="O60" s="134">
        <f t="shared" si="6"/>
        <v>3229987.0949999997</v>
      </c>
      <c r="P60" s="134">
        <f t="shared" si="7"/>
        <v>1950478.6229999999</v>
      </c>
      <c r="Q60" s="134">
        <f t="shared" si="8"/>
        <v>-1279508.4719999998</v>
      </c>
      <c r="R60" s="156">
        <f t="shared" si="9"/>
        <v>0.60386576343271736</v>
      </c>
    </row>
    <row r="61" spans="1:33" s="7" customFormat="1" ht="107.25" hidden="1" customHeight="1" x14ac:dyDescent="0.4">
      <c r="A61" s="165">
        <v>41030400</v>
      </c>
      <c r="B61" s="170" t="s">
        <v>221</v>
      </c>
      <c r="C61" s="97"/>
      <c r="D61" s="236"/>
      <c r="E61" s="236"/>
      <c r="F61" s="236"/>
      <c r="G61" s="134">
        <f>F61-E61</f>
        <v>0</v>
      </c>
      <c r="H61" s="174" t="str">
        <f t="shared" ref="H61:H66" si="19">IFERROR(F61/E61,"")</f>
        <v/>
      </c>
      <c r="I61" s="134">
        <f>F61-D61</f>
        <v>0</v>
      </c>
      <c r="J61" s="174" t="str">
        <f t="shared" ref="J61:J66" si="20">IFERROR(F61/D61,"")</f>
        <v/>
      </c>
      <c r="K61" s="239"/>
      <c r="L61" s="239"/>
      <c r="M61" s="136">
        <f>L61-K61</f>
        <v>0</v>
      </c>
      <c r="N61" s="174" t="str">
        <f t="shared" si="18"/>
        <v/>
      </c>
      <c r="O61" s="136">
        <f t="shared" si="6"/>
        <v>0</v>
      </c>
      <c r="P61" s="136">
        <f t="shared" si="7"/>
        <v>0</v>
      </c>
      <c r="Q61" s="136">
        <f t="shared" si="8"/>
        <v>0</v>
      </c>
      <c r="R61" s="182" t="str">
        <f t="shared" si="9"/>
        <v/>
      </c>
    </row>
    <row r="62" spans="1:33" s="7" customFormat="1" ht="409.6" customHeight="1" x14ac:dyDescent="0.4">
      <c r="A62" s="165">
        <v>41030500</v>
      </c>
      <c r="B62" s="217" t="s">
        <v>220</v>
      </c>
      <c r="C62" s="97"/>
      <c r="D62" s="149">
        <v>15093.707</v>
      </c>
      <c r="E62" s="136">
        <v>15093.707</v>
      </c>
      <c r="F62" s="149">
        <v>15093.707</v>
      </c>
      <c r="G62" s="134">
        <f>F62-E62</f>
        <v>0</v>
      </c>
      <c r="H62" s="174">
        <f t="shared" si="19"/>
        <v>1</v>
      </c>
      <c r="I62" s="134">
        <f>F62-D62</f>
        <v>0</v>
      </c>
      <c r="J62" s="174">
        <f t="shared" si="20"/>
        <v>1</v>
      </c>
      <c r="K62" s="239"/>
      <c r="L62" s="239"/>
      <c r="M62" s="136">
        <f>L62-K62</f>
        <v>0</v>
      </c>
      <c r="N62" s="174" t="str">
        <f t="shared" si="18"/>
        <v/>
      </c>
      <c r="O62" s="136">
        <f t="shared" si="6"/>
        <v>15093.707</v>
      </c>
      <c r="P62" s="136">
        <f t="shared" si="7"/>
        <v>15093.707</v>
      </c>
      <c r="Q62" s="136">
        <f t="shared" si="8"/>
        <v>0</v>
      </c>
      <c r="R62" s="182">
        <f t="shared" si="9"/>
        <v>1</v>
      </c>
    </row>
    <row r="63" spans="1:33" s="191" customFormat="1" ht="82.5" customHeight="1" x14ac:dyDescent="0.4">
      <c r="A63" s="188">
        <v>41030600</v>
      </c>
      <c r="B63" s="217" t="s">
        <v>239</v>
      </c>
      <c r="C63" s="101"/>
      <c r="D63" s="149">
        <v>4348.2</v>
      </c>
      <c r="E63" s="136">
        <v>2536.8000000000002</v>
      </c>
      <c r="F63" s="149">
        <v>2536.8000000000002</v>
      </c>
      <c r="G63" s="134"/>
      <c r="H63" s="190">
        <f t="shared" si="19"/>
        <v>1</v>
      </c>
      <c r="I63" s="136">
        <f t="shared" ref="I63:I82" si="21">F63-D63</f>
        <v>-1811.3999999999996</v>
      </c>
      <c r="J63" s="190">
        <f t="shared" si="20"/>
        <v>0.58341382641092876</v>
      </c>
      <c r="K63" s="239"/>
      <c r="L63" s="239"/>
      <c r="M63" s="136"/>
      <c r="N63" s="193"/>
      <c r="O63" s="149">
        <f t="shared" si="6"/>
        <v>4348.2</v>
      </c>
      <c r="P63" s="149">
        <f t="shared" si="7"/>
        <v>2536.8000000000002</v>
      </c>
      <c r="Q63" s="136">
        <f t="shared" si="8"/>
        <v>-1811.3999999999996</v>
      </c>
      <c r="R63" s="182">
        <f t="shared" si="9"/>
        <v>0.58341382641092876</v>
      </c>
    </row>
    <row r="64" spans="1:33" s="191" customFormat="1" ht="82.5" customHeight="1" x14ac:dyDescent="0.4">
      <c r="A64" s="188" t="s">
        <v>256</v>
      </c>
      <c r="B64" s="217" t="s">
        <v>257</v>
      </c>
      <c r="C64" s="217"/>
      <c r="D64" s="237"/>
      <c r="E64" s="136"/>
      <c r="F64" s="237"/>
      <c r="G64" s="134"/>
      <c r="H64" s="190" t="str">
        <f t="shared" si="19"/>
        <v/>
      </c>
      <c r="I64" s="136">
        <f>F64-D64</f>
        <v>0</v>
      </c>
      <c r="J64" s="190" t="str">
        <f t="shared" si="20"/>
        <v/>
      </c>
      <c r="K64" s="136">
        <v>58105.752999999997</v>
      </c>
      <c r="L64" s="136"/>
      <c r="M64" s="136">
        <f>L64-K64</f>
        <v>-58105.752999999997</v>
      </c>
      <c r="N64" s="193">
        <f>IFERROR(L64/K64,"")</f>
        <v>0</v>
      </c>
      <c r="O64" s="149">
        <f t="shared" si="6"/>
        <v>58105.752999999997</v>
      </c>
      <c r="P64" s="149">
        <f t="shared" si="7"/>
        <v>0</v>
      </c>
      <c r="Q64" s="136">
        <f t="shared" si="8"/>
        <v>-58105.752999999997</v>
      </c>
      <c r="R64" s="182">
        <f t="shared" si="9"/>
        <v>0</v>
      </c>
    </row>
    <row r="65" spans="1:18" s="191" customFormat="1" ht="82.5" customHeight="1" x14ac:dyDescent="0.4">
      <c r="A65" s="188" t="s">
        <v>262</v>
      </c>
      <c r="B65" s="217" t="s">
        <v>263</v>
      </c>
      <c r="C65" s="218"/>
      <c r="D65" s="149">
        <v>49774</v>
      </c>
      <c r="E65" s="136">
        <v>39819</v>
      </c>
      <c r="F65" s="149">
        <v>39819</v>
      </c>
      <c r="G65" s="134"/>
      <c r="H65" s="190">
        <f t="shared" si="19"/>
        <v>1</v>
      </c>
      <c r="I65" s="136">
        <f>F65-D65</f>
        <v>-9955</v>
      </c>
      <c r="J65" s="190">
        <f t="shared" si="20"/>
        <v>0.79999598183790732</v>
      </c>
      <c r="K65" s="239"/>
      <c r="L65" s="239"/>
      <c r="M65" s="136"/>
      <c r="N65" s="193"/>
      <c r="O65" s="149">
        <f>D65+K65</f>
        <v>49774</v>
      </c>
      <c r="P65" s="149">
        <f>L65+F65</f>
        <v>39819</v>
      </c>
      <c r="Q65" s="136">
        <f>P65-O65</f>
        <v>-9955</v>
      </c>
      <c r="R65" s="182">
        <f>IFERROR(P65/O65,"")</f>
        <v>0.79999598183790732</v>
      </c>
    </row>
    <row r="66" spans="1:18" s="191" customFormat="1" ht="82.5" customHeight="1" x14ac:dyDescent="0.4">
      <c r="A66" s="188" t="s">
        <v>254</v>
      </c>
      <c r="B66" s="217" t="s">
        <v>255</v>
      </c>
      <c r="C66" s="101"/>
      <c r="D66" s="149">
        <v>457.4</v>
      </c>
      <c r="E66" s="136">
        <v>235.6</v>
      </c>
      <c r="F66" s="149">
        <v>235.6</v>
      </c>
      <c r="G66" s="134"/>
      <c r="H66" s="190">
        <f t="shared" si="19"/>
        <v>1</v>
      </c>
      <c r="I66" s="136">
        <f>F66-D66</f>
        <v>-221.79999999999998</v>
      </c>
      <c r="J66" s="190">
        <f t="shared" si="20"/>
        <v>0.51508526453869696</v>
      </c>
      <c r="K66" s="239"/>
      <c r="L66" s="239"/>
      <c r="M66" s="136"/>
      <c r="N66" s="193"/>
      <c r="O66" s="149">
        <f t="shared" si="6"/>
        <v>457.4</v>
      </c>
      <c r="P66" s="149">
        <f t="shared" si="7"/>
        <v>235.6</v>
      </c>
      <c r="Q66" s="136">
        <f t="shared" si="8"/>
        <v>-221.79999999999998</v>
      </c>
      <c r="R66" s="182">
        <f t="shared" si="9"/>
        <v>0.51508526453869696</v>
      </c>
    </row>
    <row r="67" spans="1:18" s="191" customFormat="1" ht="70.5" customHeight="1" x14ac:dyDescent="0.4">
      <c r="A67" s="188">
        <v>41033000</v>
      </c>
      <c r="B67" s="217" t="s">
        <v>218</v>
      </c>
      <c r="C67" s="101"/>
      <c r="D67" s="149">
        <v>46623.199999999997</v>
      </c>
      <c r="E67" s="136">
        <v>27196.7</v>
      </c>
      <c r="F67" s="149">
        <v>27196.7</v>
      </c>
      <c r="G67" s="136">
        <f t="shared" ref="G67:G82" si="22">F67-E67</f>
        <v>0</v>
      </c>
      <c r="H67" s="190">
        <f t="shared" ref="H67:H82" si="23">IFERROR(F67/E67,"")</f>
        <v>1</v>
      </c>
      <c r="I67" s="136">
        <f t="shared" si="21"/>
        <v>-19426.499999999996</v>
      </c>
      <c r="J67" s="190">
        <f t="shared" ref="J67:J82" si="24">IFERROR(F67/D67,"")</f>
        <v>0.58332975857513003</v>
      </c>
      <c r="K67" s="239"/>
      <c r="L67" s="239"/>
      <c r="M67" s="136">
        <f t="shared" ref="M67:M82" si="25">L67-K67</f>
        <v>0</v>
      </c>
      <c r="N67" s="190" t="str">
        <f t="shared" ref="N67:N82" si="26">IFERROR(L67/K67,"")</f>
        <v/>
      </c>
      <c r="O67" s="149">
        <f t="shared" si="6"/>
        <v>46623.199999999997</v>
      </c>
      <c r="P67" s="149">
        <f t="shared" si="7"/>
        <v>27196.7</v>
      </c>
      <c r="Q67" s="136">
        <f t="shared" si="8"/>
        <v>-19426.499999999996</v>
      </c>
      <c r="R67" s="182">
        <f t="shared" si="9"/>
        <v>0.58332975857513003</v>
      </c>
    </row>
    <row r="68" spans="1:18" s="191" customFormat="1" ht="73.5" customHeight="1" x14ac:dyDescent="0.4">
      <c r="A68" s="188" t="s">
        <v>260</v>
      </c>
      <c r="B68" s="217" t="s">
        <v>261</v>
      </c>
      <c r="C68" s="101"/>
      <c r="D68" s="149">
        <v>10739.8</v>
      </c>
      <c r="E68" s="136">
        <v>5544.4</v>
      </c>
      <c r="F68" s="149">
        <v>5544.4</v>
      </c>
      <c r="G68" s="136">
        <f>F68-E68</f>
        <v>0</v>
      </c>
      <c r="H68" s="190">
        <f>IFERROR(F68/E68,"")</f>
        <v>1</v>
      </c>
      <c r="I68" s="136">
        <f>F68-D68</f>
        <v>-5195.3999999999996</v>
      </c>
      <c r="J68" s="190">
        <f>IFERROR(F68/D68,"")</f>
        <v>0.51624797482262241</v>
      </c>
      <c r="K68" s="239"/>
      <c r="L68" s="239"/>
      <c r="M68" s="136"/>
      <c r="N68" s="190"/>
      <c r="O68" s="149">
        <f>D68+K68</f>
        <v>10739.8</v>
      </c>
      <c r="P68" s="149">
        <f>L68+F68</f>
        <v>5544.4</v>
      </c>
      <c r="Q68" s="136">
        <f>P68-O68</f>
        <v>-5195.3999999999996</v>
      </c>
      <c r="R68" s="182">
        <f>IFERROR(P68/O68,"")</f>
        <v>0.51624797482262241</v>
      </c>
    </row>
    <row r="69" spans="1:18" s="191" customFormat="1" ht="44.25" customHeight="1" x14ac:dyDescent="0.4">
      <c r="A69" s="188" t="s">
        <v>203</v>
      </c>
      <c r="B69" s="217" t="s">
        <v>207</v>
      </c>
      <c r="C69" s="101"/>
      <c r="D69" s="149">
        <v>2985058.8</v>
      </c>
      <c r="E69" s="136">
        <v>1843855.6</v>
      </c>
      <c r="F69" s="149">
        <v>1843855.6</v>
      </c>
      <c r="G69" s="136">
        <f t="shared" si="22"/>
        <v>0</v>
      </c>
      <c r="H69" s="190">
        <f t="shared" si="23"/>
        <v>1</v>
      </c>
      <c r="I69" s="136">
        <f t="shared" si="21"/>
        <v>-1141203.1999999997</v>
      </c>
      <c r="J69" s="190">
        <f t="shared" si="24"/>
        <v>0.61769490101836522</v>
      </c>
      <c r="K69" s="239"/>
      <c r="L69" s="239"/>
      <c r="M69" s="136">
        <f t="shared" si="25"/>
        <v>0</v>
      </c>
      <c r="N69" s="193" t="str">
        <f t="shared" si="26"/>
        <v/>
      </c>
      <c r="O69" s="149">
        <f t="shared" si="6"/>
        <v>2985058.8</v>
      </c>
      <c r="P69" s="149">
        <f t="shared" si="7"/>
        <v>1843855.6</v>
      </c>
      <c r="Q69" s="136">
        <f t="shared" si="8"/>
        <v>-1141203.1999999997</v>
      </c>
      <c r="R69" s="182">
        <f t="shared" si="9"/>
        <v>0.61769490101836522</v>
      </c>
    </row>
    <row r="70" spans="1:18" s="7" customFormat="1" ht="146.25" hidden="1" customHeight="1" x14ac:dyDescent="0.4">
      <c r="A70" s="165" t="s">
        <v>204</v>
      </c>
      <c r="B70" s="217" t="s">
        <v>209</v>
      </c>
      <c r="C70" s="97"/>
      <c r="D70" s="237">
        <v>0</v>
      </c>
      <c r="E70" s="136">
        <v>0</v>
      </c>
      <c r="F70" s="237">
        <v>0</v>
      </c>
      <c r="G70" s="136">
        <f t="shared" si="22"/>
        <v>0</v>
      </c>
      <c r="H70" s="175" t="str">
        <f t="shared" si="23"/>
        <v/>
      </c>
      <c r="I70" s="136">
        <f t="shared" si="21"/>
        <v>0</v>
      </c>
      <c r="J70" s="175" t="str">
        <f t="shared" si="24"/>
        <v/>
      </c>
      <c r="K70" s="239"/>
      <c r="L70" s="239"/>
      <c r="M70" s="136">
        <f t="shared" si="25"/>
        <v>0</v>
      </c>
      <c r="N70" s="174" t="str">
        <f t="shared" si="26"/>
        <v/>
      </c>
      <c r="O70" s="149">
        <f t="shared" si="6"/>
        <v>0</v>
      </c>
      <c r="P70" s="149">
        <f t="shared" si="7"/>
        <v>0</v>
      </c>
      <c r="Q70" s="136">
        <f t="shared" si="8"/>
        <v>0</v>
      </c>
      <c r="R70" s="182" t="str">
        <f t="shared" si="9"/>
        <v/>
      </c>
    </row>
    <row r="71" spans="1:18" s="7" customFormat="1" ht="77.25" hidden="1" customHeight="1" x14ac:dyDescent="0.4">
      <c r="A71" s="165">
        <v>41034500</v>
      </c>
      <c r="B71" s="217" t="s">
        <v>225</v>
      </c>
      <c r="C71" s="97"/>
      <c r="D71" s="237">
        <v>0</v>
      </c>
      <c r="E71" s="136">
        <v>0</v>
      </c>
      <c r="F71" s="237">
        <v>0</v>
      </c>
      <c r="G71" s="136">
        <f t="shared" si="22"/>
        <v>0</v>
      </c>
      <c r="H71" s="175" t="str">
        <f t="shared" si="23"/>
        <v/>
      </c>
      <c r="I71" s="136">
        <f t="shared" si="21"/>
        <v>0</v>
      </c>
      <c r="J71" s="175" t="str">
        <f t="shared" si="24"/>
        <v/>
      </c>
      <c r="K71" s="239"/>
      <c r="L71" s="239"/>
      <c r="M71" s="136">
        <f t="shared" si="25"/>
        <v>0</v>
      </c>
      <c r="N71" s="175" t="str">
        <f t="shared" si="26"/>
        <v/>
      </c>
      <c r="O71" s="149">
        <f t="shared" si="6"/>
        <v>0</v>
      </c>
      <c r="P71" s="149">
        <f t="shared" si="7"/>
        <v>0</v>
      </c>
      <c r="Q71" s="136">
        <f t="shared" si="8"/>
        <v>0</v>
      </c>
      <c r="R71" s="182" t="str">
        <f t="shared" si="9"/>
        <v/>
      </c>
    </row>
    <row r="72" spans="1:18" s="7" customFormat="1" ht="77.25" hidden="1" customHeight="1" x14ac:dyDescent="0.4">
      <c r="A72" s="165">
        <v>41035200</v>
      </c>
      <c r="B72" s="217" t="s">
        <v>227</v>
      </c>
      <c r="C72" s="97"/>
      <c r="D72" s="237">
        <v>0</v>
      </c>
      <c r="E72" s="136">
        <v>0</v>
      </c>
      <c r="F72" s="237">
        <v>0</v>
      </c>
      <c r="G72" s="136">
        <f t="shared" si="22"/>
        <v>0</v>
      </c>
      <c r="H72" s="175" t="str">
        <f t="shared" si="23"/>
        <v/>
      </c>
      <c r="I72" s="136">
        <f t="shared" si="21"/>
        <v>0</v>
      </c>
      <c r="J72" s="175" t="str">
        <f t="shared" si="24"/>
        <v/>
      </c>
      <c r="K72" s="239"/>
      <c r="L72" s="239"/>
      <c r="M72" s="136">
        <f t="shared" si="25"/>
        <v>0</v>
      </c>
      <c r="N72" s="174" t="str">
        <f t="shared" si="26"/>
        <v/>
      </c>
      <c r="O72" s="149">
        <f t="shared" si="6"/>
        <v>0</v>
      </c>
      <c r="P72" s="149">
        <f t="shared" si="7"/>
        <v>0</v>
      </c>
      <c r="Q72" s="136">
        <f t="shared" si="8"/>
        <v>0</v>
      </c>
      <c r="R72" s="182" t="str">
        <f t="shared" si="9"/>
        <v/>
      </c>
    </row>
    <row r="73" spans="1:18" s="7" customFormat="1" ht="82.5" hidden="1" customHeight="1" x14ac:dyDescent="0.4">
      <c r="A73" s="165">
        <v>41035300</v>
      </c>
      <c r="B73" s="217" t="s">
        <v>235</v>
      </c>
      <c r="C73" s="97"/>
      <c r="D73" s="237">
        <v>0</v>
      </c>
      <c r="E73" s="136">
        <v>0</v>
      </c>
      <c r="F73" s="237">
        <v>0</v>
      </c>
      <c r="G73" s="136">
        <f t="shared" si="22"/>
        <v>0</v>
      </c>
      <c r="H73" s="175" t="str">
        <f t="shared" si="23"/>
        <v/>
      </c>
      <c r="I73" s="136">
        <f t="shared" si="21"/>
        <v>0</v>
      </c>
      <c r="J73" s="175" t="str">
        <f t="shared" si="24"/>
        <v/>
      </c>
      <c r="K73" s="239"/>
      <c r="L73" s="239"/>
      <c r="M73" s="136">
        <f t="shared" si="25"/>
        <v>0</v>
      </c>
      <c r="N73" s="174" t="str">
        <f t="shared" si="26"/>
        <v/>
      </c>
      <c r="O73" s="149">
        <f t="shared" si="6"/>
        <v>0</v>
      </c>
      <c r="P73" s="149">
        <f t="shared" si="7"/>
        <v>0</v>
      </c>
      <c r="Q73" s="136">
        <f t="shared" si="8"/>
        <v>0</v>
      </c>
      <c r="R73" s="182" t="str">
        <f t="shared" si="9"/>
        <v/>
      </c>
    </row>
    <row r="74" spans="1:18" s="7" customFormat="1" ht="72" customHeight="1" x14ac:dyDescent="0.4">
      <c r="A74" s="165" t="s">
        <v>205</v>
      </c>
      <c r="B74" s="217" t="s">
        <v>210</v>
      </c>
      <c r="C74" s="97"/>
      <c r="D74" s="149">
        <v>8445.1</v>
      </c>
      <c r="E74" s="136">
        <v>7389.2</v>
      </c>
      <c r="F74" s="149">
        <v>7389.2</v>
      </c>
      <c r="G74" s="136">
        <f t="shared" si="22"/>
        <v>0</v>
      </c>
      <c r="H74" s="190">
        <f t="shared" si="23"/>
        <v>1</v>
      </c>
      <c r="I74" s="136">
        <f t="shared" si="21"/>
        <v>-1055.9000000000005</v>
      </c>
      <c r="J74" s="190">
        <f t="shared" si="24"/>
        <v>0.8749689168867153</v>
      </c>
      <c r="K74" s="239"/>
      <c r="L74" s="239"/>
      <c r="M74" s="136">
        <f t="shared" si="25"/>
        <v>0</v>
      </c>
      <c r="N74" s="174" t="str">
        <f t="shared" si="26"/>
        <v/>
      </c>
      <c r="O74" s="149">
        <f t="shared" si="6"/>
        <v>8445.1</v>
      </c>
      <c r="P74" s="149">
        <f t="shared" si="7"/>
        <v>7389.2</v>
      </c>
      <c r="Q74" s="136">
        <f t="shared" si="8"/>
        <v>-1055.9000000000005</v>
      </c>
      <c r="R74" s="182">
        <f t="shared" si="9"/>
        <v>0.8749689168867153</v>
      </c>
    </row>
    <row r="75" spans="1:18" s="7" customFormat="1" ht="81" hidden="1" customHeight="1" x14ac:dyDescent="0.4">
      <c r="A75" s="165">
        <v>41035500</v>
      </c>
      <c r="B75" s="217" t="s">
        <v>228</v>
      </c>
      <c r="C75" s="97"/>
      <c r="D75" s="239"/>
      <c r="E75" s="136"/>
      <c r="F75" s="239"/>
      <c r="G75" s="136">
        <f t="shared" si="22"/>
        <v>0</v>
      </c>
      <c r="H75" s="175" t="str">
        <f t="shared" si="23"/>
        <v/>
      </c>
      <c r="I75" s="136">
        <f t="shared" si="21"/>
        <v>0</v>
      </c>
      <c r="J75" s="175" t="str">
        <f t="shared" si="24"/>
        <v/>
      </c>
      <c r="K75" s="239"/>
      <c r="L75" s="239"/>
      <c r="M75" s="136">
        <f t="shared" si="25"/>
        <v>0</v>
      </c>
      <c r="N75" s="174" t="str">
        <f t="shared" si="26"/>
        <v/>
      </c>
      <c r="O75" s="134">
        <f t="shared" si="6"/>
        <v>0</v>
      </c>
      <c r="P75" s="134">
        <f t="shared" si="7"/>
        <v>0</v>
      </c>
      <c r="Q75" s="147">
        <f t="shared" si="8"/>
        <v>0</v>
      </c>
      <c r="R75" s="156" t="str">
        <f t="shared" si="9"/>
        <v/>
      </c>
    </row>
    <row r="76" spans="1:18" s="7" customFormat="1" ht="105.75" hidden="1" customHeight="1" x14ac:dyDescent="0.4">
      <c r="A76" s="165">
        <v>41035600</v>
      </c>
      <c r="B76" s="217" t="s">
        <v>229</v>
      </c>
      <c r="C76" s="97"/>
      <c r="D76" s="239"/>
      <c r="E76" s="136"/>
      <c r="F76" s="239"/>
      <c r="G76" s="136">
        <f t="shared" si="22"/>
        <v>0</v>
      </c>
      <c r="H76" s="175" t="str">
        <f t="shared" si="23"/>
        <v/>
      </c>
      <c r="I76" s="136">
        <f t="shared" si="21"/>
        <v>0</v>
      </c>
      <c r="J76" s="175" t="str">
        <f t="shared" si="24"/>
        <v/>
      </c>
      <c r="K76" s="239"/>
      <c r="L76" s="239"/>
      <c r="M76" s="136">
        <f t="shared" si="25"/>
        <v>0</v>
      </c>
      <c r="N76" s="174" t="str">
        <f t="shared" si="26"/>
        <v/>
      </c>
      <c r="O76" s="134">
        <f t="shared" si="6"/>
        <v>0</v>
      </c>
      <c r="P76" s="134">
        <f t="shared" si="7"/>
        <v>0</v>
      </c>
      <c r="Q76" s="147">
        <f t="shared" si="8"/>
        <v>0</v>
      </c>
      <c r="R76" s="156" t="str">
        <f t="shared" si="9"/>
        <v/>
      </c>
    </row>
    <row r="77" spans="1:18" s="7" customFormat="1" ht="129.75" hidden="1" customHeight="1" x14ac:dyDescent="0.4">
      <c r="A77" s="165">
        <v>41035900</v>
      </c>
      <c r="B77" s="217" t="s">
        <v>226</v>
      </c>
      <c r="C77" s="97"/>
      <c r="D77" s="239"/>
      <c r="E77" s="136"/>
      <c r="F77" s="239"/>
      <c r="G77" s="136">
        <f t="shared" si="22"/>
        <v>0</v>
      </c>
      <c r="H77" s="175" t="str">
        <f t="shared" si="23"/>
        <v/>
      </c>
      <c r="I77" s="136">
        <f t="shared" si="21"/>
        <v>0</v>
      </c>
      <c r="J77" s="175" t="str">
        <f t="shared" si="24"/>
        <v/>
      </c>
      <c r="K77" s="239"/>
      <c r="L77" s="239"/>
      <c r="M77" s="136">
        <f t="shared" si="25"/>
        <v>0</v>
      </c>
      <c r="N77" s="174" t="str">
        <f t="shared" si="26"/>
        <v/>
      </c>
      <c r="O77" s="134">
        <f t="shared" si="6"/>
        <v>0</v>
      </c>
      <c r="P77" s="134">
        <f t="shared" si="7"/>
        <v>0</v>
      </c>
      <c r="Q77" s="147">
        <f t="shared" si="8"/>
        <v>0</v>
      </c>
      <c r="R77" s="156" t="str">
        <f t="shared" si="9"/>
        <v/>
      </c>
    </row>
    <row r="78" spans="1:18" s="7" customFormat="1" ht="384" customHeight="1" x14ac:dyDescent="0.4">
      <c r="A78" s="165">
        <v>41036100</v>
      </c>
      <c r="B78" s="217" t="s">
        <v>230</v>
      </c>
      <c r="C78" s="97"/>
      <c r="D78" s="136">
        <v>42533.519</v>
      </c>
      <c r="E78" s="136"/>
      <c r="F78" s="239"/>
      <c r="G78" s="136">
        <f t="shared" si="22"/>
        <v>0</v>
      </c>
      <c r="H78" s="175" t="str">
        <f t="shared" si="23"/>
        <v/>
      </c>
      <c r="I78" s="136">
        <f t="shared" si="21"/>
        <v>-42533.519</v>
      </c>
      <c r="J78" s="175">
        <f t="shared" si="24"/>
        <v>0</v>
      </c>
      <c r="K78" s="239"/>
      <c r="L78" s="239"/>
      <c r="M78" s="136">
        <f t="shared" si="25"/>
        <v>0</v>
      </c>
      <c r="N78" s="174" t="str">
        <f t="shared" si="26"/>
        <v/>
      </c>
      <c r="O78" s="134">
        <f t="shared" ref="O78:O83" si="27">D78+K78</f>
        <v>42533.519</v>
      </c>
      <c r="P78" s="134">
        <f t="shared" ref="P78:P83" si="28">L78+F78</f>
        <v>0</v>
      </c>
      <c r="Q78" s="147">
        <f t="shared" ref="Q78:Q83" si="29">P78-O78</f>
        <v>-42533.519</v>
      </c>
      <c r="R78" s="156">
        <f t="shared" ref="R78:R83" si="30">IFERROR(P78/O78,"")</f>
        <v>0</v>
      </c>
    </row>
    <row r="79" spans="1:18" s="7" customFormat="1" ht="317.25" customHeight="1" x14ac:dyDescent="0.4">
      <c r="A79" s="165">
        <v>41036400</v>
      </c>
      <c r="B79" s="217" t="s">
        <v>231</v>
      </c>
      <c r="C79" s="97"/>
      <c r="D79" s="136">
        <v>8807.616</v>
      </c>
      <c r="E79" s="136">
        <v>8807.616</v>
      </c>
      <c r="F79" s="136">
        <v>8807.616</v>
      </c>
      <c r="G79" s="136">
        <f t="shared" si="22"/>
        <v>0</v>
      </c>
      <c r="H79" s="175">
        <f t="shared" si="23"/>
        <v>1</v>
      </c>
      <c r="I79" s="136">
        <f t="shared" si="21"/>
        <v>0</v>
      </c>
      <c r="J79" s="175">
        <f t="shared" si="24"/>
        <v>1</v>
      </c>
      <c r="K79" s="239"/>
      <c r="L79" s="239"/>
      <c r="M79" s="136">
        <f t="shared" si="25"/>
        <v>0</v>
      </c>
      <c r="N79" s="174" t="str">
        <f t="shared" si="26"/>
        <v/>
      </c>
      <c r="O79" s="134">
        <f t="shared" si="27"/>
        <v>8807.616</v>
      </c>
      <c r="P79" s="134">
        <f t="shared" si="28"/>
        <v>8807.616</v>
      </c>
      <c r="Q79" s="147">
        <f t="shared" si="29"/>
        <v>0</v>
      </c>
      <c r="R79" s="156">
        <f t="shared" si="30"/>
        <v>1</v>
      </c>
    </row>
    <row r="80" spans="1:18" s="7" customFormat="1" ht="91.5" hidden="1" customHeight="1" x14ac:dyDescent="0.4">
      <c r="A80" s="165">
        <v>41037000</v>
      </c>
      <c r="B80" s="217" t="s">
        <v>236</v>
      </c>
      <c r="C80" s="97"/>
      <c r="D80" s="239"/>
      <c r="E80" s="239"/>
      <c r="F80" s="239"/>
      <c r="G80" s="136">
        <f t="shared" si="22"/>
        <v>0</v>
      </c>
      <c r="H80" s="175" t="str">
        <f t="shared" si="23"/>
        <v/>
      </c>
      <c r="I80" s="136">
        <f t="shared" si="21"/>
        <v>0</v>
      </c>
      <c r="J80" s="175" t="str">
        <f t="shared" si="24"/>
        <v/>
      </c>
      <c r="K80" s="239"/>
      <c r="L80" s="239"/>
      <c r="M80" s="136">
        <f t="shared" si="25"/>
        <v>0</v>
      </c>
      <c r="N80" s="174" t="str">
        <f t="shared" si="26"/>
        <v/>
      </c>
      <c r="O80" s="134">
        <f t="shared" si="27"/>
        <v>0</v>
      </c>
      <c r="P80" s="134">
        <f t="shared" si="28"/>
        <v>0</v>
      </c>
      <c r="Q80" s="147">
        <f t="shared" si="29"/>
        <v>0</v>
      </c>
      <c r="R80" s="156" t="str">
        <f t="shared" si="30"/>
        <v/>
      </c>
    </row>
    <row r="81" spans="1:33" s="7" customFormat="1" ht="118.5" hidden="1" customHeight="1" x14ac:dyDescent="0.4">
      <c r="A81" s="165">
        <v>41037200</v>
      </c>
      <c r="B81" s="217" t="s">
        <v>232</v>
      </c>
      <c r="C81" s="97"/>
      <c r="D81" s="239"/>
      <c r="E81" s="239"/>
      <c r="F81" s="239"/>
      <c r="G81" s="136">
        <f t="shared" si="22"/>
        <v>0</v>
      </c>
      <c r="H81" s="175" t="str">
        <f t="shared" si="23"/>
        <v/>
      </c>
      <c r="I81" s="136">
        <f t="shared" si="21"/>
        <v>0</v>
      </c>
      <c r="J81" s="175" t="str">
        <f t="shared" si="24"/>
        <v/>
      </c>
      <c r="K81" s="239"/>
      <c r="L81" s="239"/>
      <c r="M81" s="136">
        <f t="shared" si="25"/>
        <v>0</v>
      </c>
      <c r="N81" s="174" t="str">
        <f t="shared" si="26"/>
        <v/>
      </c>
      <c r="O81" s="134">
        <f t="shared" si="27"/>
        <v>0</v>
      </c>
      <c r="P81" s="134">
        <f t="shared" si="28"/>
        <v>0</v>
      </c>
      <c r="Q81" s="147">
        <f t="shared" si="29"/>
        <v>0</v>
      </c>
      <c r="R81" s="156" t="str">
        <f t="shared" si="30"/>
        <v/>
      </c>
    </row>
    <row r="82" spans="1:33" s="7" customFormat="1" ht="133.5" hidden="1" customHeight="1" x14ac:dyDescent="0.4">
      <c r="A82" s="165" t="s">
        <v>206</v>
      </c>
      <c r="B82" s="217" t="s">
        <v>208</v>
      </c>
      <c r="C82" s="96"/>
      <c r="D82" s="239"/>
      <c r="E82" s="239"/>
      <c r="F82" s="239"/>
      <c r="G82" s="136">
        <f t="shared" si="22"/>
        <v>0</v>
      </c>
      <c r="H82" s="175" t="str">
        <f t="shared" si="23"/>
        <v/>
      </c>
      <c r="I82" s="136">
        <f t="shared" si="21"/>
        <v>0</v>
      </c>
      <c r="J82" s="175" t="str">
        <f t="shared" si="24"/>
        <v/>
      </c>
      <c r="K82" s="239"/>
      <c r="L82" s="239"/>
      <c r="M82" s="136">
        <f t="shared" si="25"/>
        <v>0</v>
      </c>
      <c r="N82" s="175" t="str">
        <f t="shared" si="26"/>
        <v/>
      </c>
      <c r="O82" s="134">
        <f t="shared" si="27"/>
        <v>0</v>
      </c>
      <c r="P82" s="134">
        <f t="shared" si="28"/>
        <v>0</v>
      </c>
      <c r="Q82" s="147">
        <f t="shared" si="29"/>
        <v>0</v>
      </c>
      <c r="R82" s="156" t="str">
        <f t="shared" si="30"/>
        <v/>
      </c>
    </row>
    <row r="83" spans="1:33" s="7" customFormat="1" ht="105" hidden="1" x14ac:dyDescent="0.4">
      <c r="A83" s="165">
        <v>41039100</v>
      </c>
      <c r="B83" s="218" t="s">
        <v>238</v>
      </c>
      <c r="C83" s="96"/>
      <c r="D83" s="239"/>
      <c r="E83" s="239"/>
      <c r="F83" s="239"/>
      <c r="G83" s="136">
        <f>F83-E83</f>
        <v>0</v>
      </c>
      <c r="H83" s="175" t="str">
        <f>IFERROR(F83/E83,"")</f>
        <v/>
      </c>
      <c r="I83" s="136">
        <f>F83-D83</f>
        <v>0</v>
      </c>
      <c r="J83" s="175" t="str">
        <f>IFERROR(F83/D83,"")</f>
        <v/>
      </c>
      <c r="K83" s="239"/>
      <c r="L83" s="239"/>
      <c r="M83" s="136">
        <f>L83-K83</f>
        <v>0</v>
      </c>
      <c r="N83" s="175" t="str">
        <f>IFERROR(L83/K83,"")</f>
        <v/>
      </c>
      <c r="O83" s="134">
        <f t="shared" si="27"/>
        <v>0</v>
      </c>
      <c r="P83" s="134">
        <f t="shared" si="28"/>
        <v>0</v>
      </c>
      <c r="Q83" s="147">
        <f t="shared" si="29"/>
        <v>0</v>
      </c>
      <c r="R83" s="156" t="str">
        <f t="shared" si="30"/>
        <v/>
      </c>
    </row>
    <row r="84" spans="1:33" ht="20.399999999999999" x14ac:dyDescent="0.35">
      <c r="A84" s="80">
        <v>900102</v>
      </c>
      <c r="B84" s="109" t="s">
        <v>23</v>
      </c>
      <c r="C84" s="109"/>
      <c r="D84" s="152">
        <f>D52+D53</f>
        <v>10694022.57956</v>
      </c>
      <c r="E84" s="152">
        <f>E52+E53</f>
        <v>6288082.2562300004</v>
      </c>
      <c r="F84" s="152">
        <f>F53+F52</f>
        <v>6419645.6858600006</v>
      </c>
      <c r="G84" s="152">
        <f t="shared" si="2"/>
        <v>131563.42963000014</v>
      </c>
      <c r="H84" s="158">
        <f t="shared" ref="H84:H91" si="31">IFERROR(F84/E84,"")</f>
        <v>1.0209226635831063</v>
      </c>
      <c r="I84" s="152">
        <f t="shared" ref="I84:I91" si="32">F84-D84</f>
        <v>-4274376.8936999999</v>
      </c>
      <c r="J84" s="158">
        <f>IFERROR(F84/D84,"")</f>
        <v>0.60030223782491143</v>
      </c>
      <c r="K84" s="152">
        <f>K53+K52</f>
        <v>1520371.3083900001</v>
      </c>
      <c r="L84" s="152">
        <f>L53+L52</f>
        <v>568537.90630999987</v>
      </c>
      <c r="M84" s="152">
        <f>L84-K84</f>
        <v>-951833.40208000026</v>
      </c>
      <c r="N84" s="158">
        <f>IFERROR(L84/K84,"")</f>
        <v>0.37394674785862281</v>
      </c>
      <c r="O84" s="152">
        <f>O53+O52</f>
        <v>12214393.887949999</v>
      </c>
      <c r="P84" s="152">
        <f>P53+P52</f>
        <v>6988183.5921700001</v>
      </c>
      <c r="Q84" s="152">
        <f t="shared" ref="Q84:Q90" si="33">P84-O84</f>
        <v>-5226210.2957799993</v>
      </c>
      <c r="R84" s="158">
        <f>IFERROR(P84/O84,"")</f>
        <v>0.57212692306117041</v>
      </c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</row>
    <row r="85" spans="1:33" s="7" customFormat="1" ht="46.8" hidden="1" x14ac:dyDescent="0.35">
      <c r="A85" s="19" t="s">
        <v>99</v>
      </c>
      <c r="B85" s="23" t="s">
        <v>96</v>
      </c>
      <c r="C85" s="45"/>
      <c r="D85" s="240"/>
      <c r="E85" s="240"/>
      <c r="F85" s="240"/>
      <c r="G85" s="86"/>
      <c r="H85" s="158" t="str">
        <f t="shared" si="31"/>
        <v/>
      </c>
      <c r="I85" s="86">
        <f t="shared" si="32"/>
        <v>0</v>
      </c>
      <c r="J85" s="86" t="e">
        <f t="shared" ref="J85:J91" si="34">F85/D85*100</f>
        <v>#DIV/0!</v>
      </c>
      <c r="K85" s="224">
        <v>0</v>
      </c>
      <c r="L85" s="224">
        <v>0</v>
      </c>
      <c r="M85" s="87"/>
      <c r="N85" s="87"/>
      <c r="O85" s="88">
        <f t="shared" ref="O85:O91" si="35">D85+K85</f>
        <v>0</v>
      </c>
      <c r="P85" s="88">
        <f t="shared" ref="P85:P91" si="36">L85+F85</f>
        <v>0</v>
      </c>
      <c r="Q85" s="88">
        <f t="shared" si="33"/>
        <v>0</v>
      </c>
      <c r="R85" s="88" t="e">
        <f t="shared" ref="R85:R91" si="37">P85/O85*100</f>
        <v>#DIV/0!</v>
      </c>
    </row>
    <row r="86" spans="1:33" s="7" customFormat="1" ht="31.2" hidden="1" x14ac:dyDescent="0.35">
      <c r="A86" s="19" t="s">
        <v>100</v>
      </c>
      <c r="B86" s="23" t="s">
        <v>97</v>
      </c>
      <c r="C86" s="45"/>
      <c r="D86" s="240"/>
      <c r="E86" s="240"/>
      <c r="F86" s="240"/>
      <c r="G86" s="86"/>
      <c r="H86" s="158" t="str">
        <f t="shared" si="31"/>
        <v/>
      </c>
      <c r="I86" s="86">
        <f t="shared" si="32"/>
        <v>0</v>
      </c>
      <c r="J86" s="86" t="e">
        <f t="shared" si="34"/>
        <v>#DIV/0!</v>
      </c>
      <c r="K86" s="224">
        <v>0</v>
      </c>
      <c r="L86" s="224">
        <v>0</v>
      </c>
      <c r="M86" s="87"/>
      <c r="N86" s="87"/>
      <c r="O86" s="88">
        <f t="shared" si="35"/>
        <v>0</v>
      </c>
      <c r="P86" s="88">
        <f t="shared" si="36"/>
        <v>0</v>
      </c>
      <c r="Q86" s="88">
        <f t="shared" si="33"/>
        <v>0</v>
      </c>
      <c r="R86" s="88" t="e">
        <f t="shared" si="37"/>
        <v>#DIV/0!</v>
      </c>
    </row>
    <row r="87" spans="1:33" s="7" customFormat="1" ht="46.8" hidden="1" x14ac:dyDescent="0.35">
      <c r="A87" s="19" t="s">
        <v>94</v>
      </c>
      <c r="B87" s="23" t="s">
        <v>101</v>
      </c>
      <c r="C87" s="45"/>
      <c r="D87" s="240"/>
      <c r="E87" s="240"/>
      <c r="F87" s="240"/>
      <c r="G87" s="86"/>
      <c r="H87" s="158" t="str">
        <f t="shared" si="31"/>
        <v/>
      </c>
      <c r="I87" s="86">
        <f t="shared" si="32"/>
        <v>0</v>
      </c>
      <c r="J87" s="86" t="e">
        <f t="shared" si="34"/>
        <v>#DIV/0!</v>
      </c>
      <c r="K87" s="225"/>
      <c r="L87" s="225">
        <v>0</v>
      </c>
      <c r="M87" s="86">
        <f>L87-K87</f>
        <v>0</v>
      </c>
      <c r="N87" s="87" t="e">
        <f>L87/K87*100</f>
        <v>#DIV/0!</v>
      </c>
      <c r="O87" s="88">
        <f t="shared" si="35"/>
        <v>0</v>
      </c>
      <c r="P87" s="88">
        <f t="shared" si="36"/>
        <v>0</v>
      </c>
      <c r="Q87" s="88">
        <f t="shared" si="33"/>
        <v>0</v>
      </c>
      <c r="R87" s="88" t="e">
        <f t="shared" si="37"/>
        <v>#DIV/0!</v>
      </c>
    </row>
    <row r="88" spans="1:33" s="7" customFormat="1" ht="20.399999999999999" hidden="1" x14ac:dyDescent="0.35">
      <c r="A88" s="19" t="s">
        <v>95</v>
      </c>
      <c r="B88" s="23" t="s">
        <v>98</v>
      </c>
      <c r="C88" s="45"/>
      <c r="D88" s="240"/>
      <c r="E88" s="240"/>
      <c r="F88" s="240"/>
      <c r="G88" s="86"/>
      <c r="H88" s="158" t="str">
        <f t="shared" si="31"/>
        <v/>
      </c>
      <c r="I88" s="86">
        <f t="shared" si="32"/>
        <v>0</v>
      </c>
      <c r="J88" s="86" t="e">
        <f t="shared" si="34"/>
        <v>#DIV/0!</v>
      </c>
      <c r="K88" s="225">
        <v>14155.1</v>
      </c>
      <c r="L88" s="225">
        <v>14356.1</v>
      </c>
      <c r="M88" s="86">
        <f>L88-K88</f>
        <v>201</v>
      </c>
      <c r="N88" s="86">
        <f>L88/K88*100</f>
        <v>101.41998290368844</v>
      </c>
      <c r="O88" s="88">
        <f t="shared" si="35"/>
        <v>14155.1</v>
      </c>
      <c r="P88" s="88">
        <f t="shared" si="36"/>
        <v>14356.1</v>
      </c>
      <c r="Q88" s="88">
        <f t="shared" si="33"/>
        <v>201</v>
      </c>
      <c r="R88" s="88">
        <f t="shared" si="37"/>
        <v>101.41998290368844</v>
      </c>
    </row>
    <row r="89" spans="1:33" ht="31.2" hidden="1" x14ac:dyDescent="0.35">
      <c r="A89" s="10">
        <v>43000000</v>
      </c>
      <c r="B89" s="12" t="s">
        <v>81</v>
      </c>
      <c r="C89" s="13">
        <f>C90</f>
        <v>0</v>
      </c>
      <c r="D89" s="241"/>
      <c r="E89" s="241"/>
      <c r="F89" s="241">
        <f>F90</f>
        <v>0</v>
      </c>
      <c r="G89" s="89"/>
      <c r="H89" s="158" t="str">
        <f t="shared" si="31"/>
        <v/>
      </c>
      <c r="I89" s="89">
        <f t="shared" si="32"/>
        <v>0</v>
      </c>
      <c r="J89" s="89" t="e">
        <f t="shared" si="34"/>
        <v>#DIV/0!</v>
      </c>
      <c r="K89" s="226">
        <f>K90</f>
        <v>0</v>
      </c>
      <c r="L89" s="226">
        <f>L90</f>
        <v>0</v>
      </c>
      <c r="M89" s="89">
        <f>L89-K89</f>
        <v>0</v>
      </c>
      <c r="N89" s="89" t="e">
        <f>L89/K89*100</f>
        <v>#DIV/0!</v>
      </c>
      <c r="O89" s="90">
        <f t="shared" si="35"/>
        <v>0</v>
      </c>
      <c r="P89" s="90">
        <f t="shared" si="36"/>
        <v>0</v>
      </c>
      <c r="Q89" s="90">
        <f t="shared" si="33"/>
        <v>0</v>
      </c>
      <c r="R89" s="90" t="e">
        <f t="shared" si="37"/>
        <v>#DIV/0!</v>
      </c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</row>
    <row r="90" spans="1:33" ht="20.399999999999999" hidden="1" x14ac:dyDescent="0.35">
      <c r="A90" s="19">
        <v>43010000</v>
      </c>
      <c r="B90" s="23" t="s">
        <v>56</v>
      </c>
      <c r="C90" s="20"/>
      <c r="D90" s="242"/>
      <c r="E90" s="242"/>
      <c r="F90" s="242"/>
      <c r="G90" s="209"/>
      <c r="H90" s="158" t="str">
        <f t="shared" si="31"/>
        <v/>
      </c>
      <c r="I90" s="209">
        <f t="shared" si="32"/>
        <v>0</v>
      </c>
      <c r="J90" s="209" t="e">
        <f t="shared" si="34"/>
        <v>#DIV/0!</v>
      </c>
      <c r="K90" s="227"/>
      <c r="L90" s="227"/>
      <c r="M90" s="88">
        <f>L90-K90</f>
        <v>0</v>
      </c>
      <c r="N90" s="86" t="e">
        <f>L90/K90*100</f>
        <v>#DIV/0!</v>
      </c>
      <c r="O90" s="90">
        <f t="shared" si="35"/>
        <v>0</v>
      </c>
      <c r="P90" s="90">
        <f t="shared" si="36"/>
        <v>0</v>
      </c>
      <c r="Q90" s="90">
        <f t="shared" si="33"/>
        <v>0</v>
      </c>
      <c r="R90" s="90" t="e">
        <f t="shared" si="37"/>
        <v>#DIV/0!</v>
      </c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</row>
    <row r="91" spans="1:33" ht="20.399999999999999" hidden="1" x14ac:dyDescent="0.35">
      <c r="A91" s="14">
        <v>900103</v>
      </c>
      <c r="B91" s="15" t="s">
        <v>102</v>
      </c>
      <c r="C91" s="16" t="e">
        <f>C52+C53</f>
        <v>#REF!</v>
      </c>
      <c r="D91" s="243">
        <f>D84+D85+D86+D87+D88</f>
        <v>10694022.57956</v>
      </c>
      <c r="E91" s="243"/>
      <c r="F91" s="243">
        <f>F84+F85+F86+F87+F88</f>
        <v>6419645.6858600006</v>
      </c>
      <c r="G91" s="91"/>
      <c r="H91" s="158" t="str">
        <f t="shared" si="31"/>
        <v/>
      </c>
      <c r="I91" s="91">
        <f t="shared" si="32"/>
        <v>-4274376.8936999999</v>
      </c>
      <c r="J91" s="91">
        <f t="shared" si="34"/>
        <v>60.030223782491142</v>
      </c>
      <c r="K91" s="224">
        <f>K84+K87+K88</f>
        <v>1534526.4083900002</v>
      </c>
      <c r="L91" s="224">
        <f>L84+L87+L88</f>
        <v>582894.00630999985</v>
      </c>
      <c r="M91" s="91">
        <f>L91-K91</f>
        <v>-951632.40208000038</v>
      </c>
      <c r="N91" s="92">
        <f>L91/K91*100</f>
        <v>37.985270447157873</v>
      </c>
      <c r="O91" s="91">
        <f t="shared" si="35"/>
        <v>12228548.987950001</v>
      </c>
      <c r="P91" s="91">
        <f t="shared" si="36"/>
        <v>7002539.6921700006</v>
      </c>
      <c r="Q91" s="91">
        <f>P91-O91</f>
        <v>-5226009.2957800003</v>
      </c>
      <c r="R91" s="92">
        <f t="shared" si="37"/>
        <v>57.263864249718388</v>
      </c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</row>
    <row r="92" spans="1:33" x14ac:dyDescent="0.3">
      <c r="B92" s="219"/>
      <c r="C92" s="219"/>
      <c r="D92" s="244"/>
      <c r="E92" s="244"/>
      <c r="F92" s="245"/>
      <c r="G92" s="85"/>
      <c r="H92" s="85"/>
      <c r="I92" s="210"/>
      <c r="J92" s="210"/>
      <c r="K92" s="223"/>
      <c r="L92" s="223"/>
      <c r="M92" s="84"/>
      <c r="N92" s="84"/>
      <c r="O92" s="85"/>
      <c r="P92" s="85"/>
      <c r="Q92" s="85"/>
      <c r="R92" s="85"/>
    </row>
    <row r="93" spans="1:33" x14ac:dyDescent="0.3">
      <c r="B93" s="51"/>
      <c r="C93" s="220"/>
      <c r="D93" s="246"/>
      <c r="E93" s="246"/>
      <c r="F93" s="246"/>
      <c r="G93" s="211"/>
      <c r="H93" s="211"/>
      <c r="I93" s="85"/>
      <c r="J93" s="85"/>
      <c r="K93" s="228"/>
      <c r="L93" s="228"/>
      <c r="M93" s="84"/>
      <c r="N93" s="84"/>
      <c r="O93" s="85"/>
      <c r="P93" s="85"/>
      <c r="Q93" s="85"/>
      <c r="R93" s="85"/>
    </row>
    <row r="94" spans="1:33" x14ac:dyDescent="0.3">
      <c r="B94" s="221"/>
      <c r="C94" s="220"/>
      <c r="D94" s="247"/>
      <c r="E94" s="247"/>
      <c r="F94" s="248"/>
      <c r="G94" s="197"/>
      <c r="H94" s="197"/>
      <c r="I94" s="197"/>
      <c r="J94" s="197"/>
      <c r="K94" s="229"/>
      <c r="L94" s="229"/>
    </row>
    <row r="95" spans="1:33" ht="17.399999999999999" x14ac:dyDescent="0.3">
      <c r="B95" s="83"/>
      <c r="C95" s="205"/>
      <c r="D95" s="249"/>
      <c r="E95" s="249"/>
      <c r="F95" s="245"/>
      <c r="K95" s="230"/>
      <c r="L95" s="230"/>
    </row>
    <row r="96" spans="1:33" x14ac:dyDescent="0.3">
      <c r="B96" s="206"/>
      <c r="C96" s="206"/>
      <c r="D96" s="249"/>
      <c r="E96" s="249"/>
      <c r="F96" s="249"/>
      <c r="G96" s="197"/>
      <c r="H96" s="197"/>
    </row>
    <row r="97" spans="2:5" x14ac:dyDescent="0.3">
      <c r="B97" s="206"/>
      <c r="C97" s="206"/>
      <c r="D97" s="249"/>
      <c r="E97" s="249"/>
    </row>
    <row r="98" spans="2:5" x14ac:dyDescent="0.3">
      <c r="B98" s="206"/>
      <c r="C98" s="206"/>
      <c r="D98" s="251"/>
      <c r="E98" s="252"/>
    </row>
    <row r="99" spans="2:5" x14ac:dyDescent="0.3">
      <c r="B99" s="206"/>
      <c r="C99" s="206"/>
      <c r="D99" s="253"/>
      <c r="E99" s="254"/>
    </row>
    <row r="100" spans="2:5" x14ac:dyDescent="0.3">
      <c r="B100" s="206"/>
      <c r="C100" s="206"/>
      <c r="D100" s="254"/>
      <c r="E100" s="254"/>
    </row>
    <row r="101" spans="2:5" x14ac:dyDescent="0.3">
      <c r="D101" s="245"/>
    </row>
    <row r="144" spans="1:13" x14ac:dyDescent="0.3">
      <c r="A144" s="301"/>
      <c r="B144" s="301"/>
      <c r="C144" s="301"/>
      <c r="D144" s="301"/>
      <c r="E144" s="301"/>
      <c r="F144" s="301"/>
      <c r="G144" s="301"/>
      <c r="H144" s="301"/>
      <c r="I144" s="301"/>
      <c r="J144" s="301"/>
      <c r="K144" s="301"/>
      <c r="L144" s="301"/>
      <c r="M144" s="301"/>
    </row>
  </sheetData>
  <mergeCells count="12">
    <mergeCell ref="A144:M144"/>
    <mergeCell ref="A5:R5"/>
    <mergeCell ref="K7:N7"/>
    <mergeCell ref="A7:A8"/>
    <mergeCell ref="B7:B8"/>
    <mergeCell ref="Q6:R6"/>
    <mergeCell ref="A1:R1"/>
    <mergeCell ref="A2:R2"/>
    <mergeCell ref="A3:R3"/>
    <mergeCell ref="O7:R7"/>
    <mergeCell ref="C7:J7"/>
    <mergeCell ref="A4:S4"/>
  </mergeCells>
  <phoneticPr fontId="14" type="noConversion"/>
  <printOptions horizontalCentered="1"/>
  <pageMargins left="0.19685039370078741" right="0.27559055118110237" top="0.39370078740157483" bottom="0.27559055118110237" header="0.15748031496062992" footer="0.15748031496062992"/>
  <pageSetup paperSize="9" scale="37" orientation="landscape" horizontalDpi="4294967294" verticalDpi="75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9"/>
  <sheetViews>
    <sheetView showGridLines="0" showZeros="0" tabSelected="1" view="pageBreakPreview" zoomScale="75" zoomScaleNormal="75" zoomScaleSheetLayoutView="75" workbookViewId="0">
      <pane xSplit="2" ySplit="5" topLeftCell="E82" activePane="bottomRight" state="frozen"/>
      <selection pane="topRight" activeCell="C1" sqref="C1"/>
      <selection pane="bottomLeft" activeCell="A6" sqref="A6"/>
      <selection pane="bottomRight" activeCell="D49" sqref="D49"/>
    </sheetView>
  </sheetViews>
  <sheetFormatPr defaultColWidth="7.5546875" defaultRowHeight="15.6" x14ac:dyDescent="0.3"/>
  <cols>
    <col min="1" max="1" width="11" style="36" customWidth="1"/>
    <col min="2" max="2" width="57.44140625" style="33" customWidth="1"/>
    <col min="3" max="3" width="25" style="281" customWidth="1"/>
    <col min="4" max="4" width="21.33203125" style="282" customWidth="1"/>
    <col min="5" max="5" width="19.44140625" style="283" customWidth="1"/>
    <col min="6" max="6" width="22.33203125" style="11" customWidth="1"/>
    <col min="7" max="7" width="20.88671875" style="11" customWidth="1"/>
    <col min="8" max="8" width="19.88671875" style="11" customWidth="1"/>
    <col min="9" max="9" width="17" style="11" customWidth="1"/>
    <col min="10" max="10" width="20.88671875" style="284" customWidth="1"/>
    <col min="11" max="11" width="18.6640625" style="284" customWidth="1"/>
    <col min="12" max="12" width="19" style="7" customWidth="1"/>
    <col min="13" max="13" width="16.33203125" style="28" customWidth="1"/>
    <col min="14" max="14" width="1" style="11" hidden="1" customWidth="1"/>
    <col min="15" max="15" width="23.109375" style="11" customWidth="1"/>
    <col min="16" max="16" width="22" style="11" customWidth="1"/>
    <col min="17" max="17" width="22.88671875" style="11" customWidth="1"/>
    <col min="18" max="18" width="14" style="11" customWidth="1"/>
    <col min="19" max="20" width="7.5546875" style="29" customWidth="1"/>
    <col min="21" max="16384" width="7.5546875" style="11"/>
  </cols>
  <sheetData>
    <row r="1" spans="1:20" ht="18" customHeight="1" x14ac:dyDescent="0.35">
      <c r="A1" s="308" t="s">
        <v>141</v>
      </c>
      <c r="B1" s="308"/>
      <c r="C1" s="308"/>
      <c r="D1" s="308"/>
      <c r="E1" s="257"/>
      <c r="F1" s="196"/>
      <c r="G1" s="196"/>
      <c r="H1" s="197"/>
      <c r="I1" s="197"/>
      <c r="J1" s="284" t="s">
        <v>24</v>
      </c>
    </row>
    <row r="2" spans="1:20" s="7" customFormat="1" x14ac:dyDescent="0.3">
      <c r="A2" s="35"/>
      <c r="B2" s="194" t="s">
        <v>24</v>
      </c>
      <c r="C2" s="258"/>
      <c r="D2" s="259"/>
      <c r="E2" s="260"/>
      <c r="F2" s="232"/>
      <c r="G2" s="198"/>
      <c r="H2" s="199"/>
      <c r="I2" s="200"/>
      <c r="J2" s="285"/>
      <c r="K2" s="286"/>
      <c r="L2" s="214"/>
      <c r="M2" s="28"/>
      <c r="R2" s="7" t="s">
        <v>224</v>
      </c>
      <c r="S2" s="28"/>
      <c r="T2" s="28"/>
    </row>
    <row r="3" spans="1:20" s="28" customFormat="1" ht="20.399999999999999" x14ac:dyDescent="0.3">
      <c r="A3" s="304" t="s">
        <v>138</v>
      </c>
      <c r="B3" s="305" t="s">
        <v>25</v>
      </c>
      <c r="C3" s="307" t="s">
        <v>78</v>
      </c>
      <c r="D3" s="307"/>
      <c r="E3" s="307"/>
      <c r="F3" s="307"/>
      <c r="G3" s="307"/>
      <c r="H3" s="307"/>
      <c r="I3" s="307"/>
      <c r="J3" s="307" t="s">
        <v>79</v>
      </c>
      <c r="K3" s="307"/>
      <c r="L3" s="307"/>
      <c r="M3" s="307"/>
      <c r="N3" s="307" t="s">
        <v>80</v>
      </c>
      <c r="O3" s="307"/>
      <c r="P3" s="307"/>
      <c r="Q3" s="307"/>
      <c r="R3" s="307"/>
    </row>
    <row r="4" spans="1:20" s="57" customFormat="1" ht="128.25" customHeight="1" x14ac:dyDescent="0.25">
      <c r="A4" s="304"/>
      <c r="B4" s="305"/>
      <c r="C4" s="294" t="s">
        <v>246</v>
      </c>
      <c r="D4" s="202" t="s">
        <v>265</v>
      </c>
      <c r="E4" s="76" t="s">
        <v>85</v>
      </c>
      <c r="F4" s="201" t="s">
        <v>268</v>
      </c>
      <c r="G4" s="202" t="s">
        <v>267</v>
      </c>
      <c r="H4" s="202" t="s">
        <v>116</v>
      </c>
      <c r="I4" s="202" t="s">
        <v>212</v>
      </c>
      <c r="J4" s="202" t="s">
        <v>245</v>
      </c>
      <c r="K4" s="53" t="s">
        <v>85</v>
      </c>
      <c r="L4" s="53" t="s">
        <v>193</v>
      </c>
      <c r="M4" s="53" t="s">
        <v>10</v>
      </c>
      <c r="N4" s="54" t="s">
        <v>84</v>
      </c>
      <c r="O4" s="54" t="s">
        <v>247</v>
      </c>
      <c r="P4" s="53" t="s">
        <v>85</v>
      </c>
      <c r="Q4" s="53" t="s">
        <v>200</v>
      </c>
      <c r="R4" s="53" t="s">
        <v>10</v>
      </c>
    </row>
    <row r="5" spans="1:20" s="17" customFormat="1" ht="13.8" x14ac:dyDescent="0.25">
      <c r="A5" s="22">
        <v>1</v>
      </c>
      <c r="B5" s="22">
        <v>2</v>
      </c>
      <c r="C5" s="75" t="s">
        <v>74</v>
      </c>
      <c r="D5" s="171" t="s">
        <v>192</v>
      </c>
      <c r="E5" s="75" t="s">
        <v>11</v>
      </c>
      <c r="F5" s="21" t="s">
        <v>107</v>
      </c>
      <c r="G5" s="21" t="s">
        <v>108</v>
      </c>
      <c r="H5" s="21" t="s">
        <v>75</v>
      </c>
      <c r="I5" s="21" t="s">
        <v>12</v>
      </c>
      <c r="J5" s="171" t="s">
        <v>13</v>
      </c>
      <c r="K5" s="171" t="s">
        <v>14</v>
      </c>
      <c r="L5" s="171" t="s">
        <v>15</v>
      </c>
      <c r="M5" s="171" t="s">
        <v>76</v>
      </c>
      <c r="N5" s="21"/>
      <c r="O5" s="21" t="s">
        <v>16</v>
      </c>
      <c r="P5" s="21" t="s">
        <v>73</v>
      </c>
      <c r="Q5" s="21" t="s">
        <v>103</v>
      </c>
      <c r="R5" s="21" t="s">
        <v>104</v>
      </c>
      <c r="S5" s="30"/>
      <c r="T5" s="30"/>
    </row>
    <row r="6" spans="1:20" s="7" customFormat="1" ht="25.5" customHeight="1" x14ac:dyDescent="0.35">
      <c r="A6" s="58" t="s">
        <v>118</v>
      </c>
      <c r="B6" s="110" t="s">
        <v>60</v>
      </c>
      <c r="C6" s="134">
        <f>SUM(C7:C9)</f>
        <v>1151604.1049199998</v>
      </c>
      <c r="D6" s="134">
        <f>SUM(D7:D9)</f>
        <v>755195.06828000001</v>
      </c>
      <c r="E6" s="134">
        <f>SUM(E7:E9)</f>
        <v>658873.34409999999</v>
      </c>
      <c r="F6" s="134">
        <f t="shared" ref="F6:F11" si="0">E6-D6</f>
        <v>-96321.724180000019</v>
      </c>
      <c r="G6" s="156">
        <f>IFERROR(E6/D6,"")</f>
        <v>0.87245451112468431</v>
      </c>
      <c r="H6" s="134">
        <f t="shared" ref="H6:H17" si="1">E6-C6</f>
        <v>-492730.76081999985</v>
      </c>
      <c r="I6" s="156">
        <f>IFERROR(E6/C6,"")</f>
        <v>0.57213528615007059</v>
      </c>
      <c r="J6" s="134">
        <f>SUM(J7:J9)</f>
        <v>67854.742700000003</v>
      </c>
      <c r="K6" s="134">
        <f>SUM(K7:K9)</f>
        <v>52085.553360000005</v>
      </c>
      <c r="L6" s="134">
        <f t="shared" ref="L6:L16" si="2">K6-J6</f>
        <v>-15769.189339999997</v>
      </c>
      <c r="M6" s="156">
        <f>IFERROR(K6/J6,"")</f>
        <v>0.76760372654098952</v>
      </c>
      <c r="N6" s="134" t="e">
        <f>#REF!+#REF!</f>
        <v>#REF!</v>
      </c>
      <c r="O6" s="134">
        <f>C6+J6</f>
        <v>1219458.8476199999</v>
      </c>
      <c r="P6" s="134">
        <f>E6+K6</f>
        <v>710958.89746000001</v>
      </c>
      <c r="Q6" s="134">
        <f>P6-O6</f>
        <v>-508499.95015999989</v>
      </c>
      <c r="R6" s="156">
        <f>IFERROR(P6/O6,"")</f>
        <v>0.58301179974016193</v>
      </c>
      <c r="S6" s="28"/>
      <c r="T6" s="28"/>
    </row>
    <row r="7" spans="1:20" s="7" customFormat="1" ht="133.5" customHeight="1" x14ac:dyDescent="0.4">
      <c r="A7" s="59" t="s">
        <v>142</v>
      </c>
      <c r="B7" s="111" t="s">
        <v>160</v>
      </c>
      <c r="C7" s="136">
        <v>690198.52327999996</v>
      </c>
      <c r="D7" s="136">
        <v>462230.95428000006</v>
      </c>
      <c r="E7" s="136">
        <v>405337.25313999999</v>
      </c>
      <c r="F7" s="136">
        <f t="shared" si="0"/>
        <v>-56893.701140000077</v>
      </c>
      <c r="G7" s="182">
        <f t="shared" ref="G7:G48" si="3">IFERROR(E7/D7,"")</f>
        <v>0.87691499105978032</v>
      </c>
      <c r="H7" s="136">
        <f t="shared" si="1"/>
        <v>-284861.27013999998</v>
      </c>
      <c r="I7" s="182">
        <f t="shared" ref="I7:I48" si="4">IFERROR(E7/C7,"")</f>
        <v>0.58727632625716675</v>
      </c>
      <c r="J7" s="136">
        <v>33689.3171</v>
      </c>
      <c r="K7" s="136">
        <v>26425.99999</v>
      </c>
      <c r="L7" s="136">
        <f>K7-J7</f>
        <v>-7263.31711</v>
      </c>
      <c r="M7" s="182">
        <f t="shared" ref="M7:M48" si="5">IFERROR(K7/J7,"")</f>
        <v>0.78440295811160865</v>
      </c>
      <c r="N7" s="136"/>
      <c r="O7" s="136">
        <f t="shared" ref="O7:O52" si="6">C7+J7</f>
        <v>723887.84037999995</v>
      </c>
      <c r="P7" s="136">
        <f t="shared" ref="P7:P52" si="7">E7+K7</f>
        <v>431763.25312999997</v>
      </c>
      <c r="Q7" s="136">
        <f t="shared" ref="Q7:Q52" si="8">P7-O7</f>
        <v>-292124.58724999998</v>
      </c>
      <c r="R7" s="182">
        <f t="shared" ref="R7:R52" si="9">IFERROR(P7/O7,"")</f>
        <v>0.59645048451614935</v>
      </c>
      <c r="S7" s="28"/>
      <c r="T7" s="28"/>
    </row>
    <row r="8" spans="1:20" s="7" customFormat="1" ht="91.5" customHeight="1" x14ac:dyDescent="0.4">
      <c r="A8" s="59" t="s">
        <v>159</v>
      </c>
      <c r="B8" s="111" t="s">
        <v>161</v>
      </c>
      <c r="C8" s="136">
        <v>369672.23300000001</v>
      </c>
      <c r="D8" s="136">
        <v>234647.522</v>
      </c>
      <c r="E8" s="136">
        <v>205954.91414000001</v>
      </c>
      <c r="F8" s="136">
        <f t="shared" si="0"/>
        <v>-28692.607859999989</v>
      </c>
      <c r="G8" s="182">
        <f t="shared" si="3"/>
        <v>0.8777203883704342</v>
      </c>
      <c r="H8" s="136">
        <f>E8-C8</f>
        <v>-163717.31886</v>
      </c>
      <c r="I8" s="182">
        <f t="shared" si="4"/>
        <v>0.55712843907321541</v>
      </c>
      <c r="J8" s="136">
        <v>1409.9266299999999</v>
      </c>
      <c r="K8" s="136">
        <v>1232.92363</v>
      </c>
      <c r="L8" s="136">
        <f>K8-J8</f>
        <v>-177.00299999999993</v>
      </c>
      <c r="M8" s="182">
        <f t="shared" si="5"/>
        <v>0.87445942488510908</v>
      </c>
      <c r="N8" s="136"/>
      <c r="O8" s="136">
        <f t="shared" si="6"/>
        <v>371082.15963000001</v>
      </c>
      <c r="P8" s="136">
        <f t="shared" si="7"/>
        <v>207187.83777000001</v>
      </c>
      <c r="Q8" s="136">
        <f t="shared" si="8"/>
        <v>-163894.32186</v>
      </c>
      <c r="R8" s="182">
        <f t="shared" si="9"/>
        <v>0.5583341381234378</v>
      </c>
      <c r="S8" s="28"/>
      <c r="T8" s="28"/>
    </row>
    <row r="9" spans="1:20" s="49" customFormat="1" ht="51.75" customHeight="1" x14ac:dyDescent="0.4">
      <c r="A9" s="59" t="s">
        <v>119</v>
      </c>
      <c r="B9" s="111" t="s">
        <v>162</v>
      </c>
      <c r="C9" s="136">
        <v>91733.348639999997</v>
      </c>
      <c r="D9" s="136">
        <v>58316.592000000004</v>
      </c>
      <c r="E9" s="136">
        <v>47581.176820000001</v>
      </c>
      <c r="F9" s="136">
        <f t="shared" si="0"/>
        <v>-10735.415180000004</v>
      </c>
      <c r="G9" s="182">
        <f t="shared" si="3"/>
        <v>0.81591147884636328</v>
      </c>
      <c r="H9" s="136">
        <f>E9-C9</f>
        <v>-44152.171819999996</v>
      </c>
      <c r="I9" s="182">
        <f t="shared" si="4"/>
        <v>0.51869006773892479</v>
      </c>
      <c r="J9" s="136">
        <v>32755.498970000001</v>
      </c>
      <c r="K9" s="136">
        <v>24426.62974</v>
      </c>
      <c r="L9" s="136">
        <f t="shared" si="2"/>
        <v>-8328.8692300000002</v>
      </c>
      <c r="M9" s="182">
        <f t="shared" si="5"/>
        <v>0.74572607678398617</v>
      </c>
      <c r="N9" s="136" t="e">
        <f>#REF!+#REF!</f>
        <v>#REF!</v>
      </c>
      <c r="O9" s="136">
        <f t="shared" si="6"/>
        <v>124488.84761</v>
      </c>
      <c r="P9" s="136">
        <f t="shared" si="7"/>
        <v>72007.806559999997</v>
      </c>
      <c r="Q9" s="136">
        <f t="shared" si="8"/>
        <v>-52481.04105</v>
      </c>
      <c r="R9" s="182">
        <f t="shared" si="9"/>
        <v>0.57842777037816939</v>
      </c>
      <c r="S9" s="48"/>
      <c r="T9" s="48"/>
    </row>
    <row r="10" spans="1:20" s="7" customFormat="1" ht="24.75" customHeight="1" x14ac:dyDescent="0.35">
      <c r="A10" s="58" t="s">
        <v>120</v>
      </c>
      <c r="B10" s="110" t="s">
        <v>61</v>
      </c>
      <c r="C10" s="134">
        <v>6860309.05999</v>
      </c>
      <c r="D10" s="134">
        <v>4355492.7339000013</v>
      </c>
      <c r="E10" s="134">
        <v>3754383.2510299999</v>
      </c>
      <c r="F10" s="134">
        <f t="shared" si="0"/>
        <v>-601109.48287000135</v>
      </c>
      <c r="G10" s="156">
        <f t="shared" si="3"/>
        <v>0.86198817915791703</v>
      </c>
      <c r="H10" s="134">
        <f t="shared" si="1"/>
        <v>-3105925.8089600001</v>
      </c>
      <c r="I10" s="156">
        <f t="shared" si="4"/>
        <v>0.54726153270935474</v>
      </c>
      <c r="J10" s="134">
        <v>523709.02918000001</v>
      </c>
      <c r="K10" s="134">
        <v>231330.95770999999</v>
      </c>
      <c r="L10" s="134">
        <f t="shared" si="2"/>
        <v>-292378.07147000002</v>
      </c>
      <c r="M10" s="156">
        <f t="shared" si="5"/>
        <v>0.44171657317462631</v>
      </c>
      <c r="N10" s="134" t="e">
        <f>#REF!+#REF!</f>
        <v>#REF!</v>
      </c>
      <c r="O10" s="134">
        <f t="shared" si="6"/>
        <v>7384018.0891699996</v>
      </c>
      <c r="P10" s="134">
        <f t="shared" si="7"/>
        <v>3985714.2087399997</v>
      </c>
      <c r="Q10" s="134">
        <f t="shared" si="8"/>
        <v>-3398303.8804299999</v>
      </c>
      <c r="R10" s="156">
        <f t="shared" si="9"/>
        <v>0.53977579152816157</v>
      </c>
      <c r="S10" s="28"/>
      <c r="T10" s="28"/>
    </row>
    <row r="11" spans="1:20" s="7" customFormat="1" ht="29.25" customHeight="1" x14ac:dyDescent="0.35">
      <c r="A11" s="58" t="s">
        <v>109</v>
      </c>
      <c r="B11" s="112" t="s">
        <v>213</v>
      </c>
      <c r="C11" s="134">
        <v>404229.88063999999</v>
      </c>
      <c r="D11" s="134">
        <v>267027.99064000003</v>
      </c>
      <c r="E11" s="134">
        <v>199384.51905</v>
      </c>
      <c r="F11" s="134">
        <f t="shared" si="0"/>
        <v>-67643.47159000003</v>
      </c>
      <c r="G11" s="156">
        <f t="shared" si="3"/>
        <v>0.74668022094659303</v>
      </c>
      <c r="H11" s="134">
        <f t="shared" si="1"/>
        <v>-204845.36158999999</v>
      </c>
      <c r="I11" s="156">
        <f t="shared" si="4"/>
        <v>0.49324537496912146</v>
      </c>
      <c r="J11" s="134">
        <v>9587.0487699999994</v>
      </c>
      <c r="K11" s="134">
        <v>1811.6586199999999</v>
      </c>
      <c r="L11" s="134">
        <f t="shared" si="2"/>
        <v>-7775.3901499999993</v>
      </c>
      <c r="M11" s="156">
        <f t="shared" si="5"/>
        <v>0.18896937560900715</v>
      </c>
      <c r="N11" s="134" t="e">
        <f>#REF!+#REF!</f>
        <v>#REF!</v>
      </c>
      <c r="O11" s="134">
        <f t="shared" si="6"/>
        <v>413816.92940999998</v>
      </c>
      <c r="P11" s="134">
        <f t="shared" si="7"/>
        <v>201196.17767</v>
      </c>
      <c r="Q11" s="134">
        <f t="shared" si="8"/>
        <v>-212620.75173999998</v>
      </c>
      <c r="R11" s="156">
        <f t="shared" si="9"/>
        <v>0.4861961011524002</v>
      </c>
      <c r="S11" s="28"/>
      <c r="T11" s="28"/>
    </row>
    <row r="12" spans="1:20" s="7" customFormat="1" ht="47.25" customHeight="1" x14ac:dyDescent="0.35">
      <c r="A12" s="167" t="s">
        <v>110</v>
      </c>
      <c r="B12" s="113" t="s">
        <v>62</v>
      </c>
      <c r="C12" s="134">
        <f>SUM(C13:C30)</f>
        <v>602856.76005000004</v>
      </c>
      <c r="D12" s="134">
        <f>SUM(D13:D30)</f>
        <v>383413.84062000009</v>
      </c>
      <c r="E12" s="134">
        <f>SUM(E13:E30)</f>
        <v>315276.98985000001</v>
      </c>
      <c r="F12" s="134">
        <f t="shared" ref="F12:F79" si="10">E12-D12</f>
        <v>-68136.850770000077</v>
      </c>
      <c r="G12" s="156">
        <f t="shared" si="3"/>
        <v>0.82228901632810325</v>
      </c>
      <c r="H12" s="134">
        <f t="shared" si="1"/>
        <v>-287579.77020000003</v>
      </c>
      <c r="I12" s="156">
        <f t="shared" si="4"/>
        <v>0.52297164225852155</v>
      </c>
      <c r="J12" s="134">
        <f>SUM(J13:J30)</f>
        <v>171836.67634000003</v>
      </c>
      <c r="K12" s="134">
        <f>SUM(K13:K30)</f>
        <v>62194.283409999996</v>
      </c>
      <c r="L12" s="134">
        <f t="shared" si="2"/>
        <v>-109642.39293000003</v>
      </c>
      <c r="M12" s="156">
        <f t="shared" si="5"/>
        <v>0.36193835178085582</v>
      </c>
      <c r="N12" s="134" t="e">
        <f>#REF!+#REF!</f>
        <v>#REF!</v>
      </c>
      <c r="O12" s="134">
        <f t="shared" si="6"/>
        <v>774693.43639000005</v>
      </c>
      <c r="P12" s="134">
        <f t="shared" si="7"/>
        <v>377471.27325999999</v>
      </c>
      <c r="Q12" s="134">
        <f t="shared" si="8"/>
        <v>-397222.16313000006</v>
      </c>
      <c r="R12" s="156">
        <f t="shared" si="9"/>
        <v>0.48725244790891903</v>
      </c>
      <c r="S12" s="28"/>
      <c r="T12" s="28"/>
    </row>
    <row r="13" spans="1:20" s="185" customFormat="1" ht="108" customHeight="1" x14ac:dyDescent="0.4">
      <c r="A13" s="183" t="s">
        <v>122</v>
      </c>
      <c r="B13" s="111" t="s">
        <v>194</v>
      </c>
      <c r="C13" s="212">
        <v>117070.62699999999</v>
      </c>
      <c r="D13" s="136">
        <v>79822.920440000002</v>
      </c>
      <c r="E13" s="212">
        <v>76672.018030000007</v>
      </c>
      <c r="F13" s="136">
        <f t="shared" si="10"/>
        <v>-3150.9024099999951</v>
      </c>
      <c r="G13" s="182">
        <f t="shared" si="3"/>
        <v>0.96052634515711044</v>
      </c>
      <c r="H13" s="136">
        <f t="shared" si="1"/>
        <v>-40398.608969999987</v>
      </c>
      <c r="I13" s="182">
        <f t="shared" si="4"/>
        <v>0.65492105060648564</v>
      </c>
      <c r="J13" s="239">
        <v>0</v>
      </c>
      <c r="K13" s="239">
        <v>0</v>
      </c>
      <c r="L13" s="136">
        <f t="shared" si="2"/>
        <v>0</v>
      </c>
      <c r="M13" s="182" t="str">
        <f t="shared" si="5"/>
        <v/>
      </c>
      <c r="N13" s="136" t="e">
        <f>#REF!+#REF!</f>
        <v>#REF!</v>
      </c>
      <c r="O13" s="136">
        <f t="shared" si="6"/>
        <v>117070.62699999999</v>
      </c>
      <c r="P13" s="136">
        <f t="shared" si="7"/>
        <v>76672.018030000007</v>
      </c>
      <c r="Q13" s="136">
        <f t="shared" si="8"/>
        <v>-40398.608969999987</v>
      </c>
      <c r="R13" s="182">
        <f t="shared" si="9"/>
        <v>0.65492105060648564</v>
      </c>
      <c r="S13" s="184"/>
      <c r="T13" s="184"/>
    </row>
    <row r="14" spans="1:20" s="185" customFormat="1" ht="66.75" customHeight="1" x14ac:dyDescent="0.4">
      <c r="A14" s="183">
        <v>3050</v>
      </c>
      <c r="B14" s="111" t="s">
        <v>163</v>
      </c>
      <c r="C14" s="136">
        <v>1000</v>
      </c>
      <c r="D14" s="136">
        <v>600</v>
      </c>
      <c r="E14" s="212">
        <v>445.19884000000002</v>
      </c>
      <c r="F14" s="136">
        <f t="shared" ref="F14:F21" si="11">E14-D14</f>
        <v>-154.80115999999998</v>
      </c>
      <c r="G14" s="182">
        <f t="shared" si="3"/>
        <v>0.74199806666666668</v>
      </c>
      <c r="H14" s="136">
        <f t="shared" si="1"/>
        <v>-554.80115999999998</v>
      </c>
      <c r="I14" s="182">
        <f t="shared" si="4"/>
        <v>0.44519884000000004</v>
      </c>
      <c r="J14" s="239">
        <v>0</v>
      </c>
      <c r="K14" s="239">
        <v>0</v>
      </c>
      <c r="L14" s="136">
        <f t="shared" si="2"/>
        <v>0</v>
      </c>
      <c r="M14" s="182" t="str">
        <f t="shared" si="5"/>
        <v/>
      </c>
      <c r="N14" s="136"/>
      <c r="O14" s="136">
        <f t="shared" si="6"/>
        <v>1000</v>
      </c>
      <c r="P14" s="136">
        <f t="shared" si="7"/>
        <v>445.19884000000002</v>
      </c>
      <c r="Q14" s="136">
        <f t="shared" si="8"/>
        <v>-554.80115999999998</v>
      </c>
      <c r="R14" s="182">
        <f t="shared" si="9"/>
        <v>0.44519884000000004</v>
      </c>
      <c r="S14" s="184"/>
      <c r="T14" s="184"/>
    </row>
    <row r="15" spans="1:20" s="185" customFormat="1" ht="21" x14ac:dyDescent="0.4">
      <c r="A15" s="183">
        <v>3070</v>
      </c>
      <c r="B15" s="111" t="s">
        <v>241</v>
      </c>
      <c r="C15" s="239"/>
      <c r="D15" s="136"/>
      <c r="E15" s="239"/>
      <c r="F15" s="136"/>
      <c r="G15" s="182" t="str">
        <f t="shared" si="3"/>
        <v/>
      </c>
      <c r="H15" s="136">
        <f t="shared" si="1"/>
        <v>0</v>
      </c>
      <c r="I15" s="182">
        <f>IFERROR(E15/C16,"")</f>
        <v>0</v>
      </c>
      <c r="J15" s="239">
        <v>0</v>
      </c>
      <c r="K15" s="239">
        <v>0</v>
      </c>
      <c r="L15" s="136">
        <f t="shared" si="2"/>
        <v>0</v>
      </c>
      <c r="M15" s="182" t="str">
        <f t="shared" si="5"/>
        <v/>
      </c>
      <c r="N15" s="136"/>
      <c r="O15" s="136">
        <f t="shared" si="6"/>
        <v>0</v>
      </c>
      <c r="P15" s="136">
        <f t="shared" si="7"/>
        <v>0</v>
      </c>
      <c r="Q15" s="136">
        <f t="shared" si="8"/>
        <v>0</v>
      </c>
      <c r="R15" s="182" t="str">
        <f t="shared" si="9"/>
        <v/>
      </c>
      <c r="S15" s="184"/>
      <c r="T15" s="184"/>
    </row>
    <row r="16" spans="1:20" s="185" customFormat="1" ht="60.75" customHeight="1" x14ac:dyDescent="0.4">
      <c r="A16" s="183">
        <v>3090</v>
      </c>
      <c r="B16" s="111" t="s">
        <v>164</v>
      </c>
      <c r="C16" s="136">
        <v>300</v>
      </c>
      <c r="D16" s="136">
        <v>184.5</v>
      </c>
      <c r="E16" s="212">
        <v>80.765219999999999</v>
      </c>
      <c r="F16" s="136">
        <f t="shared" si="11"/>
        <v>-103.73478</v>
      </c>
      <c r="G16" s="182">
        <f t="shared" si="3"/>
        <v>0.43775186991869919</v>
      </c>
      <c r="H16" s="136">
        <f t="shared" si="1"/>
        <v>-219.23478</v>
      </c>
      <c r="I16" s="182">
        <f t="shared" si="4"/>
        <v>0.2692174</v>
      </c>
      <c r="J16" s="239">
        <v>0</v>
      </c>
      <c r="K16" s="239">
        <v>0</v>
      </c>
      <c r="L16" s="136">
        <f t="shared" si="2"/>
        <v>0</v>
      </c>
      <c r="M16" s="182" t="str">
        <f t="shared" si="5"/>
        <v/>
      </c>
      <c r="N16" s="136"/>
      <c r="O16" s="136">
        <f t="shared" si="6"/>
        <v>300</v>
      </c>
      <c r="P16" s="136">
        <f t="shared" si="7"/>
        <v>80.765219999999999</v>
      </c>
      <c r="Q16" s="136">
        <f t="shared" si="8"/>
        <v>-219.23478</v>
      </c>
      <c r="R16" s="182">
        <f t="shared" si="9"/>
        <v>0.2692174</v>
      </c>
      <c r="S16" s="184"/>
      <c r="T16" s="184"/>
    </row>
    <row r="17" spans="1:20" s="185" customFormat="1" ht="102" customHeight="1" x14ac:dyDescent="0.4">
      <c r="A17" s="186" t="s">
        <v>111</v>
      </c>
      <c r="B17" s="176" t="s">
        <v>195</v>
      </c>
      <c r="C17" s="136">
        <v>232286.60187000001</v>
      </c>
      <c r="D17" s="136">
        <v>142017.15700000001</v>
      </c>
      <c r="E17" s="136">
        <v>119577.18773000001</v>
      </c>
      <c r="F17" s="136">
        <f t="shared" si="11"/>
        <v>-22439.969270000001</v>
      </c>
      <c r="G17" s="182">
        <f t="shared" si="3"/>
        <v>0.84199113864812825</v>
      </c>
      <c r="H17" s="136">
        <f t="shared" si="1"/>
        <v>-112709.41414000001</v>
      </c>
      <c r="I17" s="182">
        <f t="shared" si="4"/>
        <v>0.51478297399572703</v>
      </c>
      <c r="J17" s="136">
        <v>77121.791200000007</v>
      </c>
      <c r="K17" s="136">
        <v>31998.62139</v>
      </c>
      <c r="L17" s="136">
        <f>K17-J17</f>
        <v>-45123.169810000007</v>
      </c>
      <c r="M17" s="182">
        <f t="shared" si="5"/>
        <v>0.41491024640516905</v>
      </c>
      <c r="N17" s="136" t="e">
        <f>#REF!+#REF!</f>
        <v>#REF!</v>
      </c>
      <c r="O17" s="136">
        <f t="shared" si="6"/>
        <v>309408.39306999999</v>
      </c>
      <c r="P17" s="136">
        <f t="shared" si="7"/>
        <v>151575.80911999999</v>
      </c>
      <c r="Q17" s="136">
        <f t="shared" si="8"/>
        <v>-157832.58395</v>
      </c>
      <c r="R17" s="182">
        <f t="shared" si="9"/>
        <v>0.4898891320175266</v>
      </c>
      <c r="S17" s="184"/>
      <c r="T17" s="184"/>
    </row>
    <row r="18" spans="1:20" s="185" customFormat="1" ht="52.5" customHeight="1" x14ac:dyDescent="0.4">
      <c r="A18" s="183" t="s">
        <v>112</v>
      </c>
      <c r="B18" s="111" t="s">
        <v>196</v>
      </c>
      <c r="C18" s="136">
        <v>8116.9260000000004</v>
      </c>
      <c r="D18" s="136">
        <v>4817.0259999999998</v>
      </c>
      <c r="E18" s="136">
        <v>3919.1843600000002</v>
      </c>
      <c r="F18" s="136">
        <f t="shared" si="11"/>
        <v>-897.84163999999964</v>
      </c>
      <c r="G18" s="182">
        <f t="shared" si="3"/>
        <v>0.81361079637103895</v>
      </c>
      <c r="H18" s="136">
        <f t="shared" ref="H18:H23" si="12">E18-C18</f>
        <v>-4197.7416400000002</v>
      </c>
      <c r="I18" s="182">
        <f t="shared" si="4"/>
        <v>0.48284096220662848</v>
      </c>
      <c r="J18" s="136">
        <v>519.10833000000002</v>
      </c>
      <c r="K18" s="136">
        <v>519.10833000000002</v>
      </c>
      <c r="L18" s="136">
        <f>K18-J18</f>
        <v>0</v>
      </c>
      <c r="M18" s="182">
        <f t="shared" si="5"/>
        <v>1</v>
      </c>
      <c r="N18" s="136"/>
      <c r="O18" s="136">
        <f t="shared" si="6"/>
        <v>8636.0343300000004</v>
      </c>
      <c r="P18" s="136">
        <f t="shared" si="7"/>
        <v>4438.2926900000002</v>
      </c>
      <c r="Q18" s="136">
        <f t="shared" si="8"/>
        <v>-4197.7416400000002</v>
      </c>
      <c r="R18" s="182">
        <f t="shared" si="9"/>
        <v>0.51392717078279604</v>
      </c>
      <c r="S18" s="184"/>
      <c r="T18" s="184"/>
    </row>
    <row r="19" spans="1:20" s="185" customFormat="1" ht="54.75" customHeight="1" x14ac:dyDescent="0.4">
      <c r="A19" s="183">
        <v>3120</v>
      </c>
      <c r="B19" s="111" t="s">
        <v>197</v>
      </c>
      <c r="C19" s="136">
        <v>19420.975999999999</v>
      </c>
      <c r="D19" s="136">
        <v>10940.206</v>
      </c>
      <c r="E19" s="136">
        <v>8615.3320399999993</v>
      </c>
      <c r="F19" s="136">
        <f t="shared" si="11"/>
        <v>-2324.8739600000008</v>
      </c>
      <c r="G19" s="182">
        <f t="shared" si="3"/>
        <v>0.78749267061333206</v>
      </c>
      <c r="H19" s="136">
        <f t="shared" si="12"/>
        <v>-10805.643959999999</v>
      </c>
      <c r="I19" s="182">
        <f t="shared" si="4"/>
        <v>0.44360963321307845</v>
      </c>
      <c r="J19" s="136">
        <v>1937.09896</v>
      </c>
      <c r="K19" s="136">
        <v>1316.59896</v>
      </c>
      <c r="L19" s="136">
        <f>K19-J19</f>
        <v>-620.5</v>
      </c>
      <c r="M19" s="182">
        <f t="shared" si="5"/>
        <v>0.67967563205960324</v>
      </c>
      <c r="N19" s="136"/>
      <c r="O19" s="136">
        <f t="shared" si="6"/>
        <v>21358.074959999998</v>
      </c>
      <c r="P19" s="136">
        <f t="shared" si="7"/>
        <v>9931.9309999999987</v>
      </c>
      <c r="Q19" s="136">
        <f t="shared" si="8"/>
        <v>-11426.143959999999</v>
      </c>
      <c r="R19" s="182">
        <f t="shared" si="9"/>
        <v>0.46501995234124788</v>
      </c>
      <c r="S19" s="184"/>
      <c r="T19" s="184"/>
    </row>
    <row r="20" spans="1:20" s="185" customFormat="1" ht="47.25" customHeight="1" x14ac:dyDescent="0.4">
      <c r="A20" s="183" t="s">
        <v>113</v>
      </c>
      <c r="B20" s="111" t="s">
        <v>125</v>
      </c>
      <c r="C20" s="136">
        <v>8317.9380000000001</v>
      </c>
      <c r="D20" s="136">
        <v>5342.8379999999997</v>
      </c>
      <c r="E20" s="136">
        <v>2623.1724599999998</v>
      </c>
      <c r="F20" s="136">
        <f t="shared" si="11"/>
        <v>-2719.66554</v>
      </c>
      <c r="G20" s="182">
        <f t="shared" si="3"/>
        <v>0.4909698665765273</v>
      </c>
      <c r="H20" s="136">
        <f t="shared" si="12"/>
        <v>-5694.7655400000003</v>
      </c>
      <c r="I20" s="182">
        <f t="shared" si="4"/>
        <v>0.31536330999341422</v>
      </c>
      <c r="J20" s="136">
        <v>928.02840000000003</v>
      </c>
      <c r="K20" s="136">
        <v>243.0284</v>
      </c>
      <c r="L20" s="136">
        <f>K20-J20</f>
        <v>-685</v>
      </c>
      <c r="M20" s="182">
        <f t="shared" si="5"/>
        <v>0.26187603741437221</v>
      </c>
      <c r="N20" s="136"/>
      <c r="O20" s="136">
        <f t="shared" si="6"/>
        <v>9245.9663999999993</v>
      </c>
      <c r="P20" s="136">
        <f t="shared" si="7"/>
        <v>2866.2008599999999</v>
      </c>
      <c r="Q20" s="136">
        <f t="shared" si="8"/>
        <v>-6379.7655399999994</v>
      </c>
      <c r="R20" s="182">
        <f t="shared" si="9"/>
        <v>0.3099947302425845</v>
      </c>
      <c r="S20" s="184"/>
      <c r="T20" s="184"/>
    </row>
    <row r="21" spans="1:20" s="185" customFormat="1" ht="112.5" customHeight="1" x14ac:dyDescent="0.4">
      <c r="A21" s="183" t="s">
        <v>114</v>
      </c>
      <c r="B21" s="111" t="s">
        <v>198</v>
      </c>
      <c r="C21" s="136">
        <v>5654.68</v>
      </c>
      <c r="D21" s="136">
        <v>2561.88</v>
      </c>
      <c r="E21" s="136">
        <v>70</v>
      </c>
      <c r="F21" s="136">
        <f t="shared" si="11"/>
        <v>-2491.88</v>
      </c>
      <c r="G21" s="182">
        <f t="shared" si="3"/>
        <v>2.7323684169438069E-2</v>
      </c>
      <c r="H21" s="136">
        <f t="shared" si="12"/>
        <v>-5584.68</v>
      </c>
      <c r="I21" s="182">
        <f t="shared" si="4"/>
        <v>1.2379126670297877E-2</v>
      </c>
      <c r="J21" s="136">
        <v>52.210050000000003</v>
      </c>
      <c r="K21" s="239">
        <v>0</v>
      </c>
      <c r="L21" s="136">
        <f>K21-J21</f>
        <v>-52.210050000000003</v>
      </c>
      <c r="M21" s="182">
        <f t="shared" si="5"/>
        <v>0</v>
      </c>
      <c r="N21" s="136" t="e">
        <f>#REF!+#REF!</f>
        <v>#REF!</v>
      </c>
      <c r="O21" s="136">
        <f t="shared" si="6"/>
        <v>5706.89005</v>
      </c>
      <c r="P21" s="136">
        <f t="shared" si="7"/>
        <v>70</v>
      </c>
      <c r="Q21" s="136">
        <f t="shared" si="8"/>
        <v>-5636.89005</v>
      </c>
      <c r="R21" s="182">
        <f t="shared" si="9"/>
        <v>1.2265875001394148E-2</v>
      </c>
      <c r="S21" s="184"/>
      <c r="T21" s="184"/>
    </row>
    <row r="22" spans="1:20" s="185" customFormat="1" ht="150" customHeight="1" x14ac:dyDescent="0.4">
      <c r="A22" s="183">
        <v>3160</v>
      </c>
      <c r="B22" s="111" t="s">
        <v>165</v>
      </c>
      <c r="C22" s="136">
        <v>15409.846</v>
      </c>
      <c r="D22" s="136">
        <v>12359.407999999999</v>
      </c>
      <c r="E22" s="136">
        <v>9574.8690999999999</v>
      </c>
      <c r="F22" s="136">
        <f>E22-D22</f>
        <v>-2784.5388999999996</v>
      </c>
      <c r="G22" s="182">
        <f t="shared" si="3"/>
        <v>0.77470289030024742</v>
      </c>
      <c r="H22" s="136">
        <f t="shared" si="12"/>
        <v>-5834.9768999999997</v>
      </c>
      <c r="I22" s="182">
        <f t="shared" si="4"/>
        <v>0.62134748783342808</v>
      </c>
      <c r="J22" s="239">
        <v>0</v>
      </c>
      <c r="K22" s="239">
        <v>0</v>
      </c>
      <c r="L22" s="136">
        <f t="shared" ref="L22:L30" si="13">K22-J22</f>
        <v>0</v>
      </c>
      <c r="M22" s="182" t="str">
        <f t="shared" si="5"/>
        <v/>
      </c>
      <c r="N22" s="136"/>
      <c r="O22" s="136">
        <f t="shared" si="6"/>
        <v>15409.846</v>
      </c>
      <c r="P22" s="136">
        <f t="shared" si="7"/>
        <v>9574.8690999999999</v>
      </c>
      <c r="Q22" s="136">
        <f t="shared" si="8"/>
        <v>-5834.9768999999997</v>
      </c>
      <c r="R22" s="182">
        <f t="shared" si="9"/>
        <v>0.62134748783342808</v>
      </c>
      <c r="S22" s="184"/>
      <c r="T22" s="184"/>
    </row>
    <row r="23" spans="1:20" s="185" customFormat="1" ht="50.25" customHeight="1" x14ac:dyDescent="0.4">
      <c r="A23" s="183">
        <v>3170</v>
      </c>
      <c r="B23" s="111" t="s">
        <v>167</v>
      </c>
      <c r="C23" s="136">
        <v>500.2</v>
      </c>
      <c r="D23" s="136">
        <v>300.2</v>
      </c>
      <c r="E23" s="136">
        <v>277.29712000000001</v>
      </c>
      <c r="F23" s="136">
        <f>E23-D23</f>
        <v>-22.902879999999982</v>
      </c>
      <c r="G23" s="182">
        <f t="shared" si="3"/>
        <v>0.92370792804796809</v>
      </c>
      <c r="H23" s="136">
        <f t="shared" si="12"/>
        <v>-222.90287999999998</v>
      </c>
      <c r="I23" s="182">
        <f t="shared" si="4"/>
        <v>0.55437249100359853</v>
      </c>
      <c r="J23" s="239">
        <v>0</v>
      </c>
      <c r="K23" s="239">
        <v>0</v>
      </c>
      <c r="L23" s="136">
        <f t="shared" si="13"/>
        <v>0</v>
      </c>
      <c r="M23" s="182" t="str">
        <f t="shared" si="5"/>
        <v/>
      </c>
      <c r="N23" s="136"/>
      <c r="O23" s="136">
        <f t="shared" si="6"/>
        <v>500.2</v>
      </c>
      <c r="P23" s="136">
        <f t="shared" si="7"/>
        <v>277.29712000000001</v>
      </c>
      <c r="Q23" s="136">
        <f t="shared" si="8"/>
        <v>-222.90287999999998</v>
      </c>
      <c r="R23" s="182">
        <f t="shared" si="9"/>
        <v>0.55437249100359853</v>
      </c>
      <c r="S23" s="184"/>
      <c r="T23" s="184"/>
    </row>
    <row r="24" spans="1:20" s="185" customFormat="1" ht="126" customHeight="1" x14ac:dyDescent="0.4">
      <c r="A24" s="183" t="s">
        <v>123</v>
      </c>
      <c r="B24" s="111" t="s">
        <v>199</v>
      </c>
      <c r="C24" s="136">
        <v>15000</v>
      </c>
      <c r="D24" s="136">
        <v>8562</v>
      </c>
      <c r="E24" s="136">
        <v>8495.2697100000005</v>
      </c>
      <c r="F24" s="136">
        <f t="shared" si="10"/>
        <v>-66.730289999999513</v>
      </c>
      <c r="G24" s="182">
        <f t="shared" si="3"/>
        <v>0.99220622634898392</v>
      </c>
      <c r="H24" s="136">
        <f t="shared" ref="H24:H34" si="14">E24-C24</f>
        <v>-6504.7302899999995</v>
      </c>
      <c r="I24" s="182">
        <f t="shared" si="4"/>
        <v>0.56635131400000005</v>
      </c>
      <c r="J24" s="239">
        <v>0</v>
      </c>
      <c r="K24" s="239">
        <v>0</v>
      </c>
      <c r="L24" s="136">
        <f t="shared" si="13"/>
        <v>0</v>
      </c>
      <c r="M24" s="182" t="str">
        <f t="shared" si="5"/>
        <v/>
      </c>
      <c r="N24" s="136" t="e">
        <f>#REF!+#REF!</f>
        <v>#REF!</v>
      </c>
      <c r="O24" s="136">
        <f t="shared" si="6"/>
        <v>15000</v>
      </c>
      <c r="P24" s="136">
        <f t="shared" si="7"/>
        <v>8495.2697100000005</v>
      </c>
      <c r="Q24" s="136">
        <f t="shared" si="8"/>
        <v>-6504.7302899999995</v>
      </c>
      <c r="R24" s="182">
        <f t="shared" si="9"/>
        <v>0.56635131400000005</v>
      </c>
      <c r="S24" s="184"/>
      <c r="T24" s="184"/>
    </row>
    <row r="25" spans="1:20" s="185" customFormat="1" ht="48.75" customHeight="1" x14ac:dyDescent="0.4">
      <c r="A25" s="183" t="s">
        <v>124</v>
      </c>
      <c r="B25" s="111" t="s">
        <v>121</v>
      </c>
      <c r="C25" s="136">
        <v>1132</v>
      </c>
      <c r="D25" s="136">
        <v>975</v>
      </c>
      <c r="E25" s="136">
        <v>373.75988999999998</v>
      </c>
      <c r="F25" s="136">
        <f t="shared" si="10"/>
        <v>-601.24010999999996</v>
      </c>
      <c r="G25" s="182">
        <f t="shared" si="3"/>
        <v>0.38334347692307691</v>
      </c>
      <c r="H25" s="136">
        <f t="shared" si="14"/>
        <v>-758.24010999999996</v>
      </c>
      <c r="I25" s="182">
        <f t="shared" si="4"/>
        <v>0.33017658127208477</v>
      </c>
      <c r="J25" s="239">
        <v>0</v>
      </c>
      <c r="K25" s="239">
        <v>0</v>
      </c>
      <c r="L25" s="136">
        <f t="shared" si="13"/>
        <v>0</v>
      </c>
      <c r="M25" s="182" t="str">
        <f t="shared" si="5"/>
        <v/>
      </c>
      <c r="N25" s="136" t="e">
        <f>#REF!+#REF!</f>
        <v>#REF!</v>
      </c>
      <c r="O25" s="136">
        <f t="shared" si="6"/>
        <v>1132</v>
      </c>
      <c r="P25" s="136">
        <f t="shared" si="7"/>
        <v>373.75988999999998</v>
      </c>
      <c r="Q25" s="136">
        <f t="shared" si="8"/>
        <v>-758.24010999999996</v>
      </c>
      <c r="R25" s="182">
        <f t="shared" si="9"/>
        <v>0.33017658127208477</v>
      </c>
      <c r="S25" s="184"/>
      <c r="T25" s="184"/>
    </row>
    <row r="26" spans="1:20" s="185" customFormat="1" ht="66.75" customHeight="1" x14ac:dyDescent="0.4">
      <c r="A26" s="183">
        <v>3200</v>
      </c>
      <c r="B26" s="111" t="s">
        <v>166</v>
      </c>
      <c r="C26" s="136">
        <v>10782.5</v>
      </c>
      <c r="D26" s="136">
        <v>6602.4000000000005</v>
      </c>
      <c r="E26" s="136">
        <v>5677.7752</v>
      </c>
      <c r="F26" s="136">
        <f>E26-D26</f>
        <v>-924.6248000000005</v>
      </c>
      <c r="G26" s="182">
        <f t="shared" si="3"/>
        <v>0.85995625833030409</v>
      </c>
      <c r="H26" s="136">
        <f>E26-C26</f>
        <v>-5104.7248</v>
      </c>
      <c r="I26" s="182">
        <f t="shared" si="4"/>
        <v>0.52657316948759569</v>
      </c>
      <c r="J26" s="136">
        <v>920.25009999999997</v>
      </c>
      <c r="K26" s="136">
        <v>198.90199999999999</v>
      </c>
      <c r="L26" s="136">
        <f t="shared" si="13"/>
        <v>-721.34809999999993</v>
      </c>
      <c r="M26" s="182">
        <f t="shared" si="5"/>
        <v>0.21613906915087538</v>
      </c>
      <c r="N26" s="136"/>
      <c r="O26" s="136">
        <f t="shared" si="6"/>
        <v>11702.750099999999</v>
      </c>
      <c r="P26" s="136">
        <f t="shared" si="7"/>
        <v>5876.6772000000001</v>
      </c>
      <c r="Q26" s="136">
        <f t="shared" si="8"/>
        <v>-5826.0728999999992</v>
      </c>
      <c r="R26" s="182">
        <f t="shared" si="9"/>
        <v>0.50216206872605107</v>
      </c>
      <c r="S26" s="184"/>
      <c r="T26" s="184"/>
    </row>
    <row r="27" spans="1:20" s="185" customFormat="1" ht="53.25" customHeight="1" x14ac:dyDescent="0.4">
      <c r="A27" s="183">
        <v>3210</v>
      </c>
      <c r="B27" s="111" t="s">
        <v>106</v>
      </c>
      <c r="C27" s="136">
        <v>1671.85</v>
      </c>
      <c r="D27" s="136">
        <v>1261.575</v>
      </c>
      <c r="E27" s="136">
        <v>662.87266</v>
      </c>
      <c r="F27" s="136">
        <f>E27-D27</f>
        <v>-598.70234000000005</v>
      </c>
      <c r="G27" s="182">
        <f t="shared" si="3"/>
        <v>0.52543262192101137</v>
      </c>
      <c r="H27" s="136">
        <f>E27-C27</f>
        <v>-1008.9773399999999</v>
      </c>
      <c r="I27" s="182">
        <f t="shared" si="4"/>
        <v>0.39649051051230677</v>
      </c>
      <c r="J27" s="136">
        <v>756.28380000000004</v>
      </c>
      <c r="K27" s="136">
        <v>575.46709999999996</v>
      </c>
      <c r="L27" s="136">
        <f t="shared" si="13"/>
        <v>-180.81670000000008</v>
      </c>
      <c r="M27" s="182">
        <f t="shared" si="5"/>
        <v>0.76091422294117617</v>
      </c>
      <c r="N27" s="136"/>
      <c r="O27" s="136">
        <f t="shared" si="6"/>
        <v>2428.1338000000001</v>
      </c>
      <c r="P27" s="136">
        <f t="shared" si="7"/>
        <v>1238.3397599999998</v>
      </c>
      <c r="Q27" s="136">
        <f t="shared" si="8"/>
        <v>-1189.7940400000002</v>
      </c>
      <c r="R27" s="182">
        <f t="shared" si="9"/>
        <v>0.5099965084296425</v>
      </c>
      <c r="S27" s="184"/>
      <c r="T27" s="184"/>
    </row>
    <row r="28" spans="1:20" s="185" customFormat="1" ht="81.599999999999994" customHeight="1" x14ac:dyDescent="0.4">
      <c r="A28" s="183">
        <v>3220</v>
      </c>
      <c r="B28" s="111" t="s">
        <v>269</v>
      </c>
      <c r="C28" s="136"/>
      <c r="D28" s="239"/>
      <c r="E28" s="136"/>
      <c r="F28" s="136"/>
      <c r="G28" s="182"/>
      <c r="H28" s="136"/>
      <c r="I28" s="182"/>
      <c r="J28" s="136">
        <v>58647.514999999999</v>
      </c>
      <c r="K28" s="136">
        <v>12582.668900000001</v>
      </c>
      <c r="L28" s="136">
        <f t="shared" si="13"/>
        <v>-46064.846099999995</v>
      </c>
      <c r="M28" s="182">
        <f t="shared" si="5"/>
        <v>0.21454734953390608</v>
      </c>
      <c r="N28" s="136"/>
      <c r="O28" s="136">
        <f t="shared" si="6"/>
        <v>58647.514999999999</v>
      </c>
      <c r="P28" s="136">
        <f t="shared" si="7"/>
        <v>12582.668900000001</v>
      </c>
      <c r="Q28" s="136">
        <f t="shared" si="8"/>
        <v>-46064.846099999995</v>
      </c>
      <c r="R28" s="182">
        <f t="shared" si="9"/>
        <v>0.21454734953390608</v>
      </c>
      <c r="S28" s="184"/>
      <c r="T28" s="184"/>
    </row>
    <row r="29" spans="1:20" s="185" customFormat="1" ht="84.75" customHeight="1" x14ac:dyDescent="0.4">
      <c r="A29" s="183" t="s">
        <v>252</v>
      </c>
      <c r="B29" s="111" t="s">
        <v>253</v>
      </c>
      <c r="C29" s="136">
        <v>15889.97718</v>
      </c>
      <c r="D29" s="136">
        <v>6419.7671799999998</v>
      </c>
      <c r="E29" s="136">
        <v>2317.08527</v>
      </c>
      <c r="F29" s="136">
        <f>E29-D29</f>
        <v>-4102.6819099999993</v>
      </c>
      <c r="G29" s="182">
        <f>IFERROR(E29/D29,"")</f>
        <v>0.36092979776877204</v>
      </c>
      <c r="H29" s="136">
        <f>E29-C29</f>
        <v>-13572.89191</v>
      </c>
      <c r="I29" s="182">
        <f>IFERROR(E29/C29,"")</f>
        <v>0.14582055365796315</v>
      </c>
      <c r="J29" s="136">
        <v>13161.652679999999</v>
      </c>
      <c r="K29" s="136">
        <v>3797.75992</v>
      </c>
      <c r="L29" s="136">
        <f>K29-J29</f>
        <v>-9363.8927599999988</v>
      </c>
      <c r="M29" s="182">
        <f>IFERROR(K29/J29,"")</f>
        <v>0.28854734373677454</v>
      </c>
      <c r="N29" s="136"/>
      <c r="O29" s="136">
        <f t="shared" si="6"/>
        <v>29051.629860000001</v>
      </c>
      <c r="P29" s="136">
        <f t="shared" si="7"/>
        <v>6114.84519</v>
      </c>
      <c r="Q29" s="136">
        <f t="shared" si="8"/>
        <v>-22936.784670000001</v>
      </c>
      <c r="R29" s="182">
        <f t="shared" si="9"/>
        <v>0.21048200116370339</v>
      </c>
      <c r="S29" s="184"/>
      <c r="T29" s="184"/>
    </row>
    <row r="30" spans="1:20" s="185" customFormat="1" ht="21" customHeight="1" x14ac:dyDescent="0.4">
      <c r="A30" s="183" t="s">
        <v>126</v>
      </c>
      <c r="B30" s="111" t="s">
        <v>157</v>
      </c>
      <c r="C30" s="136">
        <v>150302.63800000001</v>
      </c>
      <c r="D30" s="136">
        <v>100646.963</v>
      </c>
      <c r="E30" s="136">
        <v>75895.202220000006</v>
      </c>
      <c r="F30" s="136">
        <f t="shared" si="10"/>
        <v>-24751.760779999997</v>
      </c>
      <c r="G30" s="182">
        <f t="shared" si="3"/>
        <v>0.75407344601148074</v>
      </c>
      <c r="H30" s="136">
        <f t="shared" si="14"/>
        <v>-74407.43578</v>
      </c>
      <c r="I30" s="182">
        <f t="shared" si="4"/>
        <v>0.50494923595419527</v>
      </c>
      <c r="J30" s="136">
        <v>17792.737819999998</v>
      </c>
      <c r="K30" s="136">
        <v>10962.128409999999</v>
      </c>
      <c r="L30" s="136">
        <f t="shared" si="13"/>
        <v>-6830.6094099999991</v>
      </c>
      <c r="M30" s="182">
        <f t="shared" si="5"/>
        <v>0.61610127237855294</v>
      </c>
      <c r="N30" s="136"/>
      <c r="O30" s="136">
        <f t="shared" si="6"/>
        <v>168095.37582000002</v>
      </c>
      <c r="P30" s="136">
        <f t="shared" si="7"/>
        <v>86857.330630000011</v>
      </c>
      <c r="Q30" s="136">
        <f t="shared" si="8"/>
        <v>-81238.045190000004</v>
      </c>
      <c r="R30" s="182">
        <f t="shared" si="9"/>
        <v>0.51671457472458149</v>
      </c>
      <c r="S30" s="184"/>
      <c r="T30" s="184"/>
    </row>
    <row r="31" spans="1:20" s="49" customFormat="1" ht="27" customHeight="1" x14ac:dyDescent="0.4">
      <c r="A31" s="60" t="s">
        <v>127</v>
      </c>
      <c r="B31" s="114" t="s">
        <v>64</v>
      </c>
      <c r="C31" s="136">
        <v>316557.58879000001</v>
      </c>
      <c r="D31" s="134">
        <v>201946.80964999998</v>
      </c>
      <c r="E31" s="136">
        <v>161220.75811</v>
      </c>
      <c r="F31" s="134">
        <f t="shared" si="10"/>
        <v>-40726.051539999986</v>
      </c>
      <c r="G31" s="156">
        <f t="shared" si="3"/>
        <v>0.79833278074269398</v>
      </c>
      <c r="H31" s="134">
        <f t="shared" si="14"/>
        <v>-155336.83068000001</v>
      </c>
      <c r="I31" s="156">
        <f t="shared" si="4"/>
        <v>0.50929361297653697</v>
      </c>
      <c r="J31" s="136">
        <v>11987.933279999999</v>
      </c>
      <c r="K31" s="136">
        <v>7408.2759100000003</v>
      </c>
      <c r="L31" s="134">
        <f t="shared" ref="L31:L42" si="15">K31-J31</f>
        <v>-4579.657369999999</v>
      </c>
      <c r="M31" s="156">
        <f t="shared" si="5"/>
        <v>0.61797773952909429</v>
      </c>
      <c r="N31" s="134" t="e">
        <f>#REF!+#REF!</f>
        <v>#REF!</v>
      </c>
      <c r="O31" s="134">
        <f t="shared" si="6"/>
        <v>328545.52207000001</v>
      </c>
      <c r="P31" s="134">
        <f t="shared" si="7"/>
        <v>168629.03401999999</v>
      </c>
      <c r="Q31" s="134">
        <f t="shared" si="8"/>
        <v>-159916.48805000001</v>
      </c>
      <c r="R31" s="156">
        <f t="shared" si="9"/>
        <v>0.51325926756679963</v>
      </c>
      <c r="S31" s="48"/>
      <c r="T31" s="48"/>
    </row>
    <row r="32" spans="1:20" s="49" customFormat="1" ht="32.25" customHeight="1" x14ac:dyDescent="0.4">
      <c r="A32" s="61" t="s">
        <v>128</v>
      </c>
      <c r="B32" s="114" t="s">
        <v>66</v>
      </c>
      <c r="C32" s="136">
        <v>156257.69432000001</v>
      </c>
      <c r="D32" s="134">
        <v>94983.811550000013</v>
      </c>
      <c r="E32" s="136">
        <v>80709.664550000001</v>
      </c>
      <c r="F32" s="134">
        <f t="shared" si="10"/>
        <v>-14274.147000000012</v>
      </c>
      <c r="G32" s="156">
        <f t="shared" si="3"/>
        <v>0.84972021266501796</v>
      </c>
      <c r="H32" s="134">
        <f t="shared" si="14"/>
        <v>-75548.029770000008</v>
      </c>
      <c r="I32" s="156">
        <f t="shared" si="4"/>
        <v>0.51651641796732739</v>
      </c>
      <c r="J32" s="136">
        <v>8196.3586300000006</v>
      </c>
      <c r="K32" s="136">
        <v>5968.1795000000002</v>
      </c>
      <c r="L32" s="134">
        <f t="shared" si="15"/>
        <v>-2228.1791300000004</v>
      </c>
      <c r="M32" s="156">
        <f t="shared" si="5"/>
        <v>0.72815011756019266</v>
      </c>
      <c r="N32" s="134" t="e">
        <f>#REF!+#REF!</f>
        <v>#REF!</v>
      </c>
      <c r="O32" s="134">
        <f t="shared" si="6"/>
        <v>164454.05295000001</v>
      </c>
      <c r="P32" s="134">
        <f t="shared" si="7"/>
        <v>86677.84405</v>
      </c>
      <c r="Q32" s="134">
        <f t="shared" si="8"/>
        <v>-77776.208900000012</v>
      </c>
      <c r="R32" s="156">
        <f t="shared" si="9"/>
        <v>0.52706420118665731</v>
      </c>
      <c r="S32" s="48"/>
      <c r="T32" s="48"/>
    </row>
    <row r="33" spans="1:20" s="49" customFormat="1" ht="34.5" customHeight="1" x14ac:dyDescent="0.4">
      <c r="A33" s="61" t="s">
        <v>129</v>
      </c>
      <c r="B33" s="114" t="s">
        <v>63</v>
      </c>
      <c r="C33" s="136">
        <v>794150.97470000002</v>
      </c>
      <c r="D33" s="134">
        <v>483709.77171999996</v>
      </c>
      <c r="E33" s="136">
        <v>365094.54595</v>
      </c>
      <c r="F33" s="134">
        <f t="shared" si="10"/>
        <v>-118615.22576999996</v>
      </c>
      <c r="G33" s="156">
        <f t="shared" si="3"/>
        <v>0.75478017459059821</v>
      </c>
      <c r="H33" s="134">
        <f t="shared" si="14"/>
        <v>-429056.42875000002</v>
      </c>
      <c r="I33" s="156">
        <f t="shared" si="4"/>
        <v>0.45972939350470332</v>
      </c>
      <c r="J33" s="136">
        <v>261180.33931000001</v>
      </c>
      <c r="K33" s="136">
        <v>89546.453909999997</v>
      </c>
      <c r="L33" s="134">
        <f t="shared" si="15"/>
        <v>-171633.88540000003</v>
      </c>
      <c r="M33" s="156">
        <f t="shared" si="5"/>
        <v>0.34285296568098711</v>
      </c>
      <c r="N33" s="134" t="e">
        <f>#REF!+#REF!</f>
        <v>#REF!</v>
      </c>
      <c r="O33" s="134">
        <f t="shared" si="6"/>
        <v>1055331.3140100001</v>
      </c>
      <c r="P33" s="134">
        <f t="shared" si="7"/>
        <v>454640.99985999998</v>
      </c>
      <c r="Q33" s="134">
        <f t="shared" si="8"/>
        <v>-600690.31415000011</v>
      </c>
      <c r="R33" s="156">
        <f t="shared" si="9"/>
        <v>0.43080404591850469</v>
      </c>
      <c r="S33" s="48"/>
      <c r="T33" s="48"/>
    </row>
    <row r="34" spans="1:20" s="74" customFormat="1" ht="25.5" customHeight="1" x14ac:dyDescent="0.35">
      <c r="A34" s="71" t="s">
        <v>130</v>
      </c>
      <c r="B34" s="115" t="s">
        <v>143</v>
      </c>
      <c r="C34" s="133">
        <f>SUM(C35:C41)</f>
        <v>237699.29628000001</v>
      </c>
      <c r="D34" s="133">
        <f>SUM(D35:D41)</f>
        <v>144810.64727999998</v>
      </c>
      <c r="E34" s="133">
        <f>SUM(E35:E41)</f>
        <v>72556.001859999989</v>
      </c>
      <c r="F34" s="133">
        <f t="shared" si="10"/>
        <v>-72254.645419999986</v>
      </c>
      <c r="G34" s="156">
        <f t="shared" si="3"/>
        <v>0.50104051893165469</v>
      </c>
      <c r="H34" s="133">
        <f t="shared" si="14"/>
        <v>-165143.29442000002</v>
      </c>
      <c r="I34" s="156">
        <f t="shared" si="4"/>
        <v>0.30524281306467144</v>
      </c>
      <c r="J34" s="134">
        <f>SUM(J35:J41)</f>
        <v>1022985.46261</v>
      </c>
      <c r="K34" s="134">
        <f>SUM(K35:K41)</f>
        <v>140725.85717</v>
      </c>
      <c r="L34" s="134">
        <f t="shared" si="15"/>
        <v>-882259.60544000007</v>
      </c>
      <c r="M34" s="156">
        <f t="shared" si="5"/>
        <v>0.13756388757564381</v>
      </c>
      <c r="N34" s="133" t="e">
        <f>#REF!+#REF!</f>
        <v>#REF!</v>
      </c>
      <c r="O34" s="134">
        <f t="shared" si="6"/>
        <v>1260684.7588900002</v>
      </c>
      <c r="P34" s="134">
        <f t="shared" si="7"/>
        <v>213281.85902999999</v>
      </c>
      <c r="Q34" s="134">
        <f t="shared" si="8"/>
        <v>-1047402.8998600002</v>
      </c>
      <c r="R34" s="156">
        <f t="shared" si="9"/>
        <v>0.16917937456290744</v>
      </c>
      <c r="S34" s="72"/>
      <c r="T34" s="73"/>
    </row>
    <row r="35" spans="1:20" s="185" customFormat="1" ht="48" customHeight="1" x14ac:dyDescent="0.4">
      <c r="A35" s="187" t="s">
        <v>155</v>
      </c>
      <c r="B35" s="116" t="s">
        <v>156</v>
      </c>
      <c r="C35" s="136">
        <v>16836.09</v>
      </c>
      <c r="D35" s="136">
        <v>11403.189999999999</v>
      </c>
      <c r="E35" s="136">
        <v>3283.8774199999998</v>
      </c>
      <c r="F35" s="136">
        <f t="shared" si="10"/>
        <v>-8119.3125799999989</v>
      </c>
      <c r="G35" s="182">
        <f t="shared" si="3"/>
        <v>0.28797883925462964</v>
      </c>
      <c r="H35" s="136">
        <f t="shared" ref="H35:H45" si="16">E35-C35</f>
        <v>-13552.212579999999</v>
      </c>
      <c r="I35" s="182">
        <f t="shared" si="4"/>
        <v>0.19504988509802454</v>
      </c>
      <c r="J35" s="136">
        <v>199.8</v>
      </c>
      <c r="K35" s="136">
        <v>123.9</v>
      </c>
      <c r="L35" s="136">
        <f t="shared" si="15"/>
        <v>-75.900000000000006</v>
      </c>
      <c r="M35" s="182">
        <f t="shared" si="5"/>
        <v>0.62012012012012008</v>
      </c>
      <c r="N35" s="136"/>
      <c r="O35" s="136">
        <f t="shared" si="6"/>
        <v>17035.89</v>
      </c>
      <c r="P35" s="136">
        <f t="shared" si="7"/>
        <v>3407.7774199999999</v>
      </c>
      <c r="Q35" s="136">
        <f t="shared" si="8"/>
        <v>-13628.112579999999</v>
      </c>
      <c r="R35" s="182">
        <f t="shared" si="9"/>
        <v>0.20003518571674272</v>
      </c>
      <c r="S35" s="50"/>
      <c r="T35" s="184"/>
    </row>
    <row r="36" spans="1:20" s="185" customFormat="1" ht="29.25" customHeight="1" x14ac:dyDescent="0.4">
      <c r="A36" s="187" t="s">
        <v>233</v>
      </c>
      <c r="B36" s="116" t="s">
        <v>234</v>
      </c>
      <c r="C36" s="239">
        <v>0</v>
      </c>
      <c r="D36" s="136">
        <v>0</v>
      </c>
      <c r="E36" s="239">
        <v>0</v>
      </c>
      <c r="F36" s="136">
        <f t="shared" si="10"/>
        <v>0</v>
      </c>
      <c r="G36" s="182" t="str">
        <f t="shared" si="3"/>
        <v/>
      </c>
      <c r="H36" s="136">
        <f t="shared" si="16"/>
        <v>0</v>
      </c>
      <c r="I36" s="182" t="str">
        <f t="shared" si="4"/>
        <v/>
      </c>
      <c r="J36" s="239">
        <v>0</v>
      </c>
      <c r="K36" s="239">
        <v>0</v>
      </c>
      <c r="L36" s="136">
        <f t="shared" si="15"/>
        <v>0</v>
      </c>
      <c r="M36" s="182" t="str">
        <f t="shared" si="5"/>
        <v/>
      </c>
      <c r="N36" s="136"/>
      <c r="O36" s="136">
        <f t="shared" si="6"/>
        <v>0</v>
      </c>
      <c r="P36" s="136">
        <f t="shared" si="7"/>
        <v>0</v>
      </c>
      <c r="Q36" s="136">
        <f t="shared" si="8"/>
        <v>0</v>
      </c>
      <c r="R36" s="182" t="str">
        <f t="shared" si="9"/>
        <v/>
      </c>
      <c r="S36" s="50"/>
      <c r="T36" s="184"/>
    </row>
    <row r="37" spans="1:20" s="185" customFormat="1" ht="24" customHeight="1" x14ac:dyDescent="0.4">
      <c r="A37" s="187" t="s">
        <v>134</v>
      </c>
      <c r="B37" s="116" t="s">
        <v>144</v>
      </c>
      <c r="C37" s="136">
        <v>9618.6902800000007</v>
      </c>
      <c r="D37" s="136">
        <v>6664.99028</v>
      </c>
      <c r="E37" s="136">
        <v>370.19306</v>
      </c>
      <c r="F37" s="136">
        <f t="shared" si="10"/>
        <v>-6294.7972200000004</v>
      </c>
      <c r="G37" s="182">
        <f t="shared" si="3"/>
        <v>5.5542925713013946E-2</v>
      </c>
      <c r="H37" s="136">
        <f t="shared" si="16"/>
        <v>-9248.4972200000011</v>
      </c>
      <c r="I37" s="182">
        <f t="shared" si="4"/>
        <v>3.8486846880779281E-2</v>
      </c>
      <c r="J37" s="136">
        <v>194690.04053999999</v>
      </c>
      <c r="K37" s="136">
        <v>25192.177309999999</v>
      </c>
      <c r="L37" s="136">
        <f t="shared" si="15"/>
        <v>-169497.86322999999</v>
      </c>
      <c r="M37" s="182">
        <f t="shared" si="5"/>
        <v>0.12939633296149089</v>
      </c>
      <c r="N37" s="136"/>
      <c r="O37" s="136">
        <f t="shared" si="6"/>
        <v>204308.73082</v>
      </c>
      <c r="P37" s="136">
        <f t="shared" si="7"/>
        <v>25562.370370000001</v>
      </c>
      <c r="Q37" s="136">
        <f t="shared" si="8"/>
        <v>-178746.36045000001</v>
      </c>
      <c r="R37" s="182">
        <f t="shared" si="9"/>
        <v>0.12511638767175814</v>
      </c>
      <c r="S37" s="50"/>
      <c r="T37" s="184"/>
    </row>
    <row r="38" spans="1:20" s="185" customFormat="1" ht="50.25" customHeight="1" x14ac:dyDescent="0.4">
      <c r="A38" s="187" t="s">
        <v>135</v>
      </c>
      <c r="B38" s="116" t="s">
        <v>145</v>
      </c>
      <c r="C38" s="136">
        <v>192499.67</v>
      </c>
      <c r="D38" s="136">
        <v>115869.281</v>
      </c>
      <c r="E38" s="136">
        <v>64978.391759999999</v>
      </c>
      <c r="F38" s="136">
        <f t="shared" si="10"/>
        <v>-50890.889240000004</v>
      </c>
      <c r="G38" s="182">
        <f t="shared" si="3"/>
        <v>0.56079049769886802</v>
      </c>
      <c r="H38" s="136">
        <f t="shared" si="16"/>
        <v>-127521.27824000001</v>
      </c>
      <c r="I38" s="182">
        <f t="shared" si="4"/>
        <v>0.33755066572321912</v>
      </c>
      <c r="J38" s="136">
        <v>47322.962019999999</v>
      </c>
      <c r="K38" s="136">
        <v>5439.9727999999996</v>
      </c>
      <c r="L38" s="136">
        <f t="shared" si="15"/>
        <v>-41882.989220000003</v>
      </c>
      <c r="M38" s="182">
        <f t="shared" si="5"/>
        <v>0.11495419068867489</v>
      </c>
      <c r="N38" s="136"/>
      <c r="O38" s="136">
        <f t="shared" si="6"/>
        <v>239822.63202000002</v>
      </c>
      <c r="P38" s="136">
        <f t="shared" si="7"/>
        <v>70418.364560000002</v>
      </c>
      <c r="Q38" s="136">
        <f t="shared" si="8"/>
        <v>-169404.26746</v>
      </c>
      <c r="R38" s="182">
        <f t="shared" si="9"/>
        <v>0.29362685234030567</v>
      </c>
      <c r="S38" s="50"/>
      <c r="T38" s="184"/>
    </row>
    <row r="39" spans="1:20" s="185" customFormat="1" ht="34.5" customHeight="1" x14ac:dyDescent="0.4">
      <c r="A39" s="187" t="s">
        <v>215</v>
      </c>
      <c r="B39" s="116" t="s">
        <v>214</v>
      </c>
      <c r="C39" s="136">
        <v>413</v>
      </c>
      <c r="D39" s="136">
        <v>309.99</v>
      </c>
      <c r="E39" s="136">
        <v>149.90702999999999</v>
      </c>
      <c r="F39" s="136">
        <f t="shared" si="10"/>
        <v>-160.08297000000002</v>
      </c>
      <c r="G39" s="182">
        <f t="shared" si="3"/>
        <v>0.4835866640859382</v>
      </c>
      <c r="H39" s="136">
        <f t="shared" si="16"/>
        <v>-263.09297000000004</v>
      </c>
      <c r="I39" s="182">
        <f t="shared" si="4"/>
        <v>0.36297101694915251</v>
      </c>
      <c r="J39" s="239">
        <v>0</v>
      </c>
      <c r="K39" s="239">
        <v>0</v>
      </c>
      <c r="L39" s="136">
        <f t="shared" si="15"/>
        <v>0</v>
      </c>
      <c r="M39" s="182" t="str">
        <f t="shared" si="5"/>
        <v/>
      </c>
      <c r="N39" s="136"/>
      <c r="O39" s="136">
        <f t="shared" si="6"/>
        <v>413</v>
      </c>
      <c r="P39" s="136">
        <f t="shared" si="7"/>
        <v>149.90702999999999</v>
      </c>
      <c r="Q39" s="136">
        <f t="shared" si="8"/>
        <v>-263.09297000000004</v>
      </c>
      <c r="R39" s="182">
        <f t="shared" si="9"/>
        <v>0.36297101694915251</v>
      </c>
      <c r="S39" s="50"/>
      <c r="T39" s="184"/>
    </row>
    <row r="40" spans="1:20" s="185" customFormat="1" ht="50.25" customHeight="1" x14ac:dyDescent="0.4">
      <c r="A40" s="187" t="s">
        <v>133</v>
      </c>
      <c r="B40" s="116" t="s">
        <v>146</v>
      </c>
      <c r="C40" s="136">
        <v>18243.696</v>
      </c>
      <c r="D40" s="136">
        <v>10475.046</v>
      </c>
      <c r="E40" s="136">
        <v>3755.6325900000002</v>
      </c>
      <c r="F40" s="136">
        <f t="shared" si="10"/>
        <v>-6719.4134100000001</v>
      </c>
      <c r="G40" s="182">
        <f t="shared" si="3"/>
        <v>0.35853136969517846</v>
      </c>
      <c r="H40" s="136">
        <f t="shared" si="16"/>
        <v>-14488.063409999999</v>
      </c>
      <c r="I40" s="182">
        <f t="shared" si="4"/>
        <v>0.20585919596555435</v>
      </c>
      <c r="J40" s="136">
        <v>317596.98644000001</v>
      </c>
      <c r="K40" s="136">
        <v>106214.0168</v>
      </c>
      <c r="L40" s="136">
        <f t="shared" si="15"/>
        <v>-211382.96964000002</v>
      </c>
      <c r="M40" s="182">
        <f t="shared" si="5"/>
        <v>0.33443017829158717</v>
      </c>
      <c r="N40" s="136"/>
      <c r="O40" s="136">
        <f t="shared" si="6"/>
        <v>335840.68244</v>
      </c>
      <c r="P40" s="136">
        <f t="shared" si="7"/>
        <v>109969.64938999999</v>
      </c>
      <c r="Q40" s="136">
        <f t="shared" si="8"/>
        <v>-225871.03305000003</v>
      </c>
      <c r="R40" s="182">
        <f t="shared" si="9"/>
        <v>0.32744588473031927</v>
      </c>
      <c r="S40" s="50"/>
      <c r="T40" s="184"/>
    </row>
    <row r="41" spans="1:20" s="185" customFormat="1" ht="78" customHeight="1" x14ac:dyDescent="0.4">
      <c r="A41" s="187" t="s">
        <v>186</v>
      </c>
      <c r="B41" s="116" t="s">
        <v>187</v>
      </c>
      <c r="C41" s="136">
        <v>88.15</v>
      </c>
      <c r="D41" s="136">
        <v>88.15</v>
      </c>
      <c r="E41" s="136">
        <v>18</v>
      </c>
      <c r="F41" s="136">
        <f t="shared" si="10"/>
        <v>-70.150000000000006</v>
      </c>
      <c r="G41" s="182">
        <f t="shared" si="3"/>
        <v>0.2041973908111174</v>
      </c>
      <c r="H41" s="136">
        <f t="shared" si="16"/>
        <v>-70.150000000000006</v>
      </c>
      <c r="I41" s="182">
        <f t="shared" si="4"/>
        <v>0.2041973908111174</v>
      </c>
      <c r="J41" s="136">
        <v>463175.67361</v>
      </c>
      <c r="K41" s="136">
        <v>3755.7902600000002</v>
      </c>
      <c r="L41" s="136">
        <f t="shared" si="15"/>
        <v>-459419.88335000002</v>
      </c>
      <c r="M41" s="182">
        <f t="shared" si="5"/>
        <v>8.1087813414882082E-3</v>
      </c>
      <c r="N41" s="136"/>
      <c r="O41" s="136">
        <f t="shared" si="6"/>
        <v>463263.82361000002</v>
      </c>
      <c r="P41" s="136">
        <f t="shared" si="7"/>
        <v>3773.7902600000002</v>
      </c>
      <c r="Q41" s="136">
        <f t="shared" si="8"/>
        <v>-459490.03335000004</v>
      </c>
      <c r="R41" s="182">
        <f t="shared" si="9"/>
        <v>8.1460931496713986E-3</v>
      </c>
      <c r="S41" s="50"/>
      <c r="T41" s="184"/>
    </row>
    <row r="42" spans="1:20" s="74" customFormat="1" ht="30.75" customHeight="1" x14ac:dyDescent="0.35">
      <c r="A42" s="71" t="s">
        <v>131</v>
      </c>
      <c r="B42" s="115" t="s">
        <v>147</v>
      </c>
      <c r="C42" s="133">
        <f>C43+C44+C45+C46+C47+C48</f>
        <v>209468.77601999999</v>
      </c>
      <c r="D42" s="133">
        <f>D43+D44+D45+D46+D47+D48</f>
        <v>114518.11702000001</v>
      </c>
      <c r="E42" s="133">
        <f>E43+E44+E45+E46+E47+E48</f>
        <v>53529.316359999997</v>
      </c>
      <c r="F42" s="133">
        <f t="shared" si="10"/>
        <v>-60988.800660000008</v>
      </c>
      <c r="G42" s="156">
        <f t="shared" si="3"/>
        <v>0.46743098605656758</v>
      </c>
      <c r="H42" s="133">
        <f t="shared" si="16"/>
        <v>-155939.45965999999</v>
      </c>
      <c r="I42" s="156">
        <f t="shared" si="4"/>
        <v>0.25554795028204602</v>
      </c>
      <c r="J42" s="134">
        <f>J43+J44+J45+J46+J47+J48</f>
        <v>87180.955260000002</v>
      </c>
      <c r="K42" s="134">
        <f>K43+K44+K45+K46+K47+K48</f>
        <v>27910.103390000004</v>
      </c>
      <c r="L42" s="134">
        <f t="shared" si="15"/>
        <v>-59270.851869999999</v>
      </c>
      <c r="M42" s="156">
        <f t="shared" si="5"/>
        <v>0.3201399125160263</v>
      </c>
      <c r="N42" s="133"/>
      <c r="O42" s="134">
        <f t="shared" si="6"/>
        <v>296649.73128000001</v>
      </c>
      <c r="P42" s="134">
        <f t="shared" si="7"/>
        <v>81439.419750000001</v>
      </c>
      <c r="Q42" s="134">
        <f t="shared" si="8"/>
        <v>-215210.31153000001</v>
      </c>
      <c r="R42" s="156">
        <f t="shared" si="9"/>
        <v>0.27453056976859835</v>
      </c>
      <c r="S42" s="72"/>
      <c r="T42" s="73"/>
    </row>
    <row r="43" spans="1:20" s="185" customFormat="1" ht="40.5" customHeight="1" x14ac:dyDescent="0.4">
      <c r="A43" s="187" t="s">
        <v>132</v>
      </c>
      <c r="B43" s="116" t="s">
        <v>148</v>
      </c>
      <c r="C43" s="136">
        <v>58793.593999999997</v>
      </c>
      <c r="D43" s="136">
        <v>38231.351000000002</v>
      </c>
      <c r="E43" s="136">
        <v>27371.53556</v>
      </c>
      <c r="F43" s="154">
        <f t="shared" si="10"/>
        <v>-10859.815440000002</v>
      </c>
      <c r="G43" s="182">
        <f t="shared" si="3"/>
        <v>0.71594476376207572</v>
      </c>
      <c r="H43" s="154">
        <f t="shared" si="16"/>
        <v>-31422.058439999997</v>
      </c>
      <c r="I43" s="182">
        <f t="shared" si="4"/>
        <v>0.46555302538572485</v>
      </c>
      <c r="J43" s="136">
        <v>2878.0102200000001</v>
      </c>
      <c r="K43" s="136">
        <v>2549.0879300000001</v>
      </c>
      <c r="L43" s="136">
        <f t="shared" ref="L43:L48" si="17">K43-J43</f>
        <v>-328.92228999999998</v>
      </c>
      <c r="M43" s="182">
        <f t="shared" si="5"/>
        <v>0.88571191036284791</v>
      </c>
      <c r="N43" s="154"/>
      <c r="O43" s="136">
        <f t="shared" si="6"/>
        <v>61671.604219999994</v>
      </c>
      <c r="P43" s="136">
        <f t="shared" si="7"/>
        <v>29920.623490000002</v>
      </c>
      <c r="Q43" s="136">
        <f t="shared" si="8"/>
        <v>-31750.980729999992</v>
      </c>
      <c r="R43" s="182">
        <f t="shared" si="9"/>
        <v>0.4851604538008239</v>
      </c>
      <c r="S43" s="50"/>
      <c r="T43" s="184"/>
    </row>
    <row r="44" spans="1:20" s="185" customFormat="1" ht="33" customHeight="1" x14ac:dyDescent="0.4">
      <c r="A44" s="187" t="s">
        <v>149</v>
      </c>
      <c r="B44" s="116" t="s">
        <v>153</v>
      </c>
      <c r="C44" s="136">
        <v>57208.126109999997</v>
      </c>
      <c r="D44" s="136">
        <v>39738.58711</v>
      </c>
      <c r="E44" s="136">
        <v>20805.390240000001</v>
      </c>
      <c r="F44" s="154">
        <f t="shared" si="10"/>
        <v>-18933.19687</v>
      </c>
      <c r="G44" s="182">
        <f t="shared" si="3"/>
        <v>0.52355636556500618</v>
      </c>
      <c r="H44" s="154">
        <f t="shared" si="16"/>
        <v>-36402.735869999997</v>
      </c>
      <c r="I44" s="182">
        <f t="shared" si="4"/>
        <v>0.36367893260470235</v>
      </c>
      <c r="J44" s="136">
        <v>78048.789040000003</v>
      </c>
      <c r="K44" s="136">
        <v>25218.789540000002</v>
      </c>
      <c r="L44" s="136">
        <f t="shared" si="17"/>
        <v>-52829.999500000005</v>
      </c>
      <c r="M44" s="182">
        <f t="shared" si="5"/>
        <v>0.32311570557584657</v>
      </c>
      <c r="N44" s="154"/>
      <c r="O44" s="136">
        <f t="shared" si="6"/>
        <v>135256.91515000002</v>
      </c>
      <c r="P44" s="136">
        <f t="shared" si="7"/>
        <v>46024.179780000006</v>
      </c>
      <c r="Q44" s="136">
        <f t="shared" si="8"/>
        <v>-89232.735370000009</v>
      </c>
      <c r="R44" s="182">
        <f t="shared" si="9"/>
        <v>0.34027228647762042</v>
      </c>
      <c r="S44" s="50"/>
      <c r="T44" s="184"/>
    </row>
    <row r="45" spans="1:20" s="185" customFormat="1" ht="44.25" customHeight="1" x14ac:dyDescent="0.4">
      <c r="A45" s="187" t="s">
        <v>150</v>
      </c>
      <c r="B45" s="116" t="s">
        <v>154</v>
      </c>
      <c r="C45" s="136">
        <v>1135.81339</v>
      </c>
      <c r="D45" s="136">
        <v>995.81339000000014</v>
      </c>
      <c r="E45" s="136">
        <v>339.68563</v>
      </c>
      <c r="F45" s="154">
        <f t="shared" si="10"/>
        <v>-656.12776000000008</v>
      </c>
      <c r="G45" s="182">
        <f t="shared" si="3"/>
        <v>0.34111374019584129</v>
      </c>
      <c r="H45" s="154">
        <f t="shared" si="16"/>
        <v>-796.12776000000008</v>
      </c>
      <c r="I45" s="182">
        <f t="shared" si="4"/>
        <v>0.29906816823140286</v>
      </c>
      <c r="J45" s="136">
        <v>6254.1559999999999</v>
      </c>
      <c r="K45" s="136">
        <v>142.22592</v>
      </c>
      <c r="L45" s="136">
        <f t="shared" si="17"/>
        <v>-6111.9300800000001</v>
      </c>
      <c r="M45" s="182">
        <f t="shared" si="5"/>
        <v>2.2741025327798026E-2</v>
      </c>
      <c r="N45" s="154"/>
      <c r="O45" s="136">
        <f t="shared" si="6"/>
        <v>7389.9693900000002</v>
      </c>
      <c r="P45" s="136">
        <f t="shared" si="7"/>
        <v>481.91155000000003</v>
      </c>
      <c r="Q45" s="136">
        <f t="shared" si="8"/>
        <v>-6908.0578400000004</v>
      </c>
      <c r="R45" s="182">
        <f t="shared" si="9"/>
        <v>6.5211575930492455E-2</v>
      </c>
      <c r="S45" s="50"/>
      <c r="T45" s="184"/>
    </row>
    <row r="46" spans="1:20" s="185" customFormat="1" ht="24.75" customHeight="1" x14ac:dyDescent="0.4">
      <c r="A46" s="187" t="s">
        <v>151</v>
      </c>
      <c r="B46" s="116" t="s">
        <v>65</v>
      </c>
      <c r="C46" s="136">
        <v>2505.6999999999998</v>
      </c>
      <c r="D46" s="136">
        <v>1762.6000000000001</v>
      </c>
      <c r="E46" s="136">
        <v>1496.42608</v>
      </c>
      <c r="F46" s="154">
        <f t="shared" si="10"/>
        <v>-266.17392000000018</v>
      </c>
      <c r="G46" s="182">
        <f t="shared" si="3"/>
        <v>0.84898790423238391</v>
      </c>
      <c r="H46" s="154">
        <f t="shared" ref="H46:H85" si="18">E46-C46</f>
        <v>-1009.2739199999999</v>
      </c>
      <c r="I46" s="182">
        <f t="shared" si="4"/>
        <v>0.5972087959452449</v>
      </c>
      <c r="J46" s="239"/>
      <c r="K46" s="239"/>
      <c r="L46" s="136">
        <f t="shared" si="17"/>
        <v>0</v>
      </c>
      <c r="M46" s="182" t="str">
        <f t="shared" si="5"/>
        <v/>
      </c>
      <c r="N46" s="154"/>
      <c r="O46" s="136">
        <f t="shared" si="6"/>
        <v>2505.6999999999998</v>
      </c>
      <c r="P46" s="136">
        <f t="shared" si="7"/>
        <v>1496.42608</v>
      </c>
      <c r="Q46" s="136">
        <f t="shared" si="8"/>
        <v>-1009.2739199999999</v>
      </c>
      <c r="R46" s="182">
        <f t="shared" si="9"/>
        <v>0.5972087959452449</v>
      </c>
      <c r="S46" s="50"/>
      <c r="T46" s="184"/>
    </row>
    <row r="47" spans="1:20" s="185" customFormat="1" ht="25.5" customHeight="1" x14ac:dyDescent="0.4">
      <c r="A47" s="187" t="s">
        <v>188</v>
      </c>
      <c r="B47" s="116" t="s">
        <v>189</v>
      </c>
      <c r="C47" s="136">
        <v>6075.2</v>
      </c>
      <c r="D47" s="136">
        <v>3611.9</v>
      </c>
      <c r="E47" s="136">
        <v>3516.2788500000001</v>
      </c>
      <c r="F47" s="154">
        <f>E47-D47</f>
        <v>-95.621149999999943</v>
      </c>
      <c r="G47" s="182">
        <f t="shared" si="3"/>
        <v>0.97352608045626954</v>
      </c>
      <c r="H47" s="154">
        <f t="shared" si="18"/>
        <v>-2558.9211499999997</v>
      </c>
      <c r="I47" s="182">
        <f t="shared" si="4"/>
        <v>0.57879227844350811</v>
      </c>
      <c r="J47" s="239">
        <v>0</v>
      </c>
      <c r="K47" s="239">
        <v>0</v>
      </c>
      <c r="L47" s="136">
        <f t="shared" si="17"/>
        <v>0</v>
      </c>
      <c r="M47" s="182" t="str">
        <f t="shared" si="5"/>
        <v/>
      </c>
      <c r="N47" s="154"/>
      <c r="O47" s="136">
        <f t="shared" si="6"/>
        <v>6075.2</v>
      </c>
      <c r="P47" s="136">
        <f t="shared" si="7"/>
        <v>3516.2788500000001</v>
      </c>
      <c r="Q47" s="136">
        <f t="shared" si="8"/>
        <v>-2558.9211499999997</v>
      </c>
      <c r="R47" s="182">
        <f t="shared" si="9"/>
        <v>0.57879227844350811</v>
      </c>
      <c r="S47" s="50"/>
      <c r="T47" s="184"/>
    </row>
    <row r="48" spans="1:20" s="185" customFormat="1" ht="24.75" customHeight="1" x14ac:dyDescent="0.4">
      <c r="A48" s="187" t="s">
        <v>152</v>
      </c>
      <c r="B48" s="116" t="s">
        <v>77</v>
      </c>
      <c r="C48" s="136">
        <v>83750.342520000006</v>
      </c>
      <c r="D48" s="136">
        <v>30177.865519999999</v>
      </c>
      <c r="E48" s="239">
        <v>0</v>
      </c>
      <c r="F48" s="154">
        <f>E48-D48</f>
        <v>-30177.865519999999</v>
      </c>
      <c r="G48" s="182">
        <f t="shared" si="3"/>
        <v>0</v>
      </c>
      <c r="H48" s="154">
        <f t="shared" si="18"/>
        <v>-83750.342520000006</v>
      </c>
      <c r="I48" s="182">
        <f t="shared" si="4"/>
        <v>0</v>
      </c>
      <c r="J48" s="239">
        <v>0</v>
      </c>
      <c r="K48" s="239">
        <v>0</v>
      </c>
      <c r="L48" s="136">
        <f t="shared" si="17"/>
        <v>0</v>
      </c>
      <c r="M48" s="182" t="str">
        <f t="shared" si="5"/>
        <v/>
      </c>
      <c r="N48" s="154"/>
      <c r="O48" s="136">
        <f t="shared" si="6"/>
        <v>83750.342520000006</v>
      </c>
      <c r="P48" s="136">
        <f t="shared" si="7"/>
        <v>0</v>
      </c>
      <c r="Q48" s="136">
        <f t="shared" si="8"/>
        <v>-83750.342520000006</v>
      </c>
      <c r="R48" s="182">
        <f t="shared" si="9"/>
        <v>0</v>
      </c>
      <c r="S48" s="184"/>
      <c r="T48" s="184"/>
    </row>
    <row r="49" spans="1:20" s="18" customFormat="1" ht="20.25" customHeight="1" x14ac:dyDescent="0.3">
      <c r="A49" s="62" t="s">
        <v>26</v>
      </c>
      <c r="B49" s="117" t="s">
        <v>27</v>
      </c>
      <c r="C49" s="137">
        <f>C6+C10+C11+C12+C31+C32+C33+C34+C42</f>
        <v>10733134.135710001</v>
      </c>
      <c r="D49" s="137">
        <f>D6+D10+D11+D12+D31+D32+D33+D34+D42</f>
        <v>6801098.7906600013</v>
      </c>
      <c r="E49" s="137">
        <f>E6+E10+E11+E12+E31+E32+E33+E34+E42</f>
        <v>5661028.3908599997</v>
      </c>
      <c r="F49" s="137">
        <f t="shared" si="10"/>
        <v>-1140070.3998000016</v>
      </c>
      <c r="G49" s="160">
        <f>IFERROR(E49/D49,"")</f>
        <v>0.83236967512283921</v>
      </c>
      <c r="H49" s="137">
        <f t="shared" si="18"/>
        <v>-5072105.7448500013</v>
      </c>
      <c r="I49" s="160">
        <f>IFERROR(E49/C49,"")</f>
        <v>0.52743479390845427</v>
      </c>
      <c r="J49" s="137">
        <f>J6+J10+J11+J12+J31+J32+J33+J34+J42</f>
        <v>2164518.5460800002</v>
      </c>
      <c r="K49" s="137">
        <f>K6+K10+K11+K12+K31+K32+K33+K34+K42</f>
        <v>618981.32297999994</v>
      </c>
      <c r="L49" s="137">
        <f>L6+L10+L11+L12+L31+L32+L33+L34+L42</f>
        <v>-1545537.2231000001</v>
      </c>
      <c r="M49" s="160">
        <f>IFERROR(K49/J49,"")</f>
        <v>0.28596720693430477</v>
      </c>
      <c r="N49" s="137" t="e">
        <f>#REF!+#REF!</f>
        <v>#REF!</v>
      </c>
      <c r="O49" s="137">
        <f t="shared" si="6"/>
        <v>12897652.681790002</v>
      </c>
      <c r="P49" s="137">
        <f t="shared" si="7"/>
        <v>6280009.7138399994</v>
      </c>
      <c r="Q49" s="137">
        <f t="shared" si="8"/>
        <v>-6617642.9679500023</v>
      </c>
      <c r="R49" s="160">
        <f t="shared" si="9"/>
        <v>0.48691105806459256</v>
      </c>
      <c r="S49" s="31"/>
      <c r="T49" s="32"/>
    </row>
    <row r="50" spans="1:20" s="49" customFormat="1" ht="24" customHeight="1" x14ac:dyDescent="0.4">
      <c r="A50" s="63" t="s">
        <v>168</v>
      </c>
      <c r="B50" s="111" t="s">
        <v>136</v>
      </c>
      <c r="C50" s="239"/>
      <c r="D50" s="239"/>
      <c r="E50" s="239"/>
      <c r="F50" s="136">
        <f t="shared" si="10"/>
        <v>0</v>
      </c>
      <c r="G50" s="178" t="str">
        <f>IFERROR(E50/D50,"")</f>
        <v/>
      </c>
      <c r="H50" s="136">
        <f t="shared" si="18"/>
        <v>0</v>
      </c>
      <c r="I50" s="178" t="str">
        <f>IFERROR(E50/C50,"")</f>
        <v/>
      </c>
      <c r="J50" s="239">
        <v>0</v>
      </c>
      <c r="K50" s="239">
        <v>0</v>
      </c>
      <c r="L50" s="136">
        <f>K50-J50</f>
        <v>0</v>
      </c>
      <c r="M50" s="178" t="str">
        <f>IFERROR(K50/J50,"")</f>
        <v/>
      </c>
      <c r="N50" s="136" t="e">
        <f>#REF!+#REF!</f>
        <v>#REF!</v>
      </c>
      <c r="O50" s="136">
        <f t="shared" si="6"/>
        <v>0</v>
      </c>
      <c r="P50" s="136">
        <f t="shared" si="7"/>
        <v>0</v>
      </c>
      <c r="Q50" s="136">
        <f t="shared" si="8"/>
        <v>0</v>
      </c>
      <c r="R50" s="178" t="str">
        <f t="shared" si="9"/>
        <v/>
      </c>
      <c r="S50" s="48"/>
      <c r="T50" s="48"/>
    </row>
    <row r="51" spans="1:20" s="49" customFormat="1" ht="90.75" customHeight="1" x14ac:dyDescent="0.4">
      <c r="A51" s="63" t="s">
        <v>169</v>
      </c>
      <c r="B51" s="111" t="s">
        <v>170</v>
      </c>
      <c r="C51" s="136">
        <v>137580.53266999999</v>
      </c>
      <c r="D51" s="136">
        <v>135745.53267000002</v>
      </c>
      <c r="E51" s="136">
        <v>118944.89966</v>
      </c>
      <c r="F51" s="136">
        <f t="shared" si="10"/>
        <v>-16800.63301000002</v>
      </c>
      <c r="G51" s="180">
        <f>IFERROR(E51/D51,"")</f>
        <v>0.87623435792290361</v>
      </c>
      <c r="H51" s="136">
        <f t="shared" si="18"/>
        <v>-18635.63300999999</v>
      </c>
      <c r="I51" s="180">
        <f>IFERROR(E51/C51,"")</f>
        <v>0.86454745705412162</v>
      </c>
      <c r="J51" s="136">
        <v>3895.0619999999999</v>
      </c>
      <c r="K51" s="136">
        <v>1557</v>
      </c>
      <c r="L51" s="136">
        <f>K51-J51</f>
        <v>-2338.0619999999999</v>
      </c>
      <c r="M51" s="180">
        <f>IFERROR(K51/J51,"")</f>
        <v>0.39973689764116721</v>
      </c>
      <c r="N51" s="136"/>
      <c r="O51" s="136">
        <f t="shared" si="6"/>
        <v>141475.59466999999</v>
      </c>
      <c r="P51" s="136">
        <f t="shared" si="7"/>
        <v>120501.89966</v>
      </c>
      <c r="Q51" s="136">
        <f t="shared" si="8"/>
        <v>-20973.695009999996</v>
      </c>
      <c r="R51" s="180">
        <f t="shared" si="9"/>
        <v>0.85175043753007473</v>
      </c>
      <c r="S51" s="48"/>
      <c r="T51" s="48"/>
    </row>
    <row r="52" spans="1:20" s="31" customFormat="1" ht="21" customHeight="1" x14ac:dyDescent="0.35">
      <c r="A52" s="64" t="s">
        <v>28</v>
      </c>
      <c r="B52" s="118" t="s">
        <v>137</v>
      </c>
      <c r="C52" s="138">
        <f>C49+C50+C51</f>
        <v>10870714.668380002</v>
      </c>
      <c r="D52" s="138">
        <f>D49+D50+D51</f>
        <v>6936844.323330001</v>
      </c>
      <c r="E52" s="138">
        <f>E49+E50+E51</f>
        <v>5779973.2905199993</v>
      </c>
      <c r="F52" s="138">
        <f t="shared" si="10"/>
        <v>-1156871.0328100016</v>
      </c>
      <c r="G52" s="161">
        <f>IFERROR(E52/D52,"")</f>
        <v>0.8332280531481423</v>
      </c>
      <c r="H52" s="138">
        <f t="shared" si="18"/>
        <v>-5090741.3778600022</v>
      </c>
      <c r="I52" s="161">
        <f>IFERROR(E52/C52,"")</f>
        <v>0.53170131558437406</v>
      </c>
      <c r="J52" s="138">
        <f>J49+J50+J51</f>
        <v>2168413.6080800002</v>
      </c>
      <c r="K52" s="138">
        <f>K49+K50+K51</f>
        <v>620538.32297999994</v>
      </c>
      <c r="L52" s="138">
        <f>L49+L50+L51</f>
        <v>-1547875.2851</v>
      </c>
      <c r="M52" s="161">
        <f>IFERROR(K52/J52,"")</f>
        <v>0.28617156831507312</v>
      </c>
      <c r="N52" s="138" t="e">
        <f>#REF!+#REF!</f>
        <v>#REF!</v>
      </c>
      <c r="O52" s="138">
        <f t="shared" si="6"/>
        <v>13039128.276460001</v>
      </c>
      <c r="P52" s="138">
        <f t="shared" si="7"/>
        <v>6400511.613499999</v>
      </c>
      <c r="Q52" s="138">
        <f t="shared" si="8"/>
        <v>-6638616.6629600022</v>
      </c>
      <c r="R52" s="161">
        <f t="shared" si="9"/>
        <v>0.49086959479147613</v>
      </c>
    </row>
    <row r="53" spans="1:20" s="31" customFormat="1" ht="37.5" hidden="1" customHeight="1" x14ac:dyDescent="0.35">
      <c r="A53" s="65" t="s">
        <v>29</v>
      </c>
      <c r="B53" s="119" t="s">
        <v>30</v>
      </c>
      <c r="C53" s="261"/>
      <c r="D53" s="295"/>
      <c r="E53" s="262"/>
      <c r="F53" s="140">
        <f t="shared" si="10"/>
        <v>0</v>
      </c>
      <c r="G53" s="161" t="str">
        <f t="shared" ref="G53:G91" si="19">IFERROR(E53/D53,"")</f>
        <v/>
      </c>
      <c r="H53" s="140">
        <f t="shared" si="18"/>
        <v>0</v>
      </c>
      <c r="I53" s="161" t="str">
        <f t="shared" ref="I53:I91" si="20">IFERROR(E53/C53,"")</f>
        <v/>
      </c>
      <c r="J53" s="287"/>
      <c r="K53" s="287"/>
      <c r="L53" s="215" t="e">
        <f>K53-#REF!</f>
        <v>#REF!</v>
      </c>
      <c r="M53" s="161" t="str">
        <f t="shared" ref="M53:M91" si="21">IFERROR(K53/J53,"")</f>
        <v/>
      </c>
      <c r="N53" s="141"/>
      <c r="O53" s="140">
        <f t="shared" ref="O53:O91" si="22">C53+J53</f>
        <v>0</v>
      </c>
      <c r="P53" s="140">
        <f t="shared" ref="P53:P66" si="23">E53+K53</f>
        <v>0</v>
      </c>
      <c r="Q53" s="140">
        <f t="shared" ref="Q53:Q66" si="24">P53-O53</f>
        <v>0</v>
      </c>
      <c r="R53" s="161" t="str">
        <f t="shared" ref="R53:R91" si="25">IFERROR(P53/O53,"")</f>
        <v/>
      </c>
    </row>
    <row r="54" spans="1:20" ht="20.25" hidden="1" customHeight="1" x14ac:dyDescent="0.4">
      <c r="A54" s="66"/>
      <c r="B54" s="120" t="s">
        <v>31</v>
      </c>
      <c r="C54" s="263"/>
      <c r="D54" s="212"/>
      <c r="E54" s="263"/>
      <c r="F54" s="142">
        <f t="shared" si="10"/>
        <v>0</v>
      </c>
      <c r="G54" s="161" t="str">
        <f t="shared" si="19"/>
        <v/>
      </c>
      <c r="H54" s="142">
        <f t="shared" si="18"/>
        <v>0</v>
      </c>
      <c r="I54" s="161" t="str">
        <f t="shared" si="20"/>
        <v/>
      </c>
      <c r="J54" s="264"/>
      <c r="K54" s="264"/>
      <c r="L54" s="212" t="e">
        <f>K54-#REF!</f>
        <v>#REF!</v>
      </c>
      <c r="M54" s="161" t="str">
        <f t="shared" si="21"/>
        <v/>
      </c>
      <c r="N54" s="143"/>
      <c r="O54" s="142">
        <f t="shared" si="22"/>
        <v>0</v>
      </c>
      <c r="P54" s="142">
        <f t="shared" si="23"/>
        <v>0</v>
      </c>
      <c r="Q54" s="142">
        <f t="shared" si="24"/>
        <v>0</v>
      </c>
      <c r="R54" s="161" t="str">
        <f t="shared" si="25"/>
        <v/>
      </c>
    </row>
    <row r="55" spans="1:20" ht="60.75" hidden="1" customHeight="1" x14ac:dyDescent="0.4">
      <c r="A55" s="67">
        <v>406</v>
      </c>
      <c r="B55" s="121" t="s">
        <v>32</v>
      </c>
      <c r="C55" s="263"/>
      <c r="D55" s="212"/>
      <c r="E55" s="263"/>
      <c r="F55" s="142">
        <f t="shared" si="10"/>
        <v>0</v>
      </c>
      <c r="G55" s="161" t="str">
        <f t="shared" si="19"/>
        <v/>
      </c>
      <c r="H55" s="142">
        <f t="shared" si="18"/>
        <v>0</v>
      </c>
      <c r="I55" s="161" t="str">
        <f t="shared" si="20"/>
        <v/>
      </c>
      <c r="J55" s="264"/>
      <c r="K55" s="264"/>
      <c r="L55" s="212" t="e">
        <f>K55-#REF!</f>
        <v>#REF!</v>
      </c>
      <c r="M55" s="161" t="str">
        <f t="shared" si="21"/>
        <v/>
      </c>
      <c r="N55" s="143"/>
      <c r="O55" s="142">
        <f t="shared" si="22"/>
        <v>0</v>
      </c>
      <c r="P55" s="142">
        <f t="shared" si="23"/>
        <v>0</v>
      </c>
      <c r="Q55" s="142">
        <f t="shared" si="24"/>
        <v>0</v>
      </c>
      <c r="R55" s="161" t="str">
        <f t="shared" si="25"/>
        <v/>
      </c>
    </row>
    <row r="56" spans="1:20" ht="20.25" hidden="1" customHeight="1" x14ac:dyDescent="0.4">
      <c r="A56" s="67">
        <v>406.1</v>
      </c>
      <c r="B56" s="122" t="s">
        <v>33</v>
      </c>
      <c r="C56" s="265"/>
      <c r="D56" s="213"/>
      <c r="E56" s="265"/>
      <c r="F56" s="144">
        <f t="shared" si="10"/>
        <v>0</v>
      </c>
      <c r="G56" s="161" t="str">
        <f t="shared" si="19"/>
        <v/>
      </c>
      <c r="H56" s="144">
        <f t="shared" si="18"/>
        <v>0</v>
      </c>
      <c r="I56" s="161" t="str">
        <f t="shared" si="20"/>
        <v/>
      </c>
      <c r="J56" s="266"/>
      <c r="K56" s="266"/>
      <c r="L56" s="213" t="e">
        <f>K56-#REF!</f>
        <v>#REF!</v>
      </c>
      <c r="M56" s="161" t="str">
        <f t="shared" si="21"/>
        <v/>
      </c>
      <c r="N56" s="143"/>
      <c r="O56" s="144">
        <f t="shared" si="22"/>
        <v>0</v>
      </c>
      <c r="P56" s="144">
        <f t="shared" si="23"/>
        <v>0</v>
      </c>
      <c r="Q56" s="144">
        <f t="shared" si="24"/>
        <v>0</v>
      </c>
      <c r="R56" s="161" t="str">
        <f t="shared" si="25"/>
        <v/>
      </c>
    </row>
    <row r="57" spans="1:20" ht="20.25" hidden="1" customHeight="1" x14ac:dyDescent="0.4">
      <c r="A57" s="67">
        <v>406.2</v>
      </c>
      <c r="B57" s="122" t="s">
        <v>34</v>
      </c>
      <c r="C57" s="265"/>
      <c r="D57" s="213"/>
      <c r="E57" s="265"/>
      <c r="F57" s="144">
        <f t="shared" si="10"/>
        <v>0</v>
      </c>
      <c r="G57" s="161" t="str">
        <f t="shared" si="19"/>
        <v/>
      </c>
      <c r="H57" s="144">
        <f t="shared" si="18"/>
        <v>0</v>
      </c>
      <c r="I57" s="161" t="str">
        <f t="shared" si="20"/>
        <v/>
      </c>
      <c r="J57" s="266"/>
      <c r="K57" s="266"/>
      <c r="L57" s="213" t="e">
        <f>K57-#REF!</f>
        <v>#REF!</v>
      </c>
      <c r="M57" s="161" t="str">
        <f t="shared" si="21"/>
        <v/>
      </c>
      <c r="N57" s="143"/>
      <c r="O57" s="144">
        <f t="shared" si="22"/>
        <v>0</v>
      </c>
      <c r="P57" s="144">
        <f t="shared" si="23"/>
        <v>0</v>
      </c>
      <c r="Q57" s="144">
        <f t="shared" si="24"/>
        <v>0</v>
      </c>
      <c r="R57" s="161" t="str">
        <f t="shared" si="25"/>
        <v/>
      </c>
    </row>
    <row r="58" spans="1:20" ht="60.75" hidden="1" customHeight="1" x14ac:dyDescent="0.4">
      <c r="A58" s="67">
        <v>201</v>
      </c>
      <c r="B58" s="121" t="s">
        <v>35</v>
      </c>
      <c r="C58" s="263"/>
      <c r="D58" s="212"/>
      <c r="E58" s="263"/>
      <c r="F58" s="142">
        <f t="shared" si="10"/>
        <v>0</v>
      </c>
      <c r="G58" s="161" t="str">
        <f t="shared" si="19"/>
        <v/>
      </c>
      <c r="H58" s="142">
        <f t="shared" si="18"/>
        <v>0</v>
      </c>
      <c r="I58" s="161" t="str">
        <f t="shared" si="20"/>
        <v/>
      </c>
      <c r="J58" s="264"/>
      <c r="K58" s="264"/>
      <c r="L58" s="212" t="e">
        <f>K58-#REF!</f>
        <v>#REF!</v>
      </c>
      <c r="M58" s="161" t="str">
        <f t="shared" si="21"/>
        <v/>
      </c>
      <c r="N58" s="143"/>
      <c r="O58" s="142">
        <f t="shared" si="22"/>
        <v>0</v>
      </c>
      <c r="P58" s="142">
        <f t="shared" si="23"/>
        <v>0</v>
      </c>
      <c r="Q58" s="142">
        <f t="shared" si="24"/>
        <v>0</v>
      </c>
      <c r="R58" s="161" t="str">
        <f t="shared" si="25"/>
        <v/>
      </c>
    </row>
    <row r="59" spans="1:20" ht="20.25" hidden="1" customHeight="1" x14ac:dyDescent="0.4">
      <c r="A59" s="66">
        <v>201.01</v>
      </c>
      <c r="B59" s="123" t="s">
        <v>36</v>
      </c>
      <c r="C59" s="263"/>
      <c r="D59" s="212"/>
      <c r="E59" s="263"/>
      <c r="F59" s="142">
        <f t="shared" si="10"/>
        <v>0</v>
      </c>
      <c r="G59" s="161" t="str">
        <f t="shared" si="19"/>
        <v/>
      </c>
      <c r="H59" s="142">
        <f t="shared" si="18"/>
        <v>0</v>
      </c>
      <c r="I59" s="161" t="str">
        <f t="shared" si="20"/>
        <v/>
      </c>
      <c r="J59" s="264"/>
      <c r="K59" s="264"/>
      <c r="L59" s="212" t="e">
        <f>K59-#REF!</f>
        <v>#REF!</v>
      </c>
      <c r="M59" s="161" t="str">
        <f t="shared" si="21"/>
        <v/>
      </c>
      <c r="N59" s="143"/>
      <c r="O59" s="142">
        <f t="shared" si="22"/>
        <v>0</v>
      </c>
      <c r="P59" s="142">
        <f t="shared" si="23"/>
        <v>0</v>
      </c>
      <c r="Q59" s="142">
        <f t="shared" si="24"/>
        <v>0</v>
      </c>
      <c r="R59" s="161" t="str">
        <f t="shared" si="25"/>
        <v/>
      </c>
    </row>
    <row r="60" spans="1:20" ht="15" hidden="1" customHeight="1" x14ac:dyDescent="0.4">
      <c r="A60" s="66">
        <v>201.011</v>
      </c>
      <c r="B60" s="124" t="s">
        <v>37</v>
      </c>
      <c r="C60" s="265"/>
      <c r="D60" s="213"/>
      <c r="E60" s="265"/>
      <c r="F60" s="144">
        <f t="shared" si="10"/>
        <v>0</v>
      </c>
      <c r="G60" s="161" t="str">
        <f t="shared" si="19"/>
        <v/>
      </c>
      <c r="H60" s="144">
        <f t="shared" si="18"/>
        <v>0</v>
      </c>
      <c r="I60" s="161" t="str">
        <f t="shared" si="20"/>
        <v/>
      </c>
      <c r="J60" s="266"/>
      <c r="K60" s="266"/>
      <c r="L60" s="213" t="e">
        <f>K60-#REF!</f>
        <v>#REF!</v>
      </c>
      <c r="M60" s="161" t="str">
        <f t="shared" si="21"/>
        <v/>
      </c>
      <c r="N60" s="143"/>
      <c r="O60" s="144">
        <f t="shared" si="22"/>
        <v>0</v>
      </c>
      <c r="P60" s="144">
        <f t="shared" si="23"/>
        <v>0</v>
      </c>
      <c r="Q60" s="144">
        <f t="shared" si="24"/>
        <v>0</v>
      </c>
      <c r="R60" s="161" t="str">
        <f t="shared" si="25"/>
        <v/>
      </c>
    </row>
    <row r="61" spans="1:20" ht="20.25" hidden="1" customHeight="1" x14ac:dyDescent="0.4">
      <c r="A61" s="66">
        <v>201.012</v>
      </c>
      <c r="B61" s="124" t="s">
        <v>38</v>
      </c>
      <c r="C61" s="265"/>
      <c r="D61" s="213"/>
      <c r="E61" s="265"/>
      <c r="F61" s="144">
        <f t="shared" si="10"/>
        <v>0</v>
      </c>
      <c r="G61" s="161" t="str">
        <f t="shared" si="19"/>
        <v/>
      </c>
      <c r="H61" s="144">
        <f t="shared" si="18"/>
        <v>0</v>
      </c>
      <c r="I61" s="161" t="str">
        <f t="shared" si="20"/>
        <v/>
      </c>
      <c r="J61" s="266"/>
      <c r="K61" s="266"/>
      <c r="L61" s="213" t="e">
        <f>K61-#REF!</f>
        <v>#REF!</v>
      </c>
      <c r="M61" s="161" t="str">
        <f t="shared" si="21"/>
        <v/>
      </c>
      <c r="N61" s="143"/>
      <c r="O61" s="144">
        <f t="shared" si="22"/>
        <v>0</v>
      </c>
      <c r="P61" s="144">
        <f t="shared" si="23"/>
        <v>0</v>
      </c>
      <c r="Q61" s="144">
        <f t="shared" si="24"/>
        <v>0</v>
      </c>
      <c r="R61" s="161" t="str">
        <f t="shared" si="25"/>
        <v/>
      </c>
    </row>
    <row r="62" spans="1:20" ht="20.25" hidden="1" customHeight="1" x14ac:dyDescent="0.4">
      <c r="A62" s="66">
        <v>201.02</v>
      </c>
      <c r="B62" s="125" t="s">
        <v>39</v>
      </c>
      <c r="C62" s="263"/>
      <c r="D62" s="212"/>
      <c r="E62" s="263"/>
      <c r="F62" s="142">
        <f t="shared" si="10"/>
        <v>0</v>
      </c>
      <c r="G62" s="161" t="str">
        <f t="shared" si="19"/>
        <v/>
      </c>
      <c r="H62" s="142">
        <f t="shared" si="18"/>
        <v>0</v>
      </c>
      <c r="I62" s="161" t="str">
        <f t="shared" si="20"/>
        <v/>
      </c>
      <c r="J62" s="264"/>
      <c r="K62" s="264"/>
      <c r="L62" s="212" t="e">
        <f>K62-#REF!</f>
        <v>#REF!</v>
      </c>
      <c r="M62" s="161" t="str">
        <f t="shared" si="21"/>
        <v/>
      </c>
      <c r="N62" s="143"/>
      <c r="O62" s="142">
        <f t="shared" si="22"/>
        <v>0</v>
      </c>
      <c r="P62" s="142">
        <f t="shared" si="23"/>
        <v>0</v>
      </c>
      <c r="Q62" s="142">
        <f t="shared" si="24"/>
        <v>0</v>
      </c>
      <c r="R62" s="161" t="str">
        <f t="shared" si="25"/>
        <v/>
      </c>
    </row>
    <row r="63" spans="1:20" ht="20.25" hidden="1" customHeight="1" x14ac:dyDescent="0.4">
      <c r="A63" s="66">
        <v>201.02099999999999</v>
      </c>
      <c r="B63" s="124" t="s">
        <v>37</v>
      </c>
      <c r="C63" s="265"/>
      <c r="D63" s="213"/>
      <c r="E63" s="265"/>
      <c r="F63" s="144">
        <f t="shared" si="10"/>
        <v>0</v>
      </c>
      <c r="G63" s="161" t="str">
        <f t="shared" si="19"/>
        <v/>
      </c>
      <c r="H63" s="144">
        <f t="shared" si="18"/>
        <v>0</v>
      </c>
      <c r="I63" s="161" t="str">
        <f t="shared" si="20"/>
        <v/>
      </c>
      <c r="J63" s="266"/>
      <c r="K63" s="266"/>
      <c r="L63" s="213" t="e">
        <f>K63-#REF!</f>
        <v>#REF!</v>
      </c>
      <c r="M63" s="161" t="str">
        <f t="shared" si="21"/>
        <v/>
      </c>
      <c r="N63" s="143"/>
      <c r="O63" s="144">
        <f t="shared" si="22"/>
        <v>0</v>
      </c>
      <c r="P63" s="144">
        <f t="shared" si="23"/>
        <v>0</v>
      </c>
      <c r="Q63" s="144">
        <f t="shared" si="24"/>
        <v>0</v>
      </c>
      <c r="R63" s="161" t="str">
        <f t="shared" si="25"/>
        <v/>
      </c>
    </row>
    <row r="64" spans="1:20" ht="20.25" hidden="1" customHeight="1" x14ac:dyDescent="0.4">
      <c r="A64" s="66">
        <v>201.02199999999999</v>
      </c>
      <c r="B64" s="124" t="s">
        <v>38</v>
      </c>
      <c r="C64" s="265"/>
      <c r="D64" s="213"/>
      <c r="E64" s="265"/>
      <c r="F64" s="144">
        <f t="shared" si="10"/>
        <v>0</v>
      </c>
      <c r="G64" s="161" t="str">
        <f t="shared" si="19"/>
        <v/>
      </c>
      <c r="H64" s="144">
        <f t="shared" si="18"/>
        <v>0</v>
      </c>
      <c r="I64" s="161" t="str">
        <f t="shared" si="20"/>
        <v/>
      </c>
      <c r="J64" s="266"/>
      <c r="K64" s="266"/>
      <c r="L64" s="213" t="e">
        <f>K64-#REF!</f>
        <v>#REF!</v>
      </c>
      <c r="M64" s="161" t="str">
        <f t="shared" si="21"/>
        <v/>
      </c>
      <c r="N64" s="143"/>
      <c r="O64" s="144">
        <f t="shared" si="22"/>
        <v>0</v>
      </c>
      <c r="P64" s="144">
        <f t="shared" si="23"/>
        <v>0</v>
      </c>
      <c r="Q64" s="144">
        <f t="shared" si="24"/>
        <v>0</v>
      </c>
      <c r="R64" s="161" t="str">
        <f t="shared" si="25"/>
        <v/>
      </c>
    </row>
    <row r="65" spans="1:18" ht="40.5" hidden="1" customHeight="1" x14ac:dyDescent="0.4">
      <c r="A65" s="66">
        <v>201.03</v>
      </c>
      <c r="B65" s="125" t="s">
        <v>40</v>
      </c>
      <c r="C65" s="263"/>
      <c r="D65" s="212"/>
      <c r="E65" s="263"/>
      <c r="F65" s="142">
        <f t="shared" si="10"/>
        <v>0</v>
      </c>
      <c r="G65" s="161" t="str">
        <f t="shared" si="19"/>
        <v/>
      </c>
      <c r="H65" s="142">
        <f t="shared" si="18"/>
        <v>0</v>
      </c>
      <c r="I65" s="161" t="str">
        <f t="shared" si="20"/>
        <v/>
      </c>
      <c r="J65" s="264"/>
      <c r="K65" s="264"/>
      <c r="L65" s="212" t="e">
        <f>K65-#REF!</f>
        <v>#REF!</v>
      </c>
      <c r="M65" s="161" t="str">
        <f t="shared" si="21"/>
        <v/>
      </c>
      <c r="N65" s="143"/>
      <c r="O65" s="142">
        <f t="shared" si="22"/>
        <v>0</v>
      </c>
      <c r="P65" s="142">
        <f t="shared" si="23"/>
        <v>0</v>
      </c>
      <c r="Q65" s="142">
        <f t="shared" si="24"/>
        <v>0</v>
      </c>
      <c r="R65" s="161" t="str">
        <f t="shared" si="25"/>
        <v/>
      </c>
    </row>
    <row r="66" spans="1:18" ht="20.25" hidden="1" customHeight="1" x14ac:dyDescent="0.4">
      <c r="A66" s="66">
        <v>201.03100000000001</v>
      </c>
      <c r="B66" s="124" t="s">
        <v>37</v>
      </c>
      <c r="C66" s="265"/>
      <c r="D66" s="213"/>
      <c r="E66" s="265"/>
      <c r="F66" s="144">
        <f t="shared" si="10"/>
        <v>0</v>
      </c>
      <c r="G66" s="161" t="str">
        <f t="shared" si="19"/>
        <v/>
      </c>
      <c r="H66" s="144">
        <f t="shared" si="18"/>
        <v>0</v>
      </c>
      <c r="I66" s="161" t="str">
        <f t="shared" si="20"/>
        <v/>
      </c>
      <c r="J66" s="266"/>
      <c r="K66" s="266"/>
      <c r="L66" s="213" t="e">
        <f>K66-#REF!</f>
        <v>#REF!</v>
      </c>
      <c r="M66" s="161" t="str">
        <f t="shared" si="21"/>
        <v/>
      </c>
      <c r="N66" s="143"/>
      <c r="O66" s="144">
        <f t="shared" si="22"/>
        <v>0</v>
      </c>
      <c r="P66" s="144">
        <f t="shared" si="23"/>
        <v>0</v>
      </c>
      <c r="Q66" s="144">
        <f t="shared" si="24"/>
        <v>0</v>
      </c>
      <c r="R66" s="161" t="str">
        <f t="shared" si="25"/>
        <v/>
      </c>
    </row>
    <row r="67" spans="1:18" ht="20.25" hidden="1" customHeight="1" x14ac:dyDescent="0.4">
      <c r="A67" s="66">
        <v>201.03200000000001</v>
      </c>
      <c r="B67" s="124" t="s">
        <v>38</v>
      </c>
      <c r="C67" s="265"/>
      <c r="D67" s="213"/>
      <c r="E67" s="265"/>
      <c r="F67" s="144">
        <f t="shared" si="10"/>
        <v>0</v>
      </c>
      <c r="G67" s="161" t="str">
        <f t="shared" si="19"/>
        <v/>
      </c>
      <c r="H67" s="144">
        <f t="shared" si="18"/>
        <v>0</v>
      </c>
      <c r="I67" s="161" t="str">
        <f t="shared" si="20"/>
        <v/>
      </c>
      <c r="J67" s="266"/>
      <c r="K67" s="266"/>
      <c r="L67" s="213" t="e">
        <f>K67-#REF!</f>
        <v>#REF!</v>
      </c>
      <c r="M67" s="161" t="str">
        <f t="shared" si="21"/>
        <v/>
      </c>
      <c r="N67" s="143"/>
      <c r="O67" s="144">
        <f t="shared" si="22"/>
        <v>0</v>
      </c>
      <c r="P67" s="144">
        <f t="shared" ref="P67:P91" si="26">E67+K67</f>
        <v>0</v>
      </c>
      <c r="Q67" s="144">
        <f t="shared" ref="Q67:Q91" si="27">P67-O67</f>
        <v>0</v>
      </c>
      <c r="R67" s="161" t="str">
        <f t="shared" si="25"/>
        <v/>
      </c>
    </row>
    <row r="68" spans="1:18" ht="40.5" hidden="1" customHeight="1" x14ac:dyDescent="0.4">
      <c r="A68" s="67">
        <v>202</v>
      </c>
      <c r="B68" s="121" t="s">
        <v>41</v>
      </c>
      <c r="C68" s="263"/>
      <c r="D68" s="212"/>
      <c r="E68" s="263"/>
      <c r="F68" s="142">
        <f t="shared" si="10"/>
        <v>0</v>
      </c>
      <c r="G68" s="161" t="str">
        <f t="shared" si="19"/>
        <v/>
      </c>
      <c r="H68" s="142">
        <f t="shared" si="18"/>
        <v>0</v>
      </c>
      <c r="I68" s="161" t="str">
        <f t="shared" si="20"/>
        <v/>
      </c>
      <c r="J68" s="264"/>
      <c r="K68" s="264"/>
      <c r="L68" s="212" t="e">
        <f>K68-#REF!</f>
        <v>#REF!</v>
      </c>
      <c r="M68" s="161" t="str">
        <f t="shared" si="21"/>
        <v/>
      </c>
      <c r="N68" s="143"/>
      <c r="O68" s="142">
        <f t="shared" si="22"/>
        <v>0</v>
      </c>
      <c r="P68" s="142">
        <f t="shared" si="26"/>
        <v>0</v>
      </c>
      <c r="Q68" s="142">
        <f t="shared" si="27"/>
        <v>0</v>
      </c>
      <c r="R68" s="161" t="str">
        <f t="shared" si="25"/>
        <v/>
      </c>
    </row>
    <row r="69" spans="1:18" ht="40.5" hidden="1" customHeight="1" x14ac:dyDescent="0.4">
      <c r="A69" s="66">
        <v>202.01</v>
      </c>
      <c r="B69" s="125" t="s">
        <v>42</v>
      </c>
      <c r="C69" s="263"/>
      <c r="D69" s="212"/>
      <c r="E69" s="263"/>
      <c r="F69" s="142">
        <f t="shared" si="10"/>
        <v>0</v>
      </c>
      <c r="G69" s="161" t="str">
        <f t="shared" si="19"/>
        <v/>
      </c>
      <c r="H69" s="142">
        <f t="shared" si="18"/>
        <v>0</v>
      </c>
      <c r="I69" s="161" t="str">
        <f t="shared" si="20"/>
        <v/>
      </c>
      <c r="J69" s="264"/>
      <c r="K69" s="264"/>
      <c r="L69" s="212" t="e">
        <f>K69-#REF!</f>
        <v>#REF!</v>
      </c>
      <c r="M69" s="161" t="str">
        <f t="shared" si="21"/>
        <v/>
      </c>
      <c r="N69" s="143"/>
      <c r="O69" s="142">
        <f t="shared" si="22"/>
        <v>0</v>
      </c>
      <c r="P69" s="142">
        <f t="shared" si="26"/>
        <v>0</v>
      </c>
      <c r="Q69" s="142">
        <f t="shared" si="27"/>
        <v>0</v>
      </c>
      <c r="R69" s="161" t="str">
        <f t="shared" si="25"/>
        <v/>
      </c>
    </row>
    <row r="70" spans="1:18" ht="21" hidden="1" x14ac:dyDescent="0.4">
      <c r="A70" s="66">
        <v>202.011</v>
      </c>
      <c r="B70" s="124" t="s">
        <v>37</v>
      </c>
      <c r="C70" s="265"/>
      <c r="D70" s="213"/>
      <c r="E70" s="265"/>
      <c r="F70" s="144">
        <f t="shared" si="10"/>
        <v>0</v>
      </c>
      <c r="G70" s="161" t="str">
        <f t="shared" si="19"/>
        <v/>
      </c>
      <c r="H70" s="144">
        <f t="shared" si="18"/>
        <v>0</v>
      </c>
      <c r="I70" s="161" t="str">
        <f t="shared" si="20"/>
        <v/>
      </c>
      <c r="J70" s="266"/>
      <c r="K70" s="266"/>
      <c r="L70" s="213" t="e">
        <f>K70-#REF!</f>
        <v>#REF!</v>
      </c>
      <c r="M70" s="161" t="str">
        <f t="shared" si="21"/>
        <v/>
      </c>
      <c r="N70" s="143"/>
      <c r="O70" s="144">
        <f t="shared" si="22"/>
        <v>0</v>
      </c>
      <c r="P70" s="144">
        <f t="shared" si="26"/>
        <v>0</v>
      </c>
      <c r="Q70" s="144">
        <f t="shared" si="27"/>
        <v>0</v>
      </c>
      <c r="R70" s="161" t="str">
        <f t="shared" si="25"/>
        <v/>
      </c>
    </row>
    <row r="71" spans="1:18" ht="21" hidden="1" x14ac:dyDescent="0.4">
      <c r="A71" s="66">
        <v>202.012</v>
      </c>
      <c r="B71" s="124" t="s">
        <v>38</v>
      </c>
      <c r="C71" s="265"/>
      <c r="D71" s="213"/>
      <c r="E71" s="265"/>
      <c r="F71" s="144">
        <f t="shared" si="10"/>
        <v>0</v>
      </c>
      <c r="G71" s="161" t="str">
        <f t="shared" si="19"/>
        <v/>
      </c>
      <c r="H71" s="144">
        <f t="shared" si="18"/>
        <v>0</v>
      </c>
      <c r="I71" s="161" t="str">
        <f t="shared" si="20"/>
        <v/>
      </c>
      <c r="J71" s="266"/>
      <c r="K71" s="266"/>
      <c r="L71" s="213" t="e">
        <f>K71-#REF!</f>
        <v>#REF!</v>
      </c>
      <c r="M71" s="161" t="str">
        <f t="shared" si="21"/>
        <v/>
      </c>
      <c r="N71" s="143"/>
      <c r="O71" s="144">
        <f t="shared" si="22"/>
        <v>0</v>
      </c>
      <c r="P71" s="144">
        <f t="shared" si="26"/>
        <v>0</v>
      </c>
      <c r="Q71" s="144">
        <f t="shared" si="27"/>
        <v>0</v>
      </c>
      <c r="R71" s="161" t="str">
        <f t="shared" si="25"/>
        <v/>
      </c>
    </row>
    <row r="72" spans="1:18" ht="19.5" hidden="1" customHeight="1" x14ac:dyDescent="0.4">
      <c r="A72" s="66">
        <v>202.01300000000001</v>
      </c>
      <c r="B72" s="124" t="s">
        <v>43</v>
      </c>
      <c r="C72" s="265"/>
      <c r="D72" s="213"/>
      <c r="E72" s="265"/>
      <c r="F72" s="144">
        <f t="shared" si="10"/>
        <v>0</v>
      </c>
      <c r="G72" s="161" t="str">
        <f t="shared" si="19"/>
        <v/>
      </c>
      <c r="H72" s="144">
        <f t="shared" si="18"/>
        <v>0</v>
      </c>
      <c r="I72" s="161" t="str">
        <f t="shared" si="20"/>
        <v/>
      </c>
      <c r="J72" s="266"/>
      <c r="K72" s="266"/>
      <c r="L72" s="213" t="e">
        <f>K72-#REF!</f>
        <v>#REF!</v>
      </c>
      <c r="M72" s="161" t="str">
        <f t="shared" si="21"/>
        <v/>
      </c>
      <c r="N72" s="143"/>
      <c r="O72" s="144">
        <f t="shared" si="22"/>
        <v>0</v>
      </c>
      <c r="P72" s="144">
        <f t="shared" si="26"/>
        <v>0</v>
      </c>
      <c r="Q72" s="144">
        <f t="shared" si="27"/>
        <v>0</v>
      </c>
      <c r="R72" s="161" t="str">
        <f t="shared" si="25"/>
        <v/>
      </c>
    </row>
    <row r="73" spans="1:18" ht="21" hidden="1" x14ac:dyDescent="0.4">
      <c r="A73" s="66">
        <v>202.01400000000001</v>
      </c>
      <c r="B73" s="124" t="s">
        <v>44</v>
      </c>
      <c r="C73" s="265"/>
      <c r="D73" s="213"/>
      <c r="E73" s="265"/>
      <c r="F73" s="144">
        <f t="shared" si="10"/>
        <v>0</v>
      </c>
      <c r="G73" s="161" t="str">
        <f t="shared" si="19"/>
        <v/>
      </c>
      <c r="H73" s="144">
        <f t="shared" si="18"/>
        <v>0</v>
      </c>
      <c r="I73" s="161" t="str">
        <f t="shared" si="20"/>
        <v/>
      </c>
      <c r="J73" s="266"/>
      <c r="K73" s="266"/>
      <c r="L73" s="213" t="e">
        <f>K73-#REF!</f>
        <v>#REF!</v>
      </c>
      <c r="M73" s="161" t="str">
        <f t="shared" si="21"/>
        <v/>
      </c>
      <c r="N73" s="143"/>
      <c r="O73" s="144">
        <f t="shared" si="22"/>
        <v>0</v>
      </c>
      <c r="P73" s="144">
        <f t="shared" si="26"/>
        <v>0</v>
      </c>
      <c r="Q73" s="144">
        <f t="shared" si="27"/>
        <v>0</v>
      </c>
      <c r="R73" s="161" t="str">
        <f t="shared" si="25"/>
        <v/>
      </c>
    </row>
    <row r="74" spans="1:18" ht="40.799999999999997" hidden="1" x14ac:dyDescent="0.4">
      <c r="A74" s="67">
        <v>203</v>
      </c>
      <c r="B74" s="121" t="s">
        <v>45</v>
      </c>
      <c r="C74" s="263"/>
      <c r="D74" s="212"/>
      <c r="E74" s="263"/>
      <c r="F74" s="142">
        <f t="shared" si="10"/>
        <v>0</v>
      </c>
      <c r="G74" s="161" t="str">
        <f t="shared" si="19"/>
        <v/>
      </c>
      <c r="H74" s="142">
        <f t="shared" si="18"/>
        <v>0</v>
      </c>
      <c r="I74" s="161" t="str">
        <f t="shared" si="20"/>
        <v/>
      </c>
      <c r="J74" s="264"/>
      <c r="K74" s="264"/>
      <c r="L74" s="212" t="e">
        <f>K74-#REF!</f>
        <v>#REF!</v>
      </c>
      <c r="M74" s="161" t="str">
        <f t="shared" si="21"/>
        <v/>
      </c>
      <c r="N74" s="143"/>
      <c r="O74" s="142">
        <f t="shared" si="22"/>
        <v>0</v>
      </c>
      <c r="P74" s="142">
        <f t="shared" si="26"/>
        <v>0</v>
      </c>
      <c r="Q74" s="142">
        <f t="shared" si="27"/>
        <v>0</v>
      </c>
      <c r="R74" s="161" t="str">
        <f t="shared" si="25"/>
        <v/>
      </c>
    </row>
    <row r="75" spans="1:18" ht="15.75" hidden="1" customHeight="1" x14ac:dyDescent="0.4">
      <c r="A75" s="66">
        <v>203.01</v>
      </c>
      <c r="B75" s="125" t="s">
        <v>46</v>
      </c>
      <c r="C75" s="263"/>
      <c r="D75" s="212"/>
      <c r="E75" s="263"/>
      <c r="F75" s="142">
        <f t="shared" si="10"/>
        <v>0</v>
      </c>
      <c r="G75" s="161" t="str">
        <f t="shared" si="19"/>
        <v/>
      </c>
      <c r="H75" s="142">
        <f t="shared" si="18"/>
        <v>0</v>
      </c>
      <c r="I75" s="161" t="str">
        <f t="shared" si="20"/>
        <v/>
      </c>
      <c r="J75" s="264"/>
      <c r="K75" s="264"/>
      <c r="L75" s="212" t="e">
        <f>K75-#REF!</f>
        <v>#REF!</v>
      </c>
      <c r="M75" s="161" t="str">
        <f t="shared" si="21"/>
        <v/>
      </c>
      <c r="N75" s="143"/>
      <c r="O75" s="142">
        <f t="shared" si="22"/>
        <v>0</v>
      </c>
      <c r="P75" s="142">
        <f t="shared" si="26"/>
        <v>0</v>
      </c>
      <c r="Q75" s="142">
        <f t="shared" si="27"/>
        <v>0</v>
      </c>
      <c r="R75" s="161" t="str">
        <f t="shared" si="25"/>
        <v/>
      </c>
    </row>
    <row r="76" spans="1:18" ht="21" hidden="1" x14ac:dyDescent="0.4">
      <c r="A76" s="66">
        <v>203.011</v>
      </c>
      <c r="B76" s="124" t="s">
        <v>47</v>
      </c>
      <c r="C76" s="265"/>
      <c r="D76" s="213"/>
      <c r="E76" s="265"/>
      <c r="F76" s="144">
        <f t="shared" si="10"/>
        <v>0</v>
      </c>
      <c r="G76" s="161" t="str">
        <f t="shared" si="19"/>
        <v/>
      </c>
      <c r="H76" s="144">
        <f t="shared" si="18"/>
        <v>0</v>
      </c>
      <c r="I76" s="161" t="str">
        <f t="shared" si="20"/>
        <v/>
      </c>
      <c r="J76" s="266"/>
      <c r="K76" s="266"/>
      <c r="L76" s="213" t="e">
        <f>K76-#REF!</f>
        <v>#REF!</v>
      </c>
      <c r="M76" s="161" t="str">
        <f t="shared" si="21"/>
        <v/>
      </c>
      <c r="N76" s="143"/>
      <c r="O76" s="144">
        <f t="shared" si="22"/>
        <v>0</v>
      </c>
      <c r="P76" s="144">
        <f t="shared" si="26"/>
        <v>0</v>
      </c>
      <c r="Q76" s="144">
        <f t="shared" si="27"/>
        <v>0</v>
      </c>
      <c r="R76" s="161" t="str">
        <f t="shared" si="25"/>
        <v/>
      </c>
    </row>
    <row r="77" spans="1:18" ht="21" hidden="1" x14ac:dyDescent="0.4">
      <c r="A77" s="66">
        <v>203.012</v>
      </c>
      <c r="B77" s="124" t="s">
        <v>48</v>
      </c>
      <c r="C77" s="265"/>
      <c r="D77" s="213"/>
      <c r="E77" s="265"/>
      <c r="F77" s="144">
        <f t="shared" si="10"/>
        <v>0</v>
      </c>
      <c r="G77" s="161" t="str">
        <f t="shared" si="19"/>
        <v/>
      </c>
      <c r="H77" s="144">
        <f t="shared" si="18"/>
        <v>0</v>
      </c>
      <c r="I77" s="161" t="str">
        <f t="shared" si="20"/>
        <v/>
      </c>
      <c r="J77" s="266"/>
      <c r="K77" s="266"/>
      <c r="L77" s="213" t="e">
        <f>K77-#REF!</f>
        <v>#REF!</v>
      </c>
      <c r="M77" s="161" t="str">
        <f t="shared" si="21"/>
        <v/>
      </c>
      <c r="N77" s="143"/>
      <c r="O77" s="144">
        <f t="shared" si="22"/>
        <v>0</v>
      </c>
      <c r="P77" s="144">
        <f t="shared" si="26"/>
        <v>0</v>
      </c>
      <c r="Q77" s="144">
        <f t="shared" si="27"/>
        <v>0</v>
      </c>
      <c r="R77" s="161" t="str">
        <f t="shared" si="25"/>
        <v/>
      </c>
    </row>
    <row r="78" spans="1:18" ht="15.75" hidden="1" customHeight="1" x14ac:dyDescent="0.4">
      <c r="A78" s="66">
        <v>203.01300000000001</v>
      </c>
      <c r="B78" s="124" t="s">
        <v>43</v>
      </c>
      <c r="C78" s="265"/>
      <c r="D78" s="213"/>
      <c r="E78" s="265"/>
      <c r="F78" s="144">
        <f t="shared" si="10"/>
        <v>0</v>
      </c>
      <c r="G78" s="161" t="str">
        <f t="shared" si="19"/>
        <v/>
      </c>
      <c r="H78" s="144">
        <f t="shared" si="18"/>
        <v>0</v>
      </c>
      <c r="I78" s="161" t="str">
        <f t="shared" si="20"/>
        <v/>
      </c>
      <c r="J78" s="266"/>
      <c r="K78" s="266"/>
      <c r="L78" s="213" t="e">
        <f>K78-#REF!</f>
        <v>#REF!</v>
      </c>
      <c r="M78" s="161" t="str">
        <f t="shared" si="21"/>
        <v/>
      </c>
      <c r="N78" s="143"/>
      <c r="O78" s="144">
        <f t="shared" si="22"/>
        <v>0</v>
      </c>
      <c r="P78" s="144">
        <f t="shared" si="26"/>
        <v>0</v>
      </c>
      <c r="Q78" s="144">
        <f t="shared" si="27"/>
        <v>0</v>
      </c>
      <c r="R78" s="161" t="str">
        <f t="shared" si="25"/>
        <v/>
      </c>
    </row>
    <row r="79" spans="1:18" ht="14.25" hidden="1" customHeight="1" x14ac:dyDescent="0.4">
      <c r="A79" s="67">
        <v>204</v>
      </c>
      <c r="B79" s="121" t="s">
        <v>49</v>
      </c>
      <c r="C79" s="265"/>
      <c r="D79" s="213"/>
      <c r="E79" s="265"/>
      <c r="F79" s="144">
        <f t="shared" si="10"/>
        <v>0</v>
      </c>
      <c r="G79" s="161" t="str">
        <f t="shared" si="19"/>
        <v/>
      </c>
      <c r="H79" s="144">
        <f t="shared" si="18"/>
        <v>0</v>
      </c>
      <c r="I79" s="161" t="str">
        <f t="shared" si="20"/>
        <v/>
      </c>
      <c r="J79" s="266"/>
      <c r="K79" s="266"/>
      <c r="L79" s="213" t="e">
        <f>K79-#REF!</f>
        <v>#REF!</v>
      </c>
      <c r="M79" s="161" t="str">
        <f t="shared" si="21"/>
        <v/>
      </c>
      <c r="N79" s="143"/>
      <c r="O79" s="144">
        <f t="shared" si="22"/>
        <v>0</v>
      </c>
      <c r="P79" s="144">
        <f t="shared" si="26"/>
        <v>0</v>
      </c>
      <c r="Q79" s="144">
        <f t="shared" si="27"/>
        <v>0</v>
      </c>
      <c r="R79" s="161" t="str">
        <f t="shared" si="25"/>
        <v/>
      </c>
    </row>
    <row r="80" spans="1:18" ht="18.75" hidden="1" customHeight="1" x14ac:dyDescent="0.4">
      <c r="A80" s="67">
        <v>205</v>
      </c>
      <c r="B80" s="121" t="s">
        <v>50</v>
      </c>
      <c r="C80" s="265"/>
      <c r="D80" s="213"/>
      <c r="E80" s="265"/>
      <c r="F80" s="144">
        <f t="shared" ref="F80:F91" si="28">E80-D80</f>
        <v>0</v>
      </c>
      <c r="G80" s="161" t="str">
        <f t="shared" si="19"/>
        <v/>
      </c>
      <c r="H80" s="144">
        <f t="shared" si="18"/>
        <v>0</v>
      </c>
      <c r="I80" s="161" t="str">
        <f t="shared" si="20"/>
        <v/>
      </c>
      <c r="J80" s="266"/>
      <c r="K80" s="266"/>
      <c r="L80" s="213" t="e">
        <f>K80-#REF!</f>
        <v>#REF!</v>
      </c>
      <c r="M80" s="161" t="str">
        <f t="shared" si="21"/>
        <v/>
      </c>
      <c r="N80" s="143"/>
      <c r="O80" s="144">
        <f t="shared" si="22"/>
        <v>0</v>
      </c>
      <c r="P80" s="144">
        <f t="shared" si="26"/>
        <v>0</v>
      </c>
      <c r="Q80" s="144">
        <f t="shared" si="27"/>
        <v>0</v>
      </c>
      <c r="R80" s="161" t="str">
        <f t="shared" si="25"/>
        <v/>
      </c>
    </row>
    <row r="81" spans="1:20" ht="15" hidden="1" customHeight="1" x14ac:dyDescent="0.4">
      <c r="A81" s="67">
        <v>900.4</v>
      </c>
      <c r="B81" s="126" t="s">
        <v>51</v>
      </c>
      <c r="C81" s="263"/>
      <c r="D81" s="212"/>
      <c r="E81" s="263"/>
      <c r="F81" s="142">
        <f t="shared" si="28"/>
        <v>0</v>
      </c>
      <c r="G81" s="161" t="str">
        <f t="shared" si="19"/>
        <v/>
      </c>
      <c r="H81" s="142">
        <f t="shared" si="18"/>
        <v>0</v>
      </c>
      <c r="I81" s="161" t="str">
        <f t="shared" si="20"/>
        <v/>
      </c>
      <c r="J81" s="264"/>
      <c r="K81" s="264"/>
      <c r="L81" s="212" t="e">
        <f>K81-#REF!</f>
        <v>#REF!</v>
      </c>
      <c r="M81" s="161" t="str">
        <f t="shared" si="21"/>
        <v/>
      </c>
      <c r="N81" s="143"/>
      <c r="O81" s="142">
        <f t="shared" si="22"/>
        <v>0</v>
      </c>
      <c r="P81" s="142">
        <f t="shared" si="26"/>
        <v>0</v>
      </c>
      <c r="Q81" s="142">
        <f t="shared" si="27"/>
        <v>0</v>
      </c>
      <c r="R81" s="161" t="str">
        <f t="shared" si="25"/>
        <v/>
      </c>
    </row>
    <row r="82" spans="1:20" s="181" customFormat="1" ht="21" customHeight="1" x14ac:dyDescent="0.35">
      <c r="A82" s="130"/>
      <c r="B82" s="131" t="s">
        <v>0</v>
      </c>
      <c r="C82" s="139">
        <f>SUM(C83:C85)</f>
        <v>2040.9</v>
      </c>
      <c r="D82" s="295">
        <f>SUM(D83:D89)+D90</f>
        <v>1450</v>
      </c>
      <c r="E82" s="139">
        <f>SUM(E83:E89)+E90</f>
        <v>-67.843429999999998</v>
      </c>
      <c r="F82" s="139">
        <f t="shared" si="28"/>
        <v>-1517.8434299999999</v>
      </c>
      <c r="G82" s="162">
        <f t="shared" si="19"/>
        <v>-4.6788572413793104E-2</v>
      </c>
      <c r="H82" s="139"/>
      <c r="I82" s="162"/>
      <c r="J82" s="295">
        <f>SUM(J83:J89)+J90</f>
        <v>8007.8010000000004</v>
      </c>
      <c r="K82" s="295">
        <f>SUM(K83:K89)+K90</f>
        <v>-2181.3666700000003</v>
      </c>
      <c r="L82" s="134"/>
      <c r="M82" s="162"/>
      <c r="N82" s="139"/>
      <c r="O82" s="139">
        <f t="shared" si="22"/>
        <v>10048.701000000001</v>
      </c>
      <c r="P82" s="139">
        <f t="shared" si="26"/>
        <v>-2249.2101000000002</v>
      </c>
      <c r="Q82" s="139"/>
      <c r="R82" s="162"/>
    </row>
    <row r="83" spans="1:20" s="181" customFormat="1" ht="44.25" customHeight="1" x14ac:dyDescent="0.4">
      <c r="A83" s="163">
        <v>1140</v>
      </c>
      <c r="B83" s="127" t="s">
        <v>171</v>
      </c>
      <c r="C83" s="267"/>
      <c r="D83" s="146"/>
      <c r="E83" s="145">
        <v>-67.843429999999998</v>
      </c>
      <c r="F83" s="145">
        <f t="shared" si="28"/>
        <v>-67.843429999999998</v>
      </c>
      <c r="G83" s="177" t="str">
        <f t="shared" si="19"/>
        <v/>
      </c>
      <c r="H83" s="145"/>
      <c r="I83" s="177" t="str">
        <f t="shared" si="20"/>
        <v/>
      </c>
      <c r="J83" s="268">
        <v>0</v>
      </c>
      <c r="K83" s="268">
        <v>0</v>
      </c>
      <c r="L83" s="146"/>
      <c r="M83" s="177" t="str">
        <f t="shared" si="21"/>
        <v/>
      </c>
      <c r="N83" s="145"/>
      <c r="O83" s="145">
        <f t="shared" si="22"/>
        <v>0</v>
      </c>
      <c r="P83" s="145">
        <f t="shared" si="26"/>
        <v>-67.843429999999998</v>
      </c>
      <c r="Q83" s="145"/>
      <c r="R83" s="177" t="str">
        <f t="shared" si="25"/>
        <v/>
      </c>
    </row>
    <row r="84" spans="1:20" s="181" customFormat="1" ht="87" customHeight="1" x14ac:dyDescent="0.4">
      <c r="A84" s="163">
        <v>8820</v>
      </c>
      <c r="B84" s="127" t="s">
        <v>175</v>
      </c>
      <c r="C84" s="145">
        <v>2040.9</v>
      </c>
      <c r="D84" s="146">
        <v>1450</v>
      </c>
      <c r="E84" s="268"/>
      <c r="F84" s="145">
        <f t="shared" si="28"/>
        <v>-1450</v>
      </c>
      <c r="G84" s="177">
        <f t="shared" si="19"/>
        <v>0</v>
      </c>
      <c r="H84" s="145"/>
      <c r="I84" s="177">
        <f t="shared" si="20"/>
        <v>0</v>
      </c>
      <c r="J84" s="146">
        <v>-10.9</v>
      </c>
      <c r="K84" s="145">
        <v>-1731.3666700000001</v>
      </c>
      <c r="L84" s="136"/>
      <c r="M84" s="177"/>
      <c r="N84" s="145"/>
      <c r="O84" s="145">
        <f t="shared" si="22"/>
        <v>2030</v>
      </c>
      <c r="P84" s="145">
        <f t="shared" si="26"/>
        <v>-1731.3666700000001</v>
      </c>
      <c r="Q84" s="145"/>
      <c r="R84" s="177"/>
    </row>
    <row r="85" spans="1:20" s="181" customFormat="1" ht="63" x14ac:dyDescent="0.4">
      <c r="A85" s="163" t="s">
        <v>172</v>
      </c>
      <c r="B85" s="127" t="s">
        <v>173</v>
      </c>
      <c r="C85" s="267"/>
      <c r="D85" s="146"/>
      <c r="E85" s="268"/>
      <c r="F85" s="145">
        <f t="shared" si="28"/>
        <v>0</v>
      </c>
      <c r="G85" s="177" t="str">
        <f t="shared" si="19"/>
        <v/>
      </c>
      <c r="H85" s="145">
        <f t="shared" si="18"/>
        <v>0</v>
      </c>
      <c r="I85" s="177" t="str">
        <f t="shared" si="20"/>
        <v/>
      </c>
      <c r="J85" s="268">
        <v>0</v>
      </c>
      <c r="K85" s="146">
        <v>-450</v>
      </c>
      <c r="L85" s="136"/>
      <c r="M85" s="177" t="str">
        <f t="shared" si="21"/>
        <v/>
      </c>
      <c r="N85" s="145"/>
      <c r="O85" s="145">
        <f t="shared" si="22"/>
        <v>0</v>
      </c>
      <c r="P85" s="145">
        <f t="shared" si="26"/>
        <v>-450</v>
      </c>
      <c r="Q85" s="145"/>
      <c r="R85" s="177"/>
    </row>
    <row r="86" spans="1:20" s="181" customFormat="1" ht="131.25" customHeight="1" x14ac:dyDescent="0.4">
      <c r="A86" s="163">
        <v>8880</v>
      </c>
      <c r="B86" s="127" t="s">
        <v>174</v>
      </c>
      <c r="C86" s="267"/>
      <c r="D86" s="146"/>
      <c r="E86" s="267"/>
      <c r="F86" s="145"/>
      <c r="G86" s="177" t="str">
        <f t="shared" si="19"/>
        <v/>
      </c>
      <c r="H86" s="145"/>
      <c r="I86" s="177" t="str">
        <f t="shared" si="20"/>
        <v/>
      </c>
      <c r="J86" s="146">
        <v>8018.701</v>
      </c>
      <c r="K86" s="268">
        <v>0</v>
      </c>
      <c r="L86" s="136">
        <f>K86-J86</f>
        <v>-8018.701</v>
      </c>
      <c r="M86" s="177">
        <f t="shared" si="21"/>
        <v>0</v>
      </c>
      <c r="N86" s="145"/>
      <c r="O86" s="145">
        <f>C86+J86</f>
        <v>8018.701</v>
      </c>
      <c r="P86" s="145">
        <f t="shared" si="26"/>
        <v>0</v>
      </c>
      <c r="Q86" s="145">
        <f t="shared" si="27"/>
        <v>-8018.701</v>
      </c>
      <c r="R86" s="177">
        <f t="shared" si="25"/>
        <v>0</v>
      </c>
    </row>
    <row r="87" spans="1:20" s="7" customFormat="1" ht="63" hidden="1" x14ac:dyDescent="0.4">
      <c r="A87" s="68">
        <v>8103</v>
      </c>
      <c r="B87" s="128" t="s">
        <v>1</v>
      </c>
      <c r="C87" s="267"/>
      <c r="D87" s="146"/>
      <c r="E87" s="267"/>
      <c r="F87" s="146">
        <f t="shared" si="28"/>
        <v>0</v>
      </c>
      <c r="G87" s="161" t="str">
        <f t="shared" si="19"/>
        <v/>
      </c>
      <c r="H87" s="146">
        <f>E87-C87</f>
        <v>0</v>
      </c>
      <c r="I87" s="161" t="str">
        <f t="shared" si="20"/>
        <v/>
      </c>
      <c r="J87" s="268"/>
      <c r="K87" s="268"/>
      <c r="L87" s="136">
        <f>K87-J87</f>
        <v>0</v>
      </c>
      <c r="M87" s="161" t="str">
        <f t="shared" si="21"/>
        <v/>
      </c>
      <c r="N87" s="146"/>
      <c r="O87" s="146">
        <f t="shared" si="22"/>
        <v>0</v>
      </c>
      <c r="P87" s="146">
        <f t="shared" si="26"/>
        <v>0</v>
      </c>
      <c r="Q87" s="146">
        <f t="shared" si="27"/>
        <v>0</v>
      </c>
      <c r="R87" s="161" t="str">
        <f t="shared" si="25"/>
        <v/>
      </c>
    </row>
    <row r="88" spans="1:20" s="7" customFormat="1" ht="63" hidden="1" x14ac:dyDescent="0.4">
      <c r="A88" s="68">
        <v>8104</v>
      </c>
      <c r="B88" s="128" t="s">
        <v>2</v>
      </c>
      <c r="C88" s="267"/>
      <c r="D88" s="146"/>
      <c r="E88" s="267"/>
      <c r="F88" s="146">
        <f t="shared" si="28"/>
        <v>0</v>
      </c>
      <c r="G88" s="161" t="str">
        <f t="shared" si="19"/>
        <v/>
      </c>
      <c r="H88" s="146">
        <f>E88-C88</f>
        <v>0</v>
      </c>
      <c r="I88" s="161" t="str">
        <f t="shared" si="20"/>
        <v/>
      </c>
      <c r="J88" s="268"/>
      <c r="K88" s="268"/>
      <c r="L88" s="136">
        <f>K88-J88</f>
        <v>0</v>
      </c>
      <c r="M88" s="161" t="str">
        <f t="shared" si="21"/>
        <v/>
      </c>
      <c r="N88" s="146"/>
      <c r="O88" s="146">
        <f t="shared" si="22"/>
        <v>0</v>
      </c>
      <c r="P88" s="146">
        <f t="shared" si="26"/>
        <v>0</v>
      </c>
      <c r="Q88" s="146">
        <f t="shared" si="27"/>
        <v>0</v>
      </c>
      <c r="R88" s="161" t="str">
        <f t="shared" si="25"/>
        <v/>
      </c>
    </row>
    <row r="89" spans="1:20" s="7" customFormat="1" ht="42" hidden="1" x14ac:dyDescent="0.4">
      <c r="A89" s="68">
        <v>8106</v>
      </c>
      <c r="B89" s="128" t="s">
        <v>3</v>
      </c>
      <c r="C89" s="267"/>
      <c r="D89" s="146"/>
      <c r="E89" s="267"/>
      <c r="F89" s="146">
        <f t="shared" si="28"/>
        <v>0</v>
      </c>
      <c r="G89" s="161" t="str">
        <f t="shared" si="19"/>
        <v/>
      </c>
      <c r="H89" s="146">
        <f>E89-C89</f>
        <v>0</v>
      </c>
      <c r="I89" s="161" t="str">
        <f t="shared" si="20"/>
        <v/>
      </c>
      <c r="J89" s="268"/>
      <c r="K89" s="268"/>
      <c r="L89" s="136">
        <f>K89-J89</f>
        <v>0</v>
      </c>
      <c r="M89" s="161" t="str">
        <f t="shared" si="21"/>
        <v/>
      </c>
      <c r="N89" s="146"/>
      <c r="O89" s="146">
        <f t="shared" si="22"/>
        <v>0</v>
      </c>
      <c r="P89" s="146">
        <f t="shared" si="26"/>
        <v>0</v>
      </c>
      <c r="Q89" s="146">
        <f t="shared" si="27"/>
        <v>0</v>
      </c>
      <c r="R89" s="161" t="str">
        <f t="shared" si="25"/>
        <v/>
      </c>
    </row>
    <row r="90" spans="1:20" s="7" customFormat="1" ht="63" hidden="1" x14ac:dyDescent="0.4">
      <c r="A90" s="68">
        <v>8107</v>
      </c>
      <c r="B90" s="128" t="s">
        <v>115</v>
      </c>
      <c r="C90" s="267"/>
      <c r="D90" s="146"/>
      <c r="E90" s="267"/>
      <c r="F90" s="146">
        <f t="shared" si="28"/>
        <v>0</v>
      </c>
      <c r="G90" s="161" t="str">
        <f t="shared" si="19"/>
        <v/>
      </c>
      <c r="H90" s="146">
        <f>E90-C90</f>
        <v>0</v>
      </c>
      <c r="I90" s="161" t="str">
        <f t="shared" si="20"/>
        <v/>
      </c>
      <c r="J90" s="268"/>
      <c r="K90" s="268"/>
      <c r="L90" s="136">
        <f>K90-J90</f>
        <v>0</v>
      </c>
      <c r="M90" s="161" t="str">
        <f t="shared" si="21"/>
        <v/>
      </c>
      <c r="N90" s="146"/>
      <c r="O90" s="146">
        <f t="shared" si="22"/>
        <v>0</v>
      </c>
      <c r="P90" s="146">
        <f t="shared" si="26"/>
        <v>0</v>
      </c>
      <c r="Q90" s="146">
        <f t="shared" si="27"/>
        <v>0</v>
      </c>
      <c r="R90" s="161" t="str">
        <f t="shared" si="25"/>
        <v/>
      </c>
    </row>
    <row r="91" spans="1:20" ht="25.5" customHeight="1" x14ac:dyDescent="0.35">
      <c r="A91" s="69"/>
      <c r="B91" s="129" t="s">
        <v>4</v>
      </c>
      <c r="C91" s="138">
        <f>C82+C52</f>
        <v>10872755.568380002</v>
      </c>
      <c r="D91" s="138">
        <f>D82+D52</f>
        <v>6938294.323330001</v>
      </c>
      <c r="E91" s="138">
        <f>E82+E52</f>
        <v>5779905.447089999</v>
      </c>
      <c r="F91" s="138">
        <f t="shared" si="28"/>
        <v>-1158388.876240002</v>
      </c>
      <c r="G91" s="161">
        <f t="shared" si="19"/>
        <v>0.83304414280251537</v>
      </c>
      <c r="H91" s="138">
        <f>E91-C91</f>
        <v>-5092850.1212900029</v>
      </c>
      <c r="I91" s="161">
        <f t="shared" si="20"/>
        <v>0.53159527138631169</v>
      </c>
      <c r="J91" s="138">
        <f>J52+J82</f>
        <v>2176421.4090800001</v>
      </c>
      <c r="K91" s="138">
        <f>K52+K82</f>
        <v>618356.95630999992</v>
      </c>
      <c r="L91" s="138">
        <f>L52+L82</f>
        <v>-1547875.2851</v>
      </c>
      <c r="M91" s="161">
        <f t="shared" si="21"/>
        <v>0.28411637274391038</v>
      </c>
      <c r="N91" s="179"/>
      <c r="O91" s="179">
        <f t="shared" si="22"/>
        <v>13049176.977460003</v>
      </c>
      <c r="P91" s="179">
        <f t="shared" si="26"/>
        <v>6398262.4033999993</v>
      </c>
      <c r="Q91" s="179">
        <f t="shared" si="27"/>
        <v>-6650914.5740600033</v>
      </c>
      <c r="R91" s="161">
        <f t="shared" si="25"/>
        <v>0.49031922966879776</v>
      </c>
      <c r="S91" s="11"/>
      <c r="T91" s="11"/>
    </row>
    <row r="92" spans="1:20" x14ac:dyDescent="0.3">
      <c r="A92" s="43"/>
      <c r="B92" s="44"/>
      <c r="C92" s="269"/>
      <c r="D92" s="270"/>
      <c r="E92" s="269"/>
      <c r="F92" s="203"/>
      <c r="G92" s="203"/>
      <c r="H92" s="204"/>
      <c r="I92" s="204"/>
      <c r="J92" s="272"/>
      <c r="K92" s="272"/>
      <c r="L92" s="216"/>
      <c r="M92" s="172"/>
      <c r="N92" s="132"/>
      <c r="O92" s="132"/>
      <c r="P92" s="132"/>
      <c r="Q92" s="132"/>
      <c r="R92" s="132"/>
    </row>
    <row r="93" spans="1:20" x14ac:dyDescent="0.3">
      <c r="A93" s="40"/>
      <c r="B93" s="51"/>
      <c r="C93" s="271"/>
      <c r="D93" s="272"/>
      <c r="E93" s="271"/>
      <c r="F93" s="204"/>
      <c r="G93" s="204"/>
      <c r="H93" s="204"/>
      <c r="I93" s="204"/>
      <c r="J93" s="272"/>
      <c r="K93" s="272"/>
      <c r="L93" s="216"/>
      <c r="M93" s="172"/>
      <c r="N93" s="132"/>
      <c r="O93" s="132"/>
      <c r="P93" s="132"/>
      <c r="Q93" s="132"/>
      <c r="R93" s="132"/>
    </row>
    <row r="94" spans="1:20" x14ac:dyDescent="0.3">
      <c r="A94" s="38"/>
      <c r="B94" s="39"/>
      <c r="C94" s="273"/>
      <c r="D94" s="274"/>
      <c r="E94" s="275"/>
      <c r="F94" s="40"/>
      <c r="G94" s="40"/>
      <c r="H94" s="205"/>
      <c r="I94" s="206"/>
      <c r="J94" s="288"/>
      <c r="K94" s="289"/>
      <c r="M94" s="173"/>
    </row>
    <row r="95" spans="1:20" ht="17.399999999999999" x14ac:dyDescent="0.3">
      <c r="A95" s="38"/>
      <c r="B95" s="83"/>
      <c r="C95" s="276"/>
      <c r="D95" s="277"/>
      <c r="E95" s="278"/>
      <c r="F95" s="205"/>
      <c r="G95" s="205"/>
      <c r="H95" s="205"/>
      <c r="I95" s="206"/>
      <c r="J95" s="290"/>
      <c r="K95" s="289"/>
      <c r="M95" s="173"/>
    </row>
    <row r="96" spans="1:20" x14ac:dyDescent="0.3">
      <c r="A96" s="38"/>
      <c r="B96" s="39"/>
      <c r="C96" s="276"/>
      <c r="D96" s="277"/>
      <c r="E96" s="278"/>
      <c r="F96" s="205"/>
      <c r="G96" s="205"/>
      <c r="H96" s="205"/>
      <c r="I96" s="206"/>
      <c r="J96" s="289"/>
      <c r="K96" s="290"/>
      <c r="M96" s="173"/>
    </row>
    <row r="97" spans="1:13" x14ac:dyDescent="0.3">
      <c r="A97" s="38"/>
      <c r="B97" s="39"/>
      <c r="C97" s="276"/>
      <c r="D97" s="277"/>
      <c r="E97" s="278"/>
      <c r="F97" s="205"/>
      <c r="G97" s="205"/>
      <c r="H97" s="205"/>
      <c r="I97" s="206"/>
      <c r="J97" s="289"/>
      <c r="K97" s="289"/>
      <c r="M97" s="173"/>
    </row>
    <row r="98" spans="1:13" x14ac:dyDescent="0.3">
      <c r="A98" s="38"/>
      <c r="B98" s="39"/>
      <c r="C98" s="276"/>
      <c r="D98" s="277"/>
      <c r="E98" s="278"/>
      <c r="F98" s="205"/>
      <c r="G98" s="205"/>
      <c r="H98" s="205"/>
      <c r="I98" s="206"/>
      <c r="J98" s="289"/>
      <c r="K98" s="289"/>
      <c r="M98" s="173"/>
    </row>
    <row r="99" spans="1:13" x14ac:dyDescent="0.3">
      <c r="A99" s="38"/>
      <c r="B99" s="39"/>
      <c r="C99" s="276"/>
      <c r="D99" s="277"/>
      <c r="E99" s="278"/>
      <c r="F99" s="205"/>
      <c r="G99" s="205"/>
      <c r="H99" s="205"/>
      <c r="I99" s="206"/>
      <c r="J99" s="289"/>
      <c r="K99" s="289"/>
      <c r="M99" s="173"/>
    </row>
    <row r="100" spans="1:13" x14ac:dyDescent="0.3">
      <c r="A100" s="41"/>
      <c r="B100" s="42"/>
      <c r="C100" s="279"/>
      <c r="D100" s="280"/>
      <c r="E100" s="222"/>
      <c r="F100" s="197"/>
      <c r="G100" s="197"/>
      <c r="H100" s="197"/>
      <c r="M100" s="173"/>
    </row>
    <row r="101" spans="1:13" x14ac:dyDescent="0.3">
      <c r="A101" s="41"/>
      <c r="B101" s="42"/>
      <c r="C101" s="279"/>
      <c r="D101" s="280"/>
      <c r="E101" s="222"/>
      <c r="F101" s="197"/>
      <c r="G101" s="197"/>
      <c r="H101" s="197"/>
      <c r="M101" s="173"/>
    </row>
    <row r="102" spans="1:13" x14ac:dyDescent="0.3">
      <c r="A102" s="41"/>
      <c r="B102" s="42"/>
      <c r="C102" s="279"/>
      <c r="D102" s="280"/>
      <c r="E102" s="222"/>
      <c r="F102" s="197"/>
      <c r="G102" s="197"/>
      <c r="H102" s="197"/>
      <c r="M102" s="173"/>
    </row>
    <row r="103" spans="1:13" x14ac:dyDescent="0.3">
      <c r="M103" s="173"/>
    </row>
    <row r="104" spans="1:13" x14ac:dyDescent="0.3">
      <c r="M104" s="173"/>
    </row>
    <row r="105" spans="1:13" x14ac:dyDescent="0.3">
      <c r="M105" s="173"/>
    </row>
    <row r="106" spans="1:13" x14ac:dyDescent="0.3">
      <c r="M106" s="173"/>
    </row>
    <row r="107" spans="1:13" x14ac:dyDescent="0.3">
      <c r="M107" s="173"/>
    </row>
    <row r="108" spans="1:13" x14ac:dyDescent="0.3">
      <c r="M108" s="173"/>
    </row>
    <row r="109" spans="1:13" x14ac:dyDescent="0.3">
      <c r="M109" s="173"/>
    </row>
    <row r="110" spans="1:13" x14ac:dyDescent="0.3">
      <c r="M110" s="173"/>
    </row>
    <row r="111" spans="1:13" x14ac:dyDescent="0.3">
      <c r="M111" s="173"/>
    </row>
    <row r="112" spans="1:13" x14ac:dyDescent="0.3">
      <c r="M112" s="173"/>
    </row>
    <row r="113" spans="13:13" x14ac:dyDescent="0.3">
      <c r="M113" s="173"/>
    </row>
    <row r="114" spans="13:13" x14ac:dyDescent="0.3">
      <c r="M114" s="173"/>
    </row>
    <row r="115" spans="13:13" x14ac:dyDescent="0.3">
      <c r="M115" s="173"/>
    </row>
    <row r="116" spans="13:13" x14ac:dyDescent="0.3">
      <c r="M116" s="173"/>
    </row>
    <row r="117" spans="13:13" x14ac:dyDescent="0.3">
      <c r="M117" s="173"/>
    </row>
    <row r="118" spans="13:13" x14ac:dyDescent="0.3">
      <c r="M118" s="173"/>
    </row>
    <row r="119" spans="13:13" x14ac:dyDescent="0.3">
      <c r="M119" s="173"/>
    </row>
    <row r="120" spans="13:13" x14ac:dyDescent="0.3">
      <c r="M120" s="173"/>
    </row>
    <row r="121" spans="13:13" x14ac:dyDescent="0.3">
      <c r="M121" s="173"/>
    </row>
    <row r="122" spans="13:13" x14ac:dyDescent="0.3">
      <c r="M122" s="173"/>
    </row>
    <row r="123" spans="13:13" x14ac:dyDescent="0.3">
      <c r="M123" s="173"/>
    </row>
    <row r="124" spans="13:13" x14ac:dyDescent="0.3">
      <c r="M124" s="173"/>
    </row>
    <row r="125" spans="13:13" x14ac:dyDescent="0.3">
      <c r="M125" s="173"/>
    </row>
    <row r="126" spans="13:13" x14ac:dyDescent="0.3">
      <c r="M126" s="173"/>
    </row>
    <row r="127" spans="13:13" x14ac:dyDescent="0.3">
      <c r="M127" s="173"/>
    </row>
    <row r="128" spans="13:13" x14ac:dyDescent="0.3">
      <c r="M128" s="173"/>
    </row>
    <row r="129" spans="13:13" x14ac:dyDescent="0.3">
      <c r="M129" s="173"/>
    </row>
    <row r="130" spans="13:13" x14ac:dyDescent="0.3">
      <c r="M130" s="173"/>
    </row>
    <row r="131" spans="13:13" x14ac:dyDescent="0.3">
      <c r="M131" s="173"/>
    </row>
    <row r="132" spans="13:13" x14ac:dyDescent="0.3">
      <c r="M132" s="173"/>
    </row>
    <row r="133" spans="13:13" x14ac:dyDescent="0.3">
      <c r="M133" s="173"/>
    </row>
    <row r="134" spans="13:13" x14ac:dyDescent="0.3">
      <c r="M134" s="173"/>
    </row>
    <row r="135" spans="13:13" x14ac:dyDescent="0.3">
      <c r="M135" s="173"/>
    </row>
    <row r="136" spans="13:13" x14ac:dyDescent="0.3">
      <c r="M136" s="173"/>
    </row>
    <row r="137" spans="13:13" x14ac:dyDescent="0.3">
      <c r="M137" s="173"/>
    </row>
    <row r="138" spans="13:13" x14ac:dyDescent="0.3">
      <c r="M138" s="173"/>
    </row>
    <row r="139" spans="13:13" x14ac:dyDescent="0.3">
      <c r="M139" s="173"/>
    </row>
    <row r="140" spans="13:13" x14ac:dyDescent="0.3">
      <c r="M140" s="173"/>
    </row>
    <row r="141" spans="13:13" x14ac:dyDescent="0.3">
      <c r="M141" s="173"/>
    </row>
    <row r="142" spans="13:13" x14ac:dyDescent="0.3">
      <c r="M142" s="173"/>
    </row>
    <row r="143" spans="13:13" x14ac:dyDescent="0.3">
      <c r="M143" s="173"/>
    </row>
    <row r="144" spans="13:13" x14ac:dyDescent="0.3">
      <c r="M144" s="173"/>
    </row>
    <row r="145" spans="13:13" x14ac:dyDescent="0.3">
      <c r="M145" s="173"/>
    </row>
    <row r="146" spans="13:13" x14ac:dyDescent="0.3">
      <c r="M146" s="173"/>
    </row>
    <row r="147" spans="13:13" x14ac:dyDescent="0.3">
      <c r="M147" s="173"/>
    </row>
    <row r="148" spans="13:13" x14ac:dyDescent="0.3">
      <c r="M148" s="173"/>
    </row>
    <row r="149" spans="13:13" x14ac:dyDescent="0.3">
      <c r="M149" s="173"/>
    </row>
    <row r="150" spans="13:13" x14ac:dyDescent="0.3">
      <c r="M150" s="173"/>
    </row>
    <row r="151" spans="13:13" x14ac:dyDescent="0.3">
      <c r="M151" s="173"/>
    </row>
    <row r="152" spans="13:13" x14ac:dyDescent="0.3">
      <c r="M152" s="173"/>
    </row>
    <row r="153" spans="13:13" x14ac:dyDescent="0.3">
      <c r="M153" s="173"/>
    </row>
    <row r="154" spans="13:13" x14ac:dyDescent="0.3">
      <c r="M154" s="173"/>
    </row>
    <row r="155" spans="13:13" x14ac:dyDescent="0.3">
      <c r="M155" s="173"/>
    </row>
    <row r="156" spans="13:13" x14ac:dyDescent="0.3">
      <c r="M156" s="173"/>
    </row>
    <row r="157" spans="13:13" x14ac:dyDescent="0.3">
      <c r="M157" s="173"/>
    </row>
    <row r="158" spans="13:13" x14ac:dyDescent="0.3">
      <c r="M158" s="173"/>
    </row>
    <row r="159" spans="13:13" x14ac:dyDescent="0.3">
      <c r="M159" s="173"/>
    </row>
    <row r="160" spans="13:13" x14ac:dyDescent="0.3">
      <c r="M160" s="173"/>
    </row>
    <row r="161" spans="13:13" x14ac:dyDescent="0.3">
      <c r="M161" s="173"/>
    </row>
    <row r="162" spans="13:13" x14ac:dyDescent="0.3">
      <c r="M162" s="173"/>
    </row>
    <row r="163" spans="13:13" x14ac:dyDescent="0.3">
      <c r="M163" s="173"/>
    </row>
    <row r="164" spans="13:13" x14ac:dyDescent="0.3">
      <c r="M164" s="173"/>
    </row>
    <row r="165" spans="13:13" x14ac:dyDescent="0.3">
      <c r="M165" s="173"/>
    </row>
    <row r="166" spans="13:13" x14ac:dyDescent="0.3">
      <c r="M166" s="173"/>
    </row>
    <row r="167" spans="13:13" x14ac:dyDescent="0.3">
      <c r="M167" s="173"/>
    </row>
    <row r="168" spans="13:13" x14ac:dyDescent="0.3">
      <c r="M168" s="173"/>
    </row>
    <row r="169" spans="13:13" x14ac:dyDescent="0.3">
      <c r="M169" s="173"/>
    </row>
    <row r="170" spans="13:13" x14ac:dyDescent="0.3">
      <c r="M170" s="173"/>
    </row>
    <row r="171" spans="13:13" x14ac:dyDescent="0.3">
      <c r="M171" s="173"/>
    </row>
    <row r="172" spans="13:13" x14ac:dyDescent="0.3">
      <c r="M172" s="173"/>
    </row>
    <row r="173" spans="13:13" x14ac:dyDescent="0.3">
      <c r="M173" s="173"/>
    </row>
    <row r="174" spans="13:13" x14ac:dyDescent="0.3">
      <c r="M174" s="173"/>
    </row>
    <row r="175" spans="13:13" x14ac:dyDescent="0.3">
      <c r="M175" s="173"/>
    </row>
    <row r="176" spans="13:13" x14ac:dyDescent="0.3">
      <c r="M176" s="173"/>
    </row>
    <row r="177" spans="13:13" x14ac:dyDescent="0.3">
      <c r="M177" s="173"/>
    </row>
    <row r="178" spans="13:13" x14ac:dyDescent="0.3">
      <c r="M178" s="173"/>
    </row>
    <row r="179" spans="13:13" x14ac:dyDescent="0.3">
      <c r="M179" s="173"/>
    </row>
    <row r="180" spans="13:13" x14ac:dyDescent="0.3">
      <c r="M180" s="173"/>
    </row>
    <row r="181" spans="13:13" x14ac:dyDescent="0.3">
      <c r="M181" s="173"/>
    </row>
    <row r="182" spans="13:13" x14ac:dyDescent="0.3">
      <c r="M182" s="173"/>
    </row>
    <row r="183" spans="13:13" x14ac:dyDescent="0.3">
      <c r="M183" s="173"/>
    </row>
    <row r="184" spans="13:13" x14ac:dyDescent="0.3">
      <c r="M184" s="173"/>
    </row>
    <row r="185" spans="13:13" x14ac:dyDescent="0.3">
      <c r="M185" s="173"/>
    </row>
    <row r="186" spans="13:13" x14ac:dyDescent="0.3">
      <c r="M186" s="173"/>
    </row>
    <row r="187" spans="13:13" x14ac:dyDescent="0.3">
      <c r="M187" s="173"/>
    </row>
    <row r="188" spans="13:13" x14ac:dyDescent="0.3">
      <c r="M188" s="173"/>
    </row>
    <row r="189" spans="13:13" x14ac:dyDescent="0.3">
      <c r="M189" s="173"/>
    </row>
    <row r="190" spans="13:13" x14ac:dyDescent="0.3">
      <c r="M190" s="173"/>
    </row>
    <row r="191" spans="13:13" x14ac:dyDescent="0.3">
      <c r="M191" s="173"/>
    </row>
    <row r="192" spans="13:13" x14ac:dyDescent="0.3">
      <c r="M192" s="173"/>
    </row>
    <row r="193" spans="13:13" x14ac:dyDescent="0.3">
      <c r="M193" s="173"/>
    </row>
    <row r="194" spans="13:13" x14ac:dyDescent="0.3">
      <c r="M194" s="173"/>
    </row>
    <row r="195" spans="13:13" x14ac:dyDescent="0.3">
      <c r="M195" s="173"/>
    </row>
    <row r="196" spans="13:13" x14ac:dyDescent="0.3">
      <c r="M196" s="173"/>
    </row>
    <row r="197" spans="13:13" x14ac:dyDescent="0.3">
      <c r="M197" s="173"/>
    </row>
    <row r="198" spans="13:13" x14ac:dyDescent="0.3">
      <c r="M198" s="173"/>
    </row>
    <row r="199" spans="13:13" x14ac:dyDescent="0.3">
      <c r="M199" s="173"/>
    </row>
    <row r="200" spans="13:13" x14ac:dyDescent="0.3">
      <c r="M200" s="173"/>
    </row>
    <row r="201" spans="13:13" x14ac:dyDescent="0.3">
      <c r="M201" s="173"/>
    </row>
    <row r="202" spans="13:13" x14ac:dyDescent="0.3">
      <c r="M202" s="173"/>
    </row>
    <row r="203" spans="13:13" x14ac:dyDescent="0.3">
      <c r="M203" s="173"/>
    </row>
    <row r="204" spans="13:13" x14ac:dyDescent="0.3">
      <c r="M204" s="173"/>
    </row>
    <row r="205" spans="13:13" x14ac:dyDescent="0.3">
      <c r="M205" s="173"/>
    </row>
    <row r="206" spans="13:13" x14ac:dyDescent="0.3">
      <c r="M206" s="173"/>
    </row>
    <row r="207" spans="13:13" x14ac:dyDescent="0.3">
      <c r="M207" s="173"/>
    </row>
    <row r="208" spans="13:13" x14ac:dyDescent="0.3">
      <c r="M208" s="173"/>
    </row>
    <row r="209" spans="13:13" x14ac:dyDescent="0.3">
      <c r="M209" s="173"/>
    </row>
    <row r="210" spans="13:13" x14ac:dyDescent="0.3">
      <c r="M210" s="173"/>
    </row>
    <row r="211" spans="13:13" x14ac:dyDescent="0.3">
      <c r="M211" s="173"/>
    </row>
    <row r="212" spans="13:13" x14ac:dyDescent="0.3">
      <c r="M212" s="173"/>
    </row>
    <row r="213" spans="13:13" x14ac:dyDescent="0.3">
      <c r="M213" s="173"/>
    </row>
    <row r="214" spans="13:13" x14ac:dyDescent="0.3">
      <c r="M214" s="173"/>
    </row>
    <row r="215" spans="13:13" x14ac:dyDescent="0.3">
      <c r="M215" s="173"/>
    </row>
    <row r="216" spans="13:13" x14ac:dyDescent="0.3">
      <c r="M216" s="173"/>
    </row>
    <row r="217" spans="13:13" x14ac:dyDescent="0.3">
      <c r="M217" s="173"/>
    </row>
    <row r="218" spans="13:13" x14ac:dyDescent="0.3">
      <c r="M218" s="173"/>
    </row>
    <row r="219" spans="13:13" x14ac:dyDescent="0.3">
      <c r="M219" s="173"/>
    </row>
    <row r="220" spans="13:13" x14ac:dyDescent="0.3">
      <c r="M220" s="173"/>
    </row>
    <row r="221" spans="13:13" x14ac:dyDescent="0.3">
      <c r="M221" s="173"/>
    </row>
    <row r="222" spans="13:13" x14ac:dyDescent="0.3">
      <c r="M222" s="173"/>
    </row>
    <row r="223" spans="13:13" x14ac:dyDescent="0.3">
      <c r="M223" s="173"/>
    </row>
    <row r="224" spans="13:13" x14ac:dyDescent="0.3">
      <c r="M224" s="173"/>
    </row>
    <row r="225" spans="13:13" x14ac:dyDescent="0.3">
      <c r="M225" s="173"/>
    </row>
    <row r="226" spans="13:13" x14ac:dyDescent="0.3">
      <c r="M226" s="173"/>
    </row>
    <row r="227" spans="13:13" x14ac:dyDescent="0.3">
      <c r="M227" s="173"/>
    </row>
    <row r="228" spans="13:13" x14ac:dyDescent="0.3">
      <c r="M228" s="173"/>
    </row>
    <row r="229" spans="13:13" x14ac:dyDescent="0.3">
      <c r="M229" s="173"/>
    </row>
    <row r="230" spans="13:13" x14ac:dyDescent="0.3">
      <c r="M230" s="173"/>
    </row>
    <row r="231" spans="13:13" x14ac:dyDescent="0.3">
      <c r="M231" s="173"/>
    </row>
    <row r="232" spans="13:13" x14ac:dyDescent="0.3">
      <c r="M232" s="173"/>
    </row>
    <row r="233" spans="13:13" x14ac:dyDescent="0.3">
      <c r="M233" s="173"/>
    </row>
    <row r="234" spans="13:13" x14ac:dyDescent="0.3">
      <c r="M234" s="173"/>
    </row>
    <row r="235" spans="13:13" x14ac:dyDescent="0.3">
      <c r="M235" s="173"/>
    </row>
    <row r="236" spans="13:13" x14ac:dyDescent="0.3">
      <c r="M236" s="173"/>
    </row>
    <row r="237" spans="13:13" x14ac:dyDescent="0.3">
      <c r="M237" s="173"/>
    </row>
    <row r="238" spans="13:13" x14ac:dyDescent="0.3">
      <c r="M238" s="173"/>
    </row>
    <row r="239" spans="13:13" x14ac:dyDescent="0.3">
      <c r="M239" s="173"/>
    </row>
    <row r="240" spans="13:13" x14ac:dyDescent="0.3">
      <c r="M240" s="173"/>
    </row>
    <row r="241" spans="13:13" x14ac:dyDescent="0.3">
      <c r="M241" s="173"/>
    </row>
    <row r="242" spans="13:13" x14ac:dyDescent="0.3">
      <c r="M242" s="173"/>
    </row>
    <row r="243" spans="13:13" x14ac:dyDescent="0.3">
      <c r="M243" s="173"/>
    </row>
    <row r="244" spans="13:13" x14ac:dyDescent="0.3">
      <c r="M244" s="173"/>
    </row>
    <row r="245" spans="13:13" x14ac:dyDescent="0.3">
      <c r="M245" s="173"/>
    </row>
    <row r="246" spans="13:13" x14ac:dyDescent="0.3">
      <c r="M246" s="173"/>
    </row>
    <row r="247" spans="13:13" x14ac:dyDescent="0.3">
      <c r="M247" s="173"/>
    </row>
    <row r="248" spans="13:13" x14ac:dyDescent="0.3">
      <c r="M248" s="173"/>
    </row>
    <row r="249" spans="13:13" x14ac:dyDescent="0.3">
      <c r="M249" s="173"/>
    </row>
    <row r="250" spans="13:13" x14ac:dyDescent="0.3">
      <c r="M250" s="173"/>
    </row>
    <row r="251" spans="13:13" x14ac:dyDescent="0.3">
      <c r="M251" s="173"/>
    </row>
    <row r="252" spans="13:13" x14ac:dyDescent="0.3">
      <c r="M252" s="173"/>
    </row>
    <row r="253" spans="13:13" x14ac:dyDescent="0.3">
      <c r="M253" s="173"/>
    </row>
    <row r="254" spans="13:13" x14ac:dyDescent="0.3">
      <c r="M254" s="173"/>
    </row>
    <row r="255" spans="13:13" x14ac:dyDescent="0.3">
      <c r="M255" s="173"/>
    </row>
    <row r="256" spans="13:13" x14ac:dyDescent="0.3">
      <c r="M256" s="173"/>
    </row>
    <row r="257" spans="13:13" x14ac:dyDescent="0.3">
      <c r="M257" s="173"/>
    </row>
    <row r="258" spans="13:13" x14ac:dyDescent="0.3">
      <c r="M258" s="173"/>
    </row>
    <row r="259" spans="13:13" x14ac:dyDescent="0.3">
      <c r="M259" s="173"/>
    </row>
    <row r="260" spans="13:13" x14ac:dyDescent="0.3">
      <c r="M260" s="173"/>
    </row>
    <row r="261" spans="13:13" x14ac:dyDescent="0.3">
      <c r="M261" s="173"/>
    </row>
    <row r="262" spans="13:13" x14ac:dyDescent="0.3">
      <c r="M262" s="173"/>
    </row>
    <row r="263" spans="13:13" x14ac:dyDescent="0.3">
      <c r="M263" s="173"/>
    </row>
    <row r="264" spans="13:13" x14ac:dyDescent="0.3">
      <c r="M264" s="173"/>
    </row>
    <row r="265" spans="13:13" x14ac:dyDescent="0.3">
      <c r="M265" s="173"/>
    </row>
    <row r="266" spans="13:13" x14ac:dyDescent="0.3">
      <c r="M266" s="173"/>
    </row>
    <row r="267" spans="13:13" x14ac:dyDescent="0.3">
      <c r="M267" s="173"/>
    </row>
    <row r="268" spans="13:13" x14ac:dyDescent="0.3">
      <c r="M268" s="173"/>
    </row>
    <row r="269" spans="13:13" x14ac:dyDescent="0.3">
      <c r="M269" s="173"/>
    </row>
    <row r="270" spans="13:13" x14ac:dyDescent="0.3">
      <c r="M270" s="173"/>
    </row>
    <row r="271" spans="13:13" x14ac:dyDescent="0.3">
      <c r="M271" s="173"/>
    </row>
    <row r="272" spans="13:13" x14ac:dyDescent="0.3">
      <c r="M272" s="173"/>
    </row>
    <row r="273" spans="13:13" x14ac:dyDescent="0.3">
      <c r="M273" s="173"/>
    </row>
    <row r="274" spans="13:13" x14ac:dyDescent="0.3">
      <c r="M274" s="173"/>
    </row>
    <row r="275" spans="13:13" x14ac:dyDescent="0.3">
      <c r="M275" s="173"/>
    </row>
    <row r="276" spans="13:13" x14ac:dyDescent="0.3">
      <c r="M276" s="173"/>
    </row>
    <row r="277" spans="13:13" x14ac:dyDescent="0.3">
      <c r="M277" s="173"/>
    </row>
    <row r="278" spans="13:13" x14ac:dyDescent="0.3">
      <c r="M278" s="173"/>
    </row>
    <row r="279" spans="13:13" x14ac:dyDescent="0.3">
      <c r="M279" s="173"/>
    </row>
    <row r="280" spans="13:13" x14ac:dyDescent="0.3">
      <c r="M280" s="173"/>
    </row>
    <row r="281" spans="13:13" x14ac:dyDescent="0.3">
      <c r="M281" s="173"/>
    </row>
    <row r="282" spans="13:13" x14ac:dyDescent="0.3">
      <c r="M282" s="173"/>
    </row>
    <row r="283" spans="13:13" x14ac:dyDescent="0.3">
      <c r="M283" s="173"/>
    </row>
    <row r="284" spans="13:13" x14ac:dyDescent="0.3">
      <c r="M284" s="173"/>
    </row>
    <row r="285" spans="13:13" x14ac:dyDescent="0.3">
      <c r="M285" s="173"/>
    </row>
    <row r="286" spans="13:13" x14ac:dyDescent="0.3">
      <c r="M286" s="173"/>
    </row>
    <row r="287" spans="13:13" x14ac:dyDescent="0.3">
      <c r="M287" s="173"/>
    </row>
    <row r="288" spans="13:13" x14ac:dyDescent="0.3">
      <c r="M288" s="173"/>
    </row>
    <row r="289" spans="13:13" x14ac:dyDescent="0.3">
      <c r="M289" s="173"/>
    </row>
    <row r="290" spans="13:13" x14ac:dyDescent="0.3">
      <c r="M290" s="173"/>
    </row>
    <row r="291" spans="13:13" x14ac:dyDescent="0.3">
      <c r="M291" s="173"/>
    </row>
    <row r="292" spans="13:13" x14ac:dyDescent="0.3">
      <c r="M292" s="173"/>
    </row>
    <row r="293" spans="13:13" x14ac:dyDescent="0.3">
      <c r="M293" s="173"/>
    </row>
    <row r="294" spans="13:13" x14ac:dyDescent="0.3">
      <c r="M294" s="173"/>
    </row>
    <row r="295" spans="13:13" x14ac:dyDescent="0.3">
      <c r="M295" s="173"/>
    </row>
    <row r="296" spans="13:13" x14ac:dyDescent="0.3">
      <c r="M296" s="173"/>
    </row>
    <row r="297" spans="13:13" x14ac:dyDescent="0.3">
      <c r="M297" s="173"/>
    </row>
    <row r="298" spans="13:13" x14ac:dyDescent="0.3">
      <c r="M298" s="173"/>
    </row>
    <row r="299" spans="13:13" x14ac:dyDescent="0.3">
      <c r="M299" s="173"/>
    </row>
    <row r="300" spans="13:13" x14ac:dyDescent="0.3">
      <c r="M300" s="173"/>
    </row>
    <row r="301" spans="13:13" x14ac:dyDescent="0.3">
      <c r="M301" s="173"/>
    </row>
    <row r="302" spans="13:13" x14ac:dyDescent="0.3">
      <c r="M302" s="173"/>
    </row>
    <row r="303" spans="13:13" x14ac:dyDescent="0.3">
      <c r="M303" s="173"/>
    </row>
    <row r="304" spans="13:13" x14ac:dyDescent="0.3">
      <c r="M304" s="173"/>
    </row>
    <row r="305" spans="13:13" x14ac:dyDescent="0.3">
      <c r="M305" s="173"/>
    </row>
    <row r="306" spans="13:13" x14ac:dyDescent="0.3">
      <c r="M306" s="173"/>
    </row>
    <row r="307" spans="13:13" x14ac:dyDescent="0.3">
      <c r="M307" s="173"/>
    </row>
    <row r="308" spans="13:13" x14ac:dyDescent="0.3">
      <c r="M308" s="173"/>
    </row>
    <row r="309" spans="13:13" x14ac:dyDescent="0.3">
      <c r="M309" s="173"/>
    </row>
    <row r="310" spans="13:13" x14ac:dyDescent="0.3">
      <c r="M310" s="173"/>
    </row>
    <row r="311" spans="13:13" x14ac:dyDescent="0.3">
      <c r="M311" s="173"/>
    </row>
    <row r="312" spans="13:13" x14ac:dyDescent="0.3">
      <c r="M312" s="173"/>
    </row>
    <row r="313" spans="13:13" x14ac:dyDescent="0.3">
      <c r="M313" s="173"/>
    </row>
    <row r="314" spans="13:13" x14ac:dyDescent="0.3">
      <c r="M314" s="173"/>
    </row>
    <row r="315" spans="13:13" x14ac:dyDescent="0.3">
      <c r="M315" s="173"/>
    </row>
    <row r="316" spans="13:13" x14ac:dyDescent="0.3">
      <c r="M316" s="173"/>
    </row>
    <row r="317" spans="13:13" x14ac:dyDescent="0.3">
      <c r="M317" s="173"/>
    </row>
    <row r="318" spans="13:13" x14ac:dyDescent="0.3">
      <c r="M318" s="173"/>
    </row>
    <row r="319" spans="13:13" x14ac:dyDescent="0.3">
      <c r="M319" s="173"/>
    </row>
  </sheetData>
  <mergeCells count="6">
    <mergeCell ref="N3:R3"/>
    <mergeCell ref="J3:M3"/>
    <mergeCell ref="A3:A4"/>
    <mergeCell ref="B3:B4"/>
    <mergeCell ref="C3:I3"/>
    <mergeCell ref="A1:D1"/>
  </mergeCells>
  <phoneticPr fontId="14" type="noConversion"/>
  <conditionalFormatting sqref="E2">
    <cfRule type="expression" dxfId="2" priority="10" stopIfTrue="1">
      <formula>XEZ2=1</formula>
    </cfRule>
    <cfRule type="expression" dxfId="1" priority="11" stopIfTrue="1">
      <formula>XEZ2=2</formula>
    </cfRule>
    <cfRule type="expression" dxfId="0" priority="12" stopIfTrue="1">
      <formula>XEZ2=3</formula>
    </cfRule>
  </conditionalFormatting>
  <printOptions horizontalCentered="1"/>
  <pageMargins left="0.16" right="0.19685039370078741" top="0.98425196850393704" bottom="0.27559055118110237" header="0.31496062992125984" footer="0.19685039370078741"/>
  <pageSetup paperSize="9" scale="37" orientation="landscape" horizontalDpi="4294967294" r:id="rId1"/>
  <headerFooter alignWithMargins="0">
    <oddHeader>&amp;R&amp;P</oddHeader>
  </headerFooter>
  <rowBreaks count="1" manualBreakCount="1">
    <brk id="4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Доходи</vt:lpstr>
      <vt:lpstr>Видатки</vt:lpstr>
      <vt:lpstr>Видатки!Заголовки_для_друку</vt:lpstr>
      <vt:lpstr>Доходи!Заголовки_для_друку</vt:lpstr>
      <vt:lpstr>Видатки!Область_друку</vt:lpstr>
      <vt:lpstr>Доходи!Область_друку</vt:lpstr>
    </vt:vector>
  </TitlesOfParts>
  <Company>FD_BUD_SEC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Illia</dc:creator>
  <cp:lastModifiedBy>Xiaomi</cp:lastModifiedBy>
  <cp:lastPrinted>2024-07-10T14:12:48Z</cp:lastPrinted>
  <dcterms:created xsi:type="dcterms:W3CDTF">2001-07-11T13:17:26Z</dcterms:created>
  <dcterms:modified xsi:type="dcterms:W3CDTF">2024-08-21T07:23:12Z</dcterms:modified>
</cp:coreProperties>
</file>