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"/>
    </mc:Choice>
  </mc:AlternateContent>
  <xr:revisionPtr revIDLastSave="0" documentId="8_{BA6D687D-0A5A-43ED-903D-4DAA5BF4EBED}" xr6:coauthVersionLast="47" xr6:coauthVersionMax="47" xr10:uidLastSave="{00000000-0000-0000-0000-000000000000}"/>
  <bookViews>
    <workbookView xWindow="-108" yWindow="-108" windowWidth="23256" windowHeight="12456"/>
  </bookViews>
  <sheets>
    <sheet name="Доходи" sheetId="7" r:id="rId1"/>
    <sheet name="Видатки" sheetId="8" r:id="rId2"/>
  </sheets>
  <definedNames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В010100">#REF!</definedName>
    <definedName name="_В010200">#REF!</definedName>
    <definedName name="_В040000">#REF!</definedName>
    <definedName name="_В050000">#REF!</definedName>
    <definedName name="_В060000">#REF!</definedName>
    <definedName name="_В070000">#REF!</definedName>
    <definedName name="_В080000">#REF!</definedName>
    <definedName name="_В090000">#REF!</definedName>
    <definedName name="_В090200">#REF!</definedName>
    <definedName name="_В090201">#REF!</definedName>
    <definedName name="_В090202">#REF!</definedName>
    <definedName name="_В090203">#REF!</definedName>
    <definedName name="_В090300">#REF!</definedName>
    <definedName name="_В090301">#REF!</definedName>
    <definedName name="_В090302">#REF!</definedName>
    <definedName name="_В090303">#REF!</definedName>
    <definedName name="_В090304">#REF!</definedName>
    <definedName name="_В090305">#REF!</definedName>
    <definedName name="_В090306">#REF!</definedName>
    <definedName name="_В090307">#REF!</definedName>
    <definedName name="_В090400">#REF!</definedName>
    <definedName name="_В090405">#REF!</definedName>
    <definedName name="_В090412">#REF!</definedName>
    <definedName name="_В090601">#REF!</definedName>
    <definedName name="_В090700">#REF!</definedName>
    <definedName name="_В090900">#REF!</definedName>
    <definedName name="_В091100">#REF!</definedName>
    <definedName name="_В091200">#REF!</definedName>
    <definedName name="_В100000">#REF!</definedName>
    <definedName name="_В100100">#REF!</definedName>
    <definedName name="_В100103">#REF!</definedName>
    <definedName name="_В100200">#REF!</definedName>
    <definedName name="_В100203">#REF!</definedName>
    <definedName name="_В100204">#REF!</definedName>
    <definedName name="_В110000">#REF!</definedName>
    <definedName name="_В120000">#REF!</definedName>
    <definedName name="_В130000">#REF!</definedName>
    <definedName name="_В140000">#REF!</definedName>
    <definedName name="_В140102">#REF!</definedName>
    <definedName name="_В150000">#REF!</definedName>
    <definedName name="_В150101">#REF!</definedName>
    <definedName name="_В160000">#REF!</definedName>
    <definedName name="_В160100">#REF!</definedName>
    <definedName name="_В160103">#REF!</definedName>
    <definedName name="_В160200">#REF!</definedName>
    <definedName name="_В160300">#REF!</definedName>
    <definedName name="_В160304">#REF!</definedName>
    <definedName name="_В170000">#REF!</definedName>
    <definedName name="_В170100">#REF!</definedName>
    <definedName name="_В170101">#REF!</definedName>
    <definedName name="_В170300">#REF!</definedName>
    <definedName name="_В170303">#REF!</definedName>
    <definedName name="_В170600">#REF!</definedName>
    <definedName name="_В170601">#REF!</definedName>
    <definedName name="_В170700">#REF!</definedName>
    <definedName name="_В170703">#REF!</definedName>
    <definedName name="_В200000">#REF!</definedName>
    <definedName name="_В210000">#REF!</definedName>
    <definedName name="_В210200">#REF!</definedName>
    <definedName name="_В240000">#REF!</definedName>
    <definedName name="_В240600">#REF!</definedName>
    <definedName name="_В250000">#REF!</definedName>
    <definedName name="_В250102">#REF!</definedName>
    <definedName name="_В250200">#REF!</definedName>
    <definedName name="_В250301">#REF!</definedName>
    <definedName name="_В250307">#REF!</definedName>
    <definedName name="_В250500">#REF!</definedName>
    <definedName name="_В250501">#REF!</definedName>
    <definedName name="_В250502">#REF!</definedName>
    <definedName name="_Д100000">#REF!</definedName>
    <definedName name="_Д110000">#REF!</definedName>
    <definedName name="_Д110100">#REF!</definedName>
    <definedName name="_Д110200">#REF!</definedName>
    <definedName name="_Д120000">#REF!</definedName>
    <definedName name="_Д120200">#REF!</definedName>
    <definedName name="_Д130000">#REF!</definedName>
    <definedName name="_Д130100">#REF!</definedName>
    <definedName name="_Д130200">#REF!</definedName>
    <definedName name="_Д130300">#REF!</definedName>
    <definedName name="_Д130500">#REF!</definedName>
    <definedName name="_Д140000">#REF!</definedName>
    <definedName name="_Д140601">#REF!</definedName>
    <definedName name="_Д140602">#REF!</definedName>
    <definedName name="_Д140603">#REF!</definedName>
    <definedName name="_Д140700">#REF!</definedName>
    <definedName name="_Д160000">#REF!</definedName>
    <definedName name="_Д160100">#REF!</definedName>
    <definedName name="_Д160200">#REF!</definedName>
    <definedName name="_Д160300">#REF!</definedName>
    <definedName name="_Д200000">#REF!</definedName>
    <definedName name="_Д210000">#REF!</definedName>
    <definedName name="_Д210700">#REF!</definedName>
    <definedName name="_Д220000">#REF!</definedName>
    <definedName name="_Д220800">#REF!</definedName>
    <definedName name="_Д220900">#REF!</definedName>
    <definedName name="_Д230000">#REF!</definedName>
    <definedName name="_Д240000">#REF!</definedName>
    <definedName name="_Д240800">#REF!</definedName>
    <definedName name="_Д400000">#REF!</definedName>
    <definedName name="_Д410100">#REF!</definedName>
    <definedName name="_Д410400">#REF!</definedName>
    <definedName name="_Д500000">#REF!</definedName>
    <definedName name="_Д500800">#REF!</definedName>
    <definedName name="_Д500900">#REF!</definedName>
    <definedName name="_Е1000">#REF!</definedName>
    <definedName name="_Е1100">#REF!</definedName>
    <definedName name="_Е1110">#REF!</definedName>
    <definedName name="_Е1120">#REF!</definedName>
    <definedName name="_Е1130">#REF!</definedName>
    <definedName name="_Е1140">#REF!</definedName>
    <definedName name="_Е1150">#REF!</definedName>
    <definedName name="_Е1160">#REF!</definedName>
    <definedName name="_Е1161">#REF!</definedName>
    <definedName name="_Е1162">#REF!</definedName>
    <definedName name="_Е1163">#REF!</definedName>
    <definedName name="_Е1164">#REF!</definedName>
    <definedName name="_Е1170">#REF!</definedName>
    <definedName name="_Е1200">#REF!</definedName>
    <definedName name="_Е1300">#REF!</definedName>
    <definedName name="_Е1340">#REF!</definedName>
    <definedName name="_Е2000">#REF!</definedName>
    <definedName name="_Е2100">#REF!</definedName>
    <definedName name="_Е2110">#REF!</definedName>
    <definedName name="_Е2120">#REF!</definedName>
    <definedName name="_Е2130">#REF!</definedName>
    <definedName name="_Е2200">#REF!</definedName>
    <definedName name="_Е2300">#REF!</definedName>
    <definedName name="_Е3000">#REF!</definedName>
    <definedName name="_Е4000">#REF!</definedName>
    <definedName name="_ІБ900501">#REF!</definedName>
    <definedName name="_ІБ900502">#REF!</definedName>
    <definedName name="_ІВ900201">#REF!</definedName>
    <definedName name="_ІВ900202">#REF!</definedName>
    <definedName name="_ІД900101">#REF!</definedName>
    <definedName name="_ІД900102">#REF!</definedName>
    <definedName name="_ІЕ900203">#REF!</definedName>
    <definedName name="_ІЕ900300">#REF!</definedName>
    <definedName name="_ІФ900400">#REF!</definedName>
    <definedName name="_Ф100000">#REF!</definedName>
    <definedName name="_Ф101000">#REF!</definedName>
    <definedName name="_Ф102000">#REF!</definedName>
    <definedName name="_Ф201000">#REF!</definedName>
    <definedName name="_Ф201010">#REF!</definedName>
    <definedName name="_Ф201011">#REF!</definedName>
    <definedName name="_Ф201012">#REF!</definedName>
    <definedName name="_Ф201020">#REF!</definedName>
    <definedName name="_Ф201021">#REF!</definedName>
    <definedName name="_Ф201022">#REF!</definedName>
    <definedName name="_Ф201030">#REF!</definedName>
    <definedName name="_Ф201031">#REF!</definedName>
    <definedName name="_Ф201032">#REF!</definedName>
    <definedName name="_Ф202000">#REF!</definedName>
    <definedName name="_Ф202010">#REF!</definedName>
    <definedName name="_Ф202011">#REF!</definedName>
    <definedName name="_Ф202012">#REF!</definedName>
    <definedName name="_Ф203000">#REF!</definedName>
    <definedName name="_Ф203010">#REF!</definedName>
    <definedName name="_Ф203011">#REF!</definedName>
    <definedName name="_Ф203012">#REF!</definedName>
    <definedName name="_Ф204000">#REF!</definedName>
    <definedName name="_Ф205000">#REF!</definedName>
    <definedName name="_Ф206000">#REF!</definedName>
    <definedName name="_Ф206001">#REF!</definedName>
    <definedName name="_Ф206002">#REF!</definedName>
    <definedName name="В68">#REF!</definedName>
    <definedName name="вс">#REF!</definedName>
    <definedName name="_xlnm.Print_Titles" localSheetId="1">Видатки!$3:$4</definedName>
    <definedName name="_xlnm.Print_Titles" localSheetId="0">Доходи!$7:$8</definedName>
    <definedName name="_xlnm.Print_Area" localSheetId="1">Видатки!$A$1:$Q$63</definedName>
    <definedName name="_xlnm.Print_Area" localSheetId="0">Доходи!$A$1:$R$70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8" i="7" l="1"/>
  <c r="I48" i="7"/>
  <c r="J48" i="7"/>
  <c r="E6" i="8"/>
  <c r="G6" i="8"/>
  <c r="O50" i="7"/>
  <c r="P50" i="7"/>
  <c r="R50" i="7"/>
  <c r="G50" i="7"/>
  <c r="H50" i="7"/>
  <c r="I50" i="7"/>
  <c r="J50" i="7"/>
  <c r="O52" i="7"/>
  <c r="Q52" i="7" s="1"/>
  <c r="P52" i="7"/>
  <c r="G52" i="7"/>
  <c r="H52" i="7"/>
  <c r="I52" i="7"/>
  <c r="J52" i="7"/>
  <c r="H55" i="7"/>
  <c r="H51" i="7"/>
  <c r="H53" i="7"/>
  <c r="H54" i="7"/>
  <c r="H45" i="7"/>
  <c r="H46" i="7"/>
  <c r="H28" i="7"/>
  <c r="H20" i="7"/>
  <c r="H13" i="7"/>
  <c r="M32" i="8"/>
  <c r="M33" i="8"/>
  <c r="M34" i="8"/>
  <c r="M35" i="8"/>
  <c r="M36" i="8"/>
  <c r="M26" i="8"/>
  <c r="M18" i="8"/>
  <c r="M19" i="8"/>
  <c r="M20" i="8"/>
  <c r="M21" i="8"/>
  <c r="M22" i="8"/>
  <c r="M23" i="8"/>
  <c r="M24" i="8"/>
  <c r="M25" i="8"/>
  <c r="M14" i="8"/>
  <c r="M15" i="8"/>
  <c r="M16" i="8"/>
  <c r="M17" i="8"/>
  <c r="D6" i="8"/>
  <c r="H6" i="8"/>
  <c r="C6" i="8"/>
  <c r="G55" i="7"/>
  <c r="I55" i="7"/>
  <c r="J55" i="7"/>
  <c r="G56" i="7"/>
  <c r="H56" i="7"/>
  <c r="I56" i="7"/>
  <c r="J56" i="7"/>
  <c r="G53" i="7"/>
  <c r="I53" i="7"/>
  <c r="J53" i="7"/>
  <c r="G48" i="7"/>
  <c r="P48" i="7"/>
  <c r="Q48" i="7" s="1"/>
  <c r="O48" i="7"/>
  <c r="E47" i="7"/>
  <c r="F47" i="7"/>
  <c r="D47" i="7"/>
  <c r="G66" i="7"/>
  <c r="H66" i="7"/>
  <c r="I66" i="7"/>
  <c r="J66" i="7"/>
  <c r="O55" i="7"/>
  <c r="P55" i="7"/>
  <c r="O56" i="7"/>
  <c r="P56" i="7"/>
  <c r="Q56" i="7"/>
  <c r="O53" i="7"/>
  <c r="P53" i="7"/>
  <c r="O66" i="7"/>
  <c r="R66" i="7" s="1"/>
  <c r="P66" i="7"/>
  <c r="Q66" i="7" s="1"/>
  <c r="N34" i="8"/>
  <c r="O34" i="8"/>
  <c r="P34" i="8"/>
  <c r="Q34" i="8"/>
  <c r="N35" i="8"/>
  <c r="O35" i="8"/>
  <c r="Q35" i="8" s="1"/>
  <c r="M59" i="7"/>
  <c r="N59" i="7"/>
  <c r="M60" i="7"/>
  <c r="N60" i="7"/>
  <c r="M61" i="7"/>
  <c r="N61" i="7"/>
  <c r="M62" i="7"/>
  <c r="N62" i="7"/>
  <c r="M63" i="7"/>
  <c r="N63" i="7"/>
  <c r="M64" i="7"/>
  <c r="N64" i="7"/>
  <c r="M65" i="7"/>
  <c r="N65" i="7"/>
  <c r="K30" i="8"/>
  <c r="O30" i="8"/>
  <c r="P30" i="8" s="1"/>
  <c r="J30" i="8"/>
  <c r="D11" i="8"/>
  <c r="E11" i="8"/>
  <c r="I11" i="8" s="1"/>
  <c r="C11" i="8"/>
  <c r="N11" i="8" s="1"/>
  <c r="N24" i="8"/>
  <c r="O24" i="8"/>
  <c r="Q24" i="8"/>
  <c r="N20" i="8"/>
  <c r="O20" i="8"/>
  <c r="Q20" i="8"/>
  <c r="F24" i="8"/>
  <c r="G24" i="8"/>
  <c r="H24" i="8"/>
  <c r="I24" i="8"/>
  <c r="F20" i="8"/>
  <c r="G20" i="8"/>
  <c r="H20" i="8"/>
  <c r="I20" i="8"/>
  <c r="F34" i="8"/>
  <c r="G34" i="8"/>
  <c r="H34" i="8"/>
  <c r="I34" i="8"/>
  <c r="F35" i="8"/>
  <c r="G35" i="8"/>
  <c r="H35" i="8"/>
  <c r="I35" i="8"/>
  <c r="D30" i="8"/>
  <c r="E30" i="8"/>
  <c r="H30" i="8" s="1"/>
  <c r="C30" i="8"/>
  <c r="N42" i="8"/>
  <c r="P42" i="8" s="1"/>
  <c r="O42" i="8"/>
  <c r="F42" i="8"/>
  <c r="G42" i="8"/>
  <c r="H42" i="8"/>
  <c r="I42" i="8"/>
  <c r="D37" i="8"/>
  <c r="E37" i="8"/>
  <c r="F37" i="8" s="1"/>
  <c r="C37" i="8"/>
  <c r="K55" i="8"/>
  <c r="J55" i="8"/>
  <c r="E55" i="8"/>
  <c r="D55" i="8"/>
  <c r="C55" i="8"/>
  <c r="O58" i="7"/>
  <c r="R58" i="7" s="1"/>
  <c r="P58" i="7"/>
  <c r="O59" i="7"/>
  <c r="R59" i="7"/>
  <c r="P59" i="7"/>
  <c r="O60" i="7"/>
  <c r="P60" i="7"/>
  <c r="Q60" i="7" s="1"/>
  <c r="O61" i="7"/>
  <c r="Q61" i="7" s="1"/>
  <c r="P61" i="7"/>
  <c r="R61" i="7" s="1"/>
  <c r="O62" i="7"/>
  <c r="P62" i="7"/>
  <c r="R62" i="7"/>
  <c r="O63" i="7"/>
  <c r="P63" i="7"/>
  <c r="O64" i="7"/>
  <c r="R64" i="7" s="1"/>
  <c r="P64" i="7"/>
  <c r="O65" i="7"/>
  <c r="P65" i="7"/>
  <c r="Q65" i="7"/>
  <c r="P51" i="7"/>
  <c r="R51" i="7" s="1"/>
  <c r="O51" i="7"/>
  <c r="Q51" i="7"/>
  <c r="G59" i="7"/>
  <c r="H59" i="7"/>
  <c r="I59" i="7"/>
  <c r="J59" i="7"/>
  <c r="G60" i="7"/>
  <c r="H60" i="7"/>
  <c r="I60" i="7"/>
  <c r="J60" i="7"/>
  <c r="G61" i="7"/>
  <c r="H61" i="7"/>
  <c r="I61" i="7"/>
  <c r="J61" i="7"/>
  <c r="G62" i="7"/>
  <c r="H62" i="7"/>
  <c r="I62" i="7"/>
  <c r="J62" i="7"/>
  <c r="G63" i="7"/>
  <c r="H63" i="7"/>
  <c r="I63" i="7"/>
  <c r="J63" i="7"/>
  <c r="G64" i="7"/>
  <c r="H64" i="7"/>
  <c r="I64" i="7"/>
  <c r="J64" i="7"/>
  <c r="G65" i="7"/>
  <c r="H65" i="7"/>
  <c r="I65" i="7"/>
  <c r="J65" i="7"/>
  <c r="J51" i="7"/>
  <c r="I51" i="7"/>
  <c r="G51" i="7"/>
  <c r="O36" i="7"/>
  <c r="R36" i="7" s="1"/>
  <c r="P36" i="7"/>
  <c r="L7" i="8"/>
  <c r="L8" i="8"/>
  <c r="L9" i="8"/>
  <c r="L10" i="8"/>
  <c r="L12" i="8"/>
  <c r="L13" i="8"/>
  <c r="L14" i="8"/>
  <c r="L15" i="8"/>
  <c r="L16" i="8"/>
  <c r="L17" i="8"/>
  <c r="L18" i="8"/>
  <c r="L19" i="8"/>
  <c r="L21" i="8"/>
  <c r="L22" i="8"/>
  <c r="L23" i="8"/>
  <c r="L25" i="8"/>
  <c r="L26" i="8"/>
  <c r="L27" i="8"/>
  <c r="L28" i="8"/>
  <c r="L29" i="8"/>
  <c r="L31" i="8"/>
  <c r="L32" i="8"/>
  <c r="L33" i="8"/>
  <c r="L36" i="8"/>
  <c r="L38" i="8"/>
  <c r="L39" i="8"/>
  <c r="L40" i="8"/>
  <c r="L41" i="8"/>
  <c r="L43" i="8"/>
  <c r="F25" i="8"/>
  <c r="G25" i="8"/>
  <c r="H25" i="8"/>
  <c r="I25" i="8"/>
  <c r="N25" i="8"/>
  <c r="O25" i="8"/>
  <c r="E21" i="7"/>
  <c r="E17" i="7"/>
  <c r="H17" i="7" s="1"/>
  <c r="E43" i="7"/>
  <c r="F43" i="7"/>
  <c r="P43" i="7" s="1"/>
  <c r="D43" i="7"/>
  <c r="M46" i="7"/>
  <c r="N46" i="7"/>
  <c r="O46" i="7"/>
  <c r="P46" i="7"/>
  <c r="Q46" i="7" s="1"/>
  <c r="G46" i="7"/>
  <c r="I46" i="7"/>
  <c r="J46" i="7"/>
  <c r="L47" i="7"/>
  <c r="K47" i="7"/>
  <c r="L51" i="8"/>
  <c r="M51" i="8"/>
  <c r="L52" i="8"/>
  <c r="M52" i="8"/>
  <c r="N51" i="8"/>
  <c r="O51" i="8"/>
  <c r="P51" i="8" s="1"/>
  <c r="N52" i="8"/>
  <c r="O52" i="8"/>
  <c r="P52" i="8" s="1"/>
  <c r="F52" i="8"/>
  <c r="G52" i="8"/>
  <c r="H52" i="8"/>
  <c r="I52" i="8"/>
  <c r="F51" i="8"/>
  <c r="G51" i="8"/>
  <c r="H51" i="8"/>
  <c r="I51" i="8"/>
  <c r="J6" i="8"/>
  <c r="K6" i="8"/>
  <c r="F7" i="8"/>
  <c r="G7" i="8"/>
  <c r="H7" i="8"/>
  <c r="I7" i="8"/>
  <c r="M7" i="8"/>
  <c r="N7" i="8"/>
  <c r="P7" i="8" s="1"/>
  <c r="O7" i="8"/>
  <c r="F8" i="8"/>
  <c r="G8" i="8"/>
  <c r="H8" i="8"/>
  <c r="I8" i="8"/>
  <c r="M8" i="8"/>
  <c r="N8" i="8"/>
  <c r="O8" i="8"/>
  <c r="Q8" i="8" s="1"/>
  <c r="F9" i="8"/>
  <c r="G9" i="8"/>
  <c r="H9" i="8"/>
  <c r="I9" i="8"/>
  <c r="M9" i="8"/>
  <c r="N9" i="8"/>
  <c r="O9" i="8"/>
  <c r="Q9" i="8" s="1"/>
  <c r="F10" i="8"/>
  <c r="G10" i="8"/>
  <c r="H10" i="8"/>
  <c r="I10" i="8"/>
  <c r="M10" i="8"/>
  <c r="N10" i="8"/>
  <c r="O10" i="8"/>
  <c r="P10" i="8" s="1"/>
  <c r="J11" i="8"/>
  <c r="K11" i="8"/>
  <c r="F12" i="8"/>
  <c r="G12" i="8"/>
  <c r="H12" i="8"/>
  <c r="I12" i="8"/>
  <c r="M12" i="8"/>
  <c r="N12" i="8"/>
  <c r="O12" i="8"/>
  <c r="P12" i="8"/>
  <c r="F13" i="8"/>
  <c r="G13" i="8"/>
  <c r="H13" i="8"/>
  <c r="I13" i="8"/>
  <c r="M13" i="8"/>
  <c r="N13" i="8"/>
  <c r="O13" i="8"/>
  <c r="F14" i="8"/>
  <c r="G14" i="8"/>
  <c r="H14" i="8"/>
  <c r="I14" i="8"/>
  <c r="N14" i="8"/>
  <c r="O14" i="8"/>
  <c r="Q14" i="8" s="1"/>
  <c r="F15" i="8"/>
  <c r="G15" i="8"/>
  <c r="H15" i="8"/>
  <c r="I15" i="8"/>
  <c r="N15" i="8"/>
  <c r="O15" i="8"/>
  <c r="F16" i="8"/>
  <c r="G16" i="8"/>
  <c r="H16" i="8"/>
  <c r="I16" i="8"/>
  <c r="N16" i="8"/>
  <c r="O16" i="8"/>
  <c r="F17" i="8"/>
  <c r="G17" i="8"/>
  <c r="H17" i="8"/>
  <c r="I17" i="8"/>
  <c r="N17" i="8"/>
  <c r="O17" i="8"/>
  <c r="F18" i="8"/>
  <c r="G18" i="8"/>
  <c r="H18" i="8"/>
  <c r="I18" i="8"/>
  <c r="N18" i="8"/>
  <c r="O18" i="8"/>
  <c r="P18" i="8" s="1"/>
  <c r="F19" i="8"/>
  <c r="G19" i="8"/>
  <c r="H19" i="8"/>
  <c r="I19" i="8"/>
  <c r="N19" i="8"/>
  <c r="O19" i="8"/>
  <c r="P19" i="8" s="1"/>
  <c r="F21" i="8"/>
  <c r="G21" i="8"/>
  <c r="H21" i="8"/>
  <c r="I21" i="8"/>
  <c r="N21" i="8"/>
  <c r="O21" i="8"/>
  <c r="P21" i="8" s="1"/>
  <c r="F22" i="8"/>
  <c r="G22" i="8"/>
  <c r="H22" i="8"/>
  <c r="I22" i="8"/>
  <c r="N22" i="8"/>
  <c r="O22" i="8"/>
  <c r="F23" i="8"/>
  <c r="G23" i="8"/>
  <c r="H23" i="8"/>
  <c r="I23" i="8"/>
  <c r="N23" i="8"/>
  <c r="O23" i="8"/>
  <c r="Q23" i="8" s="1"/>
  <c r="F26" i="8"/>
  <c r="G26" i="8"/>
  <c r="H26" i="8"/>
  <c r="I26" i="8"/>
  <c r="N26" i="8"/>
  <c r="O26" i="8"/>
  <c r="Q26" i="8"/>
  <c r="F27" i="8"/>
  <c r="G27" i="8"/>
  <c r="H27" i="8"/>
  <c r="I27" i="8"/>
  <c r="M27" i="8"/>
  <c r="N27" i="8"/>
  <c r="O27" i="8"/>
  <c r="Q27" i="8" s="1"/>
  <c r="F28" i="8"/>
  <c r="G28" i="8"/>
  <c r="H28" i="8"/>
  <c r="I28" i="8"/>
  <c r="M28" i="8"/>
  <c r="N28" i="8"/>
  <c r="O28" i="8"/>
  <c r="F29" i="8"/>
  <c r="G29" i="8"/>
  <c r="H29" i="8"/>
  <c r="I29" i="8"/>
  <c r="M29" i="8"/>
  <c r="N29" i="8"/>
  <c r="P29" i="8" s="1"/>
  <c r="O29" i="8"/>
  <c r="Q29" i="8" s="1"/>
  <c r="F31" i="8"/>
  <c r="G31" i="8"/>
  <c r="H31" i="8"/>
  <c r="I31" i="8"/>
  <c r="M31" i="8"/>
  <c r="N31" i="8"/>
  <c r="Q31" i="8" s="1"/>
  <c r="O31" i="8"/>
  <c r="P31" i="8" s="1"/>
  <c r="F32" i="8"/>
  <c r="G32" i="8"/>
  <c r="H32" i="8"/>
  <c r="I32" i="8"/>
  <c r="N32" i="8"/>
  <c r="O32" i="8"/>
  <c r="Q32" i="8" s="1"/>
  <c r="F33" i="8"/>
  <c r="G33" i="8"/>
  <c r="H33" i="8"/>
  <c r="I33" i="8"/>
  <c r="N33" i="8"/>
  <c r="O33" i="8"/>
  <c r="P33" i="8" s="1"/>
  <c r="F36" i="8"/>
  <c r="G36" i="8"/>
  <c r="H36" i="8"/>
  <c r="I36" i="8"/>
  <c r="N36" i="8"/>
  <c r="O36" i="8"/>
  <c r="Q36" i="8"/>
  <c r="J37" i="8"/>
  <c r="N37" i="8" s="1"/>
  <c r="K37" i="8"/>
  <c r="M37" i="8" s="1"/>
  <c r="F38" i="8"/>
  <c r="G38" i="8"/>
  <c r="H38" i="8"/>
  <c r="I38" i="8"/>
  <c r="M38" i="8"/>
  <c r="N38" i="8"/>
  <c r="O38" i="8"/>
  <c r="P38" i="8" s="1"/>
  <c r="F39" i="8"/>
  <c r="G39" i="8"/>
  <c r="H39" i="8"/>
  <c r="I39" i="8"/>
  <c r="M39" i="8"/>
  <c r="N39" i="8"/>
  <c r="P39" i="8" s="1"/>
  <c r="O39" i="8"/>
  <c r="Q39" i="8"/>
  <c r="F40" i="8"/>
  <c r="G40" i="8"/>
  <c r="H40" i="8"/>
  <c r="I40" i="8"/>
  <c r="M40" i="8"/>
  <c r="N40" i="8"/>
  <c r="Q40" i="8" s="1"/>
  <c r="O40" i="8"/>
  <c r="P40" i="8"/>
  <c r="F41" i="8"/>
  <c r="G41" i="8"/>
  <c r="H41" i="8"/>
  <c r="I41" i="8"/>
  <c r="M41" i="8"/>
  <c r="N41" i="8"/>
  <c r="P41" i="8" s="1"/>
  <c r="O41" i="8"/>
  <c r="Q41" i="8"/>
  <c r="F43" i="8"/>
  <c r="G43" i="8"/>
  <c r="H43" i="8"/>
  <c r="I43" i="8"/>
  <c r="M43" i="8"/>
  <c r="N43" i="8"/>
  <c r="Q43" i="8" s="1"/>
  <c r="O43" i="8"/>
  <c r="F45" i="8"/>
  <c r="G45" i="8"/>
  <c r="H45" i="8"/>
  <c r="I45" i="8"/>
  <c r="L45" i="8"/>
  <c r="M45" i="8"/>
  <c r="N45" i="8"/>
  <c r="O45" i="8"/>
  <c r="P45" i="8"/>
  <c r="F47" i="8"/>
  <c r="G47" i="8"/>
  <c r="H47" i="8"/>
  <c r="I47" i="8"/>
  <c r="L47" i="8"/>
  <c r="M47" i="8"/>
  <c r="N47" i="8"/>
  <c r="O47" i="8"/>
  <c r="Q47" i="8" s="1"/>
  <c r="F48" i="8"/>
  <c r="G48" i="8"/>
  <c r="H48" i="8"/>
  <c r="I48" i="8"/>
  <c r="L48" i="8"/>
  <c r="M48" i="8"/>
  <c r="N48" i="8"/>
  <c r="P48" i="8" s="1"/>
  <c r="O48" i="8"/>
  <c r="F49" i="8"/>
  <c r="G49" i="8"/>
  <c r="H49" i="8"/>
  <c r="I49" i="8"/>
  <c r="L49" i="8"/>
  <c r="M49" i="8"/>
  <c r="N49" i="8"/>
  <c r="O49" i="8"/>
  <c r="P49" i="8"/>
  <c r="Q49" i="8"/>
  <c r="F50" i="8"/>
  <c r="G50" i="8"/>
  <c r="H50" i="8"/>
  <c r="I50" i="8"/>
  <c r="L50" i="8"/>
  <c r="M50" i="8"/>
  <c r="N50" i="8"/>
  <c r="O50" i="8"/>
  <c r="Q50" i="8"/>
  <c r="F53" i="8"/>
  <c r="G53" i="8"/>
  <c r="H53" i="8"/>
  <c r="I53" i="8"/>
  <c r="L53" i="8"/>
  <c r="M53" i="8"/>
  <c r="N53" i="8"/>
  <c r="O53" i="8"/>
  <c r="F56" i="8"/>
  <c r="G56" i="8"/>
  <c r="N56" i="8"/>
  <c r="O56" i="8"/>
  <c r="F57" i="8"/>
  <c r="G57" i="8"/>
  <c r="N57" i="8"/>
  <c r="O57" i="8"/>
  <c r="F58" i="8"/>
  <c r="H58" i="8"/>
  <c r="I58" i="8"/>
  <c r="L58" i="8"/>
  <c r="M58" i="8"/>
  <c r="N58" i="8"/>
  <c r="O58" i="8"/>
  <c r="Q58" i="8"/>
  <c r="I59" i="8"/>
  <c r="L59" i="8"/>
  <c r="M59" i="8"/>
  <c r="Q59" i="8"/>
  <c r="C11" i="7"/>
  <c r="D11" i="7"/>
  <c r="E11" i="7"/>
  <c r="F11" i="7"/>
  <c r="K11" i="7"/>
  <c r="O11" i="7" s="1"/>
  <c r="L11" i="7"/>
  <c r="N11" i="7"/>
  <c r="G12" i="7"/>
  <c r="H12" i="7"/>
  <c r="I12" i="7"/>
  <c r="J12" i="7"/>
  <c r="N12" i="7"/>
  <c r="O12" i="7"/>
  <c r="Q12" i="7" s="1"/>
  <c r="P12" i="7"/>
  <c r="G13" i="7"/>
  <c r="I13" i="7"/>
  <c r="J13" i="7"/>
  <c r="N13" i="7"/>
  <c r="O13" i="7"/>
  <c r="P13" i="7"/>
  <c r="R13" i="7"/>
  <c r="C14" i="7"/>
  <c r="D14" i="7"/>
  <c r="J14" i="7" s="1"/>
  <c r="F14" i="7"/>
  <c r="H14" i="7"/>
  <c r="K14" i="7"/>
  <c r="L14" i="7"/>
  <c r="N14" i="7" s="1"/>
  <c r="G15" i="7"/>
  <c r="H15" i="7"/>
  <c r="I15" i="7"/>
  <c r="J15" i="7"/>
  <c r="M15" i="7"/>
  <c r="M14" i="7"/>
  <c r="N15" i="7"/>
  <c r="O15" i="7"/>
  <c r="P15" i="7"/>
  <c r="Q15" i="7" s="1"/>
  <c r="G16" i="7"/>
  <c r="H16" i="7"/>
  <c r="I16" i="7"/>
  <c r="J16" i="7"/>
  <c r="M16" i="7"/>
  <c r="N16" i="7"/>
  <c r="O16" i="7"/>
  <c r="P16" i="7"/>
  <c r="Q16" i="7" s="1"/>
  <c r="C17" i="7"/>
  <c r="C10" i="7" s="1"/>
  <c r="C40" i="7" s="1"/>
  <c r="D17" i="7"/>
  <c r="F17" i="7"/>
  <c r="K17" i="7"/>
  <c r="L17" i="7"/>
  <c r="G18" i="7"/>
  <c r="H18" i="7"/>
  <c r="I18" i="7"/>
  <c r="J18" i="7"/>
  <c r="M18" i="7"/>
  <c r="N18" i="7"/>
  <c r="O18" i="7"/>
  <c r="P18" i="7"/>
  <c r="Q18" i="7" s="1"/>
  <c r="G19" i="7"/>
  <c r="H19" i="7"/>
  <c r="I19" i="7"/>
  <c r="J19" i="7"/>
  <c r="M19" i="7"/>
  <c r="N19" i="7"/>
  <c r="O19" i="7"/>
  <c r="P19" i="7"/>
  <c r="Q19" i="7" s="1"/>
  <c r="G20" i="7"/>
  <c r="I20" i="7"/>
  <c r="J20" i="7"/>
  <c r="M20" i="7"/>
  <c r="N20" i="7"/>
  <c r="O20" i="7"/>
  <c r="P20" i="7"/>
  <c r="Q20" i="7"/>
  <c r="D21" i="7"/>
  <c r="F21" i="7"/>
  <c r="H21" i="7" s="1"/>
  <c r="K21" i="7"/>
  <c r="O21" i="7"/>
  <c r="L21" i="7"/>
  <c r="G22" i="7"/>
  <c r="H22" i="7"/>
  <c r="I22" i="7"/>
  <c r="J22" i="7"/>
  <c r="M22" i="7"/>
  <c r="N22" i="7"/>
  <c r="O22" i="7"/>
  <c r="P22" i="7"/>
  <c r="Q22" i="7" s="1"/>
  <c r="G23" i="7"/>
  <c r="H23" i="7"/>
  <c r="I23" i="7"/>
  <c r="J23" i="7"/>
  <c r="M23" i="7"/>
  <c r="N23" i="7"/>
  <c r="O23" i="7"/>
  <c r="P23" i="7"/>
  <c r="R23" i="7" s="1"/>
  <c r="G25" i="7"/>
  <c r="H25" i="7"/>
  <c r="I25" i="7"/>
  <c r="J25" i="7"/>
  <c r="M25" i="7"/>
  <c r="N25" i="7"/>
  <c r="O25" i="7"/>
  <c r="Q25" i="7" s="1"/>
  <c r="R25" i="7"/>
  <c r="P25" i="7"/>
  <c r="D26" i="7"/>
  <c r="O26" i="7" s="1"/>
  <c r="R26" i="7" s="1"/>
  <c r="E26" i="7"/>
  <c r="F26" i="7"/>
  <c r="K26" i="7"/>
  <c r="L26" i="7"/>
  <c r="L24" i="7" s="1"/>
  <c r="P26" i="7"/>
  <c r="Q26" i="7" s="1"/>
  <c r="G27" i="7"/>
  <c r="H27" i="7"/>
  <c r="I27" i="7"/>
  <c r="J27" i="7"/>
  <c r="M27" i="7"/>
  <c r="N27" i="7"/>
  <c r="O27" i="7"/>
  <c r="P27" i="7"/>
  <c r="R27" i="7" s="1"/>
  <c r="G28" i="7"/>
  <c r="I28" i="7"/>
  <c r="J28" i="7"/>
  <c r="M28" i="7"/>
  <c r="N28" i="7"/>
  <c r="O28" i="7"/>
  <c r="P28" i="7"/>
  <c r="Q28" i="7" s="1"/>
  <c r="G29" i="7"/>
  <c r="H29" i="7"/>
  <c r="I29" i="7"/>
  <c r="J29" i="7"/>
  <c r="M29" i="7"/>
  <c r="N29" i="7"/>
  <c r="O29" i="7"/>
  <c r="P29" i="7"/>
  <c r="Q29" i="7" s="1"/>
  <c r="C30" i="7"/>
  <c r="D30" i="7"/>
  <c r="E30" i="7"/>
  <c r="H30" i="7"/>
  <c r="F30" i="7"/>
  <c r="K30" i="7"/>
  <c r="O30" i="7" s="1"/>
  <c r="K24" i="7"/>
  <c r="L30" i="7"/>
  <c r="P30" i="7" s="1"/>
  <c r="G31" i="7"/>
  <c r="H31" i="7"/>
  <c r="I31" i="7"/>
  <c r="J31" i="7"/>
  <c r="M31" i="7"/>
  <c r="N31" i="7"/>
  <c r="O31" i="7"/>
  <c r="R31" i="7" s="1"/>
  <c r="P31" i="7"/>
  <c r="H32" i="7"/>
  <c r="I32" i="7"/>
  <c r="J32" i="7"/>
  <c r="M32" i="7"/>
  <c r="N32" i="7"/>
  <c r="O32" i="7"/>
  <c r="R32" i="7" s="1"/>
  <c r="P32" i="7"/>
  <c r="G33" i="7"/>
  <c r="H33" i="7"/>
  <c r="I33" i="7"/>
  <c r="J33" i="7"/>
  <c r="M33" i="7"/>
  <c r="N33" i="7"/>
  <c r="O33" i="7"/>
  <c r="P33" i="7"/>
  <c r="R33" i="7" s="1"/>
  <c r="G34" i="7"/>
  <c r="H34" i="7"/>
  <c r="I34" i="7"/>
  <c r="J34" i="7"/>
  <c r="M34" i="7"/>
  <c r="N34" i="7"/>
  <c r="O34" i="7"/>
  <c r="P34" i="7"/>
  <c r="Q34" i="7"/>
  <c r="G35" i="7"/>
  <c r="H35" i="7"/>
  <c r="I35" i="7"/>
  <c r="J35" i="7"/>
  <c r="M35" i="7"/>
  <c r="N35" i="7"/>
  <c r="O35" i="7"/>
  <c r="P35" i="7"/>
  <c r="C37" i="7"/>
  <c r="F37" i="7"/>
  <c r="H37" i="7"/>
  <c r="K37" i="7"/>
  <c r="O37" i="7" s="1"/>
  <c r="L37" i="7"/>
  <c r="P37" i="7" s="1"/>
  <c r="Q37" i="7" s="1"/>
  <c r="G38" i="7"/>
  <c r="H38" i="7"/>
  <c r="M38" i="7"/>
  <c r="O38" i="7"/>
  <c r="P38" i="7"/>
  <c r="Q38" i="7" s="1"/>
  <c r="G39" i="7"/>
  <c r="H39" i="7"/>
  <c r="M39" i="7"/>
  <c r="O39" i="7"/>
  <c r="Q39" i="7"/>
  <c r="P39" i="7"/>
  <c r="C43" i="7"/>
  <c r="C42" i="7" s="1"/>
  <c r="C41" i="7" s="1"/>
  <c r="K43" i="7"/>
  <c r="K42" i="7" s="1"/>
  <c r="K41" i="7" s="1"/>
  <c r="L43" i="7"/>
  <c r="L42" i="7" s="1"/>
  <c r="G44" i="7"/>
  <c r="H44" i="7"/>
  <c r="I44" i="7"/>
  <c r="J44" i="7"/>
  <c r="M44" i="7"/>
  <c r="N44" i="7"/>
  <c r="O44" i="7"/>
  <c r="Q44" i="7" s="1"/>
  <c r="P44" i="7"/>
  <c r="R44" i="7"/>
  <c r="G45" i="7"/>
  <c r="I45" i="7"/>
  <c r="J45" i="7"/>
  <c r="M45" i="7"/>
  <c r="N45" i="7"/>
  <c r="O45" i="7"/>
  <c r="Q45" i="7" s="1"/>
  <c r="P45" i="7"/>
  <c r="C47" i="7"/>
  <c r="G49" i="7"/>
  <c r="G47" i="7" s="1"/>
  <c r="H49" i="7"/>
  <c r="I49" i="7"/>
  <c r="J49" i="7"/>
  <c r="M49" i="7"/>
  <c r="N49" i="7"/>
  <c r="O49" i="7"/>
  <c r="O47" i="7" s="1"/>
  <c r="Q49" i="7"/>
  <c r="P49" i="7"/>
  <c r="G54" i="7"/>
  <c r="I54" i="7"/>
  <c r="J54" i="7"/>
  <c r="M54" i="7"/>
  <c r="M47" i="7" s="1"/>
  <c r="N54" i="7"/>
  <c r="O54" i="7"/>
  <c r="P54" i="7"/>
  <c r="R54" i="7" s="1"/>
  <c r="G57" i="7"/>
  <c r="H57" i="7"/>
  <c r="I57" i="7"/>
  <c r="J57" i="7"/>
  <c r="M57" i="7"/>
  <c r="N57" i="7"/>
  <c r="O57" i="7"/>
  <c r="P57" i="7"/>
  <c r="Q57" i="7" s="1"/>
  <c r="G58" i="7"/>
  <c r="H58" i="7"/>
  <c r="I58" i="7"/>
  <c r="J58" i="7"/>
  <c r="M58" i="7"/>
  <c r="N58" i="7"/>
  <c r="G68" i="7"/>
  <c r="H68" i="7"/>
  <c r="I68" i="7"/>
  <c r="J68" i="7"/>
  <c r="M68" i="7"/>
  <c r="N68" i="7"/>
  <c r="O68" i="7"/>
  <c r="P68" i="7"/>
  <c r="Q68" i="7"/>
  <c r="G69" i="7"/>
  <c r="I69" i="7"/>
  <c r="M69" i="7"/>
  <c r="N69" i="7"/>
  <c r="O69" i="7"/>
  <c r="P69" i="7"/>
  <c r="R69" i="7" s="1"/>
  <c r="P58" i="8"/>
  <c r="G55" i="8"/>
  <c r="M17" i="7"/>
  <c r="Q36" i="7"/>
  <c r="G37" i="7"/>
  <c r="M6" i="8"/>
  <c r="L6" i="8"/>
  <c r="N55" i="8"/>
  <c r="O55" i="8"/>
  <c r="N17" i="7"/>
  <c r="R46" i="7"/>
  <c r="F55" i="8"/>
  <c r="N6" i="8"/>
  <c r="P6" i="8" s="1"/>
  <c r="R18" i="7"/>
  <c r="O6" i="8"/>
  <c r="P11" i="7"/>
  <c r="G17" i="7"/>
  <c r="G11" i="7"/>
  <c r="R55" i="7"/>
  <c r="J30" i="7"/>
  <c r="P17" i="7"/>
  <c r="O43" i="7"/>
  <c r="G14" i="7"/>
  <c r="I30" i="7"/>
  <c r="E10" i="7"/>
  <c r="H26" i="7"/>
  <c r="F10" i="7"/>
  <c r="G10" i="7" s="1"/>
  <c r="O17" i="7"/>
  <c r="R17" i="7"/>
  <c r="I17" i="7"/>
  <c r="J17" i="7"/>
  <c r="I11" i="7"/>
  <c r="H11" i="7"/>
  <c r="P35" i="8"/>
  <c r="L30" i="8"/>
  <c r="Q33" i="8"/>
  <c r="N30" i="8"/>
  <c r="R12" i="7"/>
  <c r="R45" i="7"/>
  <c r="N26" i="7"/>
  <c r="M37" i="7"/>
  <c r="Q35" i="7"/>
  <c r="R56" i="7"/>
  <c r="Q50" i="7"/>
  <c r="Q69" i="7"/>
  <c r="H47" i="7"/>
  <c r="G30" i="7"/>
  <c r="G24" i="7" s="1"/>
  <c r="Q59" i="7"/>
  <c r="R28" i="7"/>
  <c r="Q55" i="7"/>
  <c r="Q62" i="7"/>
  <c r="R60" i="7"/>
  <c r="I47" i="7"/>
  <c r="Q54" i="7"/>
  <c r="J47" i="7"/>
  <c r="D42" i="7"/>
  <c r="O42" i="7" s="1"/>
  <c r="E42" i="7"/>
  <c r="E41" i="7" s="1"/>
  <c r="E24" i="7"/>
  <c r="E40" i="7"/>
  <c r="G26" i="7"/>
  <c r="F24" i="7"/>
  <c r="H24" i="7" s="1"/>
  <c r="J11" i="7"/>
  <c r="O37" i="8"/>
  <c r="P50" i="8"/>
  <c r="F6" i="8"/>
  <c r="F30" i="8"/>
  <c r="Q13" i="8"/>
  <c r="P14" i="8"/>
  <c r="Q45" i="8"/>
  <c r="G30" i="8"/>
  <c r="I30" i="8"/>
  <c r="C44" i="8"/>
  <c r="C46" i="8" s="1"/>
  <c r="D44" i="8"/>
  <c r="D46" i="8" s="1"/>
  <c r="D54" i="8" s="1"/>
  <c r="D60" i="8" s="1"/>
  <c r="I6" i="8"/>
  <c r="Q6" i="8"/>
  <c r="H11" i="8"/>
  <c r="F11" i="8"/>
  <c r="G11" i="8"/>
  <c r="Q7" i="8"/>
  <c r="P23" i="8"/>
  <c r="P20" i="8"/>
  <c r="Q12" i="8"/>
  <c r="P16" i="8"/>
  <c r="Q18" i="8"/>
  <c r="Q22" i="8"/>
  <c r="Q17" i="8"/>
  <c r="P13" i="8"/>
  <c r="P25" i="8"/>
  <c r="P22" i="8"/>
  <c r="J44" i="8"/>
  <c r="N44" i="8" s="1"/>
  <c r="P17" i="8"/>
  <c r="P53" i="8"/>
  <c r="Q53" i="8"/>
  <c r="P36" i="8"/>
  <c r="Q28" i="8"/>
  <c r="Q15" i="8"/>
  <c r="Q25" i="8"/>
  <c r="M30" i="8"/>
  <c r="P32" i="8"/>
  <c r="P28" i="8"/>
  <c r="P27" i="8"/>
  <c r="P26" i="8"/>
  <c r="P24" i="8"/>
  <c r="Q19" i="8"/>
  <c r="L11" i="8"/>
  <c r="Q16" i="8"/>
  <c r="O11" i="8"/>
  <c r="P11" i="8" s="1"/>
  <c r="P15" i="8"/>
  <c r="M11" i="8"/>
  <c r="Q17" i="7"/>
  <c r="R65" i="7"/>
  <c r="R20" i="7"/>
  <c r="Q13" i="7"/>
  <c r="Q63" i="7"/>
  <c r="R53" i="7"/>
  <c r="Q58" i="7"/>
  <c r="R35" i="7"/>
  <c r="Q53" i="7"/>
  <c r="N47" i="7"/>
  <c r="M26" i="7"/>
  <c r="R63" i="7"/>
  <c r="R34" i="7"/>
  <c r="Q33" i="7"/>
  <c r="R68" i="7"/>
  <c r="M30" i="7"/>
  <c r="N30" i="7"/>
  <c r="R22" i="7"/>
  <c r="M21" i="7"/>
  <c r="K10" i="7"/>
  <c r="K40" i="7" s="1"/>
  <c r="N21" i="7"/>
  <c r="K67" i="7" l="1"/>
  <c r="K70" i="7" s="1"/>
  <c r="C54" i="8"/>
  <c r="C70" i="7"/>
  <c r="Q11" i="7"/>
  <c r="R11" i="7"/>
  <c r="L41" i="7"/>
  <c r="M42" i="7"/>
  <c r="N42" i="7"/>
  <c r="P37" i="8"/>
  <c r="Q30" i="7"/>
  <c r="R30" i="7"/>
  <c r="P24" i="7"/>
  <c r="N24" i="7"/>
  <c r="M24" i="7"/>
  <c r="Q43" i="7"/>
  <c r="R43" i="7"/>
  <c r="E67" i="7"/>
  <c r="E70" i="7" s="1"/>
  <c r="Q37" i="8"/>
  <c r="P8" i="8"/>
  <c r="D41" i="7"/>
  <c r="O41" i="7" s="1"/>
  <c r="J26" i="7"/>
  <c r="D10" i="7"/>
  <c r="I21" i="7"/>
  <c r="R15" i="7"/>
  <c r="R57" i="7"/>
  <c r="Q32" i="7"/>
  <c r="Q11" i="8"/>
  <c r="Q23" i="7"/>
  <c r="Q30" i="8"/>
  <c r="P43" i="8"/>
  <c r="G37" i="8"/>
  <c r="J43" i="7"/>
  <c r="I43" i="7"/>
  <c r="Q42" i="8"/>
  <c r="Q27" i="7"/>
  <c r="Q31" i="7"/>
  <c r="Q48" i="8"/>
  <c r="R52" i="7"/>
  <c r="P9" i="8"/>
  <c r="R49" i="7"/>
  <c r="R48" i="7"/>
  <c r="J46" i="8"/>
  <c r="J54" i="8" s="1"/>
  <c r="J60" i="8" s="1"/>
  <c r="F40" i="7"/>
  <c r="Q38" i="8"/>
  <c r="H37" i="8"/>
  <c r="I26" i="7"/>
  <c r="I24" i="7" s="1"/>
  <c r="P47" i="7"/>
  <c r="P14" i="7"/>
  <c r="L37" i="8"/>
  <c r="M43" i="7"/>
  <c r="M11" i="7"/>
  <c r="G21" i="7"/>
  <c r="P47" i="8"/>
  <c r="G43" i="7"/>
  <c r="Q64" i="7"/>
  <c r="I37" i="8"/>
  <c r="Q21" i="8"/>
  <c r="H10" i="7"/>
  <c r="R19" i="7"/>
  <c r="L10" i="7"/>
  <c r="Q52" i="8"/>
  <c r="N43" i="7"/>
  <c r="R29" i="7"/>
  <c r="R16" i="7"/>
  <c r="H43" i="7"/>
  <c r="O14" i="7"/>
  <c r="Q10" i="8"/>
  <c r="J21" i="7"/>
  <c r="D24" i="7"/>
  <c r="Q51" i="8"/>
  <c r="I14" i="7"/>
  <c r="K44" i="8"/>
  <c r="E44" i="8"/>
  <c r="F42" i="7"/>
  <c r="P42" i="7" s="1"/>
  <c r="P21" i="7"/>
  <c r="R42" i="7" l="1"/>
  <c r="Q42" i="7"/>
  <c r="J24" i="7"/>
  <c r="O24" i="7"/>
  <c r="J10" i="7"/>
  <c r="D40" i="7"/>
  <c r="O10" i="7"/>
  <c r="F67" i="7"/>
  <c r="G40" i="7"/>
  <c r="H40" i="7"/>
  <c r="Q24" i="7"/>
  <c r="R24" i="7"/>
  <c r="R21" i="7"/>
  <c r="Q21" i="7"/>
  <c r="H42" i="7"/>
  <c r="I42" i="7"/>
  <c r="F41" i="7"/>
  <c r="P41" i="7" s="1"/>
  <c r="J42" i="7"/>
  <c r="G42" i="7"/>
  <c r="N10" i="7"/>
  <c r="L40" i="7"/>
  <c r="M10" i="7"/>
  <c r="P10" i="7"/>
  <c r="N41" i="7"/>
  <c r="M41" i="7"/>
  <c r="M44" i="8"/>
  <c r="L44" i="8"/>
  <c r="K46" i="8"/>
  <c r="R14" i="7"/>
  <c r="Q14" i="7"/>
  <c r="C60" i="8"/>
  <c r="N60" i="8" s="1"/>
  <c r="N54" i="8"/>
  <c r="F44" i="8"/>
  <c r="O44" i="8"/>
  <c r="G44" i="8"/>
  <c r="E46" i="8"/>
  <c r="I44" i="8"/>
  <c r="H44" i="8"/>
  <c r="Q47" i="7"/>
  <c r="R47" i="7"/>
  <c r="I10" i="7"/>
  <c r="N46" i="8"/>
  <c r="R41" i="7" l="1"/>
  <c r="Q41" i="7"/>
  <c r="H67" i="7"/>
  <c r="F70" i="7"/>
  <c r="I67" i="7"/>
  <c r="G67" i="7"/>
  <c r="J67" i="7"/>
  <c r="Q44" i="8"/>
  <c r="P44" i="8"/>
  <c r="O40" i="7"/>
  <c r="O67" i="7" s="1"/>
  <c r="D67" i="7"/>
  <c r="D70" i="7" s="1"/>
  <c r="O70" i="7" s="1"/>
  <c r="J40" i="7"/>
  <c r="I40" i="7"/>
  <c r="P40" i="7"/>
  <c r="M40" i="7"/>
  <c r="N40" i="7"/>
  <c r="L67" i="7"/>
  <c r="J41" i="7"/>
  <c r="I41" i="7"/>
  <c r="G41" i="7"/>
  <c r="H41" i="7"/>
  <c r="Q10" i="7"/>
  <c r="R10" i="7"/>
  <c r="G46" i="8"/>
  <c r="F46" i="8"/>
  <c r="O46" i="8"/>
  <c r="H46" i="8"/>
  <c r="E54" i="8"/>
  <c r="I46" i="8"/>
  <c r="L46" i="8"/>
  <c r="L54" i="8" s="1"/>
  <c r="K54" i="8"/>
  <c r="M46" i="8"/>
  <c r="P46" i="8" l="1"/>
  <c r="Q46" i="8"/>
  <c r="K60" i="8"/>
  <c r="M54" i="8"/>
  <c r="Q40" i="7"/>
  <c r="R40" i="7"/>
  <c r="F54" i="8"/>
  <c r="H54" i="8"/>
  <c r="G54" i="8"/>
  <c r="E60" i="8"/>
  <c r="O54" i="8"/>
  <c r="I54" i="8"/>
  <c r="J70" i="7"/>
  <c r="H70" i="7"/>
  <c r="G70" i="7"/>
  <c r="I70" i="7"/>
  <c r="L70" i="7"/>
  <c r="M67" i="7"/>
  <c r="N67" i="7"/>
  <c r="P67" i="7"/>
  <c r="R67" i="7" l="1"/>
  <c r="Q67" i="7"/>
  <c r="Q54" i="8"/>
  <c r="P54" i="8"/>
  <c r="L60" i="8"/>
  <c r="M60" i="8"/>
  <c r="H60" i="8"/>
  <c r="G60" i="8"/>
  <c r="F60" i="8"/>
  <c r="O60" i="8"/>
  <c r="I60" i="8"/>
  <c r="P70" i="7"/>
  <c r="M70" i="7"/>
  <c r="N70" i="7"/>
  <c r="R70" i="7" l="1"/>
  <c r="Q70" i="7"/>
  <c r="P60" i="8"/>
  <c r="Q60" i="8"/>
</calcChain>
</file>

<file path=xl/sharedStrings.xml><?xml version="1.0" encoding="utf-8"?>
<sst xmlns="http://schemas.openxmlformats.org/spreadsheetml/2006/main" count="269" uniqueCount="232">
  <si>
    <t>Кредитування</t>
  </si>
  <si>
    <t>Всьго видатків</t>
  </si>
  <si>
    <t>Дані</t>
  </si>
  <si>
    <t>Чернівецької області</t>
  </si>
  <si>
    <t>Код бюджетної класифікації</t>
  </si>
  <si>
    <t>Найменування доходів</t>
  </si>
  <si>
    <t>Надійшло з початку року</t>
  </si>
  <si>
    <t>Процент виконання</t>
  </si>
  <si>
    <t>4</t>
  </si>
  <si>
    <t>5</t>
  </si>
  <si>
    <t>9</t>
  </si>
  <si>
    <t>10</t>
  </si>
  <si>
    <t>11</t>
  </si>
  <si>
    <t>12</t>
  </si>
  <si>
    <t>14</t>
  </si>
  <si>
    <t>Податкові надходження</t>
  </si>
  <si>
    <t>Неподаткові надходження</t>
  </si>
  <si>
    <t>Інші надходження</t>
  </si>
  <si>
    <t>Цільові фонди</t>
  </si>
  <si>
    <t xml:space="preserve">Збір за забруднення навколишнього природнього середовища </t>
  </si>
  <si>
    <t>Цільові фонди, утоворені органами місцевого самоврядування</t>
  </si>
  <si>
    <t xml:space="preserve">  </t>
  </si>
  <si>
    <t>Найменування видатків</t>
  </si>
  <si>
    <t>900201</t>
  </si>
  <si>
    <t>900202</t>
  </si>
  <si>
    <t xml:space="preserve">Власні надходження бюджетних установ </t>
  </si>
  <si>
    <t>Офіційні трансферти</t>
  </si>
  <si>
    <t>Від органів державного управління</t>
  </si>
  <si>
    <t>Податки на доходи, податки на прибуток, податки на збільшення ринкової вартості</t>
  </si>
  <si>
    <t>Податки на власність</t>
  </si>
  <si>
    <t>Інші неподаткові надходження</t>
  </si>
  <si>
    <t>Державне управління</t>
  </si>
  <si>
    <t>Освіта</t>
  </si>
  <si>
    <t>Соціальний захист та соціальне забезпечення</t>
  </si>
  <si>
    <t>Житлово-комунальне господарство</t>
  </si>
  <si>
    <t>Культура і мистецтво</t>
  </si>
  <si>
    <t>Фізична культура і спорт</t>
  </si>
  <si>
    <t>Доходи від операцій з капіталом</t>
  </si>
  <si>
    <t>Податок на прибуток підприємств</t>
  </si>
  <si>
    <t>Доходи від власності та підприємницької діяльності</t>
  </si>
  <si>
    <t>15</t>
  </si>
  <si>
    <t>3</t>
  </si>
  <si>
    <t>8</t>
  </si>
  <si>
    <t>13</t>
  </si>
  <si>
    <t>Резервний фонд</t>
  </si>
  <si>
    <t>Загальний фонд</t>
  </si>
  <si>
    <t>Спеціальний фонд</t>
  </si>
  <si>
    <t xml:space="preserve">Застверджено місцевими радами на 2005 рік </t>
  </si>
  <si>
    <t>Доходи від операцій  з кредитування та надання гарантій</t>
  </si>
  <si>
    <t>Відхилення       від кошторисних призначень (+;-)</t>
  </si>
  <si>
    <t>Виконано з початку року</t>
  </si>
  <si>
    <t>Інші податки та збори</t>
  </si>
  <si>
    <t>Екологічний податок</t>
  </si>
  <si>
    <t>Збір за забруднення навколишнього природного середовища  </t>
  </si>
  <si>
    <t>Збір за першу реєстрацію транспортного засобу</t>
  </si>
  <si>
    <t>16</t>
  </si>
  <si>
    <t>17</t>
  </si>
  <si>
    <t>Базова дотація</t>
  </si>
  <si>
    <t>6</t>
  </si>
  <si>
    <t>7</t>
  </si>
  <si>
    <t>2000</t>
  </si>
  <si>
    <t>3000</t>
  </si>
  <si>
    <t>3100</t>
  </si>
  <si>
    <t>3110</t>
  </si>
  <si>
    <t>3130</t>
  </si>
  <si>
    <t>3140</t>
  </si>
  <si>
    <t>3200</t>
  </si>
  <si>
    <t>Відхилення (+/-) до плану на рік</t>
  </si>
  <si>
    <t>Плата за надання адміністративних послуг</t>
  </si>
  <si>
    <t>0100</t>
  </si>
  <si>
    <t>0180</t>
  </si>
  <si>
    <t>1000</t>
  </si>
  <si>
    <t>Соціальний захист ветеранів війни та праці</t>
  </si>
  <si>
    <t>3090</t>
  </si>
  <si>
    <t>3050</t>
  </si>
  <si>
    <t>3190</t>
  </si>
  <si>
    <t>3240</t>
  </si>
  <si>
    <t>4000</t>
  </si>
  <si>
    <t>5000</t>
  </si>
  <si>
    <t>6000</t>
  </si>
  <si>
    <t>7000</t>
  </si>
  <si>
    <t>8000</t>
  </si>
  <si>
    <t>8100</t>
  </si>
  <si>
    <t>7600</t>
  </si>
  <si>
    <t>7300</t>
  </si>
  <si>
    <t>7400</t>
  </si>
  <si>
    <t>9100</t>
  </si>
  <si>
    <t xml:space="preserve">про виконання обласного бюджету  </t>
  </si>
  <si>
    <t>Код типової програмної класифікації видатків та кредитування місцевих бюджетів</t>
  </si>
  <si>
    <t>Усього</t>
  </si>
  <si>
    <t>Разом видатків без урахування міжбюджетних трансфертів</t>
  </si>
  <si>
    <t>900203</t>
  </si>
  <si>
    <t>Субвенція з державного бюджету місцевим бюджетам на надання державної підтримки особам з особливими освітніми потребами</t>
  </si>
  <si>
    <t>II  Видатки  обласного бюджету (загальний та спеціальний фонди)</t>
  </si>
  <si>
    <t xml:space="preserve"> I. Доходи обласного бюджету (загальний та спеціальний фонди)</t>
  </si>
  <si>
    <t>в тис.грн.</t>
  </si>
  <si>
    <t>відхилення</t>
  </si>
  <si>
    <t>контроль по казнач звіту 90010100 в грн.коп</t>
  </si>
  <si>
    <t>контроль по казнач звіту 90010200 в грн.коп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</si>
  <si>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здоров’я</t>
  </si>
  <si>
    <t>41033900</t>
  </si>
  <si>
    <t>41035400</t>
  </si>
  <si>
    <t>Освітня субвенція з державного бюджету місцевим бюджетам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</si>
  <si>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</si>
  <si>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</si>
  <si>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Інша діяльність у сфері державного управління</t>
  </si>
  <si>
    <t>3120</t>
  </si>
  <si>
    <t>3170</t>
  </si>
  <si>
    <t>Пільгове медичне обслуговування осіб, які постраждали внаслідок Чорнобильської катастрофи</t>
  </si>
  <si>
    <t>Видатки на поховання учасників бойових дій та осіб з інвалідністю внаслідок війни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</si>
  <si>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</si>
  <si>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Заклади і заходи з питань дітей та їх соціального захисту</t>
  </si>
  <si>
    <t>Здійснення соціальної роботи з вразливими категоріями населення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</si>
  <si>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</si>
  <si>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Забезпечення реалізації окремих програм для осіб з інвалідністю</t>
  </si>
  <si>
    <t>Забезпечення обробки інформації з нарахування та виплати допомог і компенсацій</t>
  </si>
  <si>
    <t>Інші заклади та заходи</t>
  </si>
  <si>
    <t>7100</t>
  </si>
  <si>
    <t>8300</t>
  </si>
  <si>
    <t>8400</t>
  </si>
  <si>
    <t>8700</t>
  </si>
  <si>
    <t>Економічна діяльність</t>
  </si>
  <si>
    <t>Сільське, лісове, рибне господарство та мисливство</t>
  </si>
  <si>
    <t>Транспорт та транспортна інфраструктура, дорожнє господарство</t>
  </si>
  <si>
    <t>Інша діяльність</t>
  </si>
  <si>
    <t>Охорона навколишнього природного середовища</t>
  </si>
  <si>
    <t>9200</t>
  </si>
  <si>
    <t>9300</t>
  </si>
  <si>
    <t>9400</t>
  </si>
  <si>
    <t>9700</t>
  </si>
  <si>
    <t>Дотації з місцевого бюджету іншим бюджетам</t>
  </si>
  <si>
    <t>Субвенції з місцевого бюджету іншим місцевим бюджетам на здійснення програм соціального захисту за рахунок субвенцій з державного бюджету</t>
  </si>
  <si>
    <t>Субвенції з місцевого бюджету іншим місцевим бюджетам на здійснення програм у галузі освіти за рахунок субвенцій з державного бюджету</t>
  </si>
  <si>
    <t>Субвенції з місцевого бюджету іншим місцевим бюджетам на здійснення програм та заходів у галузі охорони здоров’я за рахунок субвенцій з державного бюджету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</si>
  <si>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</si>
  <si>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Виконання Автономною Республікою Крим чи територіальною громадою міста, об’єднаною територіальною громадою гарантійних зобов'язань за позичальників, що отримали кредити під місцеві гарантії</t>
  </si>
  <si>
    <t>Податок з власників транспортних засобів та інших самохідних машин і механізмів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</si>
  <si>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</si>
  <si>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</si>
  <si>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води</t>
  </si>
  <si>
    <t>Адміністративні збори та платежі, доходи від некомерційної господарської діяльності </t>
  </si>
  <si>
    <t>Субвенції з державного бюджету місцевим бюджетам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</si>
  <si>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</si>
  <si>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</si>
  <si>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Субвенції з місцевих бюджетів іншим місцевим бюджетам</t>
  </si>
  <si>
    <t>Бюджетні позички  суб'єктам господарювання  та їх повернення</t>
  </si>
  <si>
    <t>Охорона здоров'я</t>
  </si>
  <si>
    <t>7700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</si>
  <si>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</si>
  <si>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41054100</t>
  </si>
  <si>
    <t>Субвенція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</si>
  <si>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Відхилення (+/-)</t>
  </si>
  <si>
    <t xml:space="preserve">     Відхилення       (+/-)</t>
  </si>
  <si>
    <t>Відхилення                 (+/-)</t>
  </si>
  <si>
    <t>Податок та збір на доходи фізичних осіб</t>
  </si>
  <si>
    <t>Дотації з державного бюджету місцевим бюджетам</t>
  </si>
  <si>
    <t>Усього доходів з урахуванням міжбюджетних трансфертів з державного бюджету</t>
  </si>
  <si>
    <t xml:space="preserve">Усього </t>
  </si>
  <si>
    <t>Усього доходів без урахування міжбюджетних трансфертів</t>
  </si>
  <si>
    <t>24170000</t>
  </si>
  <si>
    <t>Надходження коштів пайової участі у розвитку інфраструктури населеного пункту</t>
  </si>
  <si>
    <t>Всього видатків з міжбюджетними трансфертами</t>
  </si>
  <si>
    <t>РАЗОМ</t>
  </si>
  <si>
    <t>(тис. грн)</t>
  </si>
  <si>
    <t>8200</t>
  </si>
  <si>
    <t>Громадський порядок та безпека</t>
  </si>
  <si>
    <t>Субвенція з державного бюджету місцевим бюджетам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</si>
  <si>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</si>
  <si>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проведення виборів депутатів місцевих рад та сільських, селищних, міських голів</t>
  </si>
  <si>
    <t>9500</t>
  </si>
  <si>
    <t>9600</t>
  </si>
  <si>
    <t>Субвенції з місцевого бюджету іншим місцевим бюджетам на здійснення програм соціально-економічного та культурного розвитку регіонів за рахунок коштів, які надаються з державного бюджету</t>
  </si>
  <si>
    <t>Субвенції з місцевого бюджету іншим місцевим бюджетам на здійснення інших програм та заходів за рахунок субвенцій з державного бюджету</t>
  </si>
  <si>
    <t>Субвеція з державного бюджету місцевим бюджетам на здійснення підтримки окремих закладів та заходів у системі охорони здоров'я</t>
  </si>
  <si>
    <t>(по шифровому звіту)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</si>
  <si>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</si>
  <si>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42000000</t>
  </si>
  <si>
    <t>Від Європейського Союзу, урядів іноземних держав, міжнародних організацій, донорських установ</t>
  </si>
  <si>
    <t>Процент виконання до плану 2025 року</t>
  </si>
  <si>
    <t>41031900</t>
  </si>
  <si>
    <t>Субвенція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</si>
  <si>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41035800</t>
  </si>
  <si>
    <t>Субвенція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</si>
  <si>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</si>
  <si>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</si>
  <si>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</si>
  <si>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</si>
  <si>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Надання внутрішніх кредитів</t>
  </si>
  <si>
    <t>Повернення внутрішніх кредитів</t>
  </si>
  <si>
    <t>Субвенція з державного бюджету місцевим бюджетам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</si>
  <si>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</si>
  <si>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Організація та проведення громадських робіт</t>
  </si>
  <si>
    <t>7500</t>
  </si>
  <si>
    <t>Зв`язок, телекомунікації та інформатика</t>
  </si>
  <si>
    <t>Інші програми та заходи, пов`язані з економічною діяльністю</t>
  </si>
  <si>
    <t>8600</t>
  </si>
  <si>
    <t>Обслуговування місцевого боргу</t>
  </si>
  <si>
    <t>Надання пільг з оплати послуг зв`язку,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</si>
  <si>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41021300</t>
  </si>
  <si>
    <t>41030900</t>
  </si>
  <si>
    <t>Субвенція з державного бюджету місцевим бюджетам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</si>
  <si>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>Рентна плата за користування надрами загальнодержавного значення</t>
  </si>
  <si>
    <t>Надходження від орендної плати за користування єдиним майновим комплексом та іншим державним майном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</si>
  <si>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</si>
  <si>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Реалізація державної політики у молодіжній сфері та сфері з утвердження української національної та громадянської ідентичності</t>
  </si>
  <si>
    <t>Захист населення і територій від надзвичайних ситуацій</t>
  </si>
  <si>
    <t>Медіа (Засоби масової інформації)</t>
  </si>
  <si>
    <t>41032900</t>
  </si>
  <si>
    <t>Субвенція з державного бюджету місцевим бюджетам на виконання окремих заходів з реалізації соціального проекту `Активні парки - локації здорової України`</t>
  </si>
  <si>
    <t>41037500</t>
  </si>
  <si>
    <t>Субвенція з державного бюджету місцевим бюджетам на реалізацію публічних інвестиційних проектів у сфері охорони здоров`я</t>
  </si>
  <si>
    <t>Затверджено  на 2025 рік із урахуванням змін</t>
  </si>
  <si>
    <t>Затверджено  на 2025 рік із урахуванням змін (кошторисні призначення)</t>
  </si>
  <si>
    <t>Затверджено на 2025 рік з урахуванням змін (кошторисні призначення)</t>
  </si>
  <si>
    <t>Затверджено   на 2025 рік із урахуванням змін</t>
  </si>
  <si>
    <t>Затверджено   на 2025 рік із урахуванням змін (кошторисні призначення)</t>
  </si>
  <si>
    <t>41033600</t>
  </si>
  <si>
    <t>41033800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</si>
  <si>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</si>
  <si>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</si>
  <si>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41030800</t>
  </si>
  <si>
    <t>Регіональний розвиток та інші інвестиційні проєкти</t>
  </si>
  <si>
    <t>Додаткова дотація з державного бюджету місцевим бюджетам на компенсацію комунальним закладам, державним закладам освіти, що передані на фінансування з місцевих бюджетів, та закладам спільної власності територіальних громад області та району, що перебувають в управлінні обласних та районних рад</t>
  </si>
  <si>
    <t>Субвенція з державного бюджету місцевим бюджетам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</si>
  <si>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</si>
  <si>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</si>
  <si>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41032300</t>
  </si>
  <si>
    <t>Субвенція з державного бюджету місцевим бюджетам на будівництво нового житла, реконструкцію існуючих житлових будинків та гуртожитків, а також переобладнання нежитлових приміщень у житлові для формування фондів житла тимчасового проживання</t>
  </si>
  <si>
    <t>за січень-листопад 2025 року</t>
  </si>
  <si>
    <t>План на січень-листопад 2025 року</t>
  </si>
  <si>
    <t>Відхилення до плану на січень-листопад 2025 року (+/-)</t>
  </si>
  <si>
    <t xml:space="preserve">Процент виконання до плану на січень-листопад 2025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</si>
</sst>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8" formatCode="_-* #,##0_р_._-;\-* #,##0_р_._-;_-* &quot;-&quot;_р_._-;_-@_-"/>
    <numFmt numFmtId="189" formatCode="_-* #,##0.00_р_._-;\-* #,##0.00_р_._-;_-* &quot;-&quot;??_р_._-;_-@_-"/>
    <numFmt numFmtId="191" formatCode="0.0"/>
    <numFmt numFmtId="200" formatCode="#,##0.0"/>
    <numFmt numFmtId="209" formatCode="0.0%"/>
  </numFmts>
  <fonts count="80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 Cyr"/>
      <charset val="204"/>
    </font>
    <font>
      <b/>
      <sz val="12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i/>
      <sz val="10"/>
      <color indexed="10"/>
      <name val="Times New Roman Cyr"/>
      <family val="1"/>
      <charset val="204"/>
    </font>
    <font>
      <sz val="12"/>
      <color indexed="10"/>
      <name val="Times New Roman Cyr"/>
      <family val="1"/>
      <charset val="204"/>
    </font>
    <font>
      <sz val="11"/>
      <color indexed="10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i/>
      <sz val="12"/>
      <color indexed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color indexed="8"/>
      <name val="Calibri"/>
      <family val="2"/>
      <charset val="204"/>
    </font>
    <font>
      <i/>
      <sz val="12"/>
      <name val="Times New Roman Cyr"/>
      <family val="1"/>
      <charset val="204"/>
    </font>
    <font>
      <i/>
      <sz val="12"/>
      <color indexed="10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b/>
      <i/>
      <sz val="10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4"/>
      <name val="Times New Roman CYR"/>
      <family val="1"/>
      <charset val="204"/>
    </font>
    <font>
      <sz val="10"/>
      <name val="Arial"/>
      <charset val="204"/>
    </font>
    <font>
      <sz val="4"/>
      <name val="Times New Roman"/>
      <family val="1"/>
      <charset val="204"/>
    </font>
    <font>
      <b/>
      <sz val="10"/>
      <name val="Times New Roman Cyr"/>
      <charset val="204"/>
    </font>
    <font>
      <b/>
      <sz val="14"/>
      <name val="Times New Roman Cyr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 CYR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 CYR"/>
      <family val="1"/>
      <charset val="204"/>
    </font>
    <font>
      <b/>
      <sz val="14"/>
      <color theme="1"/>
      <name val="Times New Roman Cyr"/>
      <family val="1"/>
      <charset val="204"/>
    </font>
    <font>
      <b/>
      <sz val="10"/>
      <color theme="1"/>
      <name val="Arial Cyr"/>
      <charset val="204"/>
    </font>
    <font>
      <i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4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2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32" fillId="0" borderId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9" borderId="0" applyNumberFormat="0" applyBorder="0" applyAlignment="0" applyProtection="0"/>
    <xf numFmtId="0" fontId="25" fillId="7" borderId="1" applyNumberFormat="0" applyAlignment="0" applyProtection="0"/>
    <xf numFmtId="9" fontId="1" fillId="0" borderId="0" applyFont="0" applyFill="0" applyBorder="0" applyAlignment="0" applyProtection="0"/>
    <xf numFmtId="0" fontId="31" fillId="4" borderId="0" applyNumberFormat="0" applyBorder="0" applyAlignment="0" applyProtection="0"/>
    <xf numFmtId="0" fontId="34" fillId="0" borderId="2" applyNumberFormat="0" applyFill="0" applyAlignment="0" applyProtection="0"/>
    <xf numFmtId="0" fontId="35" fillId="0" borderId="3" applyNumberFormat="0" applyFill="0" applyAlignment="0" applyProtection="0"/>
    <xf numFmtId="0" fontId="36" fillId="0" borderId="4" applyNumberFormat="0" applyFill="0" applyAlignment="0" applyProtection="0"/>
    <xf numFmtId="0" fontId="36" fillId="0" borderId="0" applyNumberFormat="0" applyFill="0" applyBorder="0" applyAlignment="0" applyProtection="0"/>
    <xf numFmtId="0" fontId="32" fillId="0" borderId="0"/>
    <xf numFmtId="0" fontId="40" fillId="0" borderId="0"/>
    <xf numFmtId="0" fontId="55" fillId="0" borderId="0"/>
    <xf numFmtId="0" fontId="22" fillId="0" borderId="0"/>
    <xf numFmtId="0" fontId="59" fillId="0" borderId="0"/>
    <xf numFmtId="0" fontId="29" fillId="0" borderId="5" applyNumberFormat="0" applyFill="0" applyAlignment="0" applyProtection="0"/>
    <xf numFmtId="0" fontId="26" fillId="20" borderId="6" applyNumberFormat="0" applyAlignment="0" applyProtection="0"/>
    <xf numFmtId="0" fontId="27" fillId="0" borderId="0" applyNumberFormat="0" applyFill="0" applyBorder="0" applyAlignment="0" applyProtection="0"/>
    <xf numFmtId="0" fontId="60" fillId="0" borderId="0"/>
    <xf numFmtId="0" fontId="32" fillId="0" borderId="0"/>
    <xf numFmtId="0" fontId="59" fillId="0" borderId="0"/>
    <xf numFmtId="0" fontId="37" fillId="0" borderId="0"/>
    <xf numFmtId="0" fontId="2" fillId="0" borderId="0"/>
    <xf numFmtId="0" fontId="3" fillId="0" borderId="0"/>
    <xf numFmtId="0" fontId="3" fillId="0" borderId="0"/>
    <xf numFmtId="0" fontId="23" fillId="22" borderId="7" applyNumberFormat="0" applyFont="0" applyAlignment="0" applyProtection="0"/>
    <xf numFmtId="0" fontId="28" fillId="21" borderId="0" applyNumberFormat="0" applyBorder="0" applyAlignment="0" applyProtection="0"/>
    <xf numFmtId="0" fontId="33" fillId="0" borderId="0"/>
    <xf numFmtId="0" fontId="30" fillId="0" borderId="0" applyNumberFormat="0" applyFill="0" applyBorder="0" applyAlignment="0" applyProtection="0"/>
    <xf numFmtId="188" fontId="1" fillId="0" borderId="0" applyFont="0" applyFill="0" applyBorder="0" applyAlignment="0" applyProtection="0"/>
    <xf numFmtId="189" fontId="1" fillId="0" borderId="0" applyFont="0" applyFill="0" applyBorder="0" applyAlignment="0" applyProtection="0"/>
  </cellStyleXfs>
  <cellXfs count="248">
    <xf numFmtId="0" fontId="0" fillId="0" borderId="0" xfId="0"/>
    <xf numFmtId="0" fontId="6" fillId="0" borderId="0" xfId="63" applyFont="1" applyFill="1" applyProtection="1"/>
    <xf numFmtId="0" fontId="13" fillId="0" borderId="0" xfId="63" applyFont="1" applyFill="1" applyAlignment="1" applyProtection="1"/>
    <xf numFmtId="0" fontId="10" fillId="0" borderId="0" xfId="63" applyFont="1" applyFill="1" applyAlignment="1" applyProtection="1"/>
    <xf numFmtId="0" fontId="14" fillId="0" borderId="0" xfId="63" applyFont="1" applyFill="1" applyProtection="1"/>
    <xf numFmtId="191" fontId="19" fillId="0" borderId="0" xfId="63" applyNumberFormat="1" applyFont="1" applyFill="1" applyBorder="1" applyProtection="1"/>
    <xf numFmtId="191" fontId="20" fillId="0" borderId="0" xfId="63" applyNumberFormat="1" applyFont="1" applyFill="1" applyBorder="1" applyProtection="1"/>
    <xf numFmtId="0" fontId="17" fillId="0" borderId="0" xfId="63" applyFont="1" applyFill="1" applyProtection="1"/>
    <xf numFmtId="0" fontId="2" fillId="0" borderId="0" xfId="63" applyFont="1" applyFill="1" applyProtection="1"/>
    <xf numFmtId="0" fontId="16" fillId="0" borderId="0" xfId="63" applyFont="1" applyFill="1" applyProtection="1"/>
    <xf numFmtId="0" fontId="12" fillId="0" borderId="0" xfId="63" applyFont="1" applyFill="1" applyAlignment="1" applyProtection="1"/>
    <xf numFmtId="0" fontId="11" fillId="0" borderId="0" xfId="64" applyFont="1" applyFill="1" applyAlignment="1" applyProtection="1"/>
    <xf numFmtId="0" fontId="18" fillId="0" borderId="0" xfId="63" applyFont="1" applyFill="1" applyProtection="1"/>
    <xf numFmtId="0" fontId="7" fillId="0" borderId="0" xfId="63" applyFont="1" applyFill="1" applyProtection="1"/>
    <xf numFmtId="0" fontId="15" fillId="0" borderId="0" xfId="0" applyFont="1" applyFill="1" applyProtection="1"/>
    <xf numFmtId="0" fontId="8" fillId="0" borderId="0" xfId="0" applyFont="1" applyFill="1" applyProtection="1"/>
    <xf numFmtId="0" fontId="21" fillId="0" borderId="0" xfId="63" applyFont="1" applyFill="1" applyProtection="1"/>
    <xf numFmtId="0" fontId="6" fillId="23" borderId="0" xfId="63" applyFont="1" applyFill="1" applyProtection="1"/>
    <xf numFmtId="0" fontId="17" fillId="23" borderId="0" xfId="63" applyFont="1" applyFill="1" applyProtection="1"/>
    <xf numFmtId="200" fontId="17" fillId="23" borderId="0" xfId="63" applyNumberFormat="1" applyFont="1" applyFill="1" applyProtection="1"/>
    <xf numFmtId="0" fontId="2" fillId="23" borderId="0" xfId="63" applyFont="1" applyFill="1" applyProtection="1"/>
    <xf numFmtId="0" fontId="14" fillId="23" borderId="0" xfId="63" applyFont="1" applyFill="1" applyProtection="1"/>
    <xf numFmtId="0" fontId="4" fillId="0" borderId="0" xfId="63" applyFont="1" applyFill="1" applyProtection="1"/>
    <xf numFmtId="0" fontId="5" fillId="0" borderId="0" xfId="63" applyFont="1" applyFill="1" applyProtection="1"/>
    <xf numFmtId="0" fontId="39" fillId="0" borderId="0" xfId="63" applyFont="1" applyFill="1" applyProtection="1"/>
    <xf numFmtId="0" fontId="38" fillId="0" borderId="0" xfId="63" applyFont="1" applyFill="1" applyProtection="1"/>
    <xf numFmtId="0" fontId="39" fillId="23" borderId="0" xfId="63" applyFont="1" applyFill="1" applyProtection="1"/>
    <xf numFmtId="200" fontId="39" fillId="23" borderId="0" xfId="63" applyNumberFormat="1" applyFont="1" applyFill="1" applyProtection="1"/>
    <xf numFmtId="0" fontId="38" fillId="23" borderId="0" xfId="63" applyFont="1" applyFill="1" applyProtection="1"/>
    <xf numFmtId="0" fontId="61" fillId="0" borderId="8" xfId="63" applyFont="1" applyFill="1" applyBorder="1" applyAlignment="1" applyProtection="1">
      <alignment horizontal="center"/>
      <protection locked="0"/>
    </xf>
    <xf numFmtId="0" fontId="62" fillId="0" borderId="0" xfId="63" applyFont="1" applyFill="1" applyProtection="1"/>
    <xf numFmtId="0" fontId="61" fillId="0" borderId="8" xfId="0" applyNumberFormat="1" applyFont="1" applyFill="1" applyBorder="1" applyAlignment="1">
      <alignment horizontal="left" vertical="center" wrapText="1"/>
    </xf>
    <xf numFmtId="200" fontId="63" fillId="0" borderId="8" xfId="63" applyNumberFormat="1" applyFont="1" applyFill="1" applyBorder="1" applyAlignment="1" applyProtection="1">
      <alignment horizontal="center"/>
    </xf>
    <xf numFmtId="200" fontId="61" fillId="0" borderId="8" xfId="63" applyNumberFormat="1" applyFont="1" applyFill="1" applyBorder="1" applyAlignment="1" applyProtection="1">
      <alignment horizontal="center"/>
      <protection locked="0"/>
    </xf>
    <xf numFmtId="200" fontId="64" fillId="0" borderId="8" xfId="63" applyNumberFormat="1" applyFont="1" applyFill="1" applyBorder="1" applyAlignment="1" applyProtection="1">
      <alignment horizontal="center"/>
      <protection locked="0"/>
    </xf>
    <xf numFmtId="200" fontId="63" fillId="28" borderId="8" xfId="63" applyNumberFormat="1" applyFont="1" applyFill="1" applyBorder="1" applyAlignment="1" applyProtection="1">
      <alignment horizontal="center"/>
    </xf>
    <xf numFmtId="200" fontId="63" fillId="25" borderId="8" xfId="63" applyNumberFormat="1" applyFont="1" applyFill="1" applyBorder="1" applyAlignment="1" applyProtection="1">
      <alignment horizontal="center"/>
    </xf>
    <xf numFmtId="200" fontId="63" fillId="0" borderId="8" xfId="63" applyNumberFormat="1" applyFont="1" applyFill="1" applyBorder="1" applyAlignment="1" applyProtection="1">
      <alignment horizontal="center"/>
      <protection locked="0"/>
    </xf>
    <xf numFmtId="200" fontId="63" fillId="25" borderId="8" xfId="63" applyNumberFormat="1" applyFont="1" applyFill="1" applyBorder="1" applyAlignment="1" applyProtection="1">
      <alignment horizontal="center" vertical="center"/>
    </xf>
    <xf numFmtId="200" fontId="65" fillId="0" borderId="0" xfId="63" applyNumberFormat="1" applyFont="1" applyFill="1" applyProtection="1"/>
    <xf numFmtId="0" fontId="66" fillId="0" borderId="8" xfId="0" applyFont="1" applyFill="1" applyBorder="1" applyAlignment="1" applyProtection="1">
      <alignment horizontal="centerContinuous" vertical="center" wrapText="1"/>
    </xf>
    <xf numFmtId="49" fontId="67" fillId="0" borderId="8" xfId="63" applyNumberFormat="1" applyFont="1" applyFill="1" applyBorder="1" applyAlignment="1" applyProtection="1">
      <alignment horizontal="center" vertical="top" wrapText="1"/>
    </xf>
    <xf numFmtId="200" fontId="61" fillId="0" borderId="8" xfId="63" applyNumberFormat="1" applyFont="1" applyFill="1" applyBorder="1" applyAlignment="1" applyProtection="1">
      <alignment horizontal="center"/>
    </xf>
    <xf numFmtId="200" fontId="63" fillId="28" borderId="9" xfId="63" applyNumberFormat="1" applyFont="1" applyFill="1" applyBorder="1" applyAlignment="1" applyProtection="1">
      <alignment horizontal="center"/>
    </xf>
    <xf numFmtId="200" fontId="64" fillId="0" borderId="8" xfId="63" applyNumberFormat="1" applyFont="1" applyFill="1" applyBorder="1" applyAlignment="1" applyProtection="1">
      <alignment horizontal="center"/>
    </xf>
    <xf numFmtId="0" fontId="65" fillId="0" borderId="0" xfId="63" applyFont="1" applyFill="1" applyProtection="1"/>
    <xf numFmtId="200" fontId="63" fillId="0" borderId="8" xfId="0" applyNumberFormat="1" applyFont="1" applyFill="1" applyBorder="1" applyAlignment="1" applyProtection="1">
      <alignment horizontal="center"/>
    </xf>
    <xf numFmtId="200" fontId="68" fillId="0" borderId="8" xfId="0" applyNumberFormat="1" applyFont="1" applyFill="1" applyBorder="1" applyAlignment="1">
      <alignment horizontal="center"/>
    </xf>
    <xf numFmtId="200" fontId="64" fillId="0" borderId="8" xfId="0" applyNumberFormat="1" applyFont="1" applyFill="1" applyBorder="1" applyAlignment="1" applyProtection="1">
      <alignment horizontal="center"/>
    </xf>
    <xf numFmtId="0" fontId="66" fillId="0" borderId="8" xfId="63" applyFont="1" applyFill="1" applyBorder="1" applyAlignment="1" applyProtection="1">
      <alignment horizontal="centerContinuous" vertical="center" wrapText="1"/>
    </xf>
    <xf numFmtId="0" fontId="66" fillId="0" borderId="10" xfId="0" applyFont="1" applyFill="1" applyBorder="1" applyAlignment="1" applyProtection="1">
      <alignment horizontal="centerContinuous" vertical="center" wrapText="1"/>
    </xf>
    <xf numFmtId="0" fontId="66" fillId="0" borderId="11" xfId="0" applyFont="1" applyFill="1" applyBorder="1" applyAlignment="1" applyProtection="1">
      <alignment horizontal="centerContinuous" vertical="center" wrapText="1"/>
    </xf>
    <xf numFmtId="0" fontId="67" fillId="0" borderId="8" xfId="63" applyFont="1" applyFill="1" applyBorder="1" applyAlignment="1" applyProtection="1">
      <alignment horizontal="center" vertical="top" wrapText="1"/>
    </xf>
    <xf numFmtId="49" fontId="67" fillId="0" borderId="12" xfId="63" applyNumberFormat="1" applyFont="1" applyFill="1" applyBorder="1" applyAlignment="1" applyProtection="1">
      <alignment horizontal="center" vertical="top" wrapText="1"/>
    </xf>
    <xf numFmtId="0" fontId="63" fillId="0" borderId="8" xfId="63" applyFont="1" applyFill="1" applyBorder="1" applyAlignment="1" applyProtection="1">
      <alignment horizontal="center" vertical="center" wrapText="1"/>
    </xf>
    <xf numFmtId="209" fontId="63" fillId="0" borderId="8" xfId="45" applyNumberFormat="1" applyFont="1" applyFill="1" applyBorder="1" applyAlignment="1" applyProtection="1">
      <alignment horizontal="center"/>
    </xf>
    <xf numFmtId="200" fontId="63" fillId="0" borderId="12" xfId="63" applyNumberFormat="1" applyFont="1" applyFill="1" applyBorder="1" applyAlignment="1" applyProtection="1">
      <alignment horizontal="center"/>
    </xf>
    <xf numFmtId="0" fontId="61" fillId="0" borderId="8" xfId="63" applyFont="1" applyFill="1" applyBorder="1" applyAlignment="1" applyProtection="1">
      <alignment vertical="center" wrapText="1"/>
    </xf>
    <xf numFmtId="209" fontId="61" fillId="0" borderId="8" xfId="45" applyNumberFormat="1" applyFont="1" applyFill="1" applyBorder="1" applyAlignment="1" applyProtection="1">
      <alignment horizontal="center"/>
    </xf>
    <xf numFmtId="200" fontId="61" fillId="0" borderId="12" xfId="63" applyNumberFormat="1" applyFont="1" applyFill="1" applyBorder="1" applyAlignment="1" applyProtection="1">
      <alignment horizontal="center"/>
    </xf>
    <xf numFmtId="200" fontId="64" fillId="0" borderId="12" xfId="63" applyNumberFormat="1" applyFont="1" applyFill="1" applyBorder="1" applyAlignment="1" applyProtection="1">
      <alignment horizontal="center"/>
    </xf>
    <xf numFmtId="209" fontId="69" fillId="0" borderId="8" xfId="45" applyNumberFormat="1" applyFont="1" applyFill="1" applyBorder="1" applyAlignment="1" applyProtection="1">
      <alignment horizontal="center"/>
    </xf>
    <xf numFmtId="0" fontId="63" fillId="25" borderId="8" xfId="63" applyFont="1" applyFill="1" applyBorder="1" applyAlignment="1" applyProtection="1">
      <alignment horizontal="center" vertical="center"/>
    </xf>
    <xf numFmtId="0" fontId="63" fillId="25" borderId="8" xfId="63" applyFont="1" applyFill="1" applyBorder="1" applyAlignment="1" applyProtection="1">
      <alignment horizontal="center" vertical="center" wrapText="1"/>
    </xf>
    <xf numFmtId="209" fontId="63" fillId="25" borderId="8" xfId="45" applyNumberFormat="1" applyFont="1" applyFill="1" applyBorder="1" applyAlignment="1" applyProtection="1">
      <alignment horizontal="center"/>
    </xf>
    <xf numFmtId="209" fontId="63" fillId="25" borderId="8" xfId="45" applyNumberFormat="1" applyFont="1" applyFill="1" applyBorder="1" applyAlignment="1" applyProtection="1">
      <alignment horizontal="center" vertical="center"/>
    </xf>
    <xf numFmtId="209" fontId="64" fillId="0" borderId="8" xfId="45" applyNumberFormat="1" applyFont="1" applyFill="1" applyBorder="1" applyAlignment="1" applyProtection="1">
      <alignment horizontal="center"/>
    </xf>
    <xf numFmtId="209" fontId="61" fillId="28" borderId="8" xfId="45" applyNumberFormat="1" applyFont="1" applyFill="1" applyBorder="1" applyAlignment="1" applyProtection="1">
      <alignment horizontal="center"/>
    </xf>
    <xf numFmtId="209" fontId="61" fillId="0" borderId="8" xfId="45" applyNumberFormat="1" applyFont="1" applyFill="1" applyBorder="1" applyAlignment="1" applyProtection="1">
      <alignment horizontal="center"/>
      <protection locked="0"/>
    </xf>
    <xf numFmtId="209" fontId="64" fillId="0" borderId="8" xfId="45" applyNumberFormat="1" applyFont="1" applyFill="1" applyBorder="1" applyAlignment="1" applyProtection="1">
      <alignment horizontal="center"/>
      <protection locked="0"/>
    </xf>
    <xf numFmtId="0" fontId="65" fillId="0" borderId="0" xfId="0" applyFont="1" applyFill="1" applyBorder="1" applyAlignment="1" applyProtection="1">
      <alignment vertical="center"/>
    </xf>
    <xf numFmtId="0" fontId="66" fillId="0" borderId="13" xfId="63" applyFont="1" applyFill="1" applyBorder="1" applyAlignment="1" applyProtection="1">
      <alignment horizontal="center" wrapText="1"/>
    </xf>
    <xf numFmtId="49" fontId="63" fillId="0" borderId="8" xfId="63" applyNumberFormat="1" applyFont="1" applyFill="1" applyBorder="1" applyAlignment="1" applyProtection="1">
      <alignment horizontal="center"/>
    </xf>
    <xf numFmtId="0" fontId="63" fillId="0" borderId="8" xfId="63" applyFont="1" applyFill="1" applyBorder="1" applyAlignment="1" applyProtection="1">
      <alignment horizontal="center" wrapText="1"/>
    </xf>
    <xf numFmtId="209" fontId="63" fillId="28" borderId="8" xfId="45" applyNumberFormat="1" applyFont="1" applyFill="1" applyBorder="1" applyAlignment="1" applyProtection="1">
      <alignment horizontal="center"/>
    </xf>
    <xf numFmtId="49" fontId="61" fillId="0" borderId="8" xfId="0" applyNumberFormat="1" applyFont="1" applyFill="1" applyBorder="1" applyAlignment="1">
      <alignment horizontal="center" vertical="center"/>
    </xf>
    <xf numFmtId="0" fontId="70" fillId="0" borderId="8" xfId="63" applyFont="1" applyFill="1" applyBorder="1" applyAlignment="1" applyProtection="1">
      <alignment vertical="center" wrapText="1"/>
    </xf>
    <xf numFmtId="0" fontId="63" fillId="0" borderId="8" xfId="63" applyFont="1" applyFill="1" applyBorder="1" applyAlignment="1" applyProtection="1">
      <alignment horizontal="center"/>
    </xf>
    <xf numFmtId="0" fontId="61" fillId="0" borderId="8" xfId="0" applyNumberFormat="1" applyFont="1" applyFill="1" applyBorder="1" applyAlignment="1" applyProtection="1">
      <alignment horizontal="center" vertical="center"/>
      <protection hidden="1"/>
    </xf>
    <xf numFmtId="209" fontId="64" fillId="28" borderId="8" xfId="45" applyNumberFormat="1" applyFont="1" applyFill="1" applyBorder="1" applyAlignment="1" applyProtection="1">
      <alignment horizontal="center"/>
    </xf>
    <xf numFmtId="49" fontId="71" fillId="0" borderId="8" xfId="63" applyNumberFormat="1" applyFont="1" applyFill="1" applyBorder="1" applyAlignment="1" applyProtection="1">
      <alignment horizontal="center"/>
    </xf>
    <xf numFmtId="0" fontId="71" fillId="0" borderId="8" xfId="63" applyFont="1" applyFill="1" applyBorder="1" applyAlignment="1" applyProtection="1">
      <alignment horizontal="center" vertical="center" wrapText="1"/>
    </xf>
    <xf numFmtId="49" fontId="71" fillId="0" borderId="8" xfId="63" applyNumberFormat="1" applyFont="1" applyFill="1" applyBorder="1" applyAlignment="1" applyProtection="1">
      <alignment horizontal="center" vertical="center" wrapText="1"/>
    </xf>
    <xf numFmtId="49" fontId="70" fillId="0" borderId="8" xfId="63" applyNumberFormat="1" applyFont="1" applyFill="1" applyBorder="1" applyAlignment="1" applyProtection="1">
      <alignment horizontal="center" vertical="center" wrapText="1"/>
    </xf>
    <xf numFmtId="0" fontId="70" fillId="0" borderId="8" xfId="63" applyFont="1" applyFill="1" applyBorder="1" applyAlignment="1" applyProtection="1">
      <alignment horizontal="center" vertical="center" wrapText="1"/>
    </xf>
    <xf numFmtId="49" fontId="68" fillId="0" borderId="8" xfId="63" applyNumberFormat="1" applyFont="1" applyFill="1" applyBorder="1" applyAlignment="1" applyProtection="1">
      <alignment horizontal="center"/>
    </xf>
    <xf numFmtId="0" fontId="63" fillId="0" borderId="8" xfId="0" applyFont="1" applyFill="1" applyBorder="1" applyAlignment="1" applyProtection="1"/>
    <xf numFmtId="0" fontId="64" fillId="0" borderId="8" xfId="63" applyFont="1" applyFill="1" applyBorder="1" applyProtection="1">
      <protection locked="0"/>
    </xf>
    <xf numFmtId="0" fontId="64" fillId="0" borderId="8" xfId="0" applyNumberFormat="1" applyFont="1" applyFill="1" applyBorder="1" applyAlignment="1">
      <alignment horizontal="left" vertical="center" wrapText="1"/>
    </xf>
    <xf numFmtId="191" fontId="66" fillId="0" borderId="0" xfId="63" applyNumberFormat="1" applyFont="1" applyFill="1" applyBorder="1" applyAlignment="1" applyProtection="1">
      <alignment horizontal="center" vertical="center" wrapText="1"/>
    </xf>
    <xf numFmtId="191" fontId="72" fillId="0" borderId="0" xfId="0" applyNumberFormat="1" applyFont="1" applyFill="1" applyBorder="1" applyAlignment="1">
      <alignment horizontal="center" vertical="center"/>
    </xf>
    <xf numFmtId="0" fontId="73" fillId="0" borderId="0" xfId="63" applyFont="1" applyFill="1" applyProtection="1"/>
    <xf numFmtId="191" fontId="65" fillId="0" borderId="0" xfId="63" applyNumberFormat="1" applyFont="1" applyFill="1" applyBorder="1" applyAlignment="1" applyProtection="1">
      <alignment horizontal="center" vertical="center" wrapText="1"/>
    </xf>
    <xf numFmtId="191" fontId="65" fillId="0" borderId="0" xfId="63" applyNumberFormat="1" applyFont="1" applyFill="1" applyBorder="1" applyAlignment="1" applyProtection="1">
      <alignment wrapText="1"/>
    </xf>
    <xf numFmtId="191" fontId="65" fillId="0" borderId="0" xfId="63" applyNumberFormat="1" applyFont="1" applyFill="1" applyBorder="1" applyAlignment="1" applyProtection="1">
      <alignment horizontal="center"/>
    </xf>
    <xf numFmtId="1" fontId="65" fillId="0" borderId="0" xfId="63" applyNumberFormat="1" applyFont="1" applyFill="1" applyBorder="1" applyAlignment="1" applyProtection="1">
      <alignment horizontal="center"/>
    </xf>
    <xf numFmtId="4" fontId="65" fillId="0" borderId="0" xfId="63" applyNumberFormat="1" applyFont="1" applyFill="1" applyProtection="1"/>
    <xf numFmtId="4" fontId="73" fillId="0" borderId="0" xfId="63" applyNumberFormat="1" applyFont="1" applyFill="1" applyProtection="1"/>
    <xf numFmtId="191" fontId="65" fillId="0" borderId="0" xfId="63" applyNumberFormat="1" applyFont="1" applyFill="1" applyAlignment="1" applyProtection="1">
      <alignment wrapText="1"/>
    </xf>
    <xf numFmtId="191" fontId="65" fillId="0" borderId="0" xfId="63" applyNumberFormat="1" applyFont="1" applyFill="1" applyAlignment="1" applyProtection="1">
      <alignment horizontal="center"/>
    </xf>
    <xf numFmtId="0" fontId="65" fillId="0" borderId="0" xfId="63" applyFont="1" applyFill="1" applyAlignment="1" applyProtection="1">
      <alignment wrapText="1"/>
    </xf>
    <xf numFmtId="0" fontId="65" fillId="0" borderId="0" xfId="63" applyFont="1" applyFill="1" applyAlignment="1" applyProtection="1">
      <alignment horizontal="center"/>
    </xf>
    <xf numFmtId="0" fontId="74" fillId="28" borderId="0" xfId="63" applyFont="1" applyFill="1" applyProtection="1"/>
    <xf numFmtId="0" fontId="6" fillId="24" borderId="0" xfId="63" applyFont="1" applyFill="1" applyProtection="1"/>
    <xf numFmtId="0" fontId="41" fillId="0" borderId="0" xfId="63" applyFont="1" applyFill="1" applyAlignment="1" applyProtection="1">
      <alignment horizontal="left" vertical="center"/>
    </xf>
    <xf numFmtId="200" fontId="6" fillId="24" borderId="0" xfId="63" applyNumberFormat="1" applyFont="1" applyFill="1" applyProtection="1"/>
    <xf numFmtId="200" fontId="6" fillId="0" borderId="0" xfId="63" applyNumberFormat="1" applyFont="1" applyFill="1" applyProtection="1"/>
    <xf numFmtId="0" fontId="43" fillId="0" borderId="8" xfId="63" applyFont="1" applyFill="1" applyBorder="1" applyAlignment="1" applyProtection="1">
      <alignment horizontal="center" vertical="center" wrapText="1"/>
    </xf>
    <xf numFmtId="0" fontId="44" fillId="0" borderId="11" xfId="63" applyFont="1" applyFill="1" applyBorder="1" applyAlignment="1" applyProtection="1">
      <alignment horizontal="centerContinuous" vertical="center" wrapText="1"/>
    </xf>
    <xf numFmtId="0" fontId="4" fillId="24" borderId="14" xfId="0" applyFont="1" applyFill="1" applyBorder="1" applyAlignment="1" applyProtection="1">
      <alignment horizontal="center" vertical="center" wrapText="1"/>
    </xf>
    <xf numFmtId="0" fontId="4" fillId="0" borderId="11" xfId="63" applyFont="1" applyFill="1" applyBorder="1" applyAlignment="1" applyProtection="1">
      <alignment horizontal="center" vertical="center" wrapText="1"/>
    </xf>
    <xf numFmtId="0" fontId="4" fillId="0" borderId="8" xfId="63" applyFont="1" applyFill="1" applyBorder="1" applyAlignment="1" applyProtection="1">
      <alignment horizontal="center" vertical="center" wrapText="1"/>
    </xf>
    <xf numFmtId="0" fontId="8" fillId="24" borderId="8" xfId="63" applyFont="1" applyFill="1" applyBorder="1" applyAlignment="1" applyProtection="1">
      <alignment horizontal="center" vertical="top" wrapText="1"/>
    </xf>
    <xf numFmtId="0" fontId="8" fillId="0" borderId="8" xfId="63" applyFont="1" applyFill="1" applyBorder="1" applyAlignment="1" applyProtection="1">
      <alignment horizontal="center" vertical="top" wrapText="1"/>
    </xf>
    <xf numFmtId="49" fontId="8" fillId="0" borderId="8" xfId="63" applyNumberFormat="1" applyFont="1" applyFill="1" applyBorder="1" applyAlignment="1" applyProtection="1">
      <alignment horizontal="center" vertical="top" wrapText="1"/>
    </xf>
    <xf numFmtId="49" fontId="8" fillId="28" borderId="8" xfId="63" applyNumberFormat="1" applyFont="1" applyFill="1" applyBorder="1" applyAlignment="1" applyProtection="1">
      <alignment horizontal="center" vertical="top" wrapText="1"/>
    </xf>
    <xf numFmtId="0" fontId="4" fillId="24" borderId="8" xfId="63" applyFont="1" applyFill="1" applyBorder="1" applyAlignment="1" applyProtection="1">
      <alignment horizontal="center" vertical="center"/>
    </xf>
    <xf numFmtId="191" fontId="42" fillId="0" borderId="8" xfId="63" applyNumberFormat="1" applyFont="1" applyFill="1" applyBorder="1" applyProtection="1"/>
    <xf numFmtId="200" fontId="43" fillId="28" borderId="8" xfId="63" applyNumberFormat="1" applyFont="1" applyFill="1" applyBorder="1" applyAlignment="1" applyProtection="1">
      <alignment horizontal="center"/>
    </xf>
    <xf numFmtId="209" fontId="43" fillId="0" borderId="8" xfId="45" applyNumberFormat="1" applyFont="1" applyFill="1" applyBorder="1" applyAlignment="1" applyProtection="1">
      <alignment horizontal="center"/>
    </xf>
    <xf numFmtId="200" fontId="43" fillId="0" borderId="8" xfId="63" applyNumberFormat="1" applyFont="1" applyFill="1" applyBorder="1" applyAlignment="1" applyProtection="1">
      <alignment horizontal="center"/>
    </xf>
    <xf numFmtId="0" fontId="5" fillId="24" borderId="8" xfId="63" applyFont="1" applyFill="1" applyBorder="1" applyAlignment="1" applyProtection="1">
      <alignment horizontal="center" vertical="center"/>
    </xf>
    <xf numFmtId="0" fontId="45" fillId="0" borderId="8" xfId="63" applyFont="1" applyFill="1" applyBorder="1" applyAlignment="1" applyProtection="1">
      <alignment vertical="center" wrapText="1"/>
    </xf>
    <xf numFmtId="191" fontId="46" fillId="0" borderId="8" xfId="63" applyNumberFormat="1" applyFont="1" applyFill="1" applyBorder="1" applyProtection="1">
      <protection locked="0"/>
    </xf>
    <xf numFmtId="200" fontId="45" fillId="28" borderId="8" xfId="63" applyNumberFormat="1" applyFont="1" applyFill="1" applyBorder="1" applyAlignment="1" applyProtection="1">
      <alignment horizontal="center"/>
      <protection locked="0"/>
    </xf>
    <xf numFmtId="209" fontId="45" fillId="0" borderId="8" xfId="45" applyNumberFormat="1" applyFont="1" applyFill="1" applyBorder="1" applyAlignment="1" applyProtection="1">
      <alignment horizontal="center"/>
    </xf>
    <xf numFmtId="200" fontId="45" fillId="0" borderId="8" xfId="63" applyNumberFormat="1" applyFont="1" applyFill="1" applyBorder="1" applyAlignment="1" applyProtection="1">
      <alignment horizontal="center"/>
      <protection locked="0"/>
    </xf>
    <xf numFmtId="200" fontId="45" fillId="0" borderId="8" xfId="63" applyNumberFormat="1" applyFont="1" applyFill="1" applyBorder="1" applyAlignment="1" applyProtection="1">
      <alignment horizontal="center"/>
    </xf>
    <xf numFmtId="191" fontId="42" fillId="0" borderId="8" xfId="63" applyNumberFormat="1" applyFont="1" applyFill="1" applyBorder="1" applyProtection="1">
      <protection locked="0"/>
    </xf>
    <xf numFmtId="0" fontId="6" fillId="24" borderId="8" xfId="63" applyFont="1" applyFill="1" applyBorder="1" applyAlignment="1" applyProtection="1">
      <alignment horizontal="center" vertical="center"/>
    </xf>
    <xf numFmtId="0" fontId="47" fillId="0" borderId="8" xfId="63" applyFont="1" applyFill="1" applyBorder="1" applyAlignment="1" applyProtection="1">
      <alignment vertical="center" wrapText="1"/>
    </xf>
    <xf numFmtId="191" fontId="48" fillId="0" borderId="8" xfId="63" applyNumberFormat="1" applyFont="1" applyFill="1" applyBorder="1" applyProtection="1">
      <protection locked="0"/>
    </xf>
    <xf numFmtId="200" fontId="47" fillId="28" borderId="8" xfId="63" applyNumberFormat="1" applyFont="1" applyFill="1" applyBorder="1" applyAlignment="1" applyProtection="1">
      <alignment horizontal="center"/>
      <protection locked="0"/>
    </xf>
    <xf numFmtId="200" fontId="47" fillId="0" borderId="8" xfId="63" applyNumberFormat="1" applyFont="1" applyFill="1" applyBorder="1" applyAlignment="1" applyProtection="1">
      <alignment horizontal="center"/>
      <protection locked="0"/>
    </xf>
    <xf numFmtId="209" fontId="49" fillId="0" borderId="8" xfId="45" applyNumberFormat="1" applyFont="1" applyFill="1" applyBorder="1" applyAlignment="1" applyProtection="1">
      <alignment horizontal="center"/>
    </xf>
    <xf numFmtId="191" fontId="50" fillId="0" borderId="8" xfId="63" applyNumberFormat="1" applyFont="1" applyFill="1" applyBorder="1" applyProtection="1">
      <protection locked="0"/>
    </xf>
    <xf numFmtId="200" fontId="43" fillId="24" borderId="8" xfId="63" applyNumberFormat="1" applyFont="1" applyFill="1" applyBorder="1" applyAlignment="1" applyProtection="1">
      <alignment horizontal="center"/>
      <protection locked="0"/>
    </xf>
    <xf numFmtId="200" fontId="43" fillId="0" borderId="8" xfId="63" applyNumberFormat="1" applyFont="1" applyFill="1" applyBorder="1" applyAlignment="1" applyProtection="1">
      <alignment horizontal="center"/>
      <protection locked="0"/>
    </xf>
    <xf numFmtId="0" fontId="43" fillId="25" borderId="8" xfId="63" applyFont="1" applyFill="1" applyBorder="1" applyAlignment="1" applyProtection="1">
      <alignment horizontal="center" vertical="center"/>
    </xf>
    <xf numFmtId="0" fontId="43" fillId="25" borderId="8" xfId="63" applyFont="1" applyFill="1" applyBorder="1" applyAlignment="1" applyProtection="1">
      <alignment horizontal="center" vertical="center" wrapText="1"/>
    </xf>
    <xf numFmtId="191" fontId="43" fillId="25" borderId="8" xfId="63" applyNumberFormat="1" applyFont="1" applyFill="1" applyBorder="1" applyAlignment="1" applyProtection="1">
      <alignment horizontal="center"/>
    </xf>
    <xf numFmtId="200" fontId="43" fillId="25" borderId="8" xfId="63" applyNumberFormat="1" applyFont="1" applyFill="1" applyBorder="1" applyAlignment="1" applyProtection="1">
      <alignment horizontal="center"/>
    </xf>
    <xf numFmtId="209" fontId="43" fillId="25" borderId="8" xfId="45" applyNumberFormat="1" applyFont="1" applyFill="1" applyBorder="1" applyAlignment="1" applyProtection="1">
      <alignment horizontal="center"/>
    </xf>
    <xf numFmtId="191" fontId="51" fillId="0" borderId="8" xfId="0" applyNumberFormat="1" applyFont="1" applyFill="1" applyBorder="1" applyAlignment="1">
      <alignment vertical="center"/>
    </xf>
    <xf numFmtId="191" fontId="52" fillId="0" borderId="8" xfId="0" applyNumberFormat="1" applyFont="1" applyFill="1" applyBorder="1" applyAlignment="1">
      <alignment vertical="center"/>
    </xf>
    <xf numFmtId="191" fontId="53" fillId="0" borderId="8" xfId="0" applyNumberFormat="1" applyFont="1" applyFill="1" applyBorder="1" applyAlignment="1">
      <alignment vertical="center"/>
    </xf>
    <xf numFmtId="200" fontId="43" fillId="25" borderId="8" xfId="63" applyNumberFormat="1" applyFont="1" applyFill="1" applyBorder="1" applyAlignment="1" applyProtection="1">
      <alignment horizontal="center" vertical="center"/>
    </xf>
    <xf numFmtId="209" fontId="43" fillId="25" borderId="8" xfId="45" applyNumberFormat="1" applyFont="1" applyFill="1" applyBorder="1" applyAlignment="1" applyProtection="1">
      <alignment horizontal="center" vertical="center"/>
    </xf>
    <xf numFmtId="209" fontId="45" fillId="28" borderId="8" xfId="45" applyNumberFormat="1" applyFont="1" applyFill="1" applyBorder="1" applyAlignment="1" applyProtection="1">
      <alignment horizontal="center"/>
    </xf>
    <xf numFmtId="209" fontId="45" fillId="0" borderId="8" xfId="45" applyNumberFormat="1" applyFont="1" applyFill="1" applyBorder="1" applyAlignment="1" applyProtection="1">
      <alignment horizontal="center"/>
      <protection locked="0"/>
    </xf>
    <xf numFmtId="0" fontId="7" fillId="24" borderId="8" xfId="63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Alignment="1" applyProtection="1"/>
    <xf numFmtId="191" fontId="4" fillId="28" borderId="0" xfId="0" applyNumberFormat="1" applyFont="1" applyFill="1" applyBorder="1" applyAlignment="1" applyProtection="1">
      <alignment vertical="center"/>
    </xf>
    <xf numFmtId="191" fontId="6" fillId="28" borderId="0" xfId="63" applyNumberFormat="1" applyFont="1" applyFill="1" applyProtection="1"/>
    <xf numFmtId="191" fontId="6" fillId="0" borderId="0" xfId="63" applyNumberFormat="1" applyFont="1" applyFill="1" applyProtection="1"/>
    <xf numFmtId="0" fontId="6" fillId="0" borderId="0" xfId="63" applyFont="1" applyFill="1" applyBorder="1" applyProtection="1"/>
    <xf numFmtId="0" fontId="6" fillId="0" borderId="0" xfId="0" applyFont="1" applyFill="1" applyBorder="1" applyAlignment="1" applyProtection="1">
      <alignment vertical="center"/>
    </xf>
    <xf numFmtId="191" fontId="4" fillId="0" borderId="0" xfId="0" applyNumberFormat="1" applyFont="1" applyFill="1" applyBorder="1" applyAlignment="1" applyProtection="1">
      <alignment vertical="center"/>
    </xf>
    <xf numFmtId="191" fontId="6" fillId="0" borderId="0" xfId="63" applyNumberFormat="1" applyFont="1" applyFill="1" applyBorder="1" applyProtection="1"/>
    <xf numFmtId="0" fontId="6" fillId="26" borderId="0" xfId="63" applyFont="1" applyFill="1" applyProtection="1"/>
    <xf numFmtId="0" fontId="4" fillId="0" borderId="14" xfId="0" applyFont="1" applyFill="1" applyBorder="1" applyAlignment="1" applyProtection="1">
      <alignment horizontal="center" vertical="center" wrapText="1"/>
    </xf>
    <xf numFmtId="0" fontId="4" fillId="28" borderId="8" xfId="0" applyFont="1" applyFill="1" applyBorder="1" applyAlignment="1" applyProtection="1">
      <alignment horizontal="centerContinuous" vertical="center" wrapText="1"/>
    </xf>
    <xf numFmtId="0" fontId="6" fillId="28" borderId="0" xfId="63" applyFont="1" applyFill="1" applyProtection="1"/>
    <xf numFmtId="200" fontId="6" fillId="28" borderId="0" xfId="63" applyNumberFormat="1" applyFont="1" applyFill="1" applyProtection="1"/>
    <xf numFmtId="200" fontId="4" fillId="28" borderId="0" xfId="65" applyNumberFormat="1" applyFont="1" applyFill="1" applyAlignment="1" applyProtection="1">
      <alignment horizontal="center"/>
    </xf>
    <xf numFmtId="0" fontId="4" fillId="28" borderId="8" xfId="0" applyFont="1" applyFill="1" applyBorder="1" applyAlignment="1" applyProtection="1">
      <alignment horizontal="center" vertical="center" wrapText="1"/>
    </xf>
    <xf numFmtId="209" fontId="43" fillId="28" borderId="8" xfId="45" applyNumberFormat="1" applyFont="1" applyFill="1" applyBorder="1" applyAlignment="1" applyProtection="1">
      <alignment horizontal="center"/>
    </xf>
    <xf numFmtId="200" fontId="45" fillId="28" borderId="8" xfId="63" applyNumberFormat="1" applyFont="1" applyFill="1" applyBorder="1" applyAlignment="1" applyProtection="1">
      <alignment horizontal="center"/>
    </xf>
    <xf numFmtId="200" fontId="47" fillId="28" borderId="8" xfId="63" applyNumberFormat="1" applyFont="1" applyFill="1" applyBorder="1" applyAlignment="1" applyProtection="1">
      <alignment horizontal="center"/>
    </xf>
    <xf numFmtId="209" fontId="47" fillId="28" borderId="8" xfId="45" applyNumberFormat="1" applyFont="1" applyFill="1" applyBorder="1" applyAlignment="1" applyProtection="1">
      <alignment horizontal="center"/>
    </xf>
    <xf numFmtId="0" fontId="4" fillId="0" borderId="0" xfId="63" applyFont="1" applyFill="1" applyAlignment="1" applyProtection="1">
      <alignment horizontal="center" wrapText="1"/>
    </xf>
    <xf numFmtId="2" fontId="6" fillId="0" borderId="0" xfId="63" applyNumberFormat="1" applyFont="1" applyFill="1" applyProtection="1"/>
    <xf numFmtId="200" fontId="4" fillId="0" borderId="0" xfId="65" applyNumberFormat="1" applyFont="1" applyFill="1" applyAlignment="1" applyProtection="1">
      <alignment horizontal="center"/>
    </xf>
    <xf numFmtId="209" fontId="47" fillId="0" borderId="8" xfId="45" applyNumberFormat="1" applyFont="1" applyFill="1" applyBorder="1" applyAlignment="1" applyProtection="1">
      <alignment horizontal="center"/>
    </xf>
    <xf numFmtId="200" fontId="43" fillId="0" borderId="8" xfId="0" applyNumberFormat="1" applyFont="1" applyFill="1" applyBorder="1" applyAlignment="1" applyProtection="1">
      <alignment horizontal="center"/>
    </xf>
    <xf numFmtId="200" fontId="54" fillId="0" borderId="8" xfId="0" applyNumberFormat="1" applyFont="1" applyFill="1" applyBorder="1" applyAlignment="1">
      <alignment horizontal="center"/>
    </xf>
    <xf numFmtId="200" fontId="47" fillId="0" borderId="8" xfId="63" applyNumberFormat="1" applyFont="1" applyFill="1" applyBorder="1" applyAlignment="1" applyProtection="1">
      <alignment horizontal="center"/>
    </xf>
    <xf numFmtId="191" fontId="4" fillId="0" borderId="0" xfId="63" applyNumberFormat="1" applyFont="1" applyFill="1" applyBorder="1" applyAlignment="1" applyProtection="1">
      <alignment horizontal="centerContinuous" vertical="center"/>
    </xf>
    <xf numFmtId="191" fontId="6" fillId="0" borderId="0" xfId="63" applyNumberFormat="1" applyFont="1" applyFill="1" applyBorder="1" applyAlignment="1" applyProtection="1">
      <alignment horizontal="centerContinuous" vertical="center"/>
    </xf>
    <xf numFmtId="0" fontId="6" fillId="0" borderId="0" xfId="63" applyFont="1" applyFill="1" applyBorder="1" applyAlignment="1" applyProtection="1">
      <alignment horizontal="centerContinuous" vertical="center"/>
    </xf>
    <xf numFmtId="191" fontId="6" fillId="0" borderId="0" xfId="63" applyNumberFormat="1" applyFont="1" applyFill="1" applyBorder="1" applyAlignment="1" applyProtection="1">
      <alignment horizontal="center" vertical="center" wrapText="1"/>
    </xf>
    <xf numFmtId="200" fontId="6" fillId="0" borderId="0" xfId="63" applyNumberFormat="1" applyFont="1" applyFill="1" applyBorder="1" applyProtection="1"/>
    <xf numFmtId="0" fontId="75" fillId="28" borderId="0" xfId="0" applyFont="1" applyFill="1" applyAlignment="1">
      <alignment horizontal="right" vertical="center" wrapText="1"/>
    </xf>
    <xf numFmtId="0" fontId="74" fillId="29" borderId="0" xfId="63" applyFont="1" applyFill="1" applyProtection="1"/>
    <xf numFmtId="200" fontId="74" fillId="28" borderId="0" xfId="63" applyNumberFormat="1" applyFont="1" applyFill="1" applyBorder="1" applyAlignment="1" applyProtection="1">
      <alignment horizontal="centerContinuous" vertical="center"/>
    </xf>
    <xf numFmtId="0" fontId="74" fillId="28" borderId="0" xfId="63" applyFont="1" applyFill="1" applyBorder="1" applyAlignment="1" applyProtection="1">
      <alignment horizontal="centerContinuous" vertical="center"/>
    </xf>
    <xf numFmtId="4" fontId="74" fillId="28" borderId="0" xfId="63" applyNumberFormat="1" applyFont="1" applyFill="1" applyBorder="1" applyProtection="1"/>
    <xf numFmtId="0" fontId="74" fillId="28" borderId="0" xfId="63" applyFont="1" applyFill="1" applyBorder="1" applyProtection="1"/>
    <xf numFmtId="0" fontId="74" fillId="29" borderId="0" xfId="63" applyFont="1" applyFill="1" applyBorder="1" applyProtection="1"/>
    <xf numFmtId="0" fontId="76" fillId="29" borderId="0" xfId="63" applyFont="1" applyFill="1" applyBorder="1" applyProtection="1"/>
    <xf numFmtId="4" fontId="74" fillId="29" borderId="0" xfId="63" applyNumberFormat="1" applyFont="1" applyFill="1" applyBorder="1" applyProtection="1"/>
    <xf numFmtId="200" fontId="41" fillId="28" borderId="0" xfId="63" applyNumberFormat="1" applyFont="1" applyFill="1" applyAlignment="1" applyProtection="1">
      <alignment horizontal="left" vertical="center"/>
    </xf>
    <xf numFmtId="39" fontId="56" fillId="28" borderId="0" xfId="0" applyNumberFormat="1" applyFont="1" applyFill="1" applyBorder="1" applyAlignment="1">
      <alignment horizontal="right" vertical="center" wrapText="1"/>
    </xf>
    <xf numFmtId="0" fontId="4" fillId="28" borderId="11" xfId="63" applyFont="1" applyFill="1" applyBorder="1" applyAlignment="1" applyProtection="1">
      <alignment horizontal="center" vertical="center" wrapText="1"/>
    </xf>
    <xf numFmtId="0" fontId="4" fillId="28" borderId="14" xfId="63" applyFont="1" applyFill="1" applyBorder="1" applyAlignment="1" applyProtection="1">
      <alignment horizontal="center" vertical="center" wrapText="1"/>
    </xf>
    <xf numFmtId="0" fontId="4" fillId="29" borderId="0" xfId="0" applyFont="1" applyFill="1" applyAlignment="1" applyProtection="1"/>
    <xf numFmtId="191" fontId="4" fillId="29" borderId="0" xfId="0" applyNumberFormat="1" applyFont="1" applyFill="1" applyBorder="1" applyAlignment="1" applyProtection="1">
      <alignment vertical="center"/>
    </xf>
    <xf numFmtId="4" fontId="22" fillId="29" borderId="8" xfId="0" applyNumberFormat="1" applyFont="1" applyFill="1" applyBorder="1" applyAlignment="1">
      <alignment vertical="center"/>
    </xf>
    <xf numFmtId="4" fontId="6" fillId="28" borderId="0" xfId="63" applyNumberFormat="1" applyFont="1" applyFill="1" applyBorder="1" applyProtection="1"/>
    <xf numFmtId="4" fontId="6" fillId="29" borderId="0" xfId="63" applyNumberFormat="1" applyFont="1" applyFill="1" applyBorder="1" applyProtection="1"/>
    <xf numFmtId="4" fontId="6" fillId="28" borderId="0" xfId="63" applyNumberFormat="1" applyFont="1" applyFill="1" applyProtection="1"/>
    <xf numFmtId="200" fontId="6" fillId="28" borderId="0" xfId="63" applyNumberFormat="1" applyFont="1" applyFill="1" applyBorder="1" applyProtection="1"/>
    <xf numFmtId="200" fontId="6" fillId="29" borderId="0" xfId="63" applyNumberFormat="1" applyFont="1" applyFill="1" applyBorder="1" applyProtection="1"/>
    <xf numFmtId="0" fontId="6" fillId="28" borderId="0" xfId="63" applyFont="1" applyFill="1" applyBorder="1" applyProtection="1"/>
    <xf numFmtId="0" fontId="6" fillId="29" borderId="0" xfId="63" applyFont="1" applyFill="1" applyBorder="1" applyProtection="1"/>
    <xf numFmtId="0" fontId="6" fillId="29" borderId="0" xfId="63" applyFont="1" applyFill="1" applyProtection="1"/>
    <xf numFmtId="200" fontId="6" fillId="29" borderId="0" xfId="63" applyNumberFormat="1" applyFont="1" applyFill="1" applyProtection="1"/>
    <xf numFmtId="49" fontId="8" fillId="28" borderId="9" xfId="63" applyNumberFormat="1" applyFont="1" applyFill="1" applyBorder="1" applyAlignment="1" applyProtection="1">
      <alignment horizontal="center" vertical="top" wrapText="1"/>
    </xf>
    <xf numFmtId="200" fontId="43" fillId="28" borderId="9" xfId="63" applyNumberFormat="1" applyFont="1" applyFill="1" applyBorder="1" applyAlignment="1" applyProtection="1">
      <alignment horizontal="center"/>
    </xf>
    <xf numFmtId="191" fontId="6" fillId="28" borderId="0" xfId="63" applyNumberFormat="1" applyFont="1" applyFill="1" applyBorder="1" applyProtection="1"/>
    <xf numFmtId="0" fontId="4" fillId="28" borderId="0" xfId="63" applyFont="1" applyFill="1" applyAlignment="1" applyProtection="1">
      <alignment horizontal="center" wrapText="1"/>
    </xf>
    <xf numFmtId="200" fontId="4" fillId="28" borderId="0" xfId="63" applyNumberFormat="1" applyFont="1" applyFill="1" applyBorder="1" applyAlignment="1" applyProtection="1">
      <alignment horizontal="center" wrapText="1"/>
    </xf>
    <xf numFmtId="0" fontId="56" fillId="28" borderId="0" xfId="0" applyFont="1" applyFill="1" applyAlignment="1">
      <alignment horizontal="right" vertical="center" wrapText="1"/>
    </xf>
    <xf numFmtId="0" fontId="4" fillId="28" borderId="8" xfId="63" applyFont="1" applyFill="1" applyBorder="1" applyAlignment="1" applyProtection="1">
      <alignment horizontal="center" vertical="center" wrapText="1"/>
    </xf>
    <xf numFmtId="200" fontId="54" fillId="28" borderId="8" xfId="0" applyNumberFormat="1" applyFont="1" applyFill="1" applyBorder="1" applyAlignment="1">
      <alignment horizontal="center"/>
    </xf>
    <xf numFmtId="4" fontId="32" fillId="28" borderId="0" xfId="52" applyNumberFormat="1" applyFont="1" applyFill="1" applyBorder="1" applyAlignment="1">
      <alignment vertical="center"/>
    </xf>
    <xf numFmtId="4" fontId="32" fillId="28" borderId="0" xfId="51" applyNumberFormat="1" applyFont="1" applyFill="1" applyBorder="1" applyAlignment="1">
      <alignment vertical="center"/>
    </xf>
    <xf numFmtId="191" fontId="6" fillId="28" borderId="0" xfId="63" applyNumberFormat="1" applyFont="1" applyFill="1" applyBorder="1" applyAlignment="1" applyProtection="1">
      <alignment horizontal="center" vertical="center" wrapText="1"/>
    </xf>
    <xf numFmtId="191" fontId="6" fillId="29" borderId="0" xfId="63" applyNumberFormat="1" applyFont="1" applyFill="1" applyBorder="1" applyAlignment="1" applyProtection="1">
      <alignment horizontal="center"/>
    </xf>
    <xf numFmtId="191" fontId="6" fillId="29" borderId="0" xfId="63" applyNumberFormat="1" applyFont="1" applyFill="1" applyBorder="1" applyProtection="1"/>
    <xf numFmtId="200" fontId="57" fillId="29" borderId="0" xfId="63" applyNumberFormat="1" applyFont="1" applyFill="1" applyBorder="1" applyAlignment="1" applyProtection="1">
      <alignment horizontal="center"/>
    </xf>
    <xf numFmtId="200" fontId="58" fillId="27" borderId="0" xfId="63" applyNumberFormat="1" applyFont="1" applyFill="1" applyBorder="1" applyAlignment="1" applyProtection="1">
      <alignment horizontal="center"/>
    </xf>
    <xf numFmtId="200" fontId="58" fillId="29" borderId="0" xfId="63" applyNumberFormat="1" applyFont="1" applyFill="1" applyBorder="1" applyAlignment="1" applyProtection="1">
      <alignment horizontal="center"/>
    </xf>
    <xf numFmtId="191" fontId="6" fillId="29" borderId="0" xfId="63" applyNumberFormat="1" applyFont="1" applyFill="1" applyAlignment="1" applyProtection="1">
      <alignment horizontal="center"/>
    </xf>
    <xf numFmtId="191" fontId="6" fillId="29" borderId="0" xfId="63" applyNumberFormat="1" applyFont="1" applyFill="1" applyProtection="1"/>
    <xf numFmtId="0" fontId="6" fillId="29" borderId="0" xfId="63" applyFont="1" applyFill="1" applyAlignment="1" applyProtection="1">
      <alignment horizontal="center"/>
    </xf>
    <xf numFmtId="200" fontId="4" fillId="28" borderId="8" xfId="63" applyNumberFormat="1" applyFont="1" applyFill="1" applyBorder="1" applyAlignment="1" applyProtection="1">
      <alignment horizontal="center" vertical="center" wrapText="1"/>
    </xf>
    <xf numFmtId="200" fontId="4" fillId="28" borderId="8" xfId="0" applyNumberFormat="1" applyFont="1" applyFill="1" applyBorder="1" applyAlignment="1" applyProtection="1">
      <alignment horizontal="centerContinuous" vertical="center" wrapText="1"/>
    </xf>
    <xf numFmtId="200" fontId="8" fillId="28" borderId="8" xfId="63" applyNumberFormat="1" applyFont="1" applyFill="1" applyBorder="1" applyAlignment="1" applyProtection="1">
      <alignment horizontal="center" vertical="top" wrapText="1"/>
    </xf>
    <xf numFmtId="0" fontId="78" fillId="0" borderId="0" xfId="63" applyFont="1" applyFill="1" applyAlignment="1" applyProtection="1">
      <alignment horizontal="center"/>
    </xf>
    <xf numFmtId="0" fontId="78" fillId="0" borderId="0" xfId="63" applyFont="1" applyFill="1" applyAlignment="1" applyProtection="1">
      <alignment horizontal="center" vertical="center" wrapText="1"/>
    </xf>
    <xf numFmtId="0" fontId="78" fillId="0" borderId="0" xfId="64" applyFont="1" applyFill="1" applyAlignment="1" applyProtection="1">
      <alignment horizontal="center"/>
    </xf>
    <xf numFmtId="0" fontId="65" fillId="0" borderId="0" xfId="63" applyFont="1" applyFill="1" applyAlignment="1" applyProtection="1">
      <alignment horizontal="center"/>
    </xf>
    <xf numFmtId="0" fontId="77" fillId="0" borderId="0" xfId="63" applyFont="1" applyFill="1" applyAlignment="1" applyProtection="1">
      <alignment horizontal="center" vertical="center" wrapText="1"/>
    </xf>
    <xf numFmtId="0" fontId="64" fillId="0" borderId="13" xfId="63" applyFont="1" applyFill="1" applyBorder="1" applyAlignment="1" applyProtection="1">
      <alignment horizontal="center"/>
    </xf>
    <xf numFmtId="0" fontId="42" fillId="24" borderId="8" xfId="63" applyFont="1" applyFill="1" applyBorder="1" applyAlignment="1" applyProtection="1">
      <alignment horizontal="center" vertical="center" wrapText="1"/>
    </xf>
    <xf numFmtId="0" fontId="43" fillId="0" borderId="8" xfId="63" applyFont="1" applyFill="1" applyBorder="1" applyAlignment="1" applyProtection="1">
      <alignment horizontal="center" vertical="center" wrapText="1"/>
    </xf>
    <xf numFmtId="0" fontId="41" fillId="0" borderId="8" xfId="63" applyFont="1" applyFill="1" applyBorder="1" applyAlignment="1" applyProtection="1">
      <alignment horizontal="center" vertical="center"/>
    </xf>
    <xf numFmtId="0" fontId="78" fillId="0" borderId="8" xfId="63" applyFont="1" applyFill="1" applyBorder="1" applyAlignment="1" applyProtection="1">
      <alignment horizontal="center" vertical="center"/>
    </xf>
    <xf numFmtId="0" fontId="78" fillId="0" borderId="11" xfId="63" applyFont="1" applyFill="1" applyBorder="1" applyAlignment="1" applyProtection="1">
      <alignment horizontal="center" vertical="center"/>
    </xf>
    <xf numFmtId="0" fontId="78" fillId="0" borderId="10" xfId="63" applyFont="1" applyFill="1" applyBorder="1" applyAlignment="1" applyProtection="1">
      <alignment horizontal="center" vertical="center"/>
    </xf>
    <xf numFmtId="0" fontId="78" fillId="0" borderId="15" xfId="63" applyFont="1" applyFill="1" applyBorder="1" applyAlignment="1" applyProtection="1">
      <alignment horizontal="center" vertical="center"/>
    </xf>
    <xf numFmtId="0" fontId="78" fillId="0" borderId="12" xfId="63" applyFont="1" applyFill="1" applyBorder="1" applyAlignment="1" applyProtection="1">
      <alignment horizontal="center" vertical="center"/>
    </xf>
    <xf numFmtId="0" fontId="78" fillId="0" borderId="0" xfId="63" applyFont="1" applyFill="1" applyAlignment="1" applyProtection="1">
      <alignment horizontal="center" wrapText="1"/>
    </xf>
    <xf numFmtId="0" fontId="79" fillId="0" borderId="8" xfId="63" applyFont="1" applyFill="1" applyBorder="1" applyAlignment="1" applyProtection="1">
      <alignment horizontal="center" vertical="center" wrapText="1"/>
    </xf>
    <xf numFmtId="0" fontId="63" fillId="0" borderId="8" xfId="63" applyFont="1" applyFill="1" applyBorder="1" applyAlignment="1" applyProtection="1">
      <alignment horizontal="center" vertical="center" wrapText="1"/>
    </xf>
    <xf numFmtId="0" fontId="41" fillId="28" borderId="8" xfId="63" applyFont="1" applyFill="1" applyBorder="1" applyAlignment="1" applyProtection="1">
      <alignment horizontal="center" vertical="center"/>
    </xf>
  </cellXfs>
  <cellStyles count="7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— акцент1" xfId="13"/>
    <cellStyle name="40% — акцент2" xfId="14"/>
    <cellStyle name="40% — акцент3" xfId="15"/>
    <cellStyle name="40% — акцент4" xfId="16"/>
    <cellStyle name="40% — акцент5" xfId="17"/>
    <cellStyle name="40% — акцент6" xfId="18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— акцент1" xfId="25"/>
    <cellStyle name="60% — акцент2" xfId="26"/>
    <cellStyle name="60% — акцент3" xfId="27"/>
    <cellStyle name="60% — акцент4" xfId="28"/>
    <cellStyle name="60% — акцент5" xfId="29"/>
    <cellStyle name="60% — акцент6" xfId="30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Normal_Доходи" xfId="37"/>
    <cellStyle name="Акцентування1" xfId="38"/>
    <cellStyle name="Акцентування2" xfId="39"/>
    <cellStyle name="Акцентування3" xfId="40"/>
    <cellStyle name="Акцентування4" xfId="41"/>
    <cellStyle name="Акцентування5" xfId="42"/>
    <cellStyle name="Акцентування6" xfId="43"/>
    <cellStyle name="Ввід" xfId="44"/>
    <cellStyle name="Відсотковий" xfId="45" builtinId="5"/>
    <cellStyle name="Добре" xfId="46"/>
    <cellStyle name="Заголовок 1 2" xfId="47"/>
    <cellStyle name="Заголовок 2 2" xfId="48"/>
    <cellStyle name="Заголовок 3 2" xfId="49"/>
    <cellStyle name="Заголовок 4 2" xfId="50"/>
    <cellStyle name="Звичайний" xfId="0" builtinId="0"/>
    <cellStyle name="Звичайний 2" xfId="51"/>
    <cellStyle name="Звичайний 2 2" xfId="52"/>
    <cellStyle name="Звичайний 2 3" xfId="53"/>
    <cellStyle name="Звичайний 3" xfId="54"/>
    <cellStyle name="Звичайний 4" xfId="55"/>
    <cellStyle name="Зв'язана клітинка" xfId="56"/>
    <cellStyle name="Контрольна клітинка" xfId="57"/>
    <cellStyle name="Назва" xfId="58"/>
    <cellStyle name="Обычный 2" xfId="59"/>
    <cellStyle name="Обычный 2 2" xfId="60"/>
    <cellStyle name="Обычный 3" xfId="61"/>
    <cellStyle name="Обычный 3 2" xfId="62"/>
    <cellStyle name="Обычный_ZV1PIV98" xfId="63"/>
    <cellStyle name="Обычный_Додаток 4" xfId="64"/>
    <cellStyle name="Обычный_Додаток 5" xfId="65"/>
    <cellStyle name="Примечание 2" xfId="66"/>
    <cellStyle name="Середній" xfId="67"/>
    <cellStyle name="Стиль 1" xfId="68"/>
    <cellStyle name="Текст попередження" xfId="69"/>
    <cellStyle name="Тысячи [0]_Розподіл (2)" xfId="70"/>
    <cellStyle name="Тысячи_Розподіл (2)" xfId="71"/>
  </cellStyles>
  <dxfs count="1"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3"/>
  <sheetViews>
    <sheetView tabSelected="1" view="pageBreakPreview" zoomScale="75" zoomScaleNormal="75" zoomScaleSheetLayoutView="75" workbookViewId="0">
      <pane xSplit="3" ySplit="9" topLeftCell="F10" activePane="bottomRight" state="frozen"/>
      <selection pane="topRight" activeCell="D1" sqref="D1"/>
      <selection pane="bottomLeft" activeCell="A10" sqref="A10"/>
      <selection pane="bottomRight" activeCell="R47" sqref="R47"/>
    </sheetView>
  </sheetViews>
  <sheetFormatPr defaultColWidth="7.88671875" defaultRowHeight="15.6" x14ac:dyDescent="0.3"/>
  <cols>
    <col min="1" max="1" width="12.44140625" style="103" customWidth="1"/>
    <col min="2" max="2" width="83.109375" style="1" customWidth="1"/>
    <col min="3" max="3" width="0.109375" style="1" customWidth="1"/>
    <col min="4" max="4" width="20.5546875" style="163" customWidth="1"/>
    <col min="5" max="5" width="21.33203125" style="206" customWidth="1"/>
    <col min="6" max="6" width="21.88671875" style="163" customWidth="1"/>
    <col min="7" max="7" width="19.44140625" style="103" customWidth="1"/>
    <col min="8" max="8" width="21.44140625" style="1" customWidth="1"/>
    <col min="9" max="9" width="20.44140625" style="1" customWidth="1"/>
    <col min="10" max="10" width="17.6640625" style="1" customWidth="1"/>
    <col min="11" max="11" width="19" style="163" customWidth="1"/>
    <col min="12" max="12" width="19.88671875" style="163" customWidth="1"/>
    <col min="13" max="13" width="18.44140625" style="45" customWidth="1"/>
    <col min="14" max="14" width="13.5546875" style="45" customWidth="1"/>
    <col min="15" max="15" width="19.5546875" style="45" customWidth="1"/>
    <col min="16" max="16" width="20.6640625" style="45" customWidth="1"/>
    <col min="17" max="17" width="20.88671875" style="45" customWidth="1"/>
    <col min="18" max="18" width="13.33203125" style="45" customWidth="1"/>
    <col min="19" max="33" width="7.88671875" style="4" customWidth="1"/>
    <col min="34" max="16384" width="7.88671875" style="1"/>
  </cols>
  <sheetData>
    <row r="1" spans="1:33" s="10" customFormat="1" ht="20.399999999999999" x14ac:dyDescent="0.35">
      <c r="A1" s="230" t="s">
        <v>2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</row>
    <row r="2" spans="1:33" s="2" customFormat="1" ht="24" customHeight="1" x14ac:dyDescent="0.35">
      <c r="A2" s="231" t="s">
        <v>87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</row>
    <row r="3" spans="1:33" s="11" customFormat="1" ht="21.6" customHeight="1" x14ac:dyDescent="0.35">
      <c r="A3" s="232" t="s">
        <v>3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</row>
    <row r="4" spans="1:33" s="3" customFormat="1" ht="24.75" customHeight="1" x14ac:dyDescent="0.3">
      <c r="A4" s="231" t="s">
        <v>228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</row>
    <row r="5" spans="1:33" s="3" customFormat="1" ht="23.25" customHeight="1" x14ac:dyDescent="0.3">
      <c r="A5" s="234" t="s">
        <v>174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</row>
    <row r="6" spans="1:33" ht="28.5" customHeight="1" x14ac:dyDescent="0.35">
      <c r="B6" s="104" t="s">
        <v>94</v>
      </c>
      <c r="C6" s="104"/>
      <c r="D6" s="192"/>
      <c r="E6" s="192"/>
      <c r="F6" s="193"/>
      <c r="G6" s="105"/>
      <c r="H6" s="106"/>
      <c r="I6" s="106"/>
      <c r="K6" s="164"/>
      <c r="L6" s="164"/>
      <c r="M6" s="39"/>
      <c r="N6" s="39"/>
      <c r="Q6" s="235" t="s">
        <v>163</v>
      </c>
      <c r="R6" s="235"/>
    </row>
    <row r="7" spans="1:33" s="4" customFormat="1" ht="28.5" customHeight="1" x14ac:dyDescent="0.3">
      <c r="A7" s="236" t="s">
        <v>4</v>
      </c>
      <c r="B7" s="237" t="s">
        <v>5</v>
      </c>
      <c r="C7" s="238" t="s">
        <v>45</v>
      </c>
      <c r="D7" s="238"/>
      <c r="E7" s="238"/>
      <c r="F7" s="238"/>
      <c r="G7" s="238"/>
      <c r="H7" s="238"/>
      <c r="I7" s="238"/>
      <c r="J7" s="238"/>
      <c r="K7" s="239" t="s">
        <v>46</v>
      </c>
      <c r="L7" s="240"/>
      <c r="M7" s="240"/>
      <c r="N7" s="240"/>
      <c r="O7" s="241" t="s">
        <v>162</v>
      </c>
      <c r="P7" s="241"/>
      <c r="Q7" s="242"/>
      <c r="R7" s="243"/>
    </row>
    <row r="8" spans="1:33" s="4" customFormat="1" ht="102.75" customHeight="1" x14ac:dyDescent="0.3">
      <c r="A8" s="236"/>
      <c r="B8" s="237"/>
      <c r="C8" s="108" t="s">
        <v>47</v>
      </c>
      <c r="D8" s="194" t="s">
        <v>214</v>
      </c>
      <c r="E8" s="195" t="s">
        <v>229</v>
      </c>
      <c r="F8" s="195" t="s">
        <v>6</v>
      </c>
      <c r="G8" s="109" t="s">
        <v>230</v>
      </c>
      <c r="H8" s="110" t="s">
        <v>231</v>
      </c>
      <c r="I8" s="110" t="s">
        <v>67</v>
      </c>
      <c r="J8" s="111" t="s">
        <v>178</v>
      </c>
      <c r="K8" s="195" t="s">
        <v>215</v>
      </c>
      <c r="L8" s="162" t="s">
        <v>6</v>
      </c>
      <c r="M8" s="40" t="s">
        <v>49</v>
      </c>
      <c r="N8" s="40" t="s">
        <v>7</v>
      </c>
      <c r="O8" s="49" t="s">
        <v>214</v>
      </c>
      <c r="P8" s="40" t="s">
        <v>6</v>
      </c>
      <c r="Q8" s="50" t="s">
        <v>151</v>
      </c>
      <c r="R8" s="51" t="s">
        <v>7</v>
      </c>
    </row>
    <row r="9" spans="1:33" s="13" customFormat="1" ht="13.8" x14ac:dyDescent="0.25">
      <c r="A9" s="112">
        <v>1</v>
      </c>
      <c r="B9" s="113">
        <v>2</v>
      </c>
      <c r="C9" s="114" t="s">
        <v>41</v>
      </c>
      <c r="D9" s="115" t="s">
        <v>41</v>
      </c>
      <c r="E9" s="115" t="s">
        <v>8</v>
      </c>
      <c r="F9" s="115" t="s">
        <v>9</v>
      </c>
      <c r="G9" s="115" t="s">
        <v>58</v>
      </c>
      <c r="H9" s="114" t="s">
        <v>59</v>
      </c>
      <c r="I9" s="114" t="s">
        <v>42</v>
      </c>
      <c r="J9" s="114" t="s">
        <v>10</v>
      </c>
      <c r="K9" s="208" t="s">
        <v>11</v>
      </c>
      <c r="L9" s="115" t="s">
        <v>12</v>
      </c>
      <c r="M9" s="41" t="s">
        <v>13</v>
      </c>
      <c r="N9" s="41" t="s">
        <v>43</v>
      </c>
      <c r="O9" s="41" t="s">
        <v>14</v>
      </c>
      <c r="P9" s="41" t="s">
        <v>40</v>
      </c>
      <c r="Q9" s="53" t="s">
        <v>55</v>
      </c>
      <c r="R9" s="41" t="s">
        <v>56</v>
      </c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</row>
    <row r="10" spans="1:33" ht="32.25" customHeight="1" x14ac:dyDescent="0.3">
      <c r="A10" s="116">
        <v>10000000</v>
      </c>
      <c r="B10" s="107" t="s">
        <v>15</v>
      </c>
      <c r="C10" s="117" t="e">
        <f>C11+C14+C17+#REF!+#REF!</f>
        <v>#REF!</v>
      </c>
      <c r="D10" s="118">
        <f>D11+D14+D17+D21</f>
        <v>883715.89199999999</v>
      </c>
      <c r="E10" s="118">
        <f>E11+E17+E21</f>
        <v>814520.09199999995</v>
      </c>
      <c r="F10" s="118">
        <f>F11+F14+F17+F21</f>
        <v>874850.5668599999</v>
      </c>
      <c r="G10" s="118">
        <f t="shared" ref="G10:G27" si="0">F10-E10</f>
        <v>60330.474859999958</v>
      </c>
      <c r="H10" s="119">
        <f>IFERROR(F10/E10,"")</f>
        <v>1.0740687374719788</v>
      </c>
      <c r="I10" s="120">
        <f t="shared" ref="I10:I20" si="1">F10-D10</f>
        <v>-8865.3251400000881</v>
      </c>
      <c r="J10" s="119">
        <f>IFERROR(F10/D10,"")</f>
        <v>0.98996812751671093</v>
      </c>
      <c r="K10" s="120">
        <f>K11+K14+K17+K21</f>
        <v>3349.2</v>
      </c>
      <c r="L10" s="120">
        <f>L11+L14+L17+L21</f>
        <v>4275.6935599999997</v>
      </c>
      <c r="M10" s="32">
        <f>L10-K10</f>
        <v>926.49355999999989</v>
      </c>
      <c r="N10" s="55">
        <f>IFERROR(L10/K10,"")</f>
        <v>1.2766313029977308</v>
      </c>
      <c r="O10" s="32">
        <f t="shared" ref="O10:O20" si="2">D10+K10</f>
        <v>887065.09199999995</v>
      </c>
      <c r="P10" s="32">
        <f t="shared" ref="P10:P20" si="3">L10+F10</f>
        <v>879126.26041999995</v>
      </c>
      <c r="Q10" s="56">
        <f t="shared" ref="Q10:Q20" si="4">P10-O10</f>
        <v>-7938.8315799999982</v>
      </c>
      <c r="R10" s="55">
        <f>IFERROR(P10/O10,"")</f>
        <v>0.99105045204506814</v>
      </c>
    </row>
    <row r="11" spans="1:33" ht="45" customHeight="1" x14ac:dyDescent="0.3">
      <c r="A11" s="116">
        <v>11000000</v>
      </c>
      <c r="B11" s="107" t="s">
        <v>28</v>
      </c>
      <c r="C11" s="117">
        <f>C12+C13</f>
        <v>107497.5</v>
      </c>
      <c r="D11" s="118">
        <f>D12+D13</f>
        <v>874716.89199999999</v>
      </c>
      <c r="E11" s="118">
        <f>E12+E13</f>
        <v>805543.89199999999</v>
      </c>
      <c r="F11" s="118">
        <f>F12+F13</f>
        <v>863746.1367899999</v>
      </c>
      <c r="G11" s="118">
        <f t="shared" si="0"/>
        <v>58202.24478999991</v>
      </c>
      <c r="H11" s="119">
        <f>IFERROR(F11/E11,"")</f>
        <v>1.0722521086287373</v>
      </c>
      <c r="I11" s="120">
        <f t="shared" si="1"/>
        <v>-10970.75521000009</v>
      </c>
      <c r="J11" s="119">
        <f t="shared" ref="J11:J35" si="5">IFERROR(F11/D11,"")</f>
        <v>0.98745793603583443</v>
      </c>
      <c r="K11" s="120">
        <f>K12+K13</f>
        <v>0</v>
      </c>
      <c r="L11" s="120">
        <f>L12+L13</f>
        <v>0</v>
      </c>
      <c r="M11" s="32">
        <f>L11-K11</f>
        <v>0</v>
      </c>
      <c r="N11" s="55" t="str">
        <f t="shared" ref="N11:N35" si="6">IFERROR(L11/K11,"")</f>
        <v/>
      </c>
      <c r="O11" s="32">
        <f t="shared" si="2"/>
        <v>874716.89199999999</v>
      </c>
      <c r="P11" s="32">
        <f t="shared" si="3"/>
        <v>863746.1367899999</v>
      </c>
      <c r="Q11" s="56">
        <f t="shared" si="4"/>
        <v>-10970.75521000009</v>
      </c>
      <c r="R11" s="55">
        <f t="shared" ref="R11:R35" si="7">IFERROR(P11/O11,"")</f>
        <v>0.98745793603583443</v>
      </c>
    </row>
    <row r="12" spans="1:33" s="23" customFormat="1" ht="23.25" customHeight="1" x14ac:dyDescent="0.35">
      <c r="A12" s="121">
        <v>11010000</v>
      </c>
      <c r="B12" s="122" t="s">
        <v>154</v>
      </c>
      <c r="C12" s="123">
        <v>106199</v>
      </c>
      <c r="D12" s="124">
        <v>796780.89199999999</v>
      </c>
      <c r="E12" s="124">
        <v>727608.89199999999</v>
      </c>
      <c r="F12" s="124">
        <v>773652.95985999994</v>
      </c>
      <c r="G12" s="124">
        <f t="shared" si="0"/>
        <v>46044.067859999952</v>
      </c>
      <c r="H12" s="125">
        <f>IFERROR(F12/E12,"")</f>
        <v>1.0632813429938126</v>
      </c>
      <c r="I12" s="126">
        <f t="shared" si="1"/>
        <v>-23127.932140000048</v>
      </c>
      <c r="J12" s="125">
        <f t="shared" si="5"/>
        <v>0.97097328466054622</v>
      </c>
      <c r="K12" s="127">
        <v>0</v>
      </c>
      <c r="L12" s="127">
        <v>0</v>
      </c>
      <c r="M12" s="42">
        <v>0</v>
      </c>
      <c r="N12" s="58" t="str">
        <f t="shared" si="6"/>
        <v/>
      </c>
      <c r="O12" s="42">
        <f t="shared" si="2"/>
        <v>796780.89199999999</v>
      </c>
      <c r="P12" s="33">
        <f t="shared" si="3"/>
        <v>773652.95985999994</v>
      </c>
      <c r="Q12" s="59">
        <f t="shared" si="4"/>
        <v>-23127.932140000048</v>
      </c>
      <c r="R12" s="58">
        <f t="shared" si="7"/>
        <v>0.97097328466054622</v>
      </c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</row>
    <row r="13" spans="1:33" s="23" customFormat="1" ht="24" customHeight="1" x14ac:dyDescent="0.35">
      <c r="A13" s="121">
        <v>11020000</v>
      </c>
      <c r="B13" s="122" t="s">
        <v>38</v>
      </c>
      <c r="C13" s="123">
        <v>1298.5</v>
      </c>
      <c r="D13" s="124">
        <v>77936</v>
      </c>
      <c r="E13" s="124">
        <v>77935</v>
      </c>
      <c r="F13" s="124">
        <v>90093.176930000001</v>
      </c>
      <c r="G13" s="124">
        <f t="shared" si="0"/>
        <v>12158.176930000001</v>
      </c>
      <c r="H13" s="125">
        <f>IFERROR(F13/E13,"")</f>
        <v>1.1560040665939566</v>
      </c>
      <c r="I13" s="126">
        <f t="shared" si="1"/>
        <v>12157.176930000001</v>
      </c>
      <c r="J13" s="125">
        <f t="shared" si="5"/>
        <v>1.1559892338585507</v>
      </c>
      <c r="K13" s="127">
        <v>0</v>
      </c>
      <c r="L13" s="127">
        <v>0</v>
      </c>
      <c r="M13" s="42">
        <v>0</v>
      </c>
      <c r="N13" s="58" t="str">
        <f t="shared" si="6"/>
        <v/>
      </c>
      <c r="O13" s="42">
        <f t="shared" si="2"/>
        <v>77936</v>
      </c>
      <c r="P13" s="33">
        <f t="shared" si="3"/>
        <v>90093.176930000001</v>
      </c>
      <c r="Q13" s="59">
        <f t="shared" si="4"/>
        <v>12157.176930000001</v>
      </c>
      <c r="R13" s="58">
        <f t="shared" si="7"/>
        <v>1.1559892338585507</v>
      </c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</row>
    <row r="14" spans="1:33" ht="17.399999999999999" hidden="1" x14ac:dyDescent="0.3">
      <c r="A14" s="116">
        <v>12000000</v>
      </c>
      <c r="B14" s="107" t="s">
        <v>29</v>
      </c>
      <c r="C14" s="128">
        <f>C15</f>
        <v>0</v>
      </c>
      <c r="D14" s="118">
        <f>D15</f>
        <v>0</v>
      </c>
      <c r="E14" s="118"/>
      <c r="F14" s="118">
        <f>F15</f>
        <v>0</v>
      </c>
      <c r="G14" s="118">
        <f t="shared" si="0"/>
        <v>0</v>
      </c>
      <c r="H14" s="119" t="str">
        <f t="shared" ref="H14:H35" si="8">IFERROR(F14/E14,"")</f>
        <v/>
      </c>
      <c r="I14" s="120">
        <f t="shared" si="1"/>
        <v>0</v>
      </c>
      <c r="J14" s="119" t="str">
        <f t="shared" si="5"/>
        <v/>
      </c>
      <c r="K14" s="209">
        <f>K15</f>
        <v>0</v>
      </c>
      <c r="L14" s="209">
        <f>L15</f>
        <v>0</v>
      </c>
      <c r="M14" s="43">
        <f>M15</f>
        <v>0</v>
      </c>
      <c r="N14" s="55" t="str">
        <f t="shared" si="6"/>
        <v/>
      </c>
      <c r="O14" s="32">
        <f t="shared" si="2"/>
        <v>0</v>
      </c>
      <c r="P14" s="32">
        <f t="shared" si="3"/>
        <v>0</v>
      </c>
      <c r="Q14" s="56">
        <f t="shared" si="4"/>
        <v>0</v>
      </c>
      <c r="R14" s="55" t="str">
        <f t="shared" si="7"/>
        <v/>
      </c>
    </row>
    <row r="15" spans="1:33" ht="37.5" hidden="1" customHeight="1" x14ac:dyDescent="0.35">
      <c r="A15" s="129">
        <v>12020000</v>
      </c>
      <c r="B15" s="130" t="s">
        <v>136</v>
      </c>
      <c r="C15" s="131"/>
      <c r="D15" s="132">
        <v>0</v>
      </c>
      <c r="E15" s="132"/>
      <c r="F15" s="132">
        <v>0</v>
      </c>
      <c r="G15" s="132">
        <f t="shared" si="0"/>
        <v>0</v>
      </c>
      <c r="H15" s="119" t="str">
        <f t="shared" si="8"/>
        <v/>
      </c>
      <c r="I15" s="133">
        <f t="shared" si="1"/>
        <v>0</v>
      </c>
      <c r="J15" s="119" t="str">
        <f t="shared" si="5"/>
        <v/>
      </c>
      <c r="K15" s="177">
        <v>0</v>
      </c>
      <c r="L15" s="177">
        <v>0</v>
      </c>
      <c r="M15" s="44">
        <f t="shared" ref="M15:M20" si="9">L15-K15</f>
        <v>0</v>
      </c>
      <c r="N15" s="55" t="str">
        <f t="shared" si="6"/>
        <v/>
      </c>
      <c r="O15" s="44">
        <f t="shared" si="2"/>
        <v>0</v>
      </c>
      <c r="P15" s="34">
        <f t="shared" si="3"/>
        <v>0</v>
      </c>
      <c r="Q15" s="60">
        <f t="shared" si="4"/>
        <v>0</v>
      </c>
      <c r="R15" s="55" t="str">
        <f t="shared" si="7"/>
        <v/>
      </c>
    </row>
    <row r="16" spans="1:33" ht="18" hidden="1" x14ac:dyDescent="0.35">
      <c r="A16" s="129">
        <v>12030000</v>
      </c>
      <c r="B16" s="130" t="s">
        <v>54</v>
      </c>
      <c r="C16" s="131"/>
      <c r="D16" s="132"/>
      <c r="E16" s="132"/>
      <c r="F16" s="132"/>
      <c r="G16" s="132">
        <f t="shared" si="0"/>
        <v>0</v>
      </c>
      <c r="H16" s="119" t="str">
        <f t="shared" si="8"/>
        <v/>
      </c>
      <c r="I16" s="133">
        <f t="shared" si="1"/>
        <v>0</v>
      </c>
      <c r="J16" s="119" t="str">
        <f t="shared" si="5"/>
        <v/>
      </c>
      <c r="K16" s="177"/>
      <c r="L16" s="177"/>
      <c r="M16" s="44">
        <f t="shared" si="9"/>
        <v>0</v>
      </c>
      <c r="N16" s="55" t="str">
        <f t="shared" si="6"/>
        <v/>
      </c>
      <c r="O16" s="44">
        <f t="shared" si="2"/>
        <v>0</v>
      </c>
      <c r="P16" s="34">
        <f t="shared" si="3"/>
        <v>0</v>
      </c>
      <c r="Q16" s="60">
        <f t="shared" si="4"/>
        <v>0</v>
      </c>
      <c r="R16" s="55" t="str">
        <f t="shared" si="7"/>
        <v/>
      </c>
    </row>
    <row r="17" spans="1:33" ht="23.25" customHeight="1" x14ac:dyDescent="0.3">
      <c r="A17" s="116">
        <v>13000000</v>
      </c>
      <c r="B17" s="107" t="s">
        <v>137</v>
      </c>
      <c r="C17" s="128" t="e">
        <f>C18+#REF!+#REF!+#REF!</f>
        <v>#REF!</v>
      </c>
      <c r="D17" s="118">
        <f>SUM(D18:D20)</f>
        <v>8999</v>
      </c>
      <c r="E17" s="118">
        <f>SUM(E18:E20)</f>
        <v>8976.2000000000007</v>
      </c>
      <c r="F17" s="118">
        <f>SUM(F18:F20)</f>
        <v>11104.430069999999</v>
      </c>
      <c r="G17" s="118">
        <f t="shared" si="0"/>
        <v>2128.2300699999978</v>
      </c>
      <c r="H17" s="119">
        <f t="shared" si="8"/>
        <v>1.2370969976159174</v>
      </c>
      <c r="I17" s="120">
        <f t="shared" si="1"/>
        <v>2105.4300699999985</v>
      </c>
      <c r="J17" s="119">
        <f t="shared" si="5"/>
        <v>1.2339626702966995</v>
      </c>
      <c r="K17" s="120">
        <f>K18+K19+K20</f>
        <v>0</v>
      </c>
      <c r="L17" s="120">
        <f>L18+L19+L20</f>
        <v>0</v>
      </c>
      <c r="M17" s="32">
        <f t="shared" si="9"/>
        <v>0</v>
      </c>
      <c r="N17" s="55" t="str">
        <f t="shared" si="6"/>
        <v/>
      </c>
      <c r="O17" s="32">
        <f t="shared" si="2"/>
        <v>8999</v>
      </c>
      <c r="P17" s="32">
        <f t="shared" si="3"/>
        <v>11104.430069999999</v>
      </c>
      <c r="Q17" s="56">
        <f t="shared" si="4"/>
        <v>2105.4300699999985</v>
      </c>
      <c r="R17" s="55">
        <f t="shared" si="7"/>
        <v>1.2339626702966995</v>
      </c>
    </row>
    <row r="18" spans="1:33" s="23" customFormat="1" ht="18" hidden="1" x14ac:dyDescent="0.35">
      <c r="A18" s="121">
        <v>13010000</v>
      </c>
      <c r="B18" s="122" t="s">
        <v>138</v>
      </c>
      <c r="C18" s="123">
        <v>1</v>
      </c>
      <c r="D18" s="124">
        <v>0</v>
      </c>
      <c r="E18" s="124">
        <v>0</v>
      </c>
      <c r="F18" s="124">
        <v>0</v>
      </c>
      <c r="G18" s="124">
        <f t="shared" si="0"/>
        <v>0</v>
      </c>
      <c r="H18" s="134" t="str">
        <f t="shared" si="8"/>
        <v/>
      </c>
      <c r="I18" s="126">
        <f t="shared" si="1"/>
        <v>0</v>
      </c>
      <c r="J18" s="134" t="str">
        <f t="shared" si="5"/>
        <v/>
      </c>
      <c r="K18" s="127">
        <v>0</v>
      </c>
      <c r="L18" s="127">
        <v>0</v>
      </c>
      <c r="M18" s="42">
        <f t="shared" si="9"/>
        <v>0</v>
      </c>
      <c r="N18" s="61" t="str">
        <f t="shared" si="6"/>
        <v/>
      </c>
      <c r="O18" s="42">
        <f t="shared" si="2"/>
        <v>0</v>
      </c>
      <c r="P18" s="33">
        <f t="shared" si="3"/>
        <v>0</v>
      </c>
      <c r="Q18" s="59">
        <f t="shared" si="4"/>
        <v>0</v>
      </c>
      <c r="R18" s="61" t="str">
        <f t="shared" si="7"/>
        <v/>
      </c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</row>
    <row r="19" spans="1:33" s="23" customFormat="1" ht="24" customHeight="1" x14ac:dyDescent="0.35">
      <c r="A19" s="121">
        <v>13020000</v>
      </c>
      <c r="B19" s="122" t="s">
        <v>139</v>
      </c>
      <c r="C19" s="123"/>
      <c r="D19" s="124">
        <v>6710.2</v>
      </c>
      <c r="E19" s="124">
        <v>6705.2</v>
      </c>
      <c r="F19" s="124">
        <v>6063.37518</v>
      </c>
      <c r="G19" s="124">
        <f t="shared" si="0"/>
        <v>-641.82481999999982</v>
      </c>
      <c r="H19" s="125">
        <f t="shared" si="8"/>
        <v>0.90427954125156595</v>
      </c>
      <c r="I19" s="126">
        <f t="shared" si="1"/>
        <v>-646.82481999999982</v>
      </c>
      <c r="J19" s="125">
        <f t="shared" si="5"/>
        <v>0.90360573157282942</v>
      </c>
      <c r="K19" s="127">
        <v>0</v>
      </c>
      <c r="L19" s="127">
        <v>0</v>
      </c>
      <c r="M19" s="42">
        <f t="shared" si="9"/>
        <v>0</v>
      </c>
      <c r="N19" s="58" t="str">
        <f t="shared" si="6"/>
        <v/>
      </c>
      <c r="O19" s="42">
        <f t="shared" si="2"/>
        <v>6710.2</v>
      </c>
      <c r="P19" s="33">
        <f t="shared" si="3"/>
        <v>6063.37518</v>
      </c>
      <c r="Q19" s="59">
        <f t="shared" si="4"/>
        <v>-646.82481999999982</v>
      </c>
      <c r="R19" s="58">
        <f t="shared" si="7"/>
        <v>0.90360573157282942</v>
      </c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</row>
    <row r="20" spans="1:33" s="23" customFormat="1" ht="39" customHeight="1" x14ac:dyDescent="0.35">
      <c r="A20" s="121">
        <v>13030000</v>
      </c>
      <c r="B20" s="122" t="s">
        <v>201</v>
      </c>
      <c r="C20" s="123"/>
      <c r="D20" s="124">
        <v>2288.8000000000002</v>
      </c>
      <c r="E20" s="124">
        <v>2271</v>
      </c>
      <c r="F20" s="124">
        <v>5041.0548899999994</v>
      </c>
      <c r="G20" s="124">
        <f t="shared" si="0"/>
        <v>2770.0548899999994</v>
      </c>
      <c r="H20" s="125">
        <f t="shared" si="8"/>
        <v>2.2197511624834871</v>
      </c>
      <c r="I20" s="126">
        <f t="shared" si="1"/>
        <v>2752.2548899999992</v>
      </c>
      <c r="J20" s="125">
        <f t="shared" si="5"/>
        <v>2.2024881553652564</v>
      </c>
      <c r="K20" s="127">
        <v>0</v>
      </c>
      <c r="L20" s="127">
        <v>0</v>
      </c>
      <c r="M20" s="42">
        <f t="shared" si="9"/>
        <v>0</v>
      </c>
      <c r="N20" s="58" t="str">
        <f t="shared" si="6"/>
        <v/>
      </c>
      <c r="O20" s="42">
        <f t="shared" si="2"/>
        <v>2288.8000000000002</v>
      </c>
      <c r="P20" s="33">
        <f t="shared" si="3"/>
        <v>5041.0548899999994</v>
      </c>
      <c r="Q20" s="59">
        <f t="shared" si="4"/>
        <v>2752.2548899999992</v>
      </c>
      <c r="R20" s="58">
        <f t="shared" si="7"/>
        <v>2.2024881553652564</v>
      </c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</row>
    <row r="21" spans="1:33" ht="23.25" customHeight="1" x14ac:dyDescent="0.3">
      <c r="A21" s="116">
        <v>19000000</v>
      </c>
      <c r="B21" s="107" t="s">
        <v>51</v>
      </c>
      <c r="C21" s="123"/>
      <c r="D21" s="118">
        <f>D22+D23</f>
        <v>0</v>
      </c>
      <c r="E21" s="118">
        <f>E22+E23</f>
        <v>0</v>
      </c>
      <c r="F21" s="118">
        <f>F22+F23</f>
        <v>0</v>
      </c>
      <c r="G21" s="118">
        <f t="shared" si="0"/>
        <v>0</v>
      </c>
      <c r="H21" s="119" t="str">
        <f t="shared" si="8"/>
        <v/>
      </c>
      <c r="I21" s="120">
        <f>F21-D21</f>
        <v>0</v>
      </c>
      <c r="J21" s="119" t="str">
        <f t="shared" si="5"/>
        <v/>
      </c>
      <c r="K21" s="120">
        <f>K22+K23</f>
        <v>3349.2</v>
      </c>
      <c r="L21" s="120">
        <f>L22+L23</f>
        <v>4275.6935599999997</v>
      </c>
      <c r="M21" s="32">
        <f>L21-K21</f>
        <v>926.49355999999989</v>
      </c>
      <c r="N21" s="55">
        <f t="shared" si="6"/>
        <v>1.2766313029977308</v>
      </c>
      <c r="O21" s="32">
        <f t="shared" ref="O21:O57" si="10">D21+K21</f>
        <v>3349.2</v>
      </c>
      <c r="P21" s="32">
        <f>L21+F21</f>
        <v>4275.6935599999997</v>
      </c>
      <c r="Q21" s="32">
        <f t="shared" ref="Q21:Q44" si="11">P21-O21</f>
        <v>926.49355999999989</v>
      </c>
      <c r="R21" s="55">
        <f t="shared" si="7"/>
        <v>1.2766313029977308</v>
      </c>
    </row>
    <row r="22" spans="1:33" s="23" customFormat="1" ht="21.75" customHeight="1" x14ac:dyDescent="0.35">
      <c r="A22" s="121">
        <v>19010000</v>
      </c>
      <c r="B22" s="122" t="s">
        <v>52</v>
      </c>
      <c r="C22" s="123"/>
      <c r="D22" s="124">
        <v>0</v>
      </c>
      <c r="E22" s="124">
        <v>0</v>
      </c>
      <c r="F22" s="124">
        <v>0</v>
      </c>
      <c r="G22" s="124">
        <f t="shared" si="0"/>
        <v>0</v>
      </c>
      <c r="H22" s="125" t="str">
        <f t="shared" si="8"/>
        <v/>
      </c>
      <c r="I22" s="126">
        <f>F22-D22</f>
        <v>0</v>
      </c>
      <c r="J22" s="125" t="str">
        <f t="shared" si="5"/>
        <v/>
      </c>
      <c r="K22" s="127">
        <v>3349.2</v>
      </c>
      <c r="L22" s="127">
        <v>4275.6935599999997</v>
      </c>
      <c r="M22" s="42">
        <f>L22-K22</f>
        <v>926.49355999999989</v>
      </c>
      <c r="N22" s="58">
        <f t="shared" si="6"/>
        <v>1.2766313029977308</v>
      </c>
      <c r="O22" s="42">
        <f t="shared" si="10"/>
        <v>3349.2</v>
      </c>
      <c r="P22" s="33">
        <f>L22+F22</f>
        <v>4275.6935599999997</v>
      </c>
      <c r="Q22" s="42">
        <f t="shared" si="11"/>
        <v>926.49355999999989</v>
      </c>
      <c r="R22" s="58">
        <f t="shared" si="7"/>
        <v>1.2766313029977308</v>
      </c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</row>
    <row r="23" spans="1:33" ht="18.75" hidden="1" customHeight="1" x14ac:dyDescent="0.35">
      <c r="A23" s="129">
        <v>19050000</v>
      </c>
      <c r="B23" s="130" t="s">
        <v>53</v>
      </c>
      <c r="C23" s="123"/>
      <c r="D23" s="132">
        <v>0</v>
      </c>
      <c r="E23" s="132">
        <v>0</v>
      </c>
      <c r="F23" s="132">
        <v>0</v>
      </c>
      <c r="G23" s="132">
        <f t="shared" si="0"/>
        <v>0</v>
      </c>
      <c r="H23" s="119" t="str">
        <f t="shared" si="8"/>
        <v/>
      </c>
      <c r="I23" s="133">
        <f>F23-D23</f>
        <v>0</v>
      </c>
      <c r="J23" s="119" t="str">
        <f t="shared" si="5"/>
        <v/>
      </c>
      <c r="K23" s="177">
        <v>0</v>
      </c>
      <c r="L23" s="177">
        <v>0</v>
      </c>
      <c r="M23" s="44">
        <f>L23-K23</f>
        <v>0</v>
      </c>
      <c r="N23" s="55" t="str">
        <f t="shared" si="6"/>
        <v/>
      </c>
      <c r="O23" s="44">
        <f t="shared" si="10"/>
        <v>0</v>
      </c>
      <c r="P23" s="34">
        <f>L23+F23</f>
        <v>0</v>
      </c>
      <c r="Q23" s="44">
        <f t="shared" si="11"/>
        <v>0</v>
      </c>
      <c r="R23" s="55" t="str">
        <f t="shared" si="7"/>
        <v/>
      </c>
    </row>
    <row r="24" spans="1:33" ht="24" customHeight="1" x14ac:dyDescent="0.3">
      <c r="A24" s="116">
        <v>20000000</v>
      </c>
      <c r="B24" s="107" t="s">
        <v>16</v>
      </c>
      <c r="C24" s="128">
        <v>5750.4</v>
      </c>
      <c r="D24" s="118">
        <f>D25+D26+D30</f>
        <v>27965.600000000002</v>
      </c>
      <c r="E24" s="118">
        <f>E25+E26+E30</f>
        <v>26261.800000000003</v>
      </c>
      <c r="F24" s="118">
        <f>F25+F26+F30</f>
        <v>28798.079259999999</v>
      </c>
      <c r="G24" s="118">
        <f>G25+G26+G30</f>
        <v>2536.279259999998</v>
      </c>
      <c r="H24" s="119">
        <f t="shared" si="8"/>
        <v>1.09657674873771</v>
      </c>
      <c r="I24" s="118">
        <f>I25+I26+I30</f>
        <v>832.4792599999987</v>
      </c>
      <c r="J24" s="119">
        <f t="shared" si="5"/>
        <v>1.0297679742254768</v>
      </c>
      <c r="K24" s="120">
        <f>K25+K26+K30+K34</f>
        <v>372547.59026999999</v>
      </c>
      <c r="L24" s="120">
        <f>L25+L26+L30+L34</f>
        <v>314442.64143999998</v>
      </c>
      <c r="M24" s="32">
        <f>L24-K24</f>
        <v>-58104.948830000008</v>
      </c>
      <c r="N24" s="55">
        <f t="shared" si="6"/>
        <v>0.84403348633153408</v>
      </c>
      <c r="O24" s="32">
        <f t="shared" si="10"/>
        <v>400513.19026999996</v>
      </c>
      <c r="P24" s="37">
        <f>L24+F24</f>
        <v>343240.72069999995</v>
      </c>
      <c r="Q24" s="32">
        <f t="shared" si="11"/>
        <v>-57272.469570000016</v>
      </c>
      <c r="R24" s="55">
        <f t="shared" si="7"/>
        <v>0.85700228866022954</v>
      </c>
      <c r="S24" s="5"/>
    </row>
    <row r="25" spans="1:33" ht="39" customHeight="1" x14ac:dyDescent="0.3">
      <c r="A25" s="116">
        <v>21000000</v>
      </c>
      <c r="B25" s="107" t="s">
        <v>39</v>
      </c>
      <c r="C25" s="128">
        <v>1</v>
      </c>
      <c r="D25" s="118">
        <v>2820.9</v>
      </c>
      <c r="E25" s="118">
        <v>2820.9</v>
      </c>
      <c r="F25" s="118">
        <v>2971.5649700000004</v>
      </c>
      <c r="G25" s="118">
        <f>F25-E25</f>
        <v>150.66497000000027</v>
      </c>
      <c r="H25" s="119">
        <f t="shared" si="8"/>
        <v>1.0534102485022512</v>
      </c>
      <c r="I25" s="120">
        <f>F25-D25</f>
        <v>150.66497000000027</v>
      </c>
      <c r="J25" s="119">
        <f t="shared" si="5"/>
        <v>1.0534102485022512</v>
      </c>
      <c r="K25" s="120">
        <v>0</v>
      </c>
      <c r="L25" s="120">
        <v>90.568439999999995</v>
      </c>
      <c r="M25" s="32">
        <f t="shared" ref="M25:M30" si="12">L25-K25</f>
        <v>90.568439999999995</v>
      </c>
      <c r="N25" s="55" t="str">
        <f t="shared" si="6"/>
        <v/>
      </c>
      <c r="O25" s="32">
        <f t="shared" si="10"/>
        <v>2820.9</v>
      </c>
      <c r="P25" s="32">
        <f t="shared" ref="P25:P57" si="13">L25+F25</f>
        <v>3062.1334100000004</v>
      </c>
      <c r="Q25" s="32">
        <f t="shared" si="11"/>
        <v>241.23341000000028</v>
      </c>
      <c r="R25" s="55">
        <f t="shared" si="7"/>
        <v>1.0855164699209474</v>
      </c>
    </row>
    <row r="26" spans="1:33" ht="49.5" customHeight="1" x14ac:dyDescent="0.3">
      <c r="A26" s="116">
        <v>22000000</v>
      </c>
      <c r="B26" s="107" t="s">
        <v>140</v>
      </c>
      <c r="C26" s="128">
        <v>4948.8</v>
      </c>
      <c r="D26" s="118">
        <f>SUM(D28:D28)+D29+D27</f>
        <v>24244.7</v>
      </c>
      <c r="E26" s="118">
        <f>SUM(E28:E28)+E29+E27</f>
        <v>22540.9</v>
      </c>
      <c r="F26" s="118">
        <f>SUM(F28:F28)+F29+F27</f>
        <v>24645.329089999999</v>
      </c>
      <c r="G26" s="118">
        <f t="shared" si="0"/>
        <v>2104.4290899999978</v>
      </c>
      <c r="H26" s="119">
        <f t="shared" si="8"/>
        <v>1.0933604731843005</v>
      </c>
      <c r="I26" s="118">
        <f>F26-D26</f>
        <v>400.62908999999854</v>
      </c>
      <c r="J26" s="119">
        <f t="shared" si="5"/>
        <v>1.0165243987345687</v>
      </c>
      <c r="K26" s="120">
        <f>SUM(K28:K28)+K29+K27</f>
        <v>0</v>
      </c>
      <c r="L26" s="120">
        <f>SUM(L28:L28)+L29+L27</f>
        <v>0</v>
      </c>
      <c r="M26" s="32">
        <f t="shared" si="12"/>
        <v>0</v>
      </c>
      <c r="N26" s="55" t="str">
        <f t="shared" si="6"/>
        <v/>
      </c>
      <c r="O26" s="32">
        <f t="shared" si="10"/>
        <v>24244.7</v>
      </c>
      <c r="P26" s="32">
        <f t="shared" si="13"/>
        <v>24645.329089999999</v>
      </c>
      <c r="Q26" s="32">
        <f t="shared" si="11"/>
        <v>400.62908999999854</v>
      </c>
      <c r="R26" s="55">
        <f t="shared" si="7"/>
        <v>1.0165243987345687</v>
      </c>
    </row>
    <row r="27" spans="1:33" s="23" customFormat="1" ht="21.75" customHeight="1" x14ac:dyDescent="0.35">
      <c r="A27" s="121">
        <v>22010000</v>
      </c>
      <c r="B27" s="122" t="s">
        <v>68</v>
      </c>
      <c r="C27" s="135"/>
      <c r="D27" s="124">
        <v>18074.7</v>
      </c>
      <c r="E27" s="124">
        <v>16817.900000000001</v>
      </c>
      <c r="F27" s="124">
        <v>18010.600019999998</v>
      </c>
      <c r="G27" s="124">
        <f t="shared" si="0"/>
        <v>1192.7000199999966</v>
      </c>
      <c r="H27" s="125">
        <f t="shared" si="8"/>
        <v>1.0709184868503201</v>
      </c>
      <c r="I27" s="124">
        <f>F27-D27</f>
        <v>-64.099980000002688</v>
      </c>
      <c r="J27" s="125">
        <f t="shared" si="5"/>
        <v>0.99645360752875556</v>
      </c>
      <c r="K27" s="126">
        <v>0</v>
      </c>
      <c r="L27" s="126">
        <v>0</v>
      </c>
      <c r="M27" s="33">
        <f t="shared" si="12"/>
        <v>0</v>
      </c>
      <c r="N27" s="58" t="str">
        <f t="shared" si="6"/>
        <v/>
      </c>
      <c r="O27" s="42">
        <f t="shared" si="10"/>
        <v>18074.7</v>
      </c>
      <c r="P27" s="33">
        <f t="shared" si="13"/>
        <v>18010.600019999998</v>
      </c>
      <c r="Q27" s="42">
        <f t="shared" si="11"/>
        <v>-64.099980000002688</v>
      </c>
      <c r="R27" s="58">
        <f t="shared" si="7"/>
        <v>0.99645360752875556</v>
      </c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</row>
    <row r="28" spans="1:33" s="23" customFormat="1" ht="49.5" customHeight="1" x14ac:dyDescent="0.35">
      <c r="A28" s="121">
        <v>22080000</v>
      </c>
      <c r="B28" s="122" t="s">
        <v>202</v>
      </c>
      <c r="C28" s="123">
        <v>259.60000000000002</v>
      </c>
      <c r="D28" s="124">
        <v>6170</v>
      </c>
      <c r="E28" s="124">
        <v>5723</v>
      </c>
      <c r="F28" s="124">
        <v>6618.6041799999994</v>
      </c>
      <c r="G28" s="124">
        <f t="shared" ref="G28:G34" si="14">F28-E28</f>
        <v>895.60417999999936</v>
      </c>
      <c r="H28" s="125">
        <f t="shared" si="8"/>
        <v>1.1564920810763584</v>
      </c>
      <c r="I28" s="124">
        <f t="shared" ref="I28:I35" si="15">F28-D28</f>
        <v>448.60417999999936</v>
      </c>
      <c r="J28" s="125">
        <f t="shared" si="5"/>
        <v>1.072707322528363</v>
      </c>
      <c r="K28" s="126">
        <v>0</v>
      </c>
      <c r="L28" s="126">
        <v>0</v>
      </c>
      <c r="M28" s="33">
        <f t="shared" si="12"/>
        <v>0</v>
      </c>
      <c r="N28" s="58" t="str">
        <f t="shared" si="6"/>
        <v/>
      </c>
      <c r="O28" s="42">
        <f t="shared" si="10"/>
        <v>6170</v>
      </c>
      <c r="P28" s="33">
        <f t="shared" si="13"/>
        <v>6618.6041799999994</v>
      </c>
      <c r="Q28" s="42">
        <f t="shared" si="11"/>
        <v>448.60417999999936</v>
      </c>
      <c r="R28" s="58">
        <f t="shared" si="7"/>
        <v>1.072707322528363</v>
      </c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</row>
    <row r="29" spans="1:33" s="23" customFormat="1" ht="100.5" customHeight="1" x14ac:dyDescent="0.35">
      <c r="A29" s="121">
        <v>22130000</v>
      </c>
      <c r="B29" s="122" t="s">
        <v>203</v>
      </c>
      <c r="C29" s="123"/>
      <c r="D29" s="124">
        <v>0</v>
      </c>
      <c r="E29" s="124">
        <v>0</v>
      </c>
      <c r="F29" s="124">
        <v>16.124890000000001</v>
      </c>
      <c r="G29" s="124">
        <f t="shared" si="14"/>
        <v>16.124890000000001</v>
      </c>
      <c r="H29" s="125" t="str">
        <f t="shared" si="8"/>
        <v/>
      </c>
      <c r="I29" s="124">
        <f t="shared" si="15"/>
        <v>16.124890000000001</v>
      </c>
      <c r="J29" s="125" t="str">
        <f t="shared" si="5"/>
        <v/>
      </c>
      <c r="K29" s="126">
        <v>0</v>
      </c>
      <c r="L29" s="126">
        <v>0</v>
      </c>
      <c r="M29" s="33">
        <f t="shared" si="12"/>
        <v>0</v>
      </c>
      <c r="N29" s="58" t="str">
        <f t="shared" si="6"/>
        <v/>
      </c>
      <c r="O29" s="42">
        <f t="shared" si="10"/>
        <v>0</v>
      </c>
      <c r="P29" s="33">
        <f t="shared" si="13"/>
        <v>16.124890000000001</v>
      </c>
      <c r="Q29" s="42">
        <f t="shared" si="11"/>
        <v>16.124890000000001</v>
      </c>
      <c r="R29" s="58" t="str">
        <f t="shared" si="7"/>
        <v/>
      </c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</row>
    <row r="30" spans="1:33" ht="20.25" customHeight="1" x14ac:dyDescent="0.3">
      <c r="A30" s="116">
        <v>24000000</v>
      </c>
      <c r="B30" s="107" t="s">
        <v>30</v>
      </c>
      <c r="C30" s="128">
        <f>C31+C34</f>
        <v>0</v>
      </c>
      <c r="D30" s="136">
        <f>SUM(D31:D32)</f>
        <v>900</v>
      </c>
      <c r="E30" s="136">
        <f>SUM(E31:E32)</f>
        <v>900</v>
      </c>
      <c r="F30" s="136">
        <f>SUM(F31:F32)</f>
        <v>1181.1851999999999</v>
      </c>
      <c r="G30" s="136">
        <f t="shared" si="14"/>
        <v>281.1851999999999</v>
      </c>
      <c r="H30" s="119">
        <f t="shared" si="8"/>
        <v>1.3124279999999999</v>
      </c>
      <c r="I30" s="136">
        <f t="shared" si="15"/>
        <v>281.1851999999999</v>
      </c>
      <c r="J30" s="119">
        <f t="shared" si="5"/>
        <v>1.3124279999999999</v>
      </c>
      <c r="K30" s="137">
        <f>SUM(K31:K33)</f>
        <v>39015.057999999997</v>
      </c>
      <c r="L30" s="137">
        <f>SUM(L31:L33)</f>
        <v>38803.770299999996</v>
      </c>
      <c r="M30" s="37">
        <f t="shared" si="12"/>
        <v>-211.28770000000077</v>
      </c>
      <c r="N30" s="55">
        <f t="shared" si="6"/>
        <v>0.99458445762146497</v>
      </c>
      <c r="O30" s="32">
        <f t="shared" si="10"/>
        <v>39915.057999999997</v>
      </c>
      <c r="P30" s="37">
        <f t="shared" si="13"/>
        <v>39984.955499999996</v>
      </c>
      <c r="Q30" s="32">
        <f t="shared" si="11"/>
        <v>69.897499999999127</v>
      </c>
      <c r="R30" s="55">
        <f t="shared" si="7"/>
        <v>1.00175115616768</v>
      </c>
    </row>
    <row r="31" spans="1:33" s="23" customFormat="1" ht="19.5" customHeight="1" x14ac:dyDescent="0.35">
      <c r="A31" s="121">
        <v>24060000</v>
      </c>
      <c r="B31" s="122" t="s">
        <v>17</v>
      </c>
      <c r="C31" s="123">
        <v>0</v>
      </c>
      <c r="D31" s="124">
        <v>900</v>
      </c>
      <c r="E31" s="124">
        <v>900</v>
      </c>
      <c r="F31" s="124">
        <v>1181.1851999999999</v>
      </c>
      <c r="G31" s="124">
        <f t="shared" si="14"/>
        <v>281.1851999999999</v>
      </c>
      <c r="H31" s="125">
        <f t="shared" si="8"/>
        <v>1.3124279999999999</v>
      </c>
      <c r="I31" s="124">
        <f t="shared" si="15"/>
        <v>281.1851999999999</v>
      </c>
      <c r="J31" s="125">
        <f t="shared" si="5"/>
        <v>1.3124279999999999</v>
      </c>
      <c r="K31" s="127">
        <v>900</v>
      </c>
      <c r="L31" s="127">
        <v>688.71230000000003</v>
      </c>
      <c r="M31" s="42">
        <f t="shared" ref="M31:M40" si="16">L31-K31</f>
        <v>-211.28769999999997</v>
      </c>
      <c r="N31" s="58">
        <f t="shared" si="6"/>
        <v>0.76523588888888894</v>
      </c>
      <c r="O31" s="42">
        <f t="shared" si="10"/>
        <v>1800</v>
      </c>
      <c r="P31" s="33">
        <f t="shared" si="13"/>
        <v>1869.8975</v>
      </c>
      <c r="Q31" s="42">
        <f t="shared" si="11"/>
        <v>69.897500000000036</v>
      </c>
      <c r="R31" s="58">
        <f t="shared" si="7"/>
        <v>1.0388319444444445</v>
      </c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</row>
    <row r="32" spans="1:33" ht="21.75" hidden="1" customHeight="1" x14ac:dyDescent="0.35">
      <c r="A32" s="129">
        <v>24110000</v>
      </c>
      <c r="B32" s="130" t="s">
        <v>48</v>
      </c>
      <c r="C32" s="123"/>
      <c r="D32" s="132">
        <v>0</v>
      </c>
      <c r="E32" s="132">
        <v>0</v>
      </c>
      <c r="F32" s="132">
        <v>0</v>
      </c>
      <c r="G32" s="132">
        <v>0</v>
      </c>
      <c r="H32" s="119" t="str">
        <f t="shared" si="8"/>
        <v/>
      </c>
      <c r="I32" s="132">
        <f t="shared" si="15"/>
        <v>0</v>
      </c>
      <c r="J32" s="119" t="str">
        <f t="shared" si="5"/>
        <v/>
      </c>
      <c r="K32" s="177">
        <v>0</v>
      </c>
      <c r="L32" s="177">
        <v>0</v>
      </c>
      <c r="M32" s="44">
        <f t="shared" si="16"/>
        <v>0</v>
      </c>
      <c r="N32" s="55" t="str">
        <f t="shared" si="6"/>
        <v/>
      </c>
      <c r="O32" s="44">
        <f t="shared" si="10"/>
        <v>0</v>
      </c>
      <c r="P32" s="34">
        <f t="shared" si="13"/>
        <v>0</v>
      </c>
      <c r="Q32" s="44">
        <f t="shared" si="11"/>
        <v>0</v>
      </c>
      <c r="R32" s="55" t="str">
        <f t="shared" si="7"/>
        <v/>
      </c>
    </row>
    <row r="33" spans="1:33" ht="35.25" customHeight="1" x14ac:dyDescent="0.35">
      <c r="A33" s="129" t="s">
        <v>159</v>
      </c>
      <c r="B33" s="130" t="s">
        <v>160</v>
      </c>
      <c r="C33" s="123"/>
      <c r="D33" s="124">
        <v>0</v>
      </c>
      <c r="E33" s="124">
        <v>0</v>
      </c>
      <c r="F33" s="124">
        <v>0</v>
      </c>
      <c r="G33" s="124">
        <f t="shared" si="14"/>
        <v>0</v>
      </c>
      <c r="H33" s="125" t="str">
        <f t="shared" si="8"/>
        <v/>
      </c>
      <c r="I33" s="124">
        <f t="shared" si="15"/>
        <v>0</v>
      </c>
      <c r="J33" s="125" t="str">
        <f t="shared" si="5"/>
        <v/>
      </c>
      <c r="K33" s="127">
        <v>38115.057999999997</v>
      </c>
      <c r="L33" s="127">
        <v>38115.057999999997</v>
      </c>
      <c r="M33" s="42">
        <f t="shared" si="16"/>
        <v>0</v>
      </c>
      <c r="N33" s="58">
        <f t="shared" si="6"/>
        <v>1</v>
      </c>
      <c r="O33" s="42">
        <f t="shared" si="10"/>
        <v>38115.057999999997</v>
      </c>
      <c r="P33" s="33">
        <f t="shared" si="13"/>
        <v>38115.057999999997</v>
      </c>
      <c r="Q33" s="42">
        <f t="shared" si="11"/>
        <v>0</v>
      </c>
      <c r="R33" s="58">
        <f t="shared" si="7"/>
        <v>1</v>
      </c>
    </row>
    <row r="34" spans="1:33" ht="22.2" customHeight="1" x14ac:dyDescent="0.3">
      <c r="A34" s="116">
        <v>25000000</v>
      </c>
      <c r="B34" s="107" t="s">
        <v>25</v>
      </c>
      <c r="C34" s="128"/>
      <c r="D34" s="118">
        <v>0</v>
      </c>
      <c r="E34" s="118">
        <v>0</v>
      </c>
      <c r="F34" s="118">
        <v>0</v>
      </c>
      <c r="G34" s="118">
        <f t="shared" si="14"/>
        <v>0</v>
      </c>
      <c r="H34" s="119" t="str">
        <f t="shared" si="8"/>
        <v/>
      </c>
      <c r="I34" s="118">
        <f t="shared" si="15"/>
        <v>0</v>
      </c>
      <c r="J34" s="119" t="str">
        <f t="shared" si="5"/>
        <v/>
      </c>
      <c r="K34" s="120">
        <v>333532.53226999997</v>
      </c>
      <c r="L34" s="120">
        <v>275548.3027</v>
      </c>
      <c r="M34" s="32">
        <f t="shared" si="16"/>
        <v>-57984.229569999967</v>
      </c>
      <c r="N34" s="55">
        <f t="shared" si="6"/>
        <v>0.82615120277664311</v>
      </c>
      <c r="O34" s="32">
        <f t="shared" si="10"/>
        <v>333532.53226999997</v>
      </c>
      <c r="P34" s="32">
        <f t="shared" si="13"/>
        <v>275548.3027</v>
      </c>
      <c r="Q34" s="32">
        <f t="shared" si="11"/>
        <v>-57984.229569999967</v>
      </c>
      <c r="R34" s="55">
        <f t="shared" si="7"/>
        <v>0.82615120277664311</v>
      </c>
    </row>
    <row r="35" spans="1:33" ht="17.399999999999999" hidden="1" x14ac:dyDescent="0.3">
      <c r="A35" s="116">
        <v>30000000</v>
      </c>
      <c r="B35" s="107" t="s">
        <v>37</v>
      </c>
      <c r="C35" s="135"/>
      <c r="D35" s="118">
        <v>0</v>
      </c>
      <c r="E35" s="118">
        <v>0</v>
      </c>
      <c r="F35" s="118">
        <v>0</v>
      </c>
      <c r="G35" s="118">
        <f t="shared" ref="G35:G54" si="17">F35-E35</f>
        <v>0</v>
      </c>
      <c r="H35" s="119" t="str">
        <f t="shared" si="8"/>
        <v/>
      </c>
      <c r="I35" s="120">
        <f t="shared" si="15"/>
        <v>0</v>
      </c>
      <c r="J35" s="119" t="str">
        <f t="shared" si="5"/>
        <v/>
      </c>
      <c r="K35" s="120">
        <v>0</v>
      </c>
      <c r="L35" s="120">
        <v>0</v>
      </c>
      <c r="M35" s="32">
        <f t="shared" si="16"/>
        <v>0</v>
      </c>
      <c r="N35" s="55" t="str">
        <f t="shared" si="6"/>
        <v/>
      </c>
      <c r="O35" s="32">
        <f t="shared" si="10"/>
        <v>0</v>
      </c>
      <c r="P35" s="32">
        <f t="shared" si="13"/>
        <v>0</v>
      </c>
      <c r="Q35" s="32">
        <f t="shared" si="11"/>
        <v>0</v>
      </c>
      <c r="R35" s="55" t="str">
        <f t="shared" si="7"/>
        <v/>
      </c>
      <c r="S35" s="5"/>
      <c r="T35" s="5"/>
      <c r="U35" s="5"/>
      <c r="V35" s="5"/>
      <c r="W35" s="6"/>
    </row>
    <row r="36" spans="1:33" ht="34.799999999999997" hidden="1" x14ac:dyDescent="0.3">
      <c r="A36" s="116" t="s">
        <v>176</v>
      </c>
      <c r="B36" s="107" t="s">
        <v>177</v>
      </c>
      <c r="C36" s="107"/>
      <c r="D36" s="118"/>
      <c r="E36" s="118"/>
      <c r="F36" s="118"/>
      <c r="G36" s="118"/>
      <c r="H36" s="119"/>
      <c r="I36" s="120"/>
      <c r="J36" s="119"/>
      <c r="K36" s="120"/>
      <c r="L36" s="120"/>
      <c r="M36" s="32"/>
      <c r="N36" s="55"/>
      <c r="O36" s="32">
        <f>D36+K36</f>
        <v>0</v>
      </c>
      <c r="P36" s="32">
        <f>L36+F36</f>
        <v>0</v>
      </c>
      <c r="Q36" s="32">
        <f>P36-O36</f>
        <v>0</v>
      </c>
      <c r="R36" s="55" t="str">
        <f>IFERROR(P36/O36,"")</f>
        <v/>
      </c>
      <c r="S36" s="5"/>
      <c r="T36" s="5"/>
      <c r="U36" s="5"/>
      <c r="V36" s="5"/>
      <c r="W36" s="6"/>
    </row>
    <row r="37" spans="1:33" ht="18" hidden="1" x14ac:dyDescent="0.35">
      <c r="A37" s="116">
        <v>50000000</v>
      </c>
      <c r="B37" s="107" t="s">
        <v>18</v>
      </c>
      <c r="C37" s="128">
        <f>C38+C39</f>
        <v>0</v>
      </c>
      <c r="D37" s="118"/>
      <c r="E37" s="118"/>
      <c r="F37" s="118">
        <f>F38+F39</f>
        <v>0</v>
      </c>
      <c r="G37" s="118">
        <f t="shared" si="17"/>
        <v>0</v>
      </c>
      <c r="H37" s="132" t="e">
        <f>F37/E37*100</f>
        <v>#DIV/0!</v>
      </c>
      <c r="I37" s="120"/>
      <c r="J37" s="120"/>
      <c r="K37" s="120">
        <f>K38+K39</f>
        <v>0</v>
      </c>
      <c r="L37" s="120">
        <f>L38+L39</f>
        <v>0</v>
      </c>
      <c r="M37" s="32">
        <f t="shared" si="16"/>
        <v>0</v>
      </c>
      <c r="N37" s="32"/>
      <c r="O37" s="32">
        <f t="shared" si="10"/>
        <v>0</v>
      </c>
      <c r="P37" s="32">
        <f t="shared" si="13"/>
        <v>0</v>
      </c>
      <c r="Q37" s="32">
        <f t="shared" si="11"/>
        <v>0</v>
      </c>
      <c r="R37" s="32"/>
    </row>
    <row r="38" spans="1:33" ht="18" hidden="1" x14ac:dyDescent="0.35">
      <c r="A38" s="129">
        <v>50080000</v>
      </c>
      <c r="B38" s="130" t="s">
        <v>19</v>
      </c>
      <c r="C38" s="123"/>
      <c r="D38" s="132"/>
      <c r="E38" s="132"/>
      <c r="F38" s="132"/>
      <c r="G38" s="132">
        <f t="shared" si="17"/>
        <v>0</v>
      </c>
      <c r="H38" s="132" t="e">
        <f>F38/E38*100</f>
        <v>#DIV/0!</v>
      </c>
      <c r="I38" s="133"/>
      <c r="J38" s="133"/>
      <c r="K38" s="177"/>
      <c r="L38" s="177"/>
      <c r="M38" s="44">
        <f t="shared" si="16"/>
        <v>0</v>
      </c>
      <c r="N38" s="34"/>
      <c r="O38" s="44">
        <f t="shared" si="10"/>
        <v>0</v>
      </c>
      <c r="P38" s="34">
        <f t="shared" si="13"/>
        <v>0</v>
      </c>
      <c r="Q38" s="44">
        <f t="shared" si="11"/>
        <v>0</v>
      </c>
      <c r="R38" s="44"/>
    </row>
    <row r="39" spans="1:33" ht="18" hidden="1" x14ac:dyDescent="0.35">
      <c r="A39" s="129">
        <v>50110000</v>
      </c>
      <c r="B39" s="130" t="s">
        <v>20</v>
      </c>
      <c r="C39" s="123"/>
      <c r="D39" s="132"/>
      <c r="E39" s="132"/>
      <c r="F39" s="132"/>
      <c r="G39" s="132">
        <f t="shared" si="17"/>
        <v>0</v>
      </c>
      <c r="H39" s="132" t="e">
        <f>F39/E39*100</f>
        <v>#DIV/0!</v>
      </c>
      <c r="I39" s="133"/>
      <c r="J39" s="133"/>
      <c r="K39" s="177"/>
      <c r="L39" s="177"/>
      <c r="M39" s="44">
        <f t="shared" si="16"/>
        <v>0</v>
      </c>
      <c r="N39" s="34"/>
      <c r="O39" s="44">
        <f t="shared" si="10"/>
        <v>0</v>
      </c>
      <c r="P39" s="34">
        <f t="shared" si="13"/>
        <v>0</v>
      </c>
      <c r="Q39" s="44">
        <f t="shared" si="11"/>
        <v>0</v>
      </c>
      <c r="R39" s="44"/>
    </row>
    <row r="40" spans="1:33" s="17" customFormat="1" ht="21.75" customHeight="1" x14ac:dyDescent="0.3">
      <c r="A40" s="138">
        <v>90010100</v>
      </c>
      <c r="B40" s="139" t="s">
        <v>158</v>
      </c>
      <c r="C40" s="140" t="e">
        <f>C10+C24+C37+C38</f>
        <v>#REF!</v>
      </c>
      <c r="D40" s="141">
        <f>D10+D24+D37+D35</f>
        <v>911681.49199999997</v>
      </c>
      <c r="E40" s="141">
        <f>E10+E24+E37+E35</f>
        <v>840781.89199999999</v>
      </c>
      <c r="F40" s="141">
        <f>F10+F24+F37+F35</f>
        <v>903648.64611999993</v>
      </c>
      <c r="G40" s="141">
        <f t="shared" si="17"/>
        <v>62866.75411999994</v>
      </c>
      <c r="H40" s="142">
        <f t="shared" ref="H40:H55" si="18">IFERROR(F40/E40,"")</f>
        <v>1.0747717746042988</v>
      </c>
      <c r="I40" s="141">
        <f t="shared" ref="I40:I54" si="19">F40-D40</f>
        <v>-8032.8458800000371</v>
      </c>
      <c r="J40" s="142">
        <f>IFERROR(F40/D40,"")</f>
        <v>0.99118897778392101</v>
      </c>
      <c r="K40" s="141">
        <f>K10+K24+K35+K37+K36</f>
        <v>375896.79027</v>
      </c>
      <c r="L40" s="141">
        <f>L10+L24+L35+L37+L36</f>
        <v>318718.33499999996</v>
      </c>
      <c r="M40" s="36">
        <f t="shared" si="16"/>
        <v>-57178.455270000035</v>
      </c>
      <c r="N40" s="64">
        <f>IFERROR(L40/K40,"")</f>
        <v>0.84788788638251</v>
      </c>
      <c r="O40" s="36">
        <f t="shared" si="10"/>
        <v>1287578.2822699999</v>
      </c>
      <c r="P40" s="36">
        <f t="shared" si="13"/>
        <v>1222366.9811199999</v>
      </c>
      <c r="Q40" s="36">
        <f t="shared" si="11"/>
        <v>-65211.301149999956</v>
      </c>
      <c r="R40" s="65">
        <f t="shared" ref="R40:R57" si="20">IFERROR(P40/O40,"")</f>
        <v>0.94935352510370674</v>
      </c>
    </row>
    <row r="41" spans="1:33" ht="28.5" customHeight="1" x14ac:dyDescent="0.3">
      <c r="A41" s="116">
        <v>40000000</v>
      </c>
      <c r="B41" s="107" t="s">
        <v>26</v>
      </c>
      <c r="C41" s="143" t="e">
        <f>C42+#REF!</f>
        <v>#REF!</v>
      </c>
      <c r="D41" s="118">
        <f>D42</f>
        <v>992161.25199999998</v>
      </c>
      <c r="E41" s="118">
        <f>E42</f>
        <v>938200.58</v>
      </c>
      <c r="F41" s="118">
        <f>F42</f>
        <v>938200.58</v>
      </c>
      <c r="G41" s="118">
        <f t="shared" si="17"/>
        <v>0</v>
      </c>
      <c r="H41" s="119">
        <f t="shared" si="18"/>
        <v>1</v>
      </c>
      <c r="I41" s="120">
        <f t="shared" si="19"/>
        <v>-53960.67200000002</v>
      </c>
      <c r="J41" s="119">
        <f>IFERROR(F41/D41,"")</f>
        <v>0.94561300202842424</v>
      </c>
      <c r="K41" s="120">
        <f>K42</f>
        <v>0</v>
      </c>
      <c r="L41" s="120">
        <f>L42</f>
        <v>0</v>
      </c>
      <c r="M41" s="32">
        <f t="shared" ref="M41:M46" si="21">L41-K41</f>
        <v>0</v>
      </c>
      <c r="N41" s="55" t="str">
        <f>IFERROR(L41/K41,"")</f>
        <v/>
      </c>
      <c r="O41" s="32">
        <f t="shared" si="10"/>
        <v>992161.25199999998</v>
      </c>
      <c r="P41" s="32">
        <f t="shared" si="13"/>
        <v>938200.58</v>
      </c>
      <c r="Q41" s="32">
        <f t="shared" si="11"/>
        <v>-53960.67200000002</v>
      </c>
      <c r="R41" s="55">
        <f t="shared" si="20"/>
        <v>0.94561300202842424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28.5" customHeight="1" x14ac:dyDescent="0.3">
      <c r="A42" s="116">
        <v>41000000</v>
      </c>
      <c r="B42" s="107" t="s">
        <v>27</v>
      </c>
      <c r="C42" s="143" t="e">
        <f>C43+C47</f>
        <v>#REF!</v>
      </c>
      <c r="D42" s="118">
        <f>D43+D47</f>
        <v>992161.25199999998</v>
      </c>
      <c r="E42" s="118">
        <f>E43+E47</f>
        <v>938200.58</v>
      </c>
      <c r="F42" s="118">
        <f>F43+F47</f>
        <v>938200.58</v>
      </c>
      <c r="G42" s="118">
        <f t="shared" si="17"/>
        <v>0</v>
      </c>
      <c r="H42" s="119">
        <f t="shared" si="18"/>
        <v>1</v>
      </c>
      <c r="I42" s="120">
        <f t="shared" si="19"/>
        <v>-53960.67200000002</v>
      </c>
      <c r="J42" s="119">
        <f t="shared" ref="J42:J58" si="22">IFERROR(F42/D42,"")</f>
        <v>0.94561300202842424</v>
      </c>
      <c r="K42" s="120">
        <f>K43+K47</f>
        <v>0</v>
      </c>
      <c r="L42" s="120">
        <f>L43+L47</f>
        <v>0</v>
      </c>
      <c r="M42" s="32">
        <f t="shared" si="21"/>
        <v>0</v>
      </c>
      <c r="N42" s="55" t="str">
        <f t="shared" ref="N42:N58" si="23">IFERROR(L42/K42,"")</f>
        <v/>
      </c>
      <c r="O42" s="32">
        <f t="shared" si="10"/>
        <v>992161.25199999998</v>
      </c>
      <c r="P42" s="32">
        <f t="shared" si="13"/>
        <v>938200.58</v>
      </c>
      <c r="Q42" s="32">
        <f t="shared" si="11"/>
        <v>-53960.67200000002</v>
      </c>
      <c r="R42" s="55">
        <f t="shared" si="20"/>
        <v>0.94561300202842424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s="22" customFormat="1" ht="28.5" customHeight="1" x14ac:dyDescent="0.3">
      <c r="A43" s="116">
        <v>41020000</v>
      </c>
      <c r="B43" s="107" t="s">
        <v>155</v>
      </c>
      <c r="C43" s="144">
        <f>SUM(C44:C44)</f>
        <v>226954.7</v>
      </c>
      <c r="D43" s="136">
        <f>D44+D45+D46</f>
        <v>395023.64199999999</v>
      </c>
      <c r="E43" s="136">
        <f>E44+E45+E46</f>
        <v>362527.04200000002</v>
      </c>
      <c r="F43" s="136">
        <f>F44+F45+F46</f>
        <v>362527.04200000002</v>
      </c>
      <c r="G43" s="136">
        <f t="shared" si="17"/>
        <v>0</v>
      </c>
      <c r="H43" s="119">
        <f t="shared" si="18"/>
        <v>1</v>
      </c>
      <c r="I43" s="137">
        <f t="shared" si="19"/>
        <v>-32496.599999999977</v>
      </c>
      <c r="J43" s="119">
        <f t="shared" si="22"/>
        <v>0.91773505039984427</v>
      </c>
      <c r="K43" s="137">
        <f>K44+K45</f>
        <v>0</v>
      </c>
      <c r="L43" s="137">
        <f>L44+L45</f>
        <v>0</v>
      </c>
      <c r="M43" s="37">
        <f t="shared" si="21"/>
        <v>0</v>
      </c>
      <c r="N43" s="55" t="str">
        <f t="shared" si="23"/>
        <v/>
      </c>
      <c r="O43" s="37">
        <f t="shared" si="10"/>
        <v>395023.64199999999</v>
      </c>
      <c r="P43" s="37">
        <f t="shared" si="13"/>
        <v>362527.04200000002</v>
      </c>
      <c r="Q43" s="37">
        <f t="shared" si="11"/>
        <v>-32496.599999999977</v>
      </c>
      <c r="R43" s="55">
        <f t="shared" si="20"/>
        <v>0.91773505039984427</v>
      </c>
    </row>
    <row r="44" spans="1:33" s="23" customFormat="1" ht="28.5" customHeight="1" x14ac:dyDescent="0.35">
      <c r="A44" s="121">
        <v>41020100</v>
      </c>
      <c r="B44" s="122" t="s">
        <v>57</v>
      </c>
      <c r="C44" s="145">
        <v>226954.7</v>
      </c>
      <c r="D44" s="124">
        <v>277613.7</v>
      </c>
      <c r="E44" s="124">
        <v>254479.5</v>
      </c>
      <c r="F44" s="124">
        <v>254479.5</v>
      </c>
      <c r="G44" s="124">
        <f t="shared" si="17"/>
        <v>0</v>
      </c>
      <c r="H44" s="125">
        <f t="shared" si="18"/>
        <v>1</v>
      </c>
      <c r="I44" s="126">
        <f t="shared" si="19"/>
        <v>-23134.200000000012</v>
      </c>
      <c r="J44" s="125">
        <f t="shared" si="22"/>
        <v>0.91666765725178545</v>
      </c>
      <c r="K44" s="126"/>
      <c r="L44" s="126"/>
      <c r="M44" s="33">
        <f t="shared" si="21"/>
        <v>0</v>
      </c>
      <c r="N44" s="58" t="str">
        <f t="shared" si="23"/>
        <v/>
      </c>
      <c r="O44" s="33">
        <f t="shared" si="10"/>
        <v>277613.7</v>
      </c>
      <c r="P44" s="33">
        <f t="shared" si="13"/>
        <v>254479.5</v>
      </c>
      <c r="Q44" s="33">
        <f t="shared" si="11"/>
        <v>-23134.200000000012</v>
      </c>
      <c r="R44" s="58">
        <f t="shared" si="20"/>
        <v>0.91666765725178545</v>
      </c>
    </row>
    <row r="45" spans="1:33" s="23" customFormat="1" ht="61.5" customHeight="1" x14ac:dyDescent="0.35">
      <c r="A45" s="121">
        <v>41020200</v>
      </c>
      <c r="B45" s="122" t="s">
        <v>99</v>
      </c>
      <c r="C45" s="145"/>
      <c r="D45" s="124">
        <v>112348.8</v>
      </c>
      <c r="E45" s="124">
        <v>102986.4</v>
      </c>
      <c r="F45" s="124">
        <v>102986.4</v>
      </c>
      <c r="G45" s="124">
        <f t="shared" si="17"/>
        <v>0</v>
      </c>
      <c r="H45" s="125">
        <f t="shared" si="18"/>
        <v>1</v>
      </c>
      <c r="I45" s="126">
        <f t="shared" si="19"/>
        <v>-9362.4000000000087</v>
      </c>
      <c r="J45" s="125">
        <f t="shared" si="22"/>
        <v>0.91666666666666663</v>
      </c>
      <c r="K45" s="126"/>
      <c r="L45" s="126"/>
      <c r="M45" s="33">
        <f t="shared" si="21"/>
        <v>0</v>
      </c>
      <c r="N45" s="58" t="str">
        <f t="shared" si="23"/>
        <v/>
      </c>
      <c r="O45" s="33">
        <f>D45+K45</f>
        <v>112348.8</v>
      </c>
      <c r="P45" s="33">
        <f>L45+F45</f>
        <v>102986.4</v>
      </c>
      <c r="Q45" s="33">
        <f>P45-O45</f>
        <v>-9362.4000000000087</v>
      </c>
      <c r="R45" s="58">
        <f t="shared" si="20"/>
        <v>0.91666666666666663</v>
      </c>
    </row>
    <row r="46" spans="1:33" ht="102" customHeight="1" x14ac:dyDescent="0.35">
      <c r="A46" s="121" t="s">
        <v>198</v>
      </c>
      <c r="B46" s="122" t="s">
        <v>222</v>
      </c>
      <c r="C46" s="145"/>
      <c r="D46" s="124">
        <v>5061.1419999999998</v>
      </c>
      <c r="E46" s="124">
        <v>5061.1419999999998</v>
      </c>
      <c r="F46" s="124">
        <v>5061.1419999999998</v>
      </c>
      <c r="G46" s="124">
        <f>F46-E46</f>
        <v>0</v>
      </c>
      <c r="H46" s="125">
        <f t="shared" si="18"/>
        <v>1</v>
      </c>
      <c r="I46" s="126">
        <f>F46-D46</f>
        <v>0</v>
      </c>
      <c r="J46" s="125">
        <f>IFERROR(F46/D46,"")</f>
        <v>1</v>
      </c>
      <c r="K46" s="126"/>
      <c r="L46" s="126"/>
      <c r="M46" s="33">
        <f t="shared" si="21"/>
        <v>0</v>
      </c>
      <c r="N46" s="58" t="str">
        <f>IFERROR(L46/K46,"")</f>
        <v/>
      </c>
      <c r="O46" s="33">
        <f>D46+K46</f>
        <v>5061.1419999999998</v>
      </c>
      <c r="P46" s="33">
        <f>L46+F46</f>
        <v>5061.1419999999998</v>
      </c>
      <c r="Q46" s="33">
        <f>P46-O46</f>
        <v>0</v>
      </c>
      <c r="R46" s="58">
        <f t="shared" si="20"/>
        <v>1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25.5" customHeight="1" x14ac:dyDescent="0.3">
      <c r="A47" s="116">
        <v>41030000</v>
      </c>
      <c r="B47" s="107" t="s">
        <v>141</v>
      </c>
      <c r="C47" s="128" t="e">
        <f>#REF!</f>
        <v>#REF!</v>
      </c>
      <c r="D47" s="118">
        <f>SUM(D48:D66)</f>
        <v>597137.61</v>
      </c>
      <c r="E47" s="118">
        <f>SUM(E48:E66)</f>
        <v>575673.53799999994</v>
      </c>
      <c r="F47" s="118">
        <f>SUM(F48:F66)</f>
        <v>575673.53799999994</v>
      </c>
      <c r="G47" s="118">
        <f>SUM(G49:G65)</f>
        <v>0</v>
      </c>
      <c r="H47" s="119">
        <f t="shared" si="18"/>
        <v>1</v>
      </c>
      <c r="I47" s="137">
        <f t="shared" si="19"/>
        <v>-21464.072000000044</v>
      </c>
      <c r="J47" s="119">
        <f t="shared" si="22"/>
        <v>0.96405506596712265</v>
      </c>
      <c r="K47" s="118">
        <f>SUM(K49:K65)</f>
        <v>0</v>
      </c>
      <c r="L47" s="118">
        <f>SUM(L49:L65)</f>
        <v>0</v>
      </c>
      <c r="M47" s="35">
        <f>SUM(M49:M65)</f>
        <v>0</v>
      </c>
      <c r="N47" s="55" t="str">
        <f t="shared" si="23"/>
        <v/>
      </c>
      <c r="O47" s="35">
        <f>SUM(O48:O66)</f>
        <v>597137.61</v>
      </c>
      <c r="P47" s="35">
        <f>SUM(P48:P66)</f>
        <v>575673.53799999994</v>
      </c>
      <c r="Q47" s="35">
        <f>P47-O47</f>
        <v>-21464.072000000044</v>
      </c>
      <c r="R47" s="55">
        <f t="shared" si="20"/>
        <v>0.96405506596712265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348" customHeight="1" x14ac:dyDescent="0.35">
      <c r="A48" s="121" t="s">
        <v>220</v>
      </c>
      <c r="B48" s="122" t="s">
        <v>223</v>
      </c>
      <c r="C48" s="128"/>
      <c r="D48" s="124">
        <v>45176.747000000003</v>
      </c>
      <c r="E48" s="124">
        <v>45176.747000000003</v>
      </c>
      <c r="F48" s="124">
        <v>45176.747000000003</v>
      </c>
      <c r="G48" s="124">
        <f>F48-E48</f>
        <v>0</v>
      </c>
      <c r="H48" s="125">
        <f>IFERROR(F48/E48,"")</f>
        <v>1</v>
      </c>
      <c r="I48" s="126">
        <f>F48-D48</f>
        <v>0</v>
      </c>
      <c r="J48" s="125">
        <f>IFERROR(F48/D48,"")</f>
        <v>1</v>
      </c>
      <c r="K48" s="118"/>
      <c r="L48" s="118"/>
      <c r="M48" s="35"/>
      <c r="N48" s="55"/>
      <c r="O48" s="33">
        <f>D48+K48</f>
        <v>45176.747000000003</v>
      </c>
      <c r="P48" s="33">
        <f>L48+F48</f>
        <v>45176.747000000003</v>
      </c>
      <c r="Q48" s="33">
        <f>P48-O48</f>
        <v>0</v>
      </c>
      <c r="R48" s="58">
        <f t="shared" si="20"/>
        <v>1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72" x14ac:dyDescent="0.35">
      <c r="A49" s="121" t="s">
        <v>199</v>
      </c>
      <c r="B49" s="122" t="s">
        <v>200</v>
      </c>
      <c r="C49" s="128"/>
      <c r="D49" s="124">
        <v>65191.38</v>
      </c>
      <c r="E49" s="124">
        <v>65191.38</v>
      </c>
      <c r="F49" s="124">
        <v>65191.38</v>
      </c>
      <c r="G49" s="124">
        <f t="shared" si="17"/>
        <v>0</v>
      </c>
      <c r="H49" s="125">
        <f t="shared" si="18"/>
        <v>1</v>
      </c>
      <c r="I49" s="126">
        <f t="shared" si="19"/>
        <v>0</v>
      </c>
      <c r="J49" s="125">
        <f t="shared" si="22"/>
        <v>1</v>
      </c>
      <c r="K49" s="126">
        <v>0</v>
      </c>
      <c r="L49" s="126">
        <v>0</v>
      </c>
      <c r="M49" s="33">
        <f>L49-K49</f>
        <v>0</v>
      </c>
      <c r="N49" s="61" t="str">
        <f t="shared" si="23"/>
        <v/>
      </c>
      <c r="O49" s="33">
        <f t="shared" si="10"/>
        <v>65191.38</v>
      </c>
      <c r="P49" s="33">
        <f t="shared" si="13"/>
        <v>65191.38</v>
      </c>
      <c r="Q49" s="33">
        <f t="shared" ref="Q49:Q57" si="24">P49-O49</f>
        <v>0</v>
      </c>
      <c r="R49" s="58">
        <f t="shared" si="20"/>
        <v>1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36" x14ac:dyDescent="0.35">
      <c r="A50" s="121" t="s">
        <v>224</v>
      </c>
      <c r="B50" s="122" t="s">
        <v>225</v>
      </c>
      <c r="C50" s="128"/>
      <c r="D50" s="124">
        <v>467.5</v>
      </c>
      <c r="E50" s="124">
        <v>311.60000000000002</v>
      </c>
      <c r="F50" s="124">
        <v>311.60000000000002</v>
      </c>
      <c r="G50" s="124">
        <f>F50-E50</f>
        <v>0</v>
      </c>
      <c r="H50" s="125">
        <f>IFERROR(F50/E50,"")</f>
        <v>1</v>
      </c>
      <c r="I50" s="126">
        <f>F50-D50</f>
        <v>-155.89999999999998</v>
      </c>
      <c r="J50" s="125">
        <f>IFERROR(F50/D50,"")</f>
        <v>0.66652406417112309</v>
      </c>
      <c r="K50" s="126"/>
      <c r="L50" s="126"/>
      <c r="M50" s="33"/>
      <c r="N50" s="61"/>
      <c r="O50" s="33">
        <f t="shared" ref="O50:O56" si="25">D50+K50</f>
        <v>467.5</v>
      </c>
      <c r="P50" s="33">
        <f t="shared" ref="P50:P56" si="26">L50+F50</f>
        <v>311.60000000000002</v>
      </c>
      <c r="Q50" s="33">
        <f>P50-O50</f>
        <v>-155.89999999999998</v>
      </c>
      <c r="R50" s="58">
        <f t="shared" si="20"/>
        <v>0.66652406417112309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74.25" customHeight="1" x14ac:dyDescent="0.35">
      <c r="A51" s="121" t="s">
        <v>179</v>
      </c>
      <c r="B51" s="122" t="s">
        <v>180</v>
      </c>
      <c r="C51" s="135"/>
      <c r="D51" s="124">
        <v>133972</v>
      </c>
      <c r="E51" s="124">
        <v>133972</v>
      </c>
      <c r="F51" s="124">
        <v>133972</v>
      </c>
      <c r="G51" s="124">
        <f>F51-E51</f>
        <v>0</v>
      </c>
      <c r="H51" s="125">
        <f t="shared" si="18"/>
        <v>1</v>
      </c>
      <c r="I51" s="126">
        <f>F51-D51</f>
        <v>0</v>
      </c>
      <c r="J51" s="125">
        <f>IFERROR(F51/D51,"")</f>
        <v>1</v>
      </c>
      <c r="K51" s="133"/>
      <c r="L51" s="133"/>
      <c r="M51" s="34"/>
      <c r="N51" s="55"/>
      <c r="O51" s="33">
        <f t="shared" si="25"/>
        <v>133972</v>
      </c>
      <c r="P51" s="33">
        <f t="shared" si="26"/>
        <v>133972</v>
      </c>
      <c r="Q51" s="33">
        <f t="shared" si="24"/>
        <v>0</v>
      </c>
      <c r="R51" s="58">
        <f t="shared" si="20"/>
        <v>1</v>
      </c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96" customHeight="1" x14ac:dyDescent="0.35">
      <c r="A52" s="121" t="s">
        <v>226</v>
      </c>
      <c r="B52" s="122" t="s">
        <v>227</v>
      </c>
      <c r="C52" s="135"/>
      <c r="D52" s="124">
        <v>9916</v>
      </c>
      <c r="E52" s="124">
        <v>9916</v>
      </c>
      <c r="F52" s="124">
        <v>9916</v>
      </c>
      <c r="G52" s="124">
        <f>F52-E52</f>
        <v>0</v>
      </c>
      <c r="H52" s="125">
        <f>IFERROR(F52/E52,"")</f>
        <v>1</v>
      </c>
      <c r="I52" s="126">
        <f>F52-D52</f>
        <v>0</v>
      </c>
      <c r="J52" s="125">
        <f>IFERROR(F52/D52,"")</f>
        <v>1</v>
      </c>
      <c r="K52" s="133"/>
      <c r="L52" s="133"/>
      <c r="M52" s="34"/>
      <c r="N52" s="55"/>
      <c r="O52" s="33">
        <f t="shared" si="25"/>
        <v>9916</v>
      </c>
      <c r="P52" s="33">
        <f t="shared" si="26"/>
        <v>9916</v>
      </c>
      <c r="Q52" s="33">
        <f>P52-O52</f>
        <v>0</v>
      </c>
      <c r="R52" s="58">
        <f t="shared" si="20"/>
        <v>1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74.25" customHeight="1" x14ac:dyDescent="0.35">
      <c r="A53" s="121" t="s">
        <v>207</v>
      </c>
      <c r="B53" s="122" t="s">
        <v>208</v>
      </c>
      <c r="C53" s="135"/>
      <c r="D53" s="124">
        <v>632.44799999999998</v>
      </c>
      <c r="E53" s="124">
        <v>562.17600000000004</v>
      </c>
      <c r="F53" s="124">
        <v>562.17600000000004</v>
      </c>
      <c r="G53" s="124">
        <f>F53-E53</f>
        <v>0</v>
      </c>
      <c r="H53" s="125">
        <f t="shared" si="18"/>
        <v>1</v>
      </c>
      <c r="I53" s="126">
        <f>F53-D53</f>
        <v>-70.271999999999935</v>
      </c>
      <c r="J53" s="125">
        <f>IFERROR(F53/D53,"")</f>
        <v>0.88888888888888895</v>
      </c>
      <c r="K53" s="133"/>
      <c r="L53" s="133"/>
      <c r="M53" s="34"/>
      <c r="N53" s="55"/>
      <c r="O53" s="33">
        <f t="shared" si="25"/>
        <v>632.44799999999998</v>
      </c>
      <c r="P53" s="33">
        <f t="shared" si="26"/>
        <v>562.17600000000004</v>
      </c>
      <c r="Q53" s="33">
        <f t="shared" si="24"/>
        <v>-70.271999999999935</v>
      </c>
      <c r="R53" s="58">
        <f t="shared" si="20"/>
        <v>0.88888888888888895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s="23" customFormat="1" ht="49.5" customHeight="1" x14ac:dyDescent="0.35">
      <c r="A54" s="121">
        <v>41033000</v>
      </c>
      <c r="B54" s="122" t="s">
        <v>173</v>
      </c>
      <c r="C54" s="135"/>
      <c r="D54" s="124">
        <v>21052.400000000001</v>
      </c>
      <c r="E54" s="124">
        <v>19632.7</v>
      </c>
      <c r="F54" s="124">
        <v>19632.7</v>
      </c>
      <c r="G54" s="124">
        <f t="shared" si="17"/>
        <v>0</v>
      </c>
      <c r="H54" s="125">
        <f t="shared" si="18"/>
        <v>1</v>
      </c>
      <c r="I54" s="126">
        <f t="shared" si="19"/>
        <v>-1419.7000000000007</v>
      </c>
      <c r="J54" s="125">
        <f t="shared" si="22"/>
        <v>0.93256350819859013</v>
      </c>
      <c r="K54" s="126"/>
      <c r="L54" s="126"/>
      <c r="M54" s="33">
        <f>L54-K54</f>
        <v>0</v>
      </c>
      <c r="N54" s="58" t="str">
        <f t="shared" si="23"/>
        <v/>
      </c>
      <c r="O54" s="33">
        <f t="shared" si="25"/>
        <v>21052.400000000001</v>
      </c>
      <c r="P54" s="33">
        <f t="shared" si="26"/>
        <v>19632.7</v>
      </c>
      <c r="Q54" s="33">
        <f t="shared" si="24"/>
        <v>-1419.7000000000007</v>
      </c>
      <c r="R54" s="58">
        <f t="shared" si="20"/>
        <v>0.93256350819859013</v>
      </c>
    </row>
    <row r="55" spans="1:33" s="23" customFormat="1" ht="126.75" customHeight="1" x14ac:dyDescent="0.35">
      <c r="A55" s="121" t="s">
        <v>216</v>
      </c>
      <c r="B55" s="122" t="s">
        <v>218</v>
      </c>
      <c r="C55" s="135"/>
      <c r="D55" s="124">
        <v>18300</v>
      </c>
      <c r="E55" s="124">
        <v>18300</v>
      </c>
      <c r="F55" s="124">
        <v>18300</v>
      </c>
      <c r="G55" s="124">
        <f>F55-E55</f>
        <v>0</v>
      </c>
      <c r="H55" s="125">
        <f t="shared" si="18"/>
        <v>1</v>
      </c>
      <c r="I55" s="126">
        <f>F55-D55</f>
        <v>0</v>
      </c>
      <c r="J55" s="125">
        <f>IFERROR(F55/D55,"")</f>
        <v>1</v>
      </c>
      <c r="K55" s="126"/>
      <c r="L55" s="126"/>
      <c r="M55" s="33"/>
      <c r="N55" s="58"/>
      <c r="O55" s="33">
        <f t="shared" si="25"/>
        <v>18300</v>
      </c>
      <c r="P55" s="33">
        <f t="shared" si="26"/>
        <v>18300</v>
      </c>
      <c r="Q55" s="33">
        <f t="shared" si="24"/>
        <v>0</v>
      </c>
      <c r="R55" s="58">
        <f t="shared" si="20"/>
        <v>1</v>
      </c>
    </row>
    <row r="56" spans="1:33" s="23" customFormat="1" ht="99" customHeight="1" x14ac:dyDescent="0.35">
      <c r="A56" s="121" t="s">
        <v>217</v>
      </c>
      <c r="B56" s="122" t="s">
        <v>219</v>
      </c>
      <c r="C56" s="135"/>
      <c r="D56" s="124">
        <v>3450</v>
      </c>
      <c r="E56" s="124">
        <v>3450</v>
      </c>
      <c r="F56" s="124">
        <v>3450</v>
      </c>
      <c r="G56" s="124">
        <f>F56-E56</f>
        <v>0</v>
      </c>
      <c r="H56" s="125">
        <f>IFERROR(F56/E56,"")</f>
        <v>1</v>
      </c>
      <c r="I56" s="126">
        <f>F56-D56</f>
        <v>0</v>
      </c>
      <c r="J56" s="125">
        <f>IFERROR(F56/D56,"")</f>
        <v>1</v>
      </c>
      <c r="K56" s="126"/>
      <c r="L56" s="126"/>
      <c r="M56" s="33"/>
      <c r="N56" s="58"/>
      <c r="O56" s="33">
        <f t="shared" si="25"/>
        <v>3450</v>
      </c>
      <c r="P56" s="33">
        <f t="shared" si="26"/>
        <v>3450</v>
      </c>
      <c r="Q56" s="33">
        <f t="shared" si="24"/>
        <v>0</v>
      </c>
      <c r="R56" s="58">
        <f t="shared" si="20"/>
        <v>1</v>
      </c>
    </row>
    <row r="57" spans="1:33" s="23" customFormat="1" ht="29.25" customHeight="1" x14ac:dyDescent="0.35">
      <c r="A57" s="121" t="s">
        <v>100</v>
      </c>
      <c r="B57" s="122" t="s">
        <v>102</v>
      </c>
      <c r="C57" s="135"/>
      <c r="D57" s="124">
        <v>182151.2</v>
      </c>
      <c r="E57" s="124">
        <v>166994.9</v>
      </c>
      <c r="F57" s="124">
        <v>166994.9</v>
      </c>
      <c r="G57" s="124">
        <f>F57-E57</f>
        <v>0</v>
      </c>
      <c r="H57" s="125">
        <f>IFERROR(F57/E57,"")</f>
        <v>1</v>
      </c>
      <c r="I57" s="126">
        <f>F57-D57</f>
        <v>-15156.300000000017</v>
      </c>
      <c r="J57" s="125">
        <f t="shared" si="22"/>
        <v>0.91679275239471381</v>
      </c>
      <c r="K57" s="126"/>
      <c r="L57" s="126"/>
      <c r="M57" s="33">
        <f>L57-K57</f>
        <v>0</v>
      </c>
      <c r="N57" s="58" t="str">
        <f t="shared" si="23"/>
        <v/>
      </c>
      <c r="O57" s="33">
        <f t="shared" si="10"/>
        <v>182151.2</v>
      </c>
      <c r="P57" s="33">
        <f t="shared" si="13"/>
        <v>166994.9</v>
      </c>
      <c r="Q57" s="33">
        <f t="shared" si="24"/>
        <v>-15156.300000000017</v>
      </c>
      <c r="R57" s="58">
        <f t="shared" si="20"/>
        <v>0.91679275239471381</v>
      </c>
    </row>
    <row r="58" spans="1:33" ht="40.5" customHeight="1" x14ac:dyDescent="0.35">
      <c r="A58" s="121" t="s">
        <v>101</v>
      </c>
      <c r="B58" s="122" t="s">
        <v>92</v>
      </c>
      <c r="C58" s="128"/>
      <c r="D58" s="124">
        <v>6.5</v>
      </c>
      <c r="E58" s="124">
        <v>5.4</v>
      </c>
      <c r="F58" s="124">
        <v>5.4</v>
      </c>
      <c r="G58" s="124">
        <f>F58-E58</f>
        <v>0</v>
      </c>
      <c r="H58" s="125">
        <f>IFERROR(F58/E58,"")</f>
        <v>1</v>
      </c>
      <c r="I58" s="126">
        <f>F58-D58</f>
        <v>-1.0999999999999996</v>
      </c>
      <c r="J58" s="125">
        <f t="shared" si="22"/>
        <v>0.83076923076923082</v>
      </c>
      <c r="K58" s="126"/>
      <c r="L58" s="126"/>
      <c r="M58" s="33">
        <f>L58-K58</f>
        <v>0</v>
      </c>
      <c r="N58" s="66" t="str">
        <f t="shared" si="23"/>
        <v/>
      </c>
      <c r="O58" s="33">
        <f t="shared" ref="O58:O65" si="27">D58+K58</f>
        <v>6.5</v>
      </c>
      <c r="P58" s="33">
        <f t="shared" ref="P58:P65" si="28">L58+F58</f>
        <v>5.4</v>
      </c>
      <c r="Q58" s="33">
        <f t="shared" ref="Q58:Q65" si="29">P58-O58</f>
        <v>-1.0999999999999996</v>
      </c>
      <c r="R58" s="58">
        <f t="shared" ref="R58:R65" si="30">IFERROR(P58/O58,"")</f>
        <v>0.83076923076923082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82.5" customHeight="1" x14ac:dyDescent="0.35">
      <c r="A59" s="121" t="s">
        <v>181</v>
      </c>
      <c r="B59" s="122" t="s">
        <v>182</v>
      </c>
      <c r="C59" s="128"/>
      <c r="D59" s="124">
        <v>23451.935000000001</v>
      </c>
      <c r="E59" s="124">
        <v>20265.535</v>
      </c>
      <c r="F59" s="124">
        <v>20265.535</v>
      </c>
      <c r="G59" s="124">
        <f t="shared" ref="G59:G65" si="31">F59-E59</f>
        <v>0</v>
      </c>
      <c r="H59" s="125">
        <f t="shared" ref="H59:H65" si="32">IFERROR(F59/E59,"")</f>
        <v>1</v>
      </c>
      <c r="I59" s="126">
        <f t="shared" ref="I59:I65" si="33">F59-D59</f>
        <v>-3186.4000000000015</v>
      </c>
      <c r="J59" s="125">
        <f t="shared" ref="J59:J65" si="34">IFERROR(F59/D59,"")</f>
        <v>0.86413061438213945</v>
      </c>
      <c r="K59" s="126"/>
      <c r="L59" s="126"/>
      <c r="M59" s="33">
        <f t="shared" ref="M59:M65" si="35">L59-K59</f>
        <v>0</v>
      </c>
      <c r="N59" s="66" t="str">
        <f t="shared" ref="N59:N65" si="36">IFERROR(L59/K59,"")</f>
        <v/>
      </c>
      <c r="O59" s="33">
        <f t="shared" si="27"/>
        <v>23451.935000000001</v>
      </c>
      <c r="P59" s="33">
        <f t="shared" si="28"/>
        <v>20265.535</v>
      </c>
      <c r="Q59" s="33">
        <f t="shared" si="29"/>
        <v>-3186.4000000000015</v>
      </c>
      <c r="R59" s="58">
        <f t="shared" si="30"/>
        <v>0.86413061438213945</v>
      </c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71.25" customHeight="1" x14ac:dyDescent="0.35">
      <c r="A60" s="121" t="s">
        <v>183</v>
      </c>
      <c r="B60" s="122" t="s">
        <v>184</v>
      </c>
      <c r="C60" s="128"/>
      <c r="D60" s="124">
        <v>11183.5</v>
      </c>
      <c r="E60" s="124">
        <v>11183.5</v>
      </c>
      <c r="F60" s="124">
        <v>11183.5</v>
      </c>
      <c r="G60" s="124">
        <f t="shared" si="31"/>
        <v>0</v>
      </c>
      <c r="H60" s="125">
        <f t="shared" si="32"/>
        <v>1</v>
      </c>
      <c r="I60" s="126">
        <f t="shared" si="33"/>
        <v>0</v>
      </c>
      <c r="J60" s="125">
        <f t="shared" si="34"/>
        <v>1</v>
      </c>
      <c r="K60" s="126"/>
      <c r="L60" s="126"/>
      <c r="M60" s="33">
        <f t="shared" si="35"/>
        <v>0</v>
      </c>
      <c r="N60" s="66" t="str">
        <f t="shared" si="36"/>
        <v/>
      </c>
      <c r="O60" s="33">
        <f t="shared" si="27"/>
        <v>11183.5</v>
      </c>
      <c r="P60" s="33">
        <f t="shared" si="28"/>
        <v>11183.5</v>
      </c>
      <c r="Q60" s="33">
        <f t="shared" si="29"/>
        <v>0</v>
      </c>
      <c r="R60" s="58">
        <f t="shared" si="30"/>
        <v>1</v>
      </c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318.75" hidden="1" customHeight="1" x14ac:dyDescent="0.35">
      <c r="A61" s="129">
        <v>41036100</v>
      </c>
      <c r="B61" s="122" t="s">
        <v>189</v>
      </c>
      <c r="C61" s="128"/>
      <c r="D61" s="124">
        <v>0</v>
      </c>
      <c r="E61" s="124">
        <v>0</v>
      </c>
      <c r="F61" s="124">
        <v>0</v>
      </c>
      <c r="G61" s="124">
        <f t="shared" si="31"/>
        <v>0</v>
      </c>
      <c r="H61" s="125" t="str">
        <f t="shared" si="32"/>
        <v/>
      </c>
      <c r="I61" s="126">
        <f t="shared" si="33"/>
        <v>0</v>
      </c>
      <c r="J61" s="125" t="str">
        <f t="shared" si="34"/>
        <v/>
      </c>
      <c r="K61" s="126"/>
      <c r="L61" s="126"/>
      <c r="M61" s="33">
        <f t="shared" si="35"/>
        <v>0</v>
      </c>
      <c r="N61" s="66" t="str">
        <f t="shared" si="36"/>
        <v/>
      </c>
      <c r="O61" s="33">
        <f t="shared" si="27"/>
        <v>0</v>
      </c>
      <c r="P61" s="33">
        <f t="shared" si="28"/>
        <v>0</v>
      </c>
      <c r="Q61" s="33">
        <f t="shared" si="29"/>
        <v>0</v>
      </c>
      <c r="R61" s="58" t="str">
        <f t="shared" si="30"/>
        <v/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61.5" customHeight="1" x14ac:dyDescent="0.35">
      <c r="A62" s="121" t="s">
        <v>185</v>
      </c>
      <c r="B62" s="122" t="s">
        <v>186</v>
      </c>
      <c r="C62" s="128"/>
      <c r="D62" s="124">
        <v>9862.2999999999993</v>
      </c>
      <c r="E62" s="124">
        <v>8464.1</v>
      </c>
      <c r="F62" s="124">
        <v>8464.1</v>
      </c>
      <c r="G62" s="124">
        <f t="shared" si="31"/>
        <v>0</v>
      </c>
      <c r="H62" s="125">
        <f t="shared" si="32"/>
        <v>1</v>
      </c>
      <c r="I62" s="126">
        <f t="shared" si="33"/>
        <v>-1398.1999999999989</v>
      </c>
      <c r="J62" s="125">
        <f t="shared" si="34"/>
        <v>0.85822779676140459</v>
      </c>
      <c r="K62" s="126"/>
      <c r="L62" s="126"/>
      <c r="M62" s="33">
        <f t="shared" si="35"/>
        <v>0</v>
      </c>
      <c r="N62" s="66" t="str">
        <f t="shared" si="36"/>
        <v/>
      </c>
      <c r="O62" s="33">
        <f t="shared" si="27"/>
        <v>9862.2999999999993</v>
      </c>
      <c r="P62" s="33">
        <f t="shared" si="28"/>
        <v>8464.1</v>
      </c>
      <c r="Q62" s="33">
        <f t="shared" si="29"/>
        <v>-1398.1999999999989</v>
      </c>
      <c r="R62" s="58">
        <f t="shared" si="30"/>
        <v>0.85822779676140459</v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225" hidden="1" customHeight="1" x14ac:dyDescent="0.35">
      <c r="A63" s="121">
        <v>41036400</v>
      </c>
      <c r="B63" s="122" t="s">
        <v>166</v>
      </c>
      <c r="C63" s="128"/>
      <c r="D63" s="124">
        <v>0</v>
      </c>
      <c r="E63" s="124">
        <v>0</v>
      </c>
      <c r="F63" s="124">
        <v>0</v>
      </c>
      <c r="G63" s="124">
        <f t="shared" si="31"/>
        <v>0</v>
      </c>
      <c r="H63" s="125" t="str">
        <f t="shared" si="32"/>
        <v/>
      </c>
      <c r="I63" s="126">
        <f t="shared" si="33"/>
        <v>0</v>
      </c>
      <c r="J63" s="125" t="str">
        <f t="shared" si="34"/>
        <v/>
      </c>
      <c r="K63" s="126"/>
      <c r="L63" s="126"/>
      <c r="M63" s="33">
        <f t="shared" si="35"/>
        <v>0</v>
      </c>
      <c r="N63" s="66" t="str">
        <f t="shared" si="36"/>
        <v/>
      </c>
      <c r="O63" s="33">
        <f t="shared" si="27"/>
        <v>0</v>
      </c>
      <c r="P63" s="33">
        <f t="shared" si="28"/>
        <v>0</v>
      </c>
      <c r="Q63" s="33">
        <f t="shared" si="29"/>
        <v>0</v>
      </c>
      <c r="R63" s="58" t="str">
        <f t="shared" si="30"/>
        <v/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56.25" hidden="1" customHeight="1" x14ac:dyDescent="0.35">
      <c r="A64" s="121">
        <v>41037000</v>
      </c>
      <c r="B64" s="130" t="s">
        <v>168</v>
      </c>
      <c r="C64" s="128"/>
      <c r="D64" s="124">
        <v>0</v>
      </c>
      <c r="E64" s="124">
        <v>0</v>
      </c>
      <c r="F64" s="124">
        <v>0</v>
      </c>
      <c r="G64" s="124">
        <f t="shared" si="31"/>
        <v>0</v>
      </c>
      <c r="H64" s="125" t="str">
        <f t="shared" si="32"/>
        <v/>
      </c>
      <c r="I64" s="126">
        <f t="shared" si="33"/>
        <v>0</v>
      </c>
      <c r="J64" s="125" t="str">
        <f t="shared" si="34"/>
        <v/>
      </c>
      <c r="K64" s="126"/>
      <c r="L64" s="126"/>
      <c r="M64" s="33">
        <f t="shared" si="35"/>
        <v>0</v>
      </c>
      <c r="N64" s="66" t="str">
        <f t="shared" si="36"/>
        <v/>
      </c>
      <c r="O64" s="33">
        <f t="shared" si="27"/>
        <v>0</v>
      </c>
      <c r="P64" s="33">
        <f t="shared" si="28"/>
        <v>0</v>
      </c>
      <c r="Q64" s="33">
        <f t="shared" si="29"/>
        <v>0</v>
      </c>
      <c r="R64" s="58" t="str">
        <f t="shared" si="30"/>
        <v/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8" ht="67.5" customHeight="1" x14ac:dyDescent="0.35">
      <c r="A65" s="121">
        <v>41037200</v>
      </c>
      <c r="B65" s="122" t="s">
        <v>167</v>
      </c>
      <c r="C65" s="128"/>
      <c r="D65" s="124">
        <v>4569.7</v>
      </c>
      <c r="E65" s="124">
        <v>4493.5</v>
      </c>
      <c r="F65" s="124">
        <v>4493.5</v>
      </c>
      <c r="G65" s="124">
        <f t="shared" si="31"/>
        <v>0</v>
      </c>
      <c r="H65" s="125">
        <f t="shared" si="32"/>
        <v>1</v>
      </c>
      <c r="I65" s="126">
        <f t="shared" si="33"/>
        <v>-76.199999999999818</v>
      </c>
      <c r="J65" s="125">
        <f t="shared" si="34"/>
        <v>0.98332494474473164</v>
      </c>
      <c r="K65" s="126"/>
      <c r="L65" s="126"/>
      <c r="M65" s="33">
        <f t="shared" si="35"/>
        <v>0</v>
      </c>
      <c r="N65" s="66" t="str">
        <f t="shared" si="36"/>
        <v/>
      </c>
      <c r="O65" s="33">
        <f t="shared" si="27"/>
        <v>4569.7</v>
      </c>
      <c r="P65" s="33">
        <f t="shared" si="28"/>
        <v>4493.5</v>
      </c>
      <c r="Q65" s="33">
        <f t="shared" si="29"/>
        <v>-76.199999999999818</v>
      </c>
      <c r="R65" s="58">
        <f t="shared" si="30"/>
        <v>0.98332494474473164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8" ht="67.5" customHeight="1" x14ac:dyDescent="0.35">
      <c r="A66" s="121" t="s">
        <v>209</v>
      </c>
      <c r="B66" s="122" t="s">
        <v>210</v>
      </c>
      <c r="C66" s="128"/>
      <c r="D66" s="124">
        <v>67754</v>
      </c>
      <c r="E66" s="124">
        <v>67754</v>
      </c>
      <c r="F66" s="124">
        <v>67754</v>
      </c>
      <c r="G66" s="124">
        <f>F66-E66</f>
        <v>0</v>
      </c>
      <c r="H66" s="125">
        <f>IFERROR(F66/E66,"")</f>
        <v>1</v>
      </c>
      <c r="I66" s="126">
        <f>F66-D66</f>
        <v>0</v>
      </c>
      <c r="J66" s="125">
        <f>IFERROR(F66/D66,"")</f>
        <v>1</v>
      </c>
      <c r="K66" s="126"/>
      <c r="L66" s="126"/>
      <c r="M66" s="33"/>
      <c r="N66" s="66"/>
      <c r="O66" s="33">
        <f>D66+K66</f>
        <v>67754</v>
      </c>
      <c r="P66" s="33">
        <f>L66+F66</f>
        <v>67754</v>
      </c>
      <c r="Q66" s="33">
        <f>P66-O66</f>
        <v>0</v>
      </c>
      <c r="R66" s="58">
        <f>IFERROR(P66/O66,"")</f>
        <v>1</v>
      </c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8" s="17" customFormat="1" ht="34.799999999999997" x14ac:dyDescent="0.3">
      <c r="A67" s="138">
        <v>900102</v>
      </c>
      <c r="B67" s="139" t="s">
        <v>156</v>
      </c>
      <c r="C67" s="140"/>
      <c r="D67" s="146">
        <f>D40+D41</f>
        <v>1903842.7439999999</v>
      </c>
      <c r="E67" s="146">
        <f>E40+E41</f>
        <v>1778982.4720000001</v>
      </c>
      <c r="F67" s="146">
        <f>F40+F41</f>
        <v>1841849.2261199998</v>
      </c>
      <c r="G67" s="146">
        <f>F67-E67</f>
        <v>62866.754119999707</v>
      </c>
      <c r="H67" s="147">
        <f>IFERROR(F67/E67,"")</f>
        <v>1.0353386023243514</v>
      </c>
      <c r="I67" s="146">
        <f>F67-D67</f>
        <v>-61993.517880000174</v>
      </c>
      <c r="J67" s="147">
        <f>IFERROR(F67/D67,"")</f>
        <v>0.96743768986415812</v>
      </c>
      <c r="K67" s="146">
        <f>K41+K40</f>
        <v>375896.79027</v>
      </c>
      <c r="L67" s="146">
        <f>L41+L40</f>
        <v>318718.33499999996</v>
      </c>
      <c r="M67" s="38">
        <f>L67-K67</f>
        <v>-57178.455270000035</v>
      </c>
      <c r="N67" s="65">
        <f>IFERROR(L67/K67,"")</f>
        <v>0.84788788638251</v>
      </c>
      <c r="O67" s="38">
        <f>O41+O40</f>
        <v>2279739.5342699997</v>
      </c>
      <c r="P67" s="38">
        <f>P41+P40</f>
        <v>2160567.5611199997</v>
      </c>
      <c r="Q67" s="38">
        <f>P67-O67</f>
        <v>-119171.97314999998</v>
      </c>
      <c r="R67" s="65">
        <f>IFERROR(P67/O67,"")</f>
        <v>0.94772561893209428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s="23" customFormat="1" ht="24" customHeight="1" x14ac:dyDescent="0.35">
      <c r="A68" s="121">
        <v>41050000</v>
      </c>
      <c r="B68" s="122" t="s">
        <v>144</v>
      </c>
      <c r="C68" s="123"/>
      <c r="D68" s="124">
        <v>15096.155000000001</v>
      </c>
      <c r="E68" s="124">
        <v>15068.825000000001</v>
      </c>
      <c r="F68" s="124">
        <v>11919.071</v>
      </c>
      <c r="G68" s="124">
        <f>F68-E68</f>
        <v>-3149.7540000000008</v>
      </c>
      <c r="H68" s="148">
        <f>IFERROR(F68/E68,"")</f>
        <v>0.79097547419921588</v>
      </c>
      <c r="I68" s="126">
        <f>F68-D68</f>
        <v>-3177.0840000000007</v>
      </c>
      <c r="J68" s="149">
        <f>IFERROR(F68/D68,"")</f>
        <v>0.78954349634062448</v>
      </c>
      <c r="K68" s="126">
        <v>21979.56</v>
      </c>
      <c r="L68" s="126">
        <v>21879.448</v>
      </c>
      <c r="M68" s="33">
        <f>L68-K68</f>
        <v>-100.11200000000099</v>
      </c>
      <c r="N68" s="68">
        <f>IFERROR(L68/K68,"")</f>
        <v>0.99544522274331237</v>
      </c>
      <c r="O68" s="33">
        <f>D68+K68</f>
        <v>37075.715000000004</v>
      </c>
      <c r="P68" s="33">
        <f>L68+F68</f>
        <v>33798.519</v>
      </c>
      <c r="Q68" s="33">
        <f>P68-O68</f>
        <v>-3277.1960000000036</v>
      </c>
      <c r="R68" s="68">
        <f>IFERROR(P68/O68,"")</f>
        <v>0.9116080161906519</v>
      </c>
    </row>
    <row r="69" spans="1:38" ht="72" hidden="1" x14ac:dyDescent="0.35">
      <c r="A69" s="150" t="s">
        <v>149</v>
      </c>
      <c r="B69" s="122" t="s">
        <v>150</v>
      </c>
      <c r="C69" s="123"/>
      <c r="D69" s="132">
        <v>0</v>
      </c>
      <c r="E69" s="132">
        <v>0</v>
      </c>
      <c r="F69" s="132">
        <v>0</v>
      </c>
      <c r="G69" s="132">
        <f>F69-E69</f>
        <v>0</v>
      </c>
      <c r="H69" s="133"/>
      <c r="I69" s="133">
        <f>F69-D69</f>
        <v>0</v>
      </c>
      <c r="J69" s="133"/>
      <c r="K69" s="133">
        <v>5000</v>
      </c>
      <c r="L69" s="133">
        <v>5000</v>
      </c>
      <c r="M69" s="34">
        <f>L69-K69</f>
        <v>0</v>
      </c>
      <c r="N69" s="34">
        <f>L69/K69*100</f>
        <v>100</v>
      </c>
      <c r="O69" s="34">
        <f>D69+K69</f>
        <v>5000</v>
      </c>
      <c r="P69" s="34">
        <f>L69+F69</f>
        <v>5000</v>
      </c>
      <c r="Q69" s="34">
        <f>P69-O69</f>
        <v>0</v>
      </c>
      <c r="R69" s="69">
        <f>P69/O69*100</f>
        <v>100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8" ht="21.75" customHeight="1" x14ac:dyDescent="0.3">
      <c r="A70" s="138">
        <v>900103</v>
      </c>
      <c r="B70" s="139" t="s">
        <v>157</v>
      </c>
      <c r="C70" s="140" t="e">
        <f>C40+C41</f>
        <v>#REF!</v>
      </c>
      <c r="D70" s="141">
        <f>D67+D68</f>
        <v>1918938.899</v>
      </c>
      <c r="E70" s="141">
        <f>E67+E68</f>
        <v>1794051.297</v>
      </c>
      <c r="F70" s="141">
        <f>F67+F68</f>
        <v>1853768.2971199998</v>
      </c>
      <c r="G70" s="141">
        <f>F70-E70</f>
        <v>59717.00011999975</v>
      </c>
      <c r="H70" s="142">
        <f>IFERROR(F70/E70,"")</f>
        <v>1.0332861162999398</v>
      </c>
      <c r="I70" s="141">
        <f>F70-D70</f>
        <v>-65170.601880000206</v>
      </c>
      <c r="J70" s="142">
        <f>IFERROR(F70/D70,"")</f>
        <v>0.9660382089737396</v>
      </c>
      <c r="K70" s="141">
        <f>K67+K68</f>
        <v>397876.35027</v>
      </c>
      <c r="L70" s="141">
        <f>L67+L68</f>
        <v>340597.78299999994</v>
      </c>
      <c r="M70" s="36">
        <f>L70-K70</f>
        <v>-57278.567270000058</v>
      </c>
      <c r="N70" s="64">
        <f>IFERROR(L70/K70,"")</f>
        <v>0.8560392764457333</v>
      </c>
      <c r="O70" s="36">
        <f>D70+K70</f>
        <v>2316815.24927</v>
      </c>
      <c r="P70" s="36">
        <f>L70+F70</f>
        <v>2194366.0801199996</v>
      </c>
      <c r="Q70" s="36">
        <f>P70-O70</f>
        <v>-122449.16915000044</v>
      </c>
      <c r="R70" s="65">
        <f>IFERROR(P70/O70,"")</f>
        <v>0.94714763329161322</v>
      </c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8" x14ac:dyDescent="0.3">
      <c r="B71" s="151"/>
      <c r="C71" s="152"/>
      <c r="D71" s="153"/>
      <c r="E71" s="196"/>
      <c r="F71" s="154"/>
      <c r="G71" s="154"/>
      <c r="H71" s="155"/>
      <c r="I71" s="156"/>
      <c r="J71" s="156"/>
      <c r="K71" s="210"/>
    </row>
    <row r="72" spans="1:38" x14ac:dyDescent="0.3">
      <c r="B72" s="157"/>
      <c r="C72" s="158"/>
      <c r="D72" s="153"/>
      <c r="E72" s="197"/>
      <c r="F72" s="153"/>
      <c r="G72" s="153"/>
      <c r="H72" s="158"/>
      <c r="K72" s="210"/>
      <c r="L72" s="210"/>
    </row>
    <row r="73" spans="1:38" x14ac:dyDescent="0.3">
      <c r="C73" s="158"/>
      <c r="E73" s="197"/>
      <c r="F73" s="198"/>
      <c r="G73" s="154"/>
      <c r="H73" s="155"/>
      <c r="I73" s="155"/>
      <c r="J73" s="155"/>
      <c r="L73" s="210"/>
    </row>
    <row r="74" spans="1:38" hidden="1" x14ac:dyDescent="0.3">
      <c r="B74" s="156" t="s">
        <v>97</v>
      </c>
      <c r="C74" s="159"/>
      <c r="D74" s="199"/>
      <c r="E74" s="200"/>
      <c r="F74" s="201"/>
      <c r="K74" s="154"/>
      <c r="L74" s="154"/>
    </row>
    <row r="75" spans="1:38" hidden="1" x14ac:dyDescent="0.3">
      <c r="B75" s="156" t="s">
        <v>95</v>
      </c>
      <c r="C75" s="156"/>
      <c r="D75" s="202"/>
      <c r="E75" s="203"/>
      <c r="F75" s="164"/>
      <c r="G75" s="154"/>
      <c r="H75" s="155"/>
    </row>
    <row r="76" spans="1:38" hidden="1" x14ac:dyDescent="0.3">
      <c r="B76" s="156" t="s">
        <v>96</v>
      </c>
      <c r="C76" s="156"/>
      <c r="D76" s="202"/>
      <c r="E76" s="203"/>
      <c r="F76" s="164"/>
    </row>
    <row r="77" spans="1:38" hidden="1" x14ac:dyDescent="0.3">
      <c r="B77" s="156"/>
      <c r="C77" s="156"/>
      <c r="D77" s="204"/>
      <c r="E77" s="205"/>
    </row>
    <row r="78" spans="1:38" hidden="1" x14ac:dyDescent="0.3">
      <c r="B78" s="156"/>
      <c r="C78" s="156"/>
      <c r="D78" s="204"/>
      <c r="E78" s="205"/>
    </row>
    <row r="79" spans="1:38" hidden="1" x14ac:dyDescent="0.3">
      <c r="B79" s="156" t="s">
        <v>98</v>
      </c>
      <c r="C79" s="156"/>
      <c r="D79" s="199"/>
      <c r="E79" s="200"/>
      <c r="F79" s="201"/>
    </row>
    <row r="80" spans="1:38" hidden="1" x14ac:dyDescent="0.3">
      <c r="B80" s="156" t="s">
        <v>95</v>
      </c>
      <c r="D80" s="202"/>
      <c r="E80" s="203"/>
      <c r="F80" s="164"/>
    </row>
    <row r="81" spans="2:7" hidden="1" x14ac:dyDescent="0.3">
      <c r="B81" s="156" t="s">
        <v>96</v>
      </c>
      <c r="D81" s="164"/>
      <c r="F81" s="164"/>
    </row>
    <row r="83" spans="2:7" x14ac:dyDescent="0.3">
      <c r="F83" s="164"/>
    </row>
    <row r="84" spans="2:7" x14ac:dyDescent="0.3">
      <c r="G84" s="160"/>
    </row>
    <row r="85" spans="2:7" x14ac:dyDescent="0.3">
      <c r="E85" s="207"/>
    </row>
    <row r="123" spans="1:13" x14ac:dyDescent="0.3">
      <c r="A123" s="233"/>
      <c r="B123" s="233"/>
      <c r="C123" s="233"/>
      <c r="D123" s="233"/>
      <c r="E123" s="233"/>
      <c r="F123" s="233"/>
      <c r="G123" s="233"/>
      <c r="H123" s="233"/>
      <c r="I123" s="233"/>
      <c r="J123" s="233"/>
      <c r="K123" s="233"/>
      <c r="L123" s="233"/>
      <c r="M123" s="233"/>
    </row>
  </sheetData>
  <sheetProtection password="C4FF" sheet="1"/>
  <mergeCells count="12">
    <mergeCell ref="K7:N7"/>
    <mergeCell ref="O7:R7"/>
    <mergeCell ref="A1:R1"/>
    <mergeCell ref="A2:R2"/>
    <mergeCell ref="A3:R3"/>
    <mergeCell ref="A4:R4"/>
    <mergeCell ref="A123:M123"/>
    <mergeCell ref="A5:R5"/>
    <mergeCell ref="Q6:R6"/>
    <mergeCell ref="A7:A8"/>
    <mergeCell ref="B7:B8"/>
    <mergeCell ref="C7:J7"/>
  </mergeCells>
  <phoneticPr fontId="9" type="noConversion"/>
  <conditionalFormatting sqref="F73">
    <cfRule type="expression" dxfId="0" priority="1" stopIfTrue="1">
      <formula>A73=1</formula>
    </cfRule>
  </conditionalFormatting>
  <pageMargins left="0.19685039370078741" right="0.19685039370078741" top="0.98425196850393704" bottom="0.39370078740157483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8"/>
  <sheetViews>
    <sheetView view="pageBreakPreview" zoomScale="75" zoomScaleNormal="75" zoomScaleSheetLayoutView="75" workbookViewId="0">
      <pane xSplit="2" ySplit="5" topLeftCell="C44" activePane="bottomRight" state="frozen"/>
      <selection pane="topRight" activeCell="D1" sqref="D1"/>
      <selection pane="bottomLeft" activeCell="A6" sqref="A6"/>
      <selection pane="bottomRight" activeCell="P55" sqref="P55:Q57"/>
    </sheetView>
  </sheetViews>
  <sheetFormatPr defaultColWidth="7.5546875" defaultRowHeight="15.6" x14ac:dyDescent="0.3"/>
  <cols>
    <col min="1" max="1" width="16" style="100" customWidth="1"/>
    <col min="2" max="2" width="65.33203125" style="101" customWidth="1"/>
    <col min="3" max="3" width="21" style="226" customWidth="1"/>
    <col min="4" max="4" width="20.44140625" style="103" customWidth="1"/>
    <col min="5" max="5" width="20.33203125" style="206" customWidth="1"/>
    <col min="6" max="6" width="21.5546875" style="1" customWidth="1"/>
    <col min="7" max="7" width="15.33203125" style="1" customWidth="1"/>
    <col min="8" max="8" width="20" style="1" customWidth="1"/>
    <col min="9" max="9" width="16" style="1" customWidth="1"/>
    <col min="10" max="10" width="21.5546875" style="184" customWidth="1"/>
    <col min="11" max="11" width="20.6640625" style="184" customWidth="1"/>
    <col min="12" max="12" width="18.6640625" style="45" customWidth="1"/>
    <col min="13" max="13" width="14.33203125" style="45" customWidth="1"/>
    <col min="14" max="14" width="22.5546875" style="45" customWidth="1"/>
    <col min="15" max="15" width="19.44140625" style="45" customWidth="1"/>
    <col min="16" max="16" width="21.5546875" style="45" customWidth="1"/>
    <col min="17" max="17" width="13.44140625" style="45" customWidth="1"/>
    <col min="18" max="19" width="7.5546875" style="4" customWidth="1"/>
    <col min="20" max="16384" width="7.5546875" style="1"/>
  </cols>
  <sheetData>
    <row r="1" spans="1:20" ht="23.25" customHeight="1" x14ac:dyDescent="0.35">
      <c r="A1" s="244" t="s">
        <v>93</v>
      </c>
      <c r="B1" s="244"/>
      <c r="C1" s="244"/>
      <c r="D1" s="244"/>
      <c r="E1" s="211"/>
      <c r="F1" s="171"/>
      <c r="G1" s="171"/>
      <c r="H1" s="155"/>
      <c r="I1" s="155"/>
      <c r="J1" s="102" t="s">
        <v>21</v>
      </c>
      <c r="K1" s="102"/>
      <c r="L1" s="163"/>
      <c r="M1" s="163"/>
    </row>
    <row r="2" spans="1:20" ht="21.75" customHeight="1" x14ac:dyDescent="0.35">
      <c r="A2" s="71"/>
      <c r="B2" s="71" t="s">
        <v>21</v>
      </c>
      <c r="C2" s="212"/>
      <c r="D2" s="164"/>
      <c r="E2" s="213"/>
      <c r="F2" s="164"/>
      <c r="G2" s="172"/>
      <c r="H2" s="173"/>
      <c r="I2" s="106"/>
      <c r="J2" s="183"/>
      <c r="K2" s="183"/>
      <c r="L2" s="165"/>
      <c r="M2" s="164"/>
      <c r="P2" s="235" t="s">
        <v>163</v>
      </c>
      <c r="Q2" s="235"/>
    </row>
    <row r="3" spans="1:20" s="4" customFormat="1" ht="20.399999999999999" x14ac:dyDescent="0.3">
      <c r="A3" s="245" t="s">
        <v>88</v>
      </c>
      <c r="B3" s="246" t="s">
        <v>22</v>
      </c>
      <c r="C3" s="238" t="s">
        <v>45</v>
      </c>
      <c r="D3" s="238"/>
      <c r="E3" s="238"/>
      <c r="F3" s="238"/>
      <c r="G3" s="238"/>
      <c r="H3" s="238"/>
      <c r="I3" s="238"/>
      <c r="J3" s="247" t="s">
        <v>46</v>
      </c>
      <c r="K3" s="247"/>
      <c r="L3" s="247"/>
      <c r="M3" s="247"/>
      <c r="N3" s="239" t="s">
        <v>162</v>
      </c>
      <c r="O3" s="239"/>
      <c r="P3" s="239"/>
      <c r="Q3" s="239"/>
    </row>
    <row r="4" spans="1:20" s="4" customFormat="1" ht="104.25" customHeight="1" x14ac:dyDescent="0.3">
      <c r="A4" s="245"/>
      <c r="B4" s="246"/>
      <c r="C4" s="214" t="s">
        <v>211</v>
      </c>
      <c r="D4" s="195" t="s">
        <v>229</v>
      </c>
      <c r="E4" s="162" t="s">
        <v>50</v>
      </c>
      <c r="F4" s="161" t="s">
        <v>230</v>
      </c>
      <c r="G4" s="110" t="s">
        <v>231</v>
      </c>
      <c r="H4" s="111" t="s">
        <v>67</v>
      </c>
      <c r="I4" s="111" t="s">
        <v>178</v>
      </c>
      <c r="J4" s="227" t="s">
        <v>212</v>
      </c>
      <c r="K4" s="228" t="s">
        <v>50</v>
      </c>
      <c r="L4" s="166" t="s">
        <v>152</v>
      </c>
      <c r="M4" s="162" t="s">
        <v>7</v>
      </c>
      <c r="N4" s="49" t="s">
        <v>213</v>
      </c>
      <c r="O4" s="40" t="s">
        <v>50</v>
      </c>
      <c r="P4" s="40" t="s">
        <v>153</v>
      </c>
      <c r="Q4" s="40" t="s">
        <v>7</v>
      </c>
    </row>
    <row r="5" spans="1:20" s="15" customFormat="1" ht="13.8" x14ac:dyDescent="0.25">
      <c r="A5" s="52">
        <v>1</v>
      </c>
      <c r="B5" s="52">
        <v>2</v>
      </c>
      <c r="C5" s="115" t="s">
        <v>41</v>
      </c>
      <c r="D5" s="115" t="s">
        <v>8</v>
      </c>
      <c r="E5" s="115" t="s">
        <v>9</v>
      </c>
      <c r="F5" s="114" t="s">
        <v>58</v>
      </c>
      <c r="G5" s="114" t="s">
        <v>59</v>
      </c>
      <c r="H5" s="114" t="s">
        <v>42</v>
      </c>
      <c r="I5" s="114" t="s">
        <v>10</v>
      </c>
      <c r="J5" s="229" t="s">
        <v>11</v>
      </c>
      <c r="K5" s="229" t="s">
        <v>12</v>
      </c>
      <c r="L5" s="115" t="s">
        <v>13</v>
      </c>
      <c r="M5" s="115" t="s">
        <v>43</v>
      </c>
      <c r="N5" s="41" t="s">
        <v>14</v>
      </c>
      <c r="O5" s="41" t="s">
        <v>40</v>
      </c>
      <c r="P5" s="41" t="s">
        <v>55</v>
      </c>
      <c r="Q5" s="41" t="s">
        <v>56</v>
      </c>
      <c r="R5" s="14"/>
      <c r="S5" s="14"/>
    </row>
    <row r="6" spans="1:20" ht="22.5" customHeight="1" x14ac:dyDescent="0.3">
      <c r="A6" s="72" t="s">
        <v>69</v>
      </c>
      <c r="B6" s="73" t="s">
        <v>31</v>
      </c>
      <c r="C6" s="120">
        <f>C7+C8</f>
        <v>46635</v>
      </c>
      <c r="D6" s="120">
        <f>D7+D8</f>
        <v>43365</v>
      </c>
      <c r="E6" s="120">
        <f>E7+E8</f>
        <v>40142.15367</v>
      </c>
      <c r="F6" s="120">
        <f>E6-D6</f>
        <v>-3222.8463300000003</v>
      </c>
      <c r="G6" s="119">
        <f>IFERROR(E6/D6,"")</f>
        <v>0.92568093324109302</v>
      </c>
      <c r="H6" s="120">
        <f>E6-C6</f>
        <v>-6492.8463300000003</v>
      </c>
      <c r="I6" s="119">
        <f>IFERROR(E6/C6,"")</f>
        <v>0.86077310324863299</v>
      </c>
      <c r="J6" s="118">
        <f>J7+J8</f>
        <v>4000</v>
      </c>
      <c r="K6" s="118">
        <f>K7+K8</f>
        <v>0</v>
      </c>
      <c r="L6" s="118">
        <f>K6-J6</f>
        <v>-4000</v>
      </c>
      <c r="M6" s="167">
        <f>IFERROR(K6/J6,"")</f>
        <v>0</v>
      </c>
      <c r="N6" s="32">
        <f t="shared" ref="N6:N28" si="0">C6+J6</f>
        <v>50635</v>
      </c>
      <c r="O6" s="32">
        <f t="shared" ref="O6:O28" si="1">E6+K6</f>
        <v>40142.15367</v>
      </c>
      <c r="P6" s="32">
        <f>O6-N6</f>
        <v>-10492.84633</v>
      </c>
      <c r="Q6" s="55">
        <f>IFERROR(O6/N6,"")</f>
        <v>0.79277483302063789</v>
      </c>
    </row>
    <row r="7" spans="1:20" s="23" customFormat="1" ht="87.75" customHeight="1" x14ac:dyDescent="0.35">
      <c r="A7" s="75" t="s">
        <v>103</v>
      </c>
      <c r="B7" s="76" t="s">
        <v>104</v>
      </c>
      <c r="C7" s="127">
        <v>31100</v>
      </c>
      <c r="D7" s="127">
        <v>28950</v>
      </c>
      <c r="E7" s="127">
        <v>26709.2284</v>
      </c>
      <c r="F7" s="127">
        <f t="shared" ref="F7:F54" si="2">E7-D7</f>
        <v>-2240.7716</v>
      </c>
      <c r="G7" s="125">
        <f t="shared" ref="G7:G43" si="3">IFERROR(E7/D7,"")</f>
        <v>0.92259856303972365</v>
      </c>
      <c r="H7" s="127">
        <f t="shared" ref="H7:H54" si="4">E7-C7</f>
        <v>-4390.7716</v>
      </c>
      <c r="I7" s="125">
        <f t="shared" ref="I7:I43" si="5">IFERROR(E7/C7,"")</f>
        <v>0.85881763344051443</v>
      </c>
      <c r="J7" s="168">
        <v>0</v>
      </c>
      <c r="K7" s="168">
        <v>0</v>
      </c>
      <c r="L7" s="168">
        <f t="shared" ref="L7:L43" si="6">K7-J7</f>
        <v>0</v>
      </c>
      <c r="M7" s="148" t="str">
        <f t="shared" ref="M7:M43" si="7">IFERROR(K7/J7,"")</f>
        <v/>
      </c>
      <c r="N7" s="42">
        <f t="shared" si="0"/>
        <v>31100</v>
      </c>
      <c r="O7" s="42">
        <f t="shared" si="1"/>
        <v>26709.2284</v>
      </c>
      <c r="P7" s="42">
        <f t="shared" ref="P7:P47" si="8">O7-N7</f>
        <v>-4390.7716</v>
      </c>
      <c r="Q7" s="58">
        <f t="shared" ref="Q7:Q43" si="9">IFERROR(O7/N7,"")</f>
        <v>0.85881763344051443</v>
      </c>
      <c r="R7" s="16"/>
      <c r="S7" s="16"/>
    </row>
    <row r="8" spans="1:20" s="25" customFormat="1" ht="27" customHeight="1" x14ac:dyDescent="0.35">
      <c r="A8" s="75" t="s">
        <v>70</v>
      </c>
      <c r="B8" s="76" t="s">
        <v>105</v>
      </c>
      <c r="C8" s="127">
        <v>15535</v>
      </c>
      <c r="D8" s="127">
        <v>14415</v>
      </c>
      <c r="E8" s="127">
        <v>13432.925270000002</v>
      </c>
      <c r="F8" s="127">
        <f t="shared" si="2"/>
        <v>-982.07472999999845</v>
      </c>
      <c r="G8" s="125">
        <f t="shared" si="3"/>
        <v>0.9318713333333335</v>
      </c>
      <c r="H8" s="127">
        <f t="shared" si="4"/>
        <v>-2102.0747299999985</v>
      </c>
      <c r="I8" s="125">
        <f t="shared" si="5"/>
        <v>0.86468781911812043</v>
      </c>
      <c r="J8" s="168">
        <v>4000</v>
      </c>
      <c r="K8" s="168">
        <v>0</v>
      </c>
      <c r="L8" s="168">
        <f t="shared" si="6"/>
        <v>-4000</v>
      </c>
      <c r="M8" s="148">
        <f t="shared" si="7"/>
        <v>0</v>
      </c>
      <c r="N8" s="42">
        <f t="shared" si="0"/>
        <v>19535</v>
      </c>
      <c r="O8" s="42">
        <f t="shared" si="1"/>
        <v>13432.925270000002</v>
      </c>
      <c r="P8" s="42">
        <f t="shared" si="8"/>
        <v>-6102.0747299999985</v>
      </c>
      <c r="Q8" s="58">
        <f t="shared" si="9"/>
        <v>0.6876337481443564</v>
      </c>
      <c r="R8" s="24"/>
      <c r="S8" s="24"/>
      <c r="T8" s="25">
        <v>1000</v>
      </c>
    </row>
    <row r="9" spans="1:20" ht="18" customHeight="1" x14ac:dyDescent="0.3">
      <c r="A9" s="72" t="s">
        <v>71</v>
      </c>
      <c r="B9" s="73" t="s">
        <v>32</v>
      </c>
      <c r="C9" s="120">
        <v>622589.91499999992</v>
      </c>
      <c r="D9" s="120">
        <v>588611.64199999988</v>
      </c>
      <c r="E9" s="120">
        <v>532326.78951999999</v>
      </c>
      <c r="F9" s="120">
        <f t="shared" si="2"/>
        <v>-56284.852479999885</v>
      </c>
      <c r="G9" s="119">
        <f t="shared" si="3"/>
        <v>0.90437692960208238</v>
      </c>
      <c r="H9" s="120">
        <f t="shared" si="4"/>
        <v>-90263.12547999993</v>
      </c>
      <c r="I9" s="119">
        <f t="shared" si="5"/>
        <v>0.85501993638942908</v>
      </c>
      <c r="J9" s="118">
        <v>318376.36860000005</v>
      </c>
      <c r="K9" s="118">
        <v>255687.13477999999</v>
      </c>
      <c r="L9" s="118">
        <f t="shared" si="6"/>
        <v>-62689.233820000052</v>
      </c>
      <c r="M9" s="167">
        <f t="shared" si="7"/>
        <v>0.80309708884593378</v>
      </c>
      <c r="N9" s="32">
        <f t="shared" si="0"/>
        <v>940966.28359999997</v>
      </c>
      <c r="O9" s="32">
        <f t="shared" si="1"/>
        <v>788013.92429999996</v>
      </c>
      <c r="P9" s="32">
        <f t="shared" si="8"/>
        <v>-152952.35930000001</v>
      </c>
      <c r="Q9" s="55">
        <f t="shared" si="9"/>
        <v>0.83745181738624408</v>
      </c>
    </row>
    <row r="10" spans="1:20" ht="20.25" customHeight="1" x14ac:dyDescent="0.3">
      <c r="A10" s="72" t="s">
        <v>60</v>
      </c>
      <c r="B10" s="77" t="s">
        <v>146</v>
      </c>
      <c r="C10" s="120">
        <v>184014.65</v>
      </c>
      <c r="D10" s="120">
        <v>172295.15</v>
      </c>
      <c r="E10" s="120">
        <v>143349.49600000001</v>
      </c>
      <c r="F10" s="120">
        <f t="shared" si="2"/>
        <v>-28945.65399999998</v>
      </c>
      <c r="G10" s="119">
        <f t="shared" si="3"/>
        <v>0.83199960068521961</v>
      </c>
      <c r="H10" s="120">
        <f t="shared" si="4"/>
        <v>-40665.15399999998</v>
      </c>
      <c r="I10" s="119">
        <f t="shared" si="5"/>
        <v>0.77901132328322786</v>
      </c>
      <c r="J10" s="118">
        <v>150576.50485</v>
      </c>
      <c r="K10" s="118">
        <v>71079.040939999992</v>
      </c>
      <c r="L10" s="118">
        <f t="shared" si="6"/>
        <v>-79497.463910000006</v>
      </c>
      <c r="M10" s="167">
        <f t="shared" si="7"/>
        <v>0.47204602743839019</v>
      </c>
      <c r="N10" s="32">
        <f t="shared" si="0"/>
        <v>334591.15484999999</v>
      </c>
      <c r="O10" s="32">
        <f t="shared" si="1"/>
        <v>214428.53694000002</v>
      </c>
      <c r="P10" s="32">
        <f t="shared" si="8"/>
        <v>-120162.61790999997</v>
      </c>
      <c r="Q10" s="55">
        <f t="shared" si="9"/>
        <v>0.64086732070406982</v>
      </c>
    </row>
    <row r="11" spans="1:20" ht="27" customHeight="1" x14ac:dyDescent="0.3">
      <c r="A11" s="72" t="s">
        <v>61</v>
      </c>
      <c r="B11" s="54" t="s">
        <v>33</v>
      </c>
      <c r="C11" s="120">
        <f>SUM(C12:C26)</f>
        <v>212780.39299999998</v>
      </c>
      <c r="D11" s="120">
        <f>SUM(D12:D26)</f>
        <v>193569.185</v>
      </c>
      <c r="E11" s="120">
        <f>SUM(E12:E26)</f>
        <v>171459.22211000003</v>
      </c>
      <c r="F11" s="120">
        <f t="shared" si="2"/>
        <v>-22109.962889999966</v>
      </c>
      <c r="G11" s="119">
        <f t="shared" si="3"/>
        <v>0.88577746561261816</v>
      </c>
      <c r="H11" s="120">
        <f t="shared" si="4"/>
        <v>-41321.17088999995</v>
      </c>
      <c r="I11" s="119">
        <f t="shared" si="5"/>
        <v>0.80580367247465345</v>
      </c>
      <c r="J11" s="118">
        <f>SUM(J13:J26)</f>
        <v>89699.30747</v>
      </c>
      <c r="K11" s="118">
        <f>SUM(K13:K26)</f>
        <v>63802.885220000004</v>
      </c>
      <c r="L11" s="118">
        <f t="shared" si="6"/>
        <v>-25896.422249999996</v>
      </c>
      <c r="M11" s="167">
        <f t="shared" si="7"/>
        <v>0.71129741153619197</v>
      </c>
      <c r="N11" s="32">
        <f t="shared" si="0"/>
        <v>302479.70046999998</v>
      </c>
      <c r="O11" s="32">
        <f t="shared" si="1"/>
        <v>235262.10733000003</v>
      </c>
      <c r="P11" s="32">
        <f t="shared" si="8"/>
        <v>-67217.593139999954</v>
      </c>
      <c r="Q11" s="55">
        <f t="shared" si="9"/>
        <v>0.77777816813638834</v>
      </c>
    </row>
    <row r="12" spans="1:20" ht="72" hidden="1" x14ac:dyDescent="0.35">
      <c r="A12" s="78">
        <v>3030</v>
      </c>
      <c r="B12" s="57" t="s">
        <v>197</v>
      </c>
      <c r="C12" s="127"/>
      <c r="D12" s="127"/>
      <c r="E12" s="127"/>
      <c r="F12" s="127">
        <f>E12-D12</f>
        <v>0</v>
      </c>
      <c r="G12" s="125" t="str">
        <f t="shared" si="3"/>
        <v/>
      </c>
      <c r="H12" s="127">
        <f>E12-C12</f>
        <v>0</v>
      </c>
      <c r="I12" s="125" t="str">
        <f t="shared" si="5"/>
        <v/>
      </c>
      <c r="J12" s="169">
        <v>0</v>
      </c>
      <c r="K12" s="169">
        <v>0</v>
      </c>
      <c r="L12" s="169">
        <f t="shared" si="6"/>
        <v>0</v>
      </c>
      <c r="M12" s="170" t="str">
        <f t="shared" si="7"/>
        <v/>
      </c>
      <c r="N12" s="44">
        <f t="shared" si="0"/>
        <v>0</v>
      </c>
      <c r="O12" s="44">
        <f t="shared" si="1"/>
        <v>0</v>
      </c>
      <c r="P12" s="44">
        <f>O12-N12</f>
        <v>0</v>
      </c>
      <c r="Q12" s="66" t="str">
        <f t="shared" si="9"/>
        <v/>
      </c>
    </row>
    <row r="13" spans="1:20" s="25" customFormat="1" ht="51.75" customHeight="1" x14ac:dyDescent="0.35">
      <c r="A13" s="78" t="s">
        <v>74</v>
      </c>
      <c r="B13" s="57" t="s">
        <v>108</v>
      </c>
      <c r="C13" s="127">
        <v>1000</v>
      </c>
      <c r="D13" s="127">
        <v>975</v>
      </c>
      <c r="E13" s="127">
        <v>748.87516000000005</v>
      </c>
      <c r="F13" s="127">
        <f t="shared" si="2"/>
        <v>-226.12483999999995</v>
      </c>
      <c r="G13" s="125">
        <f t="shared" si="3"/>
        <v>0.76807708717948719</v>
      </c>
      <c r="H13" s="127">
        <f t="shared" ref="H13:H26" si="10">E13-C13</f>
        <v>-251.12483999999995</v>
      </c>
      <c r="I13" s="125">
        <f t="shared" si="5"/>
        <v>0.7488751600000001</v>
      </c>
      <c r="J13" s="168">
        <v>0</v>
      </c>
      <c r="K13" s="168">
        <v>0</v>
      </c>
      <c r="L13" s="168">
        <f t="shared" si="6"/>
        <v>0</v>
      </c>
      <c r="M13" s="148" t="str">
        <f t="shared" si="7"/>
        <v/>
      </c>
      <c r="N13" s="42">
        <f t="shared" si="0"/>
        <v>1000</v>
      </c>
      <c r="O13" s="42">
        <f t="shared" si="1"/>
        <v>748.87516000000005</v>
      </c>
      <c r="P13" s="42">
        <f t="shared" si="8"/>
        <v>-251.12483999999995</v>
      </c>
      <c r="Q13" s="58">
        <f t="shared" si="9"/>
        <v>0.7488751600000001</v>
      </c>
      <c r="R13" s="24"/>
      <c r="S13" s="24"/>
    </row>
    <row r="14" spans="1:20" s="25" customFormat="1" ht="50.25" customHeight="1" x14ac:dyDescent="0.35">
      <c r="A14" s="78" t="s">
        <v>73</v>
      </c>
      <c r="B14" s="57" t="s">
        <v>109</v>
      </c>
      <c r="C14" s="127">
        <v>300</v>
      </c>
      <c r="D14" s="127">
        <v>279.3</v>
      </c>
      <c r="E14" s="127">
        <v>74.683990000000009</v>
      </c>
      <c r="F14" s="127">
        <f t="shared" si="2"/>
        <v>-204.61601000000002</v>
      </c>
      <c r="G14" s="125">
        <f t="shared" si="3"/>
        <v>0.26739702828499823</v>
      </c>
      <c r="H14" s="127">
        <f t="shared" si="10"/>
        <v>-225.31601000000001</v>
      </c>
      <c r="I14" s="125">
        <f t="shared" si="5"/>
        <v>0.24894663333333336</v>
      </c>
      <c r="J14" s="168">
        <v>0</v>
      </c>
      <c r="K14" s="168">
        <v>0</v>
      </c>
      <c r="L14" s="168">
        <f t="shared" si="6"/>
        <v>0</v>
      </c>
      <c r="M14" s="148" t="str">
        <f t="shared" si="7"/>
        <v/>
      </c>
      <c r="N14" s="42">
        <f t="shared" si="0"/>
        <v>300</v>
      </c>
      <c r="O14" s="42">
        <f t="shared" si="1"/>
        <v>74.683990000000009</v>
      </c>
      <c r="P14" s="42">
        <f t="shared" si="8"/>
        <v>-225.31601000000001</v>
      </c>
      <c r="Q14" s="58">
        <f t="shared" si="9"/>
        <v>0.24894663333333336</v>
      </c>
      <c r="R14" s="24"/>
      <c r="S14" s="24"/>
    </row>
    <row r="15" spans="1:20" s="25" customFormat="1" ht="80.25" customHeight="1" x14ac:dyDescent="0.35">
      <c r="A15" s="78" t="s">
        <v>62</v>
      </c>
      <c r="B15" s="57" t="s">
        <v>110</v>
      </c>
      <c r="C15" s="127">
        <v>154246.26</v>
      </c>
      <c r="D15" s="127">
        <v>142130.86000000002</v>
      </c>
      <c r="E15" s="127">
        <v>127127.63163</v>
      </c>
      <c r="F15" s="127">
        <f t="shared" si="2"/>
        <v>-15003.228370000012</v>
      </c>
      <c r="G15" s="125">
        <f t="shared" si="3"/>
        <v>0.89444074024458864</v>
      </c>
      <c r="H15" s="127">
        <f t="shared" si="10"/>
        <v>-27118.628370000006</v>
      </c>
      <c r="I15" s="125">
        <f t="shared" si="5"/>
        <v>0.82418615290899111</v>
      </c>
      <c r="J15" s="168">
        <v>78600.869989999992</v>
      </c>
      <c r="K15" s="168">
        <v>54754.139659999993</v>
      </c>
      <c r="L15" s="168">
        <f t="shared" si="6"/>
        <v>-23846.730329999999</v>
      </c>
      <c r="M15" s="148">
        <f t="shared" si="7"/>
        <v>0.69660984244787749</v>
      </c>
      <c r="N15" s="42">
        <f t="shared" si="0"/>
        <v>232847.12998999999</v>
      </c>
      <c r="O15" s="42">
        <f t="shared" si="1"/>
        <v>181881.77129</v>
      </c>
      <c r="P15" s="42">
        <f t="shared" si="8"/>
        <v>-50965.358699999982</v>
      </c>
      <c r="Q15" s="58">
        <f t="shared" si="9"/>
        <v>0.78112094960247624</v>
      </c>
      <c r="R15" s="24"/>
      <c r="S15" s="24"/>
    </row>
    <row r="16" spans="1:20" s="25" customFormat="1" ht="44.25" customHeight="1" x14ac:dyDescent="0.35">
      <c r="A16" s="78" t="s">
        <v>63</v>
      </c>
      <c r="B16" s="57" t="s">
        <v>111</v>
      </c>
      <c r="C16" s="127">
        <v>9200</v>
      </c>
      <c r="D16" s="127">
        <v>8350</v>
      </c>
      <c r="E16" s="127">
        <v>7504.6115500000005</v>
      </c>
      <c r="F16" s="127">
        <f t="shared" si="2"/>
        <v>-845.38844999999947</v>
      </c>
      <c r="G16" s="125">
        <f t="shared" si="3"/>
        <v>0.89875587425149706</v>
      </c>
      <c r="H16" s="127">
        <f t="shared" si="10"/>
        <v>-1695.3884499999995</v>
      </c>
      <c r="I16" s="125">
        <f t="shared" si="5"/>
        <v>0.81571864673913053</v>
      </c>
      <c r="J16" s="168">
        <v>619.48158000000001</v>
      </c>
      <c r="K16" s="168">
        <v>618.70153000000005</v>
      </c>
      <c r="L16" s="168">
        <f t="shared" si="6"/>
        <v>-0.78004999999996016</v>
      </c>
      <c r="M16" s="148">
        <f t="shared" si="7"/>
        <v>0.9987408019460402</v>
      </c>
      <c r="N16" s="42">
        <f t="shared" si="0"/>
        <v>9819.4815799999997</v>
      </c>
      <c r="O16" s="42">
        <f t="shared" si="1"/>
        <v>8123.3130800000008</v>
      </c>
      <c r="P16" s="42">
        <f t="shared" si="8"/>
        <v>-1696.1684999999989</v>
      </c>
      <c r="Q16" s="58">
        <f t="shared" si="9"/>
        <v>0.82726496443002662</v>
      </c>
      <c r="R16" s="24"/>
      <c r="S16" s="24"/>
    </row>
    <row r="17" spans="1:19" s="25" customFormat="1" ht="40.5" customHeight="1" x14ac:dyDescent="0.35">
      <c r="A17" s="78" t="s">
        <v>106</v>
      </c>
      <c r="B17" s="57" t="s">
        <v>112</v>
      </c>
      <c r="C17" s="127">
        <v>3385.1</v>
      </c>
      <c r="D17" s="127">
        <v>3119.3</v>
      </c>
      <c r="E17" s="127">
        <v>2972.8664399999998</v>
      </c>
      <c r="F17" s="127">
        <f t="shared" si="2"/>
        <v>-146.4335600000004</v>
      </c>
      <c r="G17" s="125">
        <f t="shared" si="3"/>
        <v>0.95305563427692097</v>
      </c>
      <c r="H17" s="127">
        <f t="shared" si="10"/>
        <v>-412.23356000000013</v>
      </c>
      <c r="I17" s="125">
        <f t="shared" si="5"/>
        <v>0.8782211574251868</v>
      </c>
      <c r="J17" s="168">
        <v>1500.624</v>
      </c>
      <c r="K17" s="168">
        <v>1500.624</v>
      </c>
      <c r="L17" s="168">
        <f t="shared" si="6"/>
        <v>0</v>
      </c>
      <c r="M17" s="148">
        <f t="shared" si="7"/>
        <v>1</v>
      </c>
      <c r="N17" s="42">
        <f t="shared" si="0"/>
        <v>4885.7240000000002</v>
      </c>
      <c r="O17" s="42">
        <f t="shared" si="1"/>
        <v>4473.4904399999996</v>
      </c>
      <c r="P17" s="42">
        <f t="shared" si="8"/>
        <v>-412.23356000000058</v>
      </c>
      <c r="Q17" s="58">
        <f t="shared" si="9"/>
        <v>0.9156248777049214</v>
      </c>
      <c r="R17" s="24"/>
      <c r="S17" s="24"/>
    </row>
    <row r="18" spans="1:19" s="25" customFormat="1" ht="67.5" customHeight="1" x14ac:dyDescent="0.35">
      <c r="A18" s="78" t="s">
        <v>64</v>
      </c>
      <c r="B18" s="57" t="s">
        <v>204</v>
      </c>
      <c r="C18" s="127">
        <v>1420</v>
      </c>
      <c r="D18" s="127">
        <v>1306.8200000000002</v>
      </c>
      <c r="E18" s="127">
        <v>1125.1993</v>
      </c>
      <c r="F18" s="127">
        <f t="shared" si="2"/>
        <v>-181.62070000000017</v>
      </c>
      <c r="G18" s="125">
        <f t="shared" si="3"/>
        <v>0.86102087510139103</v>
      </c>
      <c r="H18" s="127">
        <f t="shared" si="10"/>
        <v>-294.80070000000001</v>
      </c>
      <c r="I18" s="125">
        <f t="shared" si="5"/>
        <v>0.79239387323943666</v>
      </c>
      <c r="J18" s="168">
        <v>0</v>
      </c>
      <c r="K18" s="168">
        <v>0</v>
      </c>
      <c r="L18" s="168">
        <f t="shared" si="6"/>
        <v>0</v>
      </c>
      <c r="M18" s="148" t="str">
        <f t="shared" si="7"/>
        <v/>
      </c>
      <c r="N18" s="42">
        <f t="shared" si="0"/>
        <v>1420</v>
      </c>
      <c r="O18" s="42">
        <f t="shared" si="1"/>
        <v>1125.1993</v>
      </c>
      <c r="P18" s="42">
        <f t="shared" si="8"/>
        <v>-294.80070000000001</v>
      </c>
      <c r="Q18" s="58">
        <f t="shared" si="9"/>
        <v>0.79239387323943666</v>
      </c>
      <c r="R18" s="24"/>
      <c r="S18" s="24"/>
    </row>
    <row r="19" spans="1:19" s="25" customFormat="1" ht="72" x14ac:dyDescent="0.35">
      <c r="A19" s="78" t="s">
        <v>65</v>
      </c>
      <c r="B19" s="57" t="s">
        <v>113</v>
      </c>
      <c r="C19" s="127">
        <v>0</v>
      </c>
      <c r="D19" s="127"/>
      <c r="E19" s="127">
        <v>0</v>
      </c>
      <c r="F19" s="127">
        <f t="shared" si="2"/>
        <v>0</v>
      </c>
      <c r="G19" s="125" t="str">
        <f t="shared" si="3"/>
        <v/>
      </c>
      <c r="H19" s="127">
        <f t="shared" si="10"/>
        <v>0</v>
      </c>
      <c r="I19" s="125" t="str">
        <f t="shared" si="5"/>
        <v/>
      </c>
      <c r="J19" s="168">
        <v>52.210050000000003</v>
      </c>
      <c r="K19" s="168">
        <v>0</v>
      </c>
      <c r="L19" s="168">
        <f t="shared" si="6"/>
        <v>-52.210050000000003</v>
      </c>
      <c r="M19" s="148">
        <f t="shared" si="7"/>
        <v>0</v>
      </c>
      <c r="N19" s="42">
        <f t="shared" si="0"/>
        <v>52.210050000000003</v>
      </c>
      <c r="O19" s="42">
        <f t="shared" si="1"/>
        <v>0</v>
      </c>
      <c r="P19" s="42">
        <f t="shared" si="8"/>
        <v>-52.210050000000003</v>
      </c>
      <c r="Q19" s="58">
        <f t="shared" si="9"/>
        <v>0</v>
      </c>
      <c r="R19" s="24"/>
      <c r="S19" s="24"/>
    </row>
    <row r="20" spans="1:19" s="25" customFormat="1" ht="90" hidden="1" x14ac:dyDescent="0.35">
      <c r="A20" s="78">
        <v>3160</v>
      </c>
      <c r="B20" s="57" t="s">
        <v>190</v>
      </c>
      <c r="C20" s="127">
        <v>0</v>
      </c>
      <c r="D20" s="127"/>
      <c r="E20" s="127">
        <v>0</v>
      </c>
      <c r="F20" s="127">
        <f>E20-D20</f>
        <v>0</v>
      </c>
      <c r="G20" s="125" t="str">
        <f>IFERROR(E20/D20,"")</f>
        <v/>
      </c>
      <c r="H20" s="127">
        <f>E20-C20</f>
        <v>0</v>
      </c>
      <c r="I20" s="125" t="str">
        <f>IFERROR(E20/C20,"")</f>
        <v/>
      </c>
      <c r="J20" s="168">
        <v>0</v>
      </c>
      <c r="K20" s="168">
        <v>0</v>
      </c>
      <c r="L20" s="168"/>
      <c r="M20" s="148" t="str">
        <f t="shared" si="7"/>
        <v/>
      </c>
      <c r="N20" s="42">
        <f t="shared" si="0"/>
        <v>0</v>
      </c>
      <c r="O20" s="42">
        <f t="shared" si="1"/>
        <v>0</v>
      </c>
      <c r="P20" s="42">
        <f>O20-N20</f>
        <v>0</v>
      </c>
      <c r="Q20" s="58" t="str">
        <f t="shared" si="9"/>
        <v/>
      </c>
      <c r="R20" s="24"/>
      <c r="S20" s="24"/>
    </row>
    <row r="21" spans="1:19" s="25" customFormat="1" ht="36" customHeight="1" x14ac:dyDescent="0.35">
      <c r="A21" s="78" t="s">
        <v>107</v>
      </c>
      <c r="B21" s="57" t="s">
        <v>114</v>
      </c>
      <c r="C21" s="127">
        <v>500</v>
      </c>
      <c r="D21" s="127">
        <v>500</v>
      </c>
      <c r="E21" s="127">
        <v>490.13927999999999</v>
      </c>
      <c r="F21" s="127">
        <f t="shared" si="2"/>
        <v>-9.8607200000000148</v>
      </c>
      <c r="G21" s="125">
        <f t="shared" si="3"/>
        <v>0.98027856000000002</v>
      </c>
      <c r="H21" s="127">
        <f t="shared" si="10"/>
        <v>-9.8607200000000148</v>
      </c>
      <c r="I21" s="125">
        <f t="shared" si="5"/>
        <v>0.98027856000000002</v>
      </c>
      <c r="J21" s="168">
        <v>0</v>
      </c>
      <c r="K21" s="168">
        <v>0</v>
      </c>
      <c r="L21" s="168">
        <f t="shared" si="6"/>
        <v>0</v>
      </c>
      <c r="M21" s="148" t="str">
        <f t="shared" si="7"/>
        <v/>
      </c>
      <c r="N21" s="42">
        <f t="shared" si="0"/>
        <v>500</v>
      </c>
      <c r="O21" s="42">
        <f t="shared" si="1"/>
        <v>490.13927999999999</v>
      </c>
      <c r="P21" s="42">
        <f t="shared" si="8"/>
        <v>-9.8607200000000148</v>
      </c>
      <c r="Q21" s="58">
        <f t="shared" si="9"/>
        <v>0.98027856000000002</v>
      </c>
      <c r="R21" s="24"/>
      <c r="S21" s="24"/>
    </row>
    <row r="22" spans="1:19" s="25" customFormat="1" ht="23.25" customHeight="1" x14ac:dyDescent="0.35">
      <c r="A22" s="78" t="s">
        <v>75</v>
      </c>
      <c r="B22" s="57" t="s">
        <v>72</v>
      </c>
      <c r="C22" s="127">
        <v>7620.6370000000006</v>
      </c>
      <c r="D22" s="127">
        <v>5945.4189999999999</v>
      </c>
      <c r="E22" s="127">
        <v>4586.9517999999998</v>
      </c>
      <c r="F22" s="127">
        <f t="shared" si="2"/>
        <v>-1358.4672</v>
      </c>
      <c r="G22" s="125">
        <f t="shared" si="3"/>
        <v>0.77151026698034231</v>
      </c>
      <c r="H22" s="127">
        <f t="shared" si="10"/>
        <v>-3033.6852000000008</v>
      </c>
      <c r="I22" s="125">
        <f t="shared" si="5"/>
        <v>0.6019118611738099</v>
      </c>
      <c r="J22" s="168">
        <v>0</v>
      </c>
      <c r="K22" s="168">
        <v>0</v>
      </c>
      <c r="L22" s="168">
        <f t="shared" si="6"/>
        <v>0</v>
      </c>
      <c r="M22" s="148" t="str">
        <f t="shared" si="7"/>
        <v/>
      </c>
      <c r="N22" s="42">
        <f t="shared" si="0"/>
        <v>7620.6370000000006</v>
      </c>
      <c r="O22" s="42">
        <f t="shared" si="1"/>
        <v>4586.9517999999998</v>
      </c>
      <c r="P22" s="42">
        <f t="shared" si="8"/>
        <v>-3033.6852000000008</v>
      </c>
      <c r="Q22" s="58">
        <f t="shared" si="9"/>
        <v>0.6019118611738099</v>
      </c>
      <c r="R22" s="24"/>
      <c r="S22" s="24"/>
    </row>
    <row r="23" spans="1:19" s="25" customFormat="1" ht="40.5" customHeight="1" x14ac:dyDescent="0.35">
      <c r="A23" s="78" t="s">
        <v>66</v>
      </c>
      <c r="B23" s="57" t="s">
        <v>115</v>
      </c>
      <c r="C23" s="127">
        <v>9716.4</v>
      </c>
      <c r="D23" s="127">
        <v>8939.4</v>
      </c>
      <c r="E23" s="127">
        <v>8346.5118100000018</v>
      </c>
      <c r="F23" s="127">
        <f t="shared" si="2"/>
        <v>-592.88818999999785</v>
      </c>
      <c r="G23" s="125">
        <f t="shared" si="3"/>
        <v>0.9336769593037566</v>
      </c>
      <c r="H23" s="127">
        <f t="shared" si="10"/>
        <v>-1369.8881899999978</v>
      </c>
      <c r="I23" s="125">
        <f t="shared" si="5"/>
        <v>0.85901278354122945</v>
      </c>
      <c r="J23" s="168">
        <v>1086.3856899999998</v>
      </c>
      <c r="K23" s="168">
        <v>465.60906</v>
      </c>
      <c r="L23" s="168">
        <f t="shared" si="6"/>
        <v>-620.77662999999984</v>
      </c>
      <c r="M23" s="148">
        <f t="shared" si="7"/>
        <v>0.4285854133443161</v>
      </c>
      <c r="N23" s="42">
        <f t="shared" si="0"/>
        <v>10802.785689999999</v>
      </c>
      <c r="O23" s="42">
        <f t="shared" si="1"/>
        <v>8812.1208700000025</v>
      </c>
      <c r="P23" s="42">
        <f t="shared" si="8"/>
        <v>-1990.6648199999963</v>
      </c>
      <c r="Q23" s="58">
        <f t="shared" si="9"/>
        <v>0.81572671372692973</v>
      </c>
      <c r="R23" s="24"/>
      <c r="S23" s="24"/>
    </row>
    <row r="24" spans="1:19" s="25" customFormat="1" ht="40.5" hidden="1" customHeight="1" x14ac:dyDescent="0.35">
      <c r="A24" s="78">
        <v>3210</v>
      </c>
      <c r="B24" s="57" t="s">
        <v>191</v>
      </c>
      <c r="C24" s="127">
        <v>0</v>
      </c>
      <c r="D24" s="127">
        <v>0</v>
      </c>
      <c r="E24" s="127">
        <v>0</v>
      </c>
      <c r="F24" s="127">
        <f>E24-D24</f>
        <v>0</v>
      </c>
      <c r="G24" s="125" t="str">
        <f>IFERROR(E24/D24,"")</f>
        <v/>
      </c>
      <c r="H24" s="127">
        <f>E24-C24</f>
        <v>0</v>
      </c>
      <c r="I24" s="125" t="str">
        <f>IFERROR(E24/C24,"")</f>
        <v/>
      </c>
      <c r="J24" s="168">
        <v>0</v>
      </c>
      <c r="K24" s="168">
        <v>0</v>
      </c>
      <c r="L24" s="168"/>
      <c r="M24" s="148" t="str">
        <f t="shared" si="7"/>
        <v/>
      </c>
      <c r="N24" s="42">
        <f t="shared" si="0"/>
        <v>0</v>
      </c>
      <c r="O24" s="42">
        <f t="shared" si="1"/>
        <v>0</v>
      </c>
      <c r="P24" s="42">
        <f>O24-N24</f>
        <v>0</v>
      </c>
      <c r="Q24" s="58" t="str">
        <f t="shared" si="9"/>
        <v/>
      </c>
      <c r="R24" s="24"/>
      <c r="S24" s="24"/>
    </row>
    <row r="25" spans="1:19" s="25" customFormat="1" ht="66.75" customHeight="1" x14ac:dyDescent="0.35">
      <c r="A25" s="78">
        <v>3230</v>
      </c>
      <c r="B25" s="57" t="s">
        <v>175</v>
      </c>
      <c r="C25" s="127">
        <v>650</v>
      </c>
      <c r="D25" s="127">
        <v>650</v>
      </c>
      <c r="E25" s="127">
        <v>471.1</v>
      </c>
      <c r="F25" s="127">
        <f t="shared" si="2"/>
        <v>-178.89999999999998</v>
      </c>
      <c r="G25" s="125">
        <f t="shared" si="3"/>
        <v>0.72476923076923083</v>
      </c>
      <c r="H25" s="127">
        <f t="shared" si="10"/>
        <v>-178.89999999999998</v>
      </c>
      <c r="I25" s="125">
        <f t="shared" si="5"/>
        <v>0.72476923076923083</v>
      </c>
      <c r="J25" s="168">
        <v>1182.7860000000001</v>
      </c>
      <c r="K25" s="168">
        <v>475.36234999999999</v>
      </c>
      <c r="L25" s="168">
        <f t="shared" si="6"/>
        <v>-707.42365000000007</v>
      </c>
      <c r="M25" s="148">
        <f t="shared" si="7"/>
        <v>0.40190055513000661</v>
      </c>
      <c r="N25" s="42">
        <f t="shared" si="0"/>
        <v>1832.7860000000001</v>
      </c>
      <c r="O25" s="42">
        <f t="shared" si="1"/>
        <v>946.46235000000001</v>
      </c>
      <c r="P25" s="42">
        <f t="shared" si="8"/>
        <v>-886.32365000000004</v>
      </c>
      <c r="Q25" s="58">
        <f t="shared" si="9"/>
        <v>0.51640636168106913</v>
      </c>
      <c r="R25" s="24"/>
      <c r="S25" s="24"/>
    </row>
    <row r="26" spans="1:19" s="25" customFormat="1" ht="23.25" customHeight="1" x14ac:dyDescent="0.35">
      <c r="A26" s="78" t="s">
        <v>76</v>
      </c>
      <c r="B26" s="57" t="s">
        <v>116</v>
      </c>
      <c r="C26" s="127">
        <v>24741.995999999999</v>
      </c>
      <c r="D26" s="127">
        <v>21373.086000000003</v>
      </c>
      <c r="E26" s="127">
        <v>18010.651150000002</v>
      </c>
      <c r="F26" s="127">
        <f t="shared" si="2"/>
        <v>-3362.4348500000015</v>
      </c>
      <c r="G26" s="125">
        <f t="shared" si="3"/>
        <v>0.84267901930493327</v>
      </c>
      <c r="H26" s="127">
        <f t="shared" si="10"/>
        <v>-6731.3448499999977</v>
      </c>
      <c r="I26" s="125">
        <f t="shared" si="5"/>
        <v>0.72793848766283864</v>
      </c>
      <c r="J26" s="168">
        <v>6656.9501600000003</v>
      </c>
      <c r="K26" s="168">
        <v>5988.4486200000001</v>
      </c>
      <c r="L26" s="168">
        <f t="shared" si="6"/>
        <v>-668.5015400000002</v>
      </c>
      <c r="M26" s="148">
        <f t="shared" si="7"/>
        <v>0.89957840693823066</v>
      </c>
      <c r="N26" s="42">
        <f t="shared" si="0"/>
        <v>31398.94616</v>
      </c>
      <c r="O26" s="42">
        <f t="shared" si="1"/>
        <v>23999.099770000001</v>
      </c>
      <c r="P26" s="42">
        <f t="shared" si="8"/>
        <v>-7399.8463899999988</v>
      </c>
      <c r="Q26" s="58">
        <f t="shared" si="9"/>
        <v>0.76432819266313878</v>
      </c>
      <c r="R26" s="24"/>
      <c r="S26" s="24"/>
    </row>
    <row r="27" spans="1:19" s="8" customFormat="1" ht="17.399999999999999" x14ac:dyDescent="0.3">
      <c r="A27" s="80" t="s">
        <v>77</v>
      </c>
      <c r="B27" s="81" t="s">
        <v>35</v>
      </c>
      <c r="C27" s="120">
        <v>110717.5</v>
      </c>
      <c r="D27" s="120">
        <v>103616.65</v>
      </c>
      <c r="E27" s="120">
        <v>93814.918170000004</v>
      </c>
      <c r="F27" s="120">
        <f t="shared" si="2"/>
        <v>-9801.7318299999897</v>
      </c>
      <c r="G27" s="119">
        <f t="shared" si="3"/>
        <v>0.90540389184556735</v>
      </c>
      <c r="H27" s="120">
        <f t="shared" si="4"/>
        <v>-16902.581829999996</v>
      </c>
      <c r="I27" s="119">
        <f t="shared" si="5"/>
        <v>0.84733595113690252</v>
      </c>
      <c r="J27" s="118">
        <v>5028.97343</v>
      </c>
      <c r="K27" s="118">
        <v>2664.29855</v>
      </c>
      <c r="L27" s="118">
        <f t="shared" si="6"/>
        <v>-2364.67488</v>
      </c>
      <c r="M27" s="167">
        <f t="shared" si="7"/>
        <v>0.52978974478296259</v>
      </c>
      <c r="N27" s="32">
        <f t="shared" si="0"/>
        <v>115746.47343</v>
      </c>
      <c r="O27" s="32">
        <f t="shared" si="1"/>
        <v>96479.216720000011</v>
      </c>
      <c r="P27" s="32">
        <f t="shared" si="8"/>
        <v>-19267.256709999987</v>
      </c>
      <c r="Q27" s="55">
        <f t="shared" si="9"/>
        <v>0.83353914690409769</v>
      </c>
      <c r="R27" s="7"/>
      <c r="S27" s="7"/>
    </row>
    <row r="28" spans="1:19" s="8" customFormat="1" ht="32.25" customHeight="1" x14ac:dyDescent="0.3">
      <c r="A28" s="82" t="s">
        <v>78</v>
      </c>
      <c r="B28" s="81" t="s">
        <v>36</v>
      </c>
      <c r="C28" s="120">
        <v>56646.100000000006</v>
      </c>
      <c r="D28" s="120">
        <v>53271.88</v>
      </c>
      <c r="E28" s="120">
        <v>50382.754929999996</v>
      </c>
      <c r="F28" s="120">
        <f t="shared" si="2"/>
        <v>-2889.1250700000019</v>
      </c>
      <c r="G28" s="119">
        <f t="shared" si="3"/>
        <v>0.94576641428836372</v>
      </c>
      <c r="H28" s="120">
        <f t="shared" si="4"/>
        <v>-6263.3450700000103</v>
      </c>
      <c r="I28" s="119">
        <f t="shared" si="5"/>
        <v>0.88943025080279114</v>
      </c>
      <c r="J28" s="118">
        <v>1136.6849</v>
      </c>
      <c r="K28" s="118">
        <v>421.14383000000004</v>
      </c>
      <c r="L28" s="118">
        <f t="shared" si="6"/>
        <v>-715.54106999999999</v>
      </c>
      <c r="M28" s="167">
        <f t="shared" si="7"/>
        <v>0.37050182508802576</v>
      </c>
      <c r="N28" s="32">
        <f t="shared" si="0"/>
        <v>57782.784900000006</v>
      </c>
      <c r="O28" s="32">
        <f t="shared" si="1"/>
        <v>50803.898759999996</v>
      </c>
      <c r="P28" s="32">
        <f t="shared" si="8"/>
        <v>-6978.8861400000096</v>
      </c>
      <c r="Q28" s="55">
        <f t="shared" si="9"/>
        <v>0.87922205286439892</v>
      </c>
      <c r="R28" s="7"/>
      <c r="S28" s="7"/>
    </row>
    <row r="29" spans="1:19" s="8" customFormat="1" ht="24" customHeight="1" x14ac:dyDescent="0.3">
      <c r="A29" s="82" t="s">
        <v>79</v>
      </c>
      <c r="B29" s="81" t="s">
        <v>34</v>
      </c>
      <c r="C29" s="120">
        <v>6168.2020000000002</v>
      </c>
      <c r="D29" s="120">
        <v>6138.2020000000002</v>
      </c>
      <c r="E29" s="120">
        <v>5398.5102900000002</v>
      </c>
      <c r="F29" s="120">
        <f t="shared" si="2"/>
        <v>-739.69171000000006</v>
      </c>
      <c r="G29" s="119">
        <f t="shared" si="3"/>
        <v>0.87949374914673706</v>
      </c>
      <c r="H29" s="120">
        <f t="shared" si="4"/>
        <v>-769.69171000000006</v>
      </c>
      <c r="I29" s="119">
        <f t="shared" si="5"/>
        <v>0.87521619590279309</v>
      </c>
      <c r="J29" s="118">
        <v>16574.002</v>
      </c>
      <c r="K29" s="118">
        <v>59.929000000000002</v>
      </c>
      <c r="L29" s="118">
        <f t="shared" si="6"/>
        <v>-16514.073</v>
      </c>
      <c r="M29" s="167">
        <f t="shared" si="7"/>
        <v>3.6158436568307401E-3</v>
      </c>
      <c r="N29" s="32">
        <f t="shared" ref="N29:N43" si="11">C29+J29</f>
        <v>22742.204000000002</v>
      </c>
      <c r="O29" s="32">
        <f t="shared" ref="O29:O43" si="12">E29+K29</f>
        <v>5458.4392900000003</v>
      </c>
      <c r="P29" s="32">
        <f t="shared" ref="P29:P43" si="13">O29-N29</f>
        <v>-17283.764710000003</v>
      </c>
      <c r="Q29" s="55">
        <f t="shared" si="9"/>
        <v>0.24001364555519772</v>
      </c>
      <c r="R29" s="7"/>
      <c r="S29" s="7"/>
    </row>
    <row r="30" spans="1:19" s="8" customFormat="1" ht="24" customHeight="1" x14ac:dyDescent="0.3">
      <c r="A30" s="82" t="s">
        <v>80</v>
      </c>
      <c r="B30" s="81" t="s">
        <v>121</v>
      </c>
      <c r="C30" s="120">
        <f>SUM(C31:C36)</f>
        <v>94730</v>
      </c>
      <c r="D30" s="120">
        <f>SUM(D31:D36)</f>
        <v>94010</v>
      </c>
      <c r="E30" s="120">
        <f>SUM(E31:E36)</f>
        <v>85599.103529999993</v>
      </c>
      <c r="F30" s="120">
        <f t="shared" si="2"/>
        <v>-8410.896470000007</v>
      </c>
      <c r="G30" s="119">
        <f t="shared" si="3"/>
        <v>0.91053189586214223</v>
      </c>
      <c r="H30" s="120">
        <f t="shared" si="4"/>
        <v>-9130.896470000007</v>
      </c>
      <c r="I30" s="119">
        <f t="shared" si="5"/>
        <v>0.90361135363665146</v>
      </c>
      <c r="J30" s="118">
        <f>SUM(J31:J36)</f>
        <v>145745.78451000003</v>
      </c>
      <c r="K30" s="118">
        <f>SUM(K31:K36)</f>
        <v>85639.34169999999</v>
      </c>
      <c r="L30" s="118">
        <f t="shared" si="6"/>
        <v>-60106.442810000037</v>
      </c>
      <c r="M30" s="167">
        <f t="shared" si="7"/>
        <v>0.58759395332030362</v>
      </c>
      <c r="N30" s="32">
        <f t="shared" si="11"/>
        <v>240475.78451000003</v>
      </c>
      <c r="O30" s="32">
        <f t="shared" si="12"/>
        <v>171238.44522999998</v>
      </c>
      <c r="P30" s="32">
        <f t="shared" si="13"/>
        <v>-69237.339280000044</v>
      </c>
      <c r="Q30" s="55">
        <f t="shared" si="9"/>
        <v>0.71208186545235763</v>
      </c>
      <c r="R30" s="7"/>
      <c r="S30" s="7"/>
    </row>
    <row r="31" spans="1:19" s="25" customFormat="1" ht="39" customHeight="1" x14ac:dyDescent="0.35">
      <c r="A31" s="83" t="s">
        <v>117</v>
      </c>
      <c r="B31" s="84" t="s">
        <v>122</v>
      </c>
      <c r="C31" s="127">
        <v>130</v>
      </c>
      <c r="D31" s="127">
        <v>130</v>
      </c>
      <c r="E31" s="127">
        <v>70.515000000000001</v>
      </c>
      <c r="F31" s="127">
        <f t="shared" si="2"/>
        <v>-59.484999999999999</v>
      </c>
      <c r="G31" s="125">
        <f t="shared" si="3"/>
        <v>0.5424230769230769</v>
      </c>
      <c r="H31" s="127">
        <f t="shared" si="4"/>
        <v>-59.484999999999999</v>
      </c>
      <c r="I31" s="125">
        <f t="shared" si="5"/>
        <v>0.5424230769230769</v>
      </c>
      <c r="J31" s="127">
        <v>167.78686999999999</v>
      </c>
      <c r="K31" s="127">
        <v>0</v>
      </c>
      <c r="L31" s="127">
        <f t="shared" si="6"/>
        <v>-167.78686999999999</v>
      </c>
      <c r="M31" s="148">
        <f t="shared" si="7"/>
        <v>0</v>
      </c>
      <c r="N31" s="42">
        <f t="shared" si="11"/>
        <v>297.78687000000002</v>
      </c>
      <c r="O31" s="42">
        <f t="shared" si="12"/>
        <v>70.515000000000001</v>
      </c>
      <c r="P31" s="42">
        <f t="shared" si="13"/>
        <v>-227.27187000000004</v>
      </c>
      <c r="Q31" s="58">
        <f t="shared" si="9"/>
        <v>0.23679687422081436</v>
      </c>
      <c r="R31" s="24"/>
      <c r="S31" s="24"/>
    </row>
    <row r="32" spans="1:19" s="25" customFormat="1" ht="18" x14ac:dyDescent="0.35">
      <c r="A32" s="83" t="s">
        <v>84</v>
      </c>
      <c r="B32" s="84" t="s">
        <v>221</v>
      </c>
      <c r="C32" s="127">
        <v>0</v>
      </c>
      <c r="D32" s="127">
        <v>0</v>
      </c>
      <c r="E32" s="127">
        <v>0</v>
      </c>
      <c r="F32" s="127">
        <f t="shared" si="2"/>
        <v>0</v>
      </c>
      <c r="G32" s="125" t="str">
        <f t="shared" si="3"/>
        <v/>
      </c>
      <c r="H32" s="127">
        <f t="shared" si="4"/>
        <v>0</v>
      </c>
      <c r="I32" s="125" t="str">
        <f t="shared" si="5"/>
        <v/>
      </c>
      <c r="J32" s="127">
        <v>31.1266</v>
      </c>
      <c r="K32" s="127">
        <v>31.1266</v>
      </c>
      <c r="L32" s="127">
        <f t="shared" si="6"/>
        <v>0</v>
      </c>
      <c r="M32" s="148">
        <f t="shared" si="7"/>
        <v>1</v>
      </c>
      <c r="N32" s="42">
        <f t="shared" si="11"/>
        <v>31.1266</v>
      </c>
      <c r="O32" s="42">
        <f t="shared" si="12"/>
        <v>31.1266</v>
      </c>
      <c r="P32" s="42">
        <f t="shared" si="13"/>
        <v>0</v>
      </c>
      <c r="Q32" s="58">
        <f t="shared" si="9"/>
        <v>1</v>
      </c>
      <c r="R32" s="9"/>
      <c r="S32" s="24"/>
    </row>
    <row r="33" spans="1:19" s="25" customFormat="1" ht="36" x14ac:dyDescent="0.35">
      <c r="A33" s="83" t="s">
        <v>85</v>
      </c>
      <c r="B33" s="84" t="s">
        <v>123</v>
      </c>
      <c r="C33" s="127">
        <v>87900</v>
      </c>
      <c r="D33" s="127">
        <v>87900</v>
      </c>
      <c r="E33" s="127">
        <v>82101.352509999997</v>
      </c>
      <c r="F33" s="127">
        <f t="shared" si="2"/>
        <v>-5798.647490000003</v>
      </c>
      <c r="G33" s="125">
        <f t="shared" si="3"/>
        <v>0.93403131410693963</v>
      </c>
      <c r="H33" s="127">
        <f t="shared" si="4"/>
        <v>-5798.647490000003</v>
      </c>
      <c r="I33" s="125">
        <f t="shared" si="5"/>
        <v>0.93403131410693963</v>
      </c>
      <c r="J33" s="127">
        <v>2050.64624</v>
      </c>
      <c r="K33" s="127">
        <v>1349.7008500000002</v>
      </c>
      <c r="L33" s="127">
        <f t="shared" si="6"/>
        <v>-700.94538999999986</v>
      </c>
      <c r="M33" s="148">
        <f t="shared" si="7"/>
        <v>0.65818317351509648</v>
      </c>
      <c r="N33" s="42">
        <f t="shared" si="11"/>
        <v>89950.646240000002</v>
      </c>
      <c r="O33" s="42">
        <f t="shared" si="12"/>
        <v>83451.053359999991</v>
      </c>
      <c r="P33" s="42">
        <f t="shared" si="13"/>
        <v>-6499.5928800000111</v>
      </c>
      <c r="Q33" s="58">
        <f t="shared" si="9"/>
        <v>0.92774267721592285</v>
      </c>
      <c r="R33" s="9"/>
      <c r="S33" s="24"/>
    </row>
    <row r="34" spans="1:19" s="25" customFormat="1" ht="18" hidden="1" x14ac:dyDescent="0.35">
      <c r="A34" s="83" t="s">
        <v>192</v>
      </c>
      <c r="B34" s="84" t="s">
        <v>193</v>
      </c>
      <c r="C34" s="127">
        <v>0</v>
      </c>
      <c r="D34" s="127">
        <v>0</v>
      </c>
      <c r="E34" s="127">
        <v>0</v>
      </c>
      <c r="F34" s="127">
        <f>E34-D34</f>
        <v>0</v>
      </c>
      <c r="G34" s="125" t="str">
        <f>IFERROR(E34/D34,"")</f>
        <v/>
      </c>
      <c r="H34" s="127">
        <f>E34-C34</f>
        <v>0</v>
      </c>
      <c r="I34" s="125" t="str">
        <f>IFERROR(E34/C34,"")</f>
        <v/>
      </c>
      <c r="J34" s="127">
        <v>0</v>
      </c>
      <c r="K34" s="127">
        <v>0</v>
      </c>
      <c r="L34" s="127"/>
      <c r="M34" s="148" t="str">
        <f t="shared" si="7"/>
        <v/>
      </c>
      <c r="N34" s="42">
        <f>C34+J34</f>
        <v>0</v>
      </c>
      <c r="O34" s="42">
        <f>E34+K34</f>
        <v>0</v>
      </c>
      <c r="P34" s="42">
        <f>O34-N34</f>
        <v>0</v>
      </c>
      <c r="Q34" s="58" t="str">
        <f>IFERROR(O34/N34,"")</f>
        <v/>
      </c>
      <c r="R34" s="9"/>
      <c r="S34" s="24"/>
    </row>
    <row r="35" spans="1:19" s="25" customFormat="1" ht="36" x14ac:dyDescent="0.35">
      <c r="A35" s="83" t="s">
        <v>83</v>
      </c>
      <c r="B35" s="84" t="s">
        <v>194</v>
      </c>
      <c r="C35" s="127">
        <v>6700</v>
      </c>
      <c r="D35" s="127">
        <v>5980</v>
      </c>
      <c r="E35" s="127">
        <v>3427.2360199999998</v>
      </c>
      <c r="F35" s="127">
        <f>E35-D35</f>
        <v>-2552.7639800000002</v>
      </c>
      <c r="G35" s="125">
        <f>IFERROR(E35/D35,"")</f>
        <v>0.57311639130434777</v>
      </c>
      <c r="H35" s="127">
        <f>E35-C35</f>
        <v>-3272.7639800000002</v>
      </c>
      <c r="I35" s="125">
        <f>IFERROR(E35/C35,"")</f>
        <v>0.5115277641791045</v>
      </c>
      <c r="J35" s="127">
        <v>0</v>
      </c>
      <c r="K35" s="127">
        <v>0</v>
      </c>
      <c r="L35" s="127"/>
      <c r="M35" s="148" t="str">
        <f t="shared" si="7"/>
        <v/>
      </c>
      <c r="N35" s="42">
        <f>C35+J35</f>
        <v>6700</v>
      </c>
      <c r="O35" s="42">
        <f>E35+K35</f>
        <v>3427.2360199999998</v>
      </c>
      <c r="P35" s="42">
        <f>O35-N35</f>
        <v>-3272.7639800000002</v>
      </c>
      <c r="Q35" s="58">
        <f>IFERROR(O35/N35,"")</f>
        <v>0.5115277641791045</v>
      </c>
      <c r="R35" s="9"/>
      <c r="S35" s="24"/>
    </row>
    <row r="36" spans="1:19" s="8" customFormat="1" ht="54" x14ac:dyDescent="0.35">
      <c r="A36" s="83" t="s">
        <v>147</v>
      </c>
      <c r="B36" s="84" t="s">
        <v>148</v>
      </c>
      <c r="C36" s="127">
        <v>0</v>
      </c>
      <c r="D36" s="127">
        <v>0</v>
      </c>
      <c r="E36" s="127">
        <v>0</v>
      </c>
      <c r="F36" s="127">
        <f t="shared" si="2"/>
        <v>0</v>
      </c>
      <c r="G36" s="127" t="str">
        <f t="shared" si="3"/>
        <v/>
      </c>
      <c r="H36" s="127">
        <f t="shared" si="4"/>
        <v>0</v>
      </c>
      <c r="I36" s="174" t="str">
        <f t="shared" si="5"/>
        <v/>
      </c>
      <c r="J36" s="127">
        <v>143496.22480000003</v>
      </c>
      <c r="K36" s="127">
        <v>84258.514249999993</v>
      </c>
      <c r="L36" s="127">
        <f t="shared" si="6"/>
        <v>-59237.710550000033</v>
      </c>
      <c r="M36" s="148">
        <f t="shared" si="7"/>
        <v>0.58718279430303155</v>
      </c>
      <c r="N36" s="42">
        <f>C36+J36</f>
        <v>143496.22480000003</v>
      </c>
      <c r="O36" s="42">
        <f>E36+K36</f>
        <v>84258.514249999993</v>
      </c>
      <c r="P36" s="42">
        <f>O36-N36</f>
        <v>-59237.710550000033</v>
      </c>
      <c r="Q36" s="58">
        <f>IFERROR(O36/N36,"")</f>
        <v>0.58718279430303155</v>
      </c>
      <c r="R36" s="9"/>
      <c r="S36" s="7"/>
    </row>
    <row r="37" spans="1:19" s="8" customFormat="1" ht="17.399999999999999" x14ac:dyDescent="0.3">
      <c r="A37" s="82" t="s">
        <v>81</v>
      </c>
      <c r="B37" s="81" t="s">
        <v>124</v>
      </c>
      <c r="C37" s="120">
        <f>SUM(C38:C43)</f>
        <v>32563.595999999998</v>
      </c>
      <c r="D37" s="120">
        <f>SUM(D38:D43)</f>
        <v>29708.056000000004</v>
      </c>
      <c r="E37" s="120">
        <f>SUM(E38:E43)</f>
        <v>14970.804670000001</v>
      </c>
      <c r="F37" s="120">
        <f t="shared" si="2"/>
        <v>-14737.251330000003</v>
      </c>
      <c r="G37" s="119">
        <f t="shared" si="3"/>
        <v>0.5039308081955951</v>
      </c>
      <c r="H37" s="120">
        <f t="shared" si="4"/>
        <v>-17592.791329999996</v>
      </c>
      <c r="I37" s="119">
        <f t="shared" si="5"/>
        <v>0.4597405234360481</v>
      </c>
      <c r="J37" s="118">
        <f>J38+J40+J41+J43+J39</f>
        <v>4518.0429999999997</v>
      </c>
      <c r="K37" s="118">
        <f>(K38+K40+K41+K43+K39)</f>
        <v>299.98471000000001</v>
      </c>
      <c r="L37" s="118">
        <f t="shared" si="6"/>
        <v>-4218.0582899999999</v>
      </c>
      <c r="M37" s="167">
        <f t="shared" si="7"/>
        <v>6.6397046243251781E-2</v>
      </c>
      <c r="N37" s="32">
        <f t="shared" si="11"/>
        <v>37081.638999999996</v>
      </c>
      <c r="O37" s="32">
        <f t="shared" si="12"/>
        <v>15270.789380000002</v>
      </c>
      <c r="P37" s="32">
        <f t="shared" si="13"/>
        <v>-21810.849619999994</v>
      </c>
      <c r="Q37" s="55">
        <f t="shared" si="9"/>
        <v>0.41181538334915574</v>
      </c>
      <c r="R37" s="9"/>
      <c r="S37" s="7"/>
    </row>
    <row r="38" spans="1:19" s="25" customFormat="1" ht="45.75" customHeight="1" x14ac:dyDescent="0.35">
      <c r="A38" s="83" t="s">
        <v>82</v>
      </c>
      <c r="B38" s="84" t="s">
        <v>205</v>
      </c>
      <c r="C38" s="127">
        <v>1098</v>
      </c>
      <c r="D38" s="127">
        <v>1088</v>
      </c>
      <c r="E38" s="127">
        <v>344.15065000000004</v>
      </c>
      <c r="F38" s="127">
        <f t="shared" si="2"/>
        <v>-743.84934999999996</v>
      </c>
      <c r="G38" s="125">
        <f t="shared" si="3"/>
        <v>0.31631493566176472</v>
      </c>
      <c r="H38" s="127">
        <f t="shared" si="4"/>
        <v>-753.84934999999996</v>
      </c>
      <c r="I38" s="125">
        <f t="shared" si="5"/>
        <v>0.31343410746812389</v>
      </c>
      <c r="J38" s="127">
        <v>1300</v>
      </c>
      <c r="K38" s="127">
        <v>299.98471000000001</v>
      </c>
      <c r="L38" s="127">
        <f t="shared" si="6"/>
        <v>-1000.01529</v>
      </c>
      <c r="M38" s="148">
        <f t="shared" si="7"/>
        <v>0.23075746923076923</v>
      </c>
      <c r="N38" s="42">
        <f t="shared" si="11"/>
        <v>2398</v>
      </c>
      <c r="O38" s="42">
        <f t="shared" si="12"/>
        <v>644.13535999999999</v>
      </c>
      <c r="P38" s="42">
        <f t="shared" si="13"/>
        <v>-1753.86464</v>
      </c>
      <c r="Q38" s="58">
        <f t="shared" si="9"/>
        <v>0.26861357798165136</v>
      </c>
      <c r="R38" s="9"/>
      <c r="S38" s="24"/>
    </row>
    <row r="39" spans="1:19" s="25" customFormat="1" ht="24.75" customHeight="1" x14ac:dyDescent="0.35">
      <c r="A39" s="83" t="s">
        <v>164</v>
      </c>
      <c r="B39" s="84" t="s">
        <v>165</v>
      </c>
      <c r="C39" s="127">
        <v>19464</v>
      </c>
      <c r="D39" s="127">
        <v>17911.600000000002</v>
      </c>
      <c r="E39" s="127">
        <v>14486.778330000001</v>
      </c>
      <c r="F39" s="127">
        <f t="shared" si="2"/>
        <v>-3424.8216700000012</v>
      </c>
      <c r="G39" s="125">
        <f t="shared" si="3"/>
        <v>0.8087930910694745</v>
      </c>
      <c r="H39" s="127">
        <f t="shared" si="4"/>
        <v>-4977.221669999999</v>
      </c>
      <c r="I39" s="125">
        <f t="shared" si="5"/>
        <v>0.74428577527743534</v>
      </c>
      <c r="J39" s="127">
        <v>0</v>
      </c>
      <c r="K39" s="127">
        <v>0</v>
      </c>
      <c r="L39" s="127">
        <f t="shared" si="6"/>
        <v>0</v>
      </c>
      <c r="M39" s="148" t="str">
        <f t="shared" si="7"/>
        <v/>
      </c>
      <c r="N39" s="42">
        <f>C39+J39</f>
        <v>19464</v>
      </c>
      <c r="O39" s="42">
        <f>E39+K39</f>
        <v>14486.778330000001</v>
      </c>
      <c r="P39" s="42">
        <f>O39-N39</f>
        <v>-4977.221669999999</v>
      </c>
      <c r="Q39" s="58">
        <f t="shared" si="9"/>
        <v>0.74428577527743534</v>
      </c>
      <c r="R39" s="9"/>
      <c r="S39" s="24"/>
    </row>
    <row r="40" spans="1:19" s="25" customFormat="1" ht="24.75" customHeight="1" x14ac:dyDescent="0.35">
      <c r="A40" s="83" t="s">
        <v>118</v>
      </c>
      <c r="B40" s="84" t="s">
        <v>125</v>
      </c>
      <c r="C40" s="127">
        <v>0</v>
      </c>
      <c r="D40" s="127">
        <v>0</v>
      </c>
      <c r="E40" s="127">
        <v>0</v>
      </c>
      <c r="F40" s="127">
        <f t="shared" si="2"/>
        <v>0</v>
      </c>
      <c r="G40" s="125" t="str">
        <f t="shared" si="3"/>
        <v/>
      </c>
      <c r="H40" s="127">
        <f t="shared" si="4"/>
        <v>0</v>
      </c>
      <c r="I40" s="125" t="str">
        <f t="shared" si="5"/>
        <v/>
      </c>
      <c r="J40" s="127">
        <v>1721.8</v>
      </c>
      <c r="K40" s="127">
        <v>0</v>
      </c>
      <c r="L40" s="127">
        <f t="shared" si="6"/>
        <v>-1721.8</v>
      </c>
      <c r="M40" s="148">
        <f t="shared" si="7"/>
        <v>0</v>
      </c>
      <c r="N40" s="42">
        <f t="shared" si="11"/>
        <v>1721.8</v>
      </c>
      <c r="O40" s="42">
        <f t="shared" si="12"/>
        <v>0</v>
      </c>
      <c r="P40" s="42">
        <f t="shared" si="13"/>
        <v>-1721.8</v>
      </c>
      <c r="Q40" s="58">
        <f t="shared" si="9"/>
        <v>0</v>
      </c>
      <c r="R40" s="9"/>
      <c r="S40" s="24"/>
    </row>
    <row r="41" spans="1:19" s="25" customFormat="1" ht="27.75" customHeight="1" x14ac:dyDescent="0.35">
      <c r="A41" s="83" t="s">
        <v>119</v>
      </c>
      <c r="B41" s="84" t="s">
        <v>206</v>
      </c>
      <c r="C41" s="127">
        <v>860</v>
      </c>
      <c r="D41" s="127">
        <v>785</v>
      </c>
      <c r="E41" s="127">
        <v>139.87568999999999</v>
      </c>
      <c r="F41" s="127">
        <f t="shared" si="2"/>
        <v>-645.12431000000004</v>
      </c>
      <c r="G41" s="125">
        <f t="shared" si="3"/>
        <v>0.17818559235668788</v>
      </c>
      <c r="H41" s="127">
        <f t="shared" si="4"/>
        <v>-720.12431000000004</v>
      </c>
      <c r="I41" s="125">
        <f t="shared" si="5"/>
        <v>0.16264615116279069</v>
      </c>
      <c r="J41" s="127">
        <v>0</v>
      </c>
      <c r="K41" s="127">
        <v>0</v>
      </c>
      <c r="L41" s="127">
        <f t="shared" si="6"/>
        <v>0</v>
      </c>
      <c r="M41" s="148" t="str">
        <f t="shared" si="7"/>
        <v/>
      </c>
      <c r="N41" s="42">
        <f t="shared" si="11"/>
        <v>860</v>
      </c>
      <c r="O41" s="42">
        <f t="shared" si="12"/>
        <v>139.87568999999999</v>
      </c>
      <c r="P41" s="42">
        <f t="shared" si="13"/>
        <v>-720.12431000000004</v>
      </c>
      <c r="Q41" s="58">
        <f t="shared" si="9"/>
        <v>0.16264615116279069</v>
      </c>
      <c r="R41" s="9"/>
      <c r="S41" s="24"/>
    </row>
    <row r="42" spans="1:19" s="25" customFormat="1" ht="27.75" hidden="1" customHeight="1" x14ac:dyDescent="0.35">
      <c r="A42" s="83" t="s">
        <v>195</v>
      </c>
      <c r="B42" s="84" t="s">
        <v>196</v>
      </c>
      <c r="C42" s="127">
        <v>0</v>
      </c>
      <c r="D42" s="127">
        <v>0</v>
      </c>
      <c r="E42" s="127">
        <v>0</v>
      </c>
      <c r="F42" s="127">
        <f>E42-D42</f>
        <v>0</v>
      </c>
      <c r="G42" s="125" t="str">
        <f>IFERROR(E42/D42,"")</f>
        <v/>
      </c>
      <c r="H42" s="127">
        <f>E42-C42</f>
        <v>0</v>
      </c>
      <c r="I42" s="125" t="str">
        <f>IFERROR(E42/C42,"")</f>
        <v/>
      </c>
      <c r="J42" s="127">
        <v>0</v>
      </c>
      <c r="K42" s="127">
        <v>0</v>
      </c>
      <c r="L42" s="127"/>
      <c r="M42" s="148"/>
      <c r="N42" s="42">
        <f>C42+J42</f>
        <v>0</v>
      </c>
      <c r="O42" s="42">
        <f>E42+K42</f>
        <v>0</v>
      </c>
      <c r="P42" s="42">
        <f>O42-N42</f>
        <v>0</v>
      </c>
      <c r="Q42" s="58" t="str">
        <f t="shared" si="9"/>
        <v/>
      </c>
      <c r="R42" s="9"/>
      <c r="S42" s="24"/>
    </row>
    <row r="43" spans="1:19" s="25" customFormat="1" ht="26.25" customHeight="1" x14ac:dyDescent="0.35">
      <c r="A43" s="83" t="s">
        <v>120</v>
      </c>
      <c r="B43" s="84" t="s">
        <v>44</v>
      </c>
      <c r="C43" s="127">
        <v>11141.596</v>
      </c>
      <c r="D43" s="127">
        <v>9923.4560000000001</v>
      </c>
      <c r="E43" s="127">
        <v>0</v>
      </c>
      <c r="F43" s="127">
        <f t="shared" si="2"/>
        <v>-9923.4560000000001</v>
      </c>
      <c r="G43" s="125">
        <f t="shared" si="3"/>
        <v>0</v>
      </c>
      <c r="H43" s="127">
        <f t="shared" si="4"/>
        <v>-11141.596</v>
      </c>
      <c r="I43" s="125">
        <f t="shared" si="5"/>
        <v>0</v>
      </c>
      <c r="J43" s="127">
        <v>1496.2429999999999</v>
      </c>
      <c r="K43" s="127">
        <v>0</v>
      </c>
      <c r="L43" s="127">
        <f t="shared" si="6"/>
        <v>-1496.2429999999999</v>
      </c>
      <c r="M43" s="148">
        <f t="shared" si="7"/>
        <v>0</v>
      </c>
      <c r="N43" s="42">
        <f t="shared" si="11"/>
        <v>12637.839</v>
      </c>
      <c r="O43" s="42">
        <f t="shared" si="12"/>
        <v>0</v>
      </c>
      <c r="P43" s="42">
        <f t="shared" si="13"/>
        <v>-12637.839</v>
      </c>
      <c r="Q43" s="58">
        <f t="shared" si="9"/>
        <v>0</v>
      </c>
      <c r="R43" s="9"/>
      <c r="S43" s="24"/>
    </row>
    <row r="44" spans="1:19" s="20" customFormat="1" ht="42.75" customHeight="1" x14ac:dyDescent="0.3">
      <c r="A44" s="62" t="s">
        <v>23</v>
      </c>
      <c r="B44" s="63" t="s">
        <v>90</v>
      </c>
      <c r="C44" s="141">
        <f>C6+C9+C10+C11+C27+C28+C29+C30+C37</f>
        <v>1366845.3559999999</v>
      </c>
      <c r="D44" s="141">
        <f>D6+D9+D10+D11+D27+D28+D29+D30+D37</f>
        <v>1284585.7649999999</v>
      </c>
      <c r="E44" s="141">
        <f>E6+E9+E10+E11+E27+E28+E29+E30+E37</f>
        <v>1137443.7528900001</v>
      </c>
      <c r="F44" s="141">
        <f t="shared" si="2"/>
        <v>-147142.01210999978</v>
      </c>
      <c r="G44" s="142">
        <f t="shared" ref="G44:G57" si="14">IFERROR(E44/D44,"")</f>
        <v>0.88545567285653382</v>
      </c>
      <c r="H44" s="141">
        <f t="shared" si="4"/>
        <v>-229401.60310999979</v>
      </c>
      <c r="I44" s="142">
        <f t="shared" ref="I44:I54" si="15">IFERROR(E44/C44,"")</f>
        <v>0.83216711231961793</v>
      </c>
      <c r="J44" s="141">
        <f>J6+J9+J10+J11+J27+J28+J29+J30+J37</f>
        <v>735655.66876000003</v>
      </c>
      <c r="K44" s="141">
        <f>K6+K9+K10+K11+K27+K28+K29+K30+K37</f>
        <v>479653.75873</v>
      </c>
      <c r="L44" s="141">
        <f t="shared" ref="L44:L60" si="16">K44-J44</f>
        <v>-256001.91003000003</v>
      </c>
      <c r="M44" s="142">
        <f>IFERROR(K44/J44,"")</f>
        <v>0.65200851308396834</v>
      </c>
      <c r="N44" s="36">
        <f>C44+J44</f>
        <v>2102501.0247599999</v>
      </c>
      <c r="O44" s="36">
        <f>E44+K44</f>
        <v>1617097.51162</v>
      </c>
      <c r="P44" s="36">
        <f t="shared" si="8"/>
        <v>-485403.51313999994</v>
      </c>
      <c r="Q44" s="64">
        <f>IFERROR(O44/N44,"")</f>
        <v>0.76913042732266512</v>
      </c>
      <c r="R44" s="18"/>
      <c r="S44" s="19"/>
    </row>
    <row r="45" spans="1:19" s="28" customFormat="1" ht="57.75" customHeight="1" x14ac:dyDescent="0.35">
      <c r="A45" s="75" t="s">
        <v>142</v>
      </c>
      <c r="B45" s="84" t="s">
        <v>143</v>
      </c>
      <c r="C45" s="127">
        <v>70960.493000000002</v>
      </c>
      <c r="D45" s="127">
        <v>70960.493000000002</v>
      </c>
      <c r="E45" s="127">
        <v>64089.292560000002</v>
      </c>
      <c r="F45" s="127">
        <f t="shared" si="2"/>
        <v>-6871.2004400000005</v>
      </c>
      <c r="G45" s="125">
        <f t="shared" si="14"/>
        <v>0.90316864850417544</v>
      </c>
      <c r="H45" s="127">
        <f t="shared" si="4"/>
        <v>-6871.2004400000005</v>
      </c>
      <c r="I45" s="125">
        <f t="shared" si="15"/>
        <v>0.90316864850417544</v>
      </c>
      <c r="J45" s="127">
        <v>67430.422999999995</v>
      </c>
      <c r="K45" s="127">
        <v>64398.222999999998</v>
      </c>
      <c r="L45" s="127">
        <f t="shared" si="16"/>
        <v>-3032.1999999999971</v>
      </c>
      <c r="M45" s="148">
        <f t="shared" ref="M45:M60" si="17">IFERROR(K45/J45,"")</f>
        <v>0.95503216700865134</v>
      </c>
      <c r="N45" s="42">
        <f>C45+J45</f>
        <v>138390.916</v>
      </c>
      <c r="O45" s="42">
        <f>E45+K45</f>
        <v>128487.51556</v>
      </c>
      <c r="P45" s="42">
        <f t="shared" si="8"/>
        <v>-9903.4004399999976</v>
      </c>
      <c r="Q45" s="67">
        <f t="shared" ref="Q45:Q60" si="18">IFERROR(O45/N45,"")</f>
        <v>0.92843894146925077</v>
      </c>
      <c r="R45" s="26"/>
      <c r="S45" s="27"/>
    </row>
    <row r="46" spans="1:19" s="18" customFormat="1" ht="17.399999999999999" x14ac:dyDescent="0.3">
      <c r="A46" s="62" t="s">
        <v>24</v>
      </c>
      <c r="B46" s="63" t="s">
        <v>161</v>
      </c>
      <c r="C46" s="141">
        <f>C44+C45</f>
        <v>1437805.8489999999</v>
      </c>
      <c r="D46" s="141">
        <f>D44+D45</f>
        <v>1355546.2579999999</v>
      </c>
      <c r="E46" s="141">
        <f>E44+E45</f>
        <v>1201533.0454500001</v>
      </c>
      <c r="F46" s="141">
        <f t="shared" si="2"/>
        <v>-154013.21254999982</v>
      </c>
      <c r="G46" s="142">
        <f t="shared" si="14"/>
        <v>0.88638291637702282</v>
      </c>
      <c r="H46" s="141">
        <f t="shared" si="4"/>
        <v>-236272.80354999984</v>
      </c>
      <c r="I46" s="142">
        <f t="shared" si="15"/>
        <v>0.83567127389673046</v>
      </c>
      <c r="J46" s="141">
        <f>J44+J45</f>
        <v>803086.09175999998</v>
      </c>
      <c r="K46" s="141">
        <f>K44+K45</f>
        <v>544051.98173</v>
      </c>
      <c r="L46" s="141">
        <f t="shared" si="16"/>
        <v>-259034.11002999998</v>
      </c>
      <c r="M46" s="142">
        <f t="shared" si="17"/>
        <v>0.67745162979685669</v>
      </c>
      <c r="N46" s="36">
        <f>C46+J46</f>
        <v>2240891.9407599997</v>
      </c>
      <c r="O46" s="36">
        <f>E46+K46</f>
        <v>1745585.0271800002</v>
      </c>
      <c r="P46" s="36">
        <f t="shared" si="8"/>
        <v>-495306.91357999947</v>
      </c>
      <c r="Q46" s="64">
        <f t="shared" si="18"/>
        <v>0.77896885406620009</v>
      </c>
    </row>
    <row r="47" spans="1:19" s="24" customFormat="1" ht="18" x14ac:dyDescent="0.35">
      <c r="A47" s="75" t="s">
        <v>86</v>
      </c>
      <c r="B47" s="84" t="s">
        <v>130</v>
      </c>
      <c r="C47" s="127">
        <v>2621.8310000000001</v>
      </c>
      <c r="D47" s="127">
        <v>2621.8310000000001</v>
      </c>
      <c r="E47" s="127">
        <v>2621.8310000000001</v>
      </c>
      <c r="F47" s="127">
        <f t="shared" si="2"/>
        <v>0</v>
      </c>
      <c r="G47" s="125">
        <f t="shared" si="14"/>
        <v>1</v>
      </c>
      <c r="H47" s="127">
        <f t="shared" si="4"/>
        <v>0</v>
      </c>
      <c r="I47" s="125">
        <f t="shared" si="15"/>
        <v>1</v>
      </c>
      <c r="J47" s="127">
        <v>0</v>
      </c>
      <c r="K47" s="127">
        <v>0</v>
      </c>
      <c r="L47" s="127">
        <f t="shared" si="16"/>
        <v>0</v>
      </c>
      <c r="M47" s="148" t="str">
        <f t="shared" si="17"/>
        <v/>
      </c>
      <c r="N47" s="42">
        <f>C47+J47</f>
        <v>2621.8310000000001</v>
      </c>
      <c r="O47" s="42">
        <f>E47+K47</f>
        <v>2621.8310000000001</v>
      </c>
      <c r="P47" s="42">
        <f t="shared" si="8"/>
        <v>0</v>
      </c>
      <c r="Q47" s="67">
        <f t="shared" si="18"/>
        <v>1</v>
      </c>
    </row>
    <row r="48" spans="1:19" s="24" customFormat="1" ht="54" x14ac:dyDescent="0.35">
      <c r="A48" s="75" t="s">
        <v>126</v>
      </c>
      <c r="B48" s="84" t="s">
        <v>131</v>
      </c>
      <c r="C48" s="127">
        <v>132196.32500000001</v>
      </c>
      <c r="D48" s="127">
        <v>129345.14300000001</v>
      </c>
      <c r="E48" s="127">
        <v>123031.1637</v>
      </c>
      <c r="F48" s="127">
        <f t="shared" si="2"/>
        <v>-6313.9793000000063</v>
      </c>
      <c r="G48" s="125">
        <f t="shared" si="14"/>
        <v>0.95118502980819308</v>
      </c>
      <c r="H48" s="127">
        <f t="shared" si="4"/>
        <v>-9165.161300000007</v>
      </c>
      <c r="I48" s="125">
        <f t="shared" si="15"/>
        <v>0.93067007498128251</v>
      </c>
      <c r="J48" s="127">
        <v>0</v>
      </c>
      <c r="K48" s="127">
        <v>0</v>
      </c>
      <c r="L48" s="127">
        <f t="shared" si="16"/>
        <v>0</v>
      </c>
      <c r="M48" s="148" t="str">
        <f t="shared" si="17"/>
        <v/>
      </c>
      <c r="N48" s="42">
        <f t="shared" ref="N48:N54" si="19">C48+J48</f>
        <v>132196.32500000001</v>
      </c>
      <c r="O48" s="42">
        <f t="shared" ref="O48:O54" si="20">E48+K48</f>
        <v>123031.1637</v>
      </c>
      <c r="P48" s="42">
        <f t="shared" ref="P48:P54" si="21">O48-N48</f>
        <v>-9165.161300000007</v>
      </c>
      <c r="Q48" s="67">
        <f t="shared" si="18"/>
        <v>0.93067007498128251</v>
      </c>
    </row>
    <row r="49" spans="1:19" s="16" customFormat="1" ht="59.25" customHeight="1" x14ac:dyDescent="0.35">
      <c r="A49" s="75" t="s">
        <v>127</v>
      </c>
      <c r="B49" s="84" t="s">
        <v>132</v>
      </c>
      <c r="C49" s="127">
        <v>71262.962</v>
      </c>
      <c r="D49" s="127">
        <v>66801.895000000004</v>
      </c>
      <c r="E49" s="127">
        <v>66801.894350000002</v>
      </c>
      <c r="F49" s="127">
        <f t="shared" si="2"/>
        <v>-6.5000000176951289E-4</v>
      </c>
      <c r="G49" s="125">
        <f t="shared" si="14"/>
        <v>0.99999999026973707</v>
      </c>
      <c r="H49" s="127">
        <f t="shared" si="4"/>
        <v>-4461.0676499999972</v>
      </c>
      <c r="I49" s="125">
        <f t="shared" si="15"/>
        <v>0.93739991259414679</v>
      </c>
      <c r="J49" s="127">
        <v>0</v>
      </c>
      <c r="K49" s="127">
        <v>0</v>
      </c>
      <c r="L49" s="127">
        <f t="shared" si="16"/>
        <v>0</v>
      </c>
      <c r="M49" s="148" t="str">
        <f t="shared" si="17"/>
        <v/>
      </c>
      <c r="N49" s="42">
        <f t="shared" si="19"/>
        <v>71262.962</v>
      </c>
      <c r="O49" s="42">
        <f t="shared" si="20"/>
        <v>66801.894350000002</v>
      </c>
      <c r="P49" s="42">
        <f t="shared" si="21"/>
        <v>-4461.0676499999972</v>
      </c>
      <c r="Q49" s="67">
        <f t="shared" si="18"/>
        <v>0.93739991259414679</v>
      </c>
    </row>
    <row r="50" spans="1:19" s="16" customFormat="1" ht="56.25" hidden="1" customHeight="1" x14ac:dyDescent="0.35">
      <c r="A50" s="75" t="s">
        <v>128</v>
      </c>
      <c r="B50" s="84" t="s">
        <v>133</v>
      </c>
      <c r="C50" s="127">
        <v>0</v>
      </c>
      <c r="D50" s="127">
        <v>0</v>
      </c>
      <c r="E50" s="127">
        <v>0</v>
      </c>
      <c r="F50" s="127">
        <f t="shared" si="2"/>
        <v>0</v>
      </c>
      <c r="G50" s="125" t="str">
        <f t="shared" si="14"/>
        <v/>
      </c>
      <c r="H50" s="127">
        <f t="shared" si="4"/>
        <v>0</v>
      </c>
      <c r="I50" s="125" t="str">
        <f t="shared" si="15"/>
        <v/>
      </c>
      <c r="J50" s="127">
        <v>0</v>
      </c>
      <c r="K50" s="127">
        <v>0</v>
      </c>
      <c r="L50" s="127">
        <f t="shared" si="16"/>
        <v>0</v>
      </c>
      <c r="M50" s="148" t="str">
        <f t="shared" si="17"/>
        <v/>
      </c>
      <c r="N50" s="42">
        <f t="shared" si="19"/>
        <v>0</v>
      </c>
      <c r="O50" s="42">
        <f t="shared" si="20"/>
        <v>0</v>
      </c>
      <c r="P50" s="42">
        <f t="shared" si="21"/>
        <v>0</v>
      </c>
      <c r="Q50" s="67" t="str">
        <f t="shared" si="18"/>
        <v/>
      </c>
    </row>
    <row r="51" spans="1:19" s="16" customFormat="1" ht="90" x14ac:dyDescent="0.35">
      <c r="A51" s="75" t="s">
        <v>169</v>
      </c>
      <c r="B51" s="84" t="s">
        <v>171</v>
      </c>
      <c r="C51" s="127">
        <v>632.44799999999998</v>
      </c>
      <c r="D51" s="127">
        <v>562.17600000000004</v>
      </c>
      <c r="E51" s="127">
        <v>562.17600000000004</v>
      </c>
      <c r="F51" s="127">
        <f t="shared" si="2"/>
        <v>0</v>
      </c>
      <c r="G51" s="125">
        <f t="shared" si="14"/>
        <v>1</v>
      </c>
      <c r="H51" s="127">
        <f t="shared" si="4"/>
        <v>-70.271999999999935</v>
      </c>
      <c r="I51" s="125">
        <f t="shared" si="15"/>
        <v>0.88888888888888895</v>
      </c>
      <c r="J51" s="127">
        <v>0</v>
      </c>
      <c r="K51" s="127">
        <v>0</v>
      </c>
      <c r="L51" s="127">
        <f>K51-J51</f>
        <v>0</v>
      </c>
      <c r="M51" s="148" t="str">
        <f>IFERROR(K51/J51,"")</f>
        <v/>
      </c>
      <c r="N51" s="42">
        <f t="shared" si="19"/>
        <v>632.44799999999998</v>
      </c>
      <c r="O51" s="42">
        <f t="shared" si="20"/>
        <v>562.17600000000004</v>
      </c>
      <c r="P51" s="42">
        <f t="shared" si="21"/>
        <v>-70.271999999999935</v>
      </c>
      <c r="Q51" s="67">
        <f>IFERROR(O51/N51,"")</f>
        <v>0.88888888888888895</v>
      </c>
    </row>
    <row r="52" spans="1:19" s="16" customFormat="1" ht="54" hidden="1" x14ac:dyDescent="0.35">
      <c r="A52" s="75" t="s">
        <v>170</v>
      </c>
      <c r="B52" s="84" t="s">
        <v>172</v>
      </c>
      <c r="C52" s="127">
        <v>0</v>
      </c>
      <c r="D52" s="127">
        <v>0</v>
      </c>
      <c r="E52" s="127">
        <v>0</v>
      </c>
      <c r="F52" s="127">
        <f t="shared" si="2"/>
        <v>0</v>
      </c>
      <c r="G52" s="125" t="str">
        <f t="shared" si="14"/>
        <v/>
      </c>
      <c r="H52" s="127">
        <f t="shared" si="4"/>
        <v>0</v>
      </c>
      <c r="I52" s="125" t="str">
        <f t="shared" si="15"/>
        <v/>
      </c>
      <c r="J52" s="127">
        <v>0</v>
      </c>
      <c r="K52" s="127">
        <v>0</v>
      </c>
      <c r="L52" s="127">
        <f>K52-J52</f>
        <v>0</v>
      </c>
      <c r="M52" s="148" t="str">
        <f>IFERROR(K52/J52,"")</f>
        <v/>
      </c>
      <c r="N52" s="42">
        <f t="shared" si="19"/>
        <v>0</v>
      </c>
      <c r="O52" s="42">
        <f t="shared" si="20"/>
        <v>0</v>
      </c>
      <c r="P52" s="42">
        <f t="shared" si="21"/>
        <v>0</v>
      </c>
      <c r="Q52" s="67" t="str">
        <f>IFERROR(O52/N52,"")</f>
        <v/>
      </c>
    </row>
    <row r="53" spans="1:19" s="30" customFormat="1" ht="54" x14ac:dyDescent="0.35">
      <c r="A53" s="75" t="s">
        <v>129</v>
      </c>
      <c r="B53" s="84" t="s">
        <v>134</v>
      </c>
      <c r="C53" s="127">
        <v>4181.4520000000002</v>
      </c>
      <c r="D53" s="127">
        <v>4161.0919999999996</v>
      </c>
      <c r="E53" s="127">
        <v>3809.2919999999999</v>
      </c>
      <c r="F53" s="127">
        <f t="shared" si="2"/>
        <v>-351.79999999999973</v>
      </c>
      <c r="G53" s="125">
        <f t="shared" si="14"/>
        <v>0.91545488540027475</v>
      </c>
      <c r="H53" s="127">
        <f t="shared" si="4"/>
        <v>-372.16000000000031</v>
      </c>
      <c r="I53" s="125">
        <f t="shared" si="15"/>
        <v>0.91099742386137628</v>
      </c>
      <c r="J53" s="127">
        <v>72994.824529999998</v>
      </c>
      <c r="K53" s="127">
        <v>41048.529000000002</v>
      </c>
      <c r="L53" s="127">
        <f t="shared" si="16"/>
        <v>-31946.295529999996</v>
      </c>
      <c r="M53" s="148">
        <f t="shared" si="17"/>
        <v>0.56234848517417213</v>
      </c>
      <c r="N53" s="42">
        <f t="shared" si="19"/>
        <v>77176.276530000003</v>
      </c>
      <c r="O53" s="42">
        <f t="shared" si="20"/>
        <v>44857.821000000004</v>
      </c>
      <c r="P53" s="42">
        <f t="shared" si="21"/>
        <v>-32318.455529999999</v>
      </c>
      <c r="Q53" s="67">
        <f t="shared" si="18"/>
        <v>0.58123847141761043</v>
      </c>
    </row>
    <row r="54" spans="1:19" s="17" customFormat="1" ht="17.399999999999999" x14ac:dyDescent="0.3">
      <c r="A54" s="62" t="s">
        <v>91</v>
      </c>
      <c r="B54" s="63" t="s">
        <v>89</v>
      </c>
      <c r="C54" s="141">
        <f>C46+SUM(C47:C53)</f>
        <v>1648700.8669999999</v>
      </c>
      <c r="D54" s="141">
        <f>D46+SUM(D47:D53)</f>
        <v>1559038.395</v>
      </c>
      <c r="E54" s="141">
        <f>E46+SUM(E47:E53)</f>
        <v>1398359.4025000001</v>
      </c>
      <c r="F54" s="141">
        <f t="shared" si="2"/>
        <v>-160678.99249999993</v>
      </c>
      <c r="G54" s="142">
        <f t="shared" si="14"/>
        <v>0.89693711648454943</v>
      </c>
      <c r="H54" s="141">
        <f t="shared" si="4"/>
        <v>-250341.46449999977</v>
      </c>
      <c r="I54" s="142">
        <f t="shared" si="15"/>
        <v>0.84815834727161588</v>
      </c>
      <c r="J54" s="141">
        <f>J46+SUM(J47:J53)</f>
        <v>876080.91628999996</v>
      </c>
      <c r="K54" s="141">
        <f>K46+SUM(K47:K53)</f>
        <v>585100.51072999998</v>
      </c>
      <c r="L54" s="141">
        <f>L46+SUM(L47:L53)</f>
        <v>-290980.40555999998</v>
      </c>
      <c r="M54" s="142">
        <f t="shared" si="17"/>
        <v>0.66786126697949921</v>
      </c>
      <c r="N54" s="36">
        <f t="shared" si="19"/>
        <v>2524781.7832899997</v>
      </c>
      <c r="O54" s="36">
        <f t="shared" si="20"/>
        <v>1983459.9132300001</v>
      </c>
      <c r="P54" s="36">
        <f t="shared" si="21"/>
        <v>-541321.87005999964</v>
      </c>
      <c r="Q54" s="64">
        <f t="shared" si="18"/>
        <v>0.7855965716947575</v>
      </c>
      <c r="R54" s="21"/>
      <c r="S54" s="21"/>
    </row>
    <row r="55" spans="1:19" ht="18" x14ac:dyDescent="0.35">
      <c r="A55" s="85"/>
      <c r="B55" s="86" t="s">
        <v>0</v>
      </c>
      <c r="C55" s="175">
        <f>C56+C57</f>
        <v>319.59100000000001</v>
      </c>
      <c r="D55" s="175">
        <f>D56+D57</f>
        <v>0</v>
      </c>
      <c r="E55" s="175">
        <f>E56+E57</f>
        <v>-67.944999999999993</v>
      </c>
      <c r="F55" s="175">
        <f t="shared" ref="F55:F60" si="22">E55-D55</f>
        <v>-67.944999999999993</v>
      </c>
      <c r="G55" s="119" t="str">
        <f t="shared" si="14"/>
        <v/>
      </c>
      <c r="H55" s="175"/>
      <c r="I55" s="167"/>
      <c r="J55" s="46">
        <f>J56+J57</f>
        <v>1145.7280000000001</v>
      </c>
      <c r="K55" s="46">
        <f>K56+K57</f>
        <v>-58.436999999999898</v>
      </c>
      <c r="L55" s="46"/>
      <c r="M55" s="79"/>
      <c r="N55" s="46">
        <f t="shared" ref="N55:N60" si="23">C55+J55</f>
        <v>1465.319</v>
      </c>
      <c r="O55" s="46">
        <f t="shared" ref="O55:O60" si="24">E55+K55</f>
        <v>-126.38199999999989</v>
      </c>
      <c r="P55" s="46"/>
      <c r="Q55" s="74"/>
      <c r="R55" s="1"/>
      <c r="S55" s="1"/>
    </row>
    <row r="56" spans="1:19" ht="18" x14ac:dyDescent="0.35">
      <c r="A56" s="29">
        <v>4110</v>
      </c>
      <c r="B56" s="31" t="s">
        <v>187</v>
      </c>
      <c r="C56" s="176">
        <v>319.59100000000001</v>
      </c>
      <c r="D56" s="176"/>
      <c r="E56" s="176">
        <v>0</v>
      </c>
      <c r="F56" s="176">
        <f t="shared" si="22"/>
        <v>0</v>
      </c>
      <c r="G56" s="174" t="str">
        <f t="shared" si="14"/>
        <v/>
      </c>
      <c r="H56" s="176"/>
      <c r="I56" s="170"/>
      <c r="J56" s="48">
        <v>2731.665</v>
      </c>
      <c r="K56" s="48">
        <v>1600</v>
      </c>
      <c r="L56" s="48"/>
      <c r="M56" s="79"/>
      <c r="N56" s="47">
        <f t="shared" si="23"/>
        <v>3051.2559999999999</v>
      </c>
      <c r="O56" s="47">
        <f t="shared" si="24"/>
        <v>1600</v>
      </c>
      <c r="P56" s="47"/>
      <c r="Q56" s="79"/>
      <c r="R56" s="1"/>
      <c r="S56" s="1"/>
    </row>
    <row r="57" spans="1:19" ht="21" customHeight="1" x14ac:dyDescent="0.35">
      <c r="A57" s="29">
        <v>4120</v>
      </c>
      <c r="B57" s="31" t="s">
        <v>188</v>
      </c>
      <c r="C57" s="176">
        <v>0</v>
      </c>
      <c r="D57" s="176"/>
      <c r="E57" s="176">
        <v>-67.944999999999993</v>
      </c>
      <c r="F57" s="176">
        <f>E57-D57</f>
        <v>-67.944999999999993</v>
      </c>
      <c r="G57" s="174" t="str">
        <f t="shared" si="14"/>
        <v/>
      </c>
      <c r="H57" s="176"/>
      <c r="I57" s="170"/>
      <c r="J57" s="47">
        <v>-1585.9369999999999</v>
      </c>
      <c r="K57" s="47">
        <v>-1658.4369999999999</v>
      </c>
      <c r="L57" s="47"/>
      <c r="M57" s="79"/>
      <c r="N57" s="47">
        <f>C57+J57</f>
        <v>-1585.9369999999999</v>
      </c>
      <c r="O57" s="47">
        <f>E57+K57</f>
        <v>-1726.3819999999998</v>
      </c>
      <c r="P57" s="47"/>
      <c r="Q57" s="79"/>
      <c r="R57" s="1"/>
      <c r="S57" s="1"/>
    </row>
    <row r="58" spans="1:19" ht="72" hidden="1" x14ac:dyDescent="0.35">
      <c r="A58" s="87">
        <v>8880</v>
      </c>
      <c r="B58" s="88" t="s">
        <v>135</v>
      </c>
      <c r="C58" s="215">
        <v>0</v>
      </c>
      <c r="D58" s="215">
        <v>0</v>
      </c>
      <c r="E58" s="215">
        <v>0</v>
      </c>
      <c r="F58" s="176">
        <f t="shared" si="22"/>
        <v>0</v>
      </c>
      <c r="G58" s="177"/>
      <c r="H58" s="176">
        <f>E58-C58</f>
        <v>0</v>
      </c>
      <c r="I58" s="142" t="str">
        <f t="shared" ref="I58:I60" si="25">IFERROR(E58/C58,"")</f>
        <v/>
      </c>
      <c r="J58" s="47">
        <v>0</v>
      </c>
      <c r="K58" s="47">
        <v>0</v>
      </c>
      <c r="L58" s="47">
        <f t="shared" si="16"/>
        <v>0</v>
      </c>
      <c r="M58" s="64" t="str">
        <f t="shared" si="17"/>
        <v/>
      </c>
      <c r="N58" s="47">
        <f t="shared" si="23"/>
        <v>0</v>
      </c>
      <c r="O58" s="47">
        <f t="shared" si="24"/>
        <v>0</v>
      </c>
      <c r="P58" s="47">
        <f>O58-N58</f>
        <v>0</v>
      </c>
      <c r="Q58" s="64" t="str">
        <f t="shared" si="18"/>
        <v/>
      </c>
      <c r="R58" s="1"/>
      <c r="S58" s="1"/>
    </row>
    <row r="59" spans="1:19" ht="36" hidden="1" x14ac:dyDescent="0.35">
      <c r="A59" s="87">
        <v>8860</v>
      </c>
      <c r="B59" s="88" t="s">
        <v>145</v>
      </c>
      <c r="C59" s="215">
        <v>0</v>
      </c>
      <c r="D59" s="215">
        <v>0</v>
      </c>
      <c r="E59" s="215">
        <v>0</v>
      </c>
      <c r="F59" s="176"/>
      <c r="G59" s="177"/>
      <c r="H59" s="176"/>
      <c r="I59" s="142" t="str">
        <f t="shared" si="25"/>
        <v/>
      </c>
      <c r="J59" s="47">
        <v>0</v>
      </c>
      <c r="K59" s="47">
        <v>0</v>
      </c>
      <c r="L59" s="47">
        <f t="shared" si="16"/>
        <v>0</v>
      </c>
      <c r="M59" s="64" t="str">
        <f t="shared" si="17"/>
        <v/>
      </c>
      <c r="N59" s="47"/>
      <c r="O59" s="47"/>
      <c r="P59" s="47"/>
      <c r="Q59" s="64" t="str">
        <f t="shared" si="18"/>
        <v/>
      </c>
      <c r="R59" s="1"/>
      <c r="S59" s="1"/>
    </row>
    <row r="60" spans="1:19" s="17" customFormat="1" ht="17.399999999999999" x14ac:dyDescent="0.3">
      <c r="A60" s="62"/>
      <c r="B60" s="63" t="s">
        <v>1</v>
      </c>
      <c r="C60" s="141">
        <f>C54+C55</f>
        <v>1649020.4579999999</v>
      </c>
      <c r="D60" s="141">
        <f>D54+D55</f>
        <v>1559038.395</v>
      </c>
      <c r="E60" s="141">
        <f>E54+E55</f>
        <v>1398291.4575</v>
      </c>
      <c r="F60" s="141">
        <f t="shared" si="22"/>
        <v>-160746.9375</v>
      </c>
      <c r="G60" s="142">
        <f>IFERROR(E60/D60,"")</f>
        <v>0.89689353513323833</v>
      </c>
      <c r="H60" s="141">
        <f>E60-C60</f>
        <v>-250729.00049999985</v>
      </c>
      <c r="I60" s="142">
        <f t="shared" si="25"/>
        <v>0.84795276536223552</v>
      </c>
      <c r="J60" s="36">
        <f>J54+J55</f>
        <v>877226.64428999997</v>
      </c>
      <c r="K60" s="36">
        <f>K54+K55</f>
        <v>585042.07372999995</v>
      </c>
      <c r="L60" s="36">
        <f t="shared" si="16"/>
        <v>-292184.57056000002</v>
      </c>
      <c r="M60" s="64">
        <f t="shared" si="17"/>
        <v>0.66692237124593368</v>
      </c>
      <c r="N60" s="36">
        <f t="shared" si="23"/>
        <v>2526247.1022899998</v>
      </c>
      <c r="O60" s="36">
        <f t="shared" si="24"/>
        <v>1983333.5312299998</v>
      </c>
      <c r="P60" s="36">
        <f>O60-N60</f>
        <v>-542913.57105999999</v>
      </c>
      <c r="Q60" s="64">
        <f t="shared" si="18"/>
        <v>0.78509086836047903</v>
      </c>
    </row>
    <row r="61" spans="1:19" x14ac:dyDescent="0.3">
      <c r="A61" s="89"/>
      <c r="B61" s="90"/>
      <c r="C61" s="216"/>
      <c r="D61" s="216"/>
      <c r="E61" s="216"/>
      <c r="F61" s="178"/>
      <c r="G61" s="178"/>
      <c r="H61" s="179"/>
      <c r="I61" s="180"/>
      <c r="J61" s="185"/>
      <c r="K61" s="186"/>
      <c r="M61" s="91"/>
    </row>
    <row r="62" spans="1:19" x14ac:dyDescent="0.3">
      <c r="A62" s="92"/>
      <c r="B62" s="70"/>
      <c r="C62" s="217"/>
      <c r="D62" s="217"/>
      <c r="E62" s="217"/>
      <c r="F62" s="179"/>
      <c r="G62" s="179"/>
      <c r="H62" s="179"/>
      <c r="I62" s="180"/>
      <c r="J62" s="186"/>
      <c r="K62" s="185" t="s">
        <v>21</v>
      </c>
      <c r="M62" s="91"/>
    </row>
    <row r="63" spans="1:19" x14ac:dyDescent="0.3">
      <c r="A63" s="93"/>
      <c r="B63" s="94"/>
      <c r="C63" s="218"/>
      <c r="D63" s="218"/>
      <c r="E63" s="218"/>
      <c r="F63" s="181"/>
      <c r="G63" s="181"/>
      <c r="H63" s="159"/>
      <c r="I63" s="156"/>
      <c r="J63" s="187"/>
      <c r="K63" s="188"/>
      <c r="M63" s="91"/>
    </row>
    <row r="64" spans="1:19" x14ac:dyDescent="0.3">
      <c r="A64" s="93"/>
      <c r="B64" s="94"/>
      <c r="C64" s="219"/>
      <c r="D64" s="210"/>
      <c r="E64" s="220"/>
      <c r="F64" s="159"/>
      <c r="G64" s="159"/>
      <c r="H64" s="159"/>
      <c r="I64" s="156"/>
      <c r="J64" s="189"/>
      <c r="K64" s="189"/>
      <c r="M64" s="91"/>
    </row>
    <row r="65" spans="1:13" ht="17.399999999999999" x14ac:dyDescent="0.3">
      <c r="A65" s="93"/>
      <c r="B65" s="95"/>
      <c r="C65" s="221"/>
      <c r="D65" s="222"/>
      <c r="E65" s="223"/>
      <c r="F65" s="159"/>
      <c r="G65" s="159"/>
      <c r="H65" s="159"/>
      <c r="I65" s="156"/>
      <c r="J65" s="190"/>
      <c r="K65" s="189"/>
      <c r="M65" s="91"/>
    </row>
    <row r="66" spans="1:13" x14ac:dyDescent="0.3">
      <c r="A66" s="93"/>
      <c r="B66" s="94"/>
      <c r="C66" s="219"/>
      <c r="D66" s="210">
        <v>1000</v>
      </c>
      <c r="E66" s="220"/>
      <c r="F66" s="159"/>
      <c r="G66" s="159"/>
      <c r="H66" s="159"/>
      <c r="I66" s="156"/>
      <c r="J66" s="189"/>
      <c r="K66" s="189"/>
      <c r="M66" s="91"/>
    </row>
    <row r="67" spans="1:13" x14ac:dyDescent="0.3">
      <c r="A67" s="93"/>
      <c r="B67" s="94"/>
      <c r="C67" s="219"/>
      <c r="D67" s="210"/>
      <c r="E67" s="220"/>
      <c r="F67" s="159"/>
      <c r="G67" s="159"/>
      <c r="H67" s="159"/>
      <c r="I67" s="182"/>
      <c r="J67" s="191"/>
      <c r="K67" s="189"/>
      <c r="L67" s="96"/>
      <c r="M67" s="97"/>
    </row>
    <row r="68" spans="1:13" x14ac:dyDescent="0.3">
      <c r="A68" s="93"/>
      <c r="B68" s="94"/>
      <c r="C68" s="219"/>
      <c r="D68" s="210"/>
      <c r="E68" s="220"/>
      <c r="F68" s="159"/>
      <c r="G68" s="159"/>
      <c r="H68" s="159"/>
      <c r="I68" s="156"/>
      <c r="J68" s="191"/>
      <c r="K68" s="189"/>
      <c r="M68" s="91"/>
    </row>
    <row r="69" spans="1:13" x14ac:dyDescent="0.3">
      <c r="A69" s="98"/>
      <c r="B69" s="99"/>
      <c r="C69" s="224"/>
      <c r="D69" s="154"/>
      <c r="E69" s="225"/>
      <c r="F69" s="155"/>
      <c r="G69" s="155"/>
      <c r="H69" s="155"/>
      <c r="M69" s="91"/>
    </row>
    <row r="70" spans="1:13" x14ac:dyDescent="0.3">
      <c r="A70" s="98"/>
      <c r="B70" s="99"/>
      <c r="C70" s="224"/>
      <c r="D70" s="154"/>
      <c r="E70" s="225"/>
      <c r="F70" s="155"/>
      <c r="G70" s="155"/>
      <c r="H70" s="155"/>
      <c r="M70" s="91"/>
    </row>
    <row r="71" spans="1:13" x14ac:dyDescent="0.3">
      <c r="A71" s="98"/>
      <c r="B71" s="99"/>
      <c r="C71" s="224"/>
      <c r="D71" s="154"/>
      <c r="E71" s="225"/>
      <c r="F71" s="155"/>
      <c r="G71" s="155"/>
      <c r="H71" s="155"/>
      <c r="M71" s="91"/>
    </row>
    <row r="72" spans="1:13" x14ac:dyDescent="0.3">
      <c r="M72" s="91"/>
    </row>
    <row r="73" spans="1:13" x14ac:dyDescent="0.3">
      <c r="M73" s="91"/>
    </row>
    <row r="74" spans="1:13" x14ac:dyDescent="0.3">
      <c r="M74" s="91"/>
    </row>
    <row r="75" spans="1:13" x14ac:dyDescent="0.3">
      <c r="M75" s="91"/>
    </row>
    <row r="76" spans="1:13" x14ac:dyDescent="0.3">
      <c r="M76" s="91"/>
    </row>
    <row r="77" spans="1:13" x14ac:dyDescent="0.3">
      <c r="M77" s="91"/>
    </row>
    <row r="78" spans="1:13" x14ac:dyDescent="0.3">
      <c r="M78" s="91"/>
    </row>
    <row r="79" spans="1:13" x14ac:dyDescent="0.3">
      <c r="M79" s="91"/>
    </row>
    <row r="80" spans="1:13" x14ac:dyDescent="0.3">
      <c r="M80" s="91"/>
    </row>
    <row r="81" spans="13:13" x14ac:dyDescent="0.3">
      <c r="M81" s="91"/>
    </row>
    <row r="82" spans="13:13" x14ac:dyDescent="0.3">
      <c r="M82" s="91"/>
    </row>
    <row r="83" spans="13:13" x14ac:dyDescent="0.3">
      <c r="M83" s="91"/>
    </row>
    <row r="84" spans="13:13" x14ac:dyDescent="0.3">
      <c r="M84" s="91"/>
    </row>
    <row r="85" spans="13:13" x14ac:dyDescent="0.3">
      <c r="M85" s="91"/>
    </row>
    <row r="86" spans="13:13" x14ac:dyDescent="0.3">
      <c r="M86" s="91"/>
    </row>
    <row r="87" spans="13:13" x14ac:dyDescent="0.3">
      <c r="M87" s="91"/>
    </row>
    <row r="88" spans="13:13" x14ac:dyDescent="0.3">
      <c r="M88" s="91"/>
    </row>
    <row r="89" spans="13:13" x14ac:dyDescent="0.3">
      <c r="M89" s="91"/>
    </row>
    <row r="90" spans="13:13" x14ac:dyDescent="0.3">
      <c r="M90" s="91"/>
    </row>
    <row r="91" spans="13:13" x14ac:dyDescent="0.3">
      <c r="M91" s="91"/>
    </row>
    <row r="92" spans="13:13" x14ac:dyDescent="0.3">
      <c r="M92" s="91"/>
    </row>
    <row r="93" spans="13:13" x14ac:dyDescent="0.3">
      <c r="M93" s="91"/>
    </row>
    <row r="94" spans="13:13" x14ac:dyDescent="0.3">
      <c r="M94" s="91"/>
    </row>
    <row r="95" spans="13:13" x14ac:dyDescent="0.3">
      <c r="M95" s="91"/>
    </row>
    <row r="96" spans="13:13" x14ac:dyDescent="0.3">
      <c r="M96" s="91"/>
    </row>
    <row r="97" spans="13:13" x14ac:dyDescent="0.3">
      <c r="M97" s="91"/>
    </row>
    <row r="98" spans="13:13" x14ac:dyDescent="0.3">
      <c r="M98" s="91"/>
    </row>
    <row r="99" spans="13:13" x14ac:dyDescent="0.3">
      <c r="M99" s="91"/>
    </row>
    <row r="100" spans="13:13" x14ac:dyDescent="0.3">
      <c r="M100" s="91"/>
    </row>
    <row r="101" spans="13:13" x14ac:dyDescent="0.3">
      <c r="M101" s="91"/>
    </row>
    <row r="102" spans="13:13" x14ac:dyDescent="0.3">
      <c r="M102" s="91"/>
    </row>
    <row r="103" spans="13:13" x14ac:dyDescent="0.3">
      <c r="M103" s="91"/>
    </row>
    <row r="104" spans="13:13" x14ac:dyDescent="0.3">
      <c r="M104" s="91"/>
    </row>
    <row r="105" spans="13:13" x14ac:dyDescent="0.3">
      <c r="M105" s="91"/>
    </row>
    <row r="106" spans="13:13" x14ac:dyDescent="0.3">
      <c r="M106" s="91"/>
    </row>
    <row r="107" spans="13:13" x14ac:dyDescent="0.3">
      <c r="M107" s="91"/>
    </row>
    <row r="108" spans="13:13" x14ac:dyDescent="0.3">
      <c r="M108" s="91"/>
    </row>
    <row r="109" spans="13:13" x14ac:dyDescent="0.3">
      <c r="M109" s="91"/>
    </row>
    <row r="110" spans="13:13" x14ac:dyDescent="0.3">
      <c r="M110" s="91"/>
    </row>
    <row r="111" spans="13:13" x14ac:dyDescent="0.3">
      <c r="M111" s="91"/>
    </row>
    <row r="112" spans="13:13" x14ac:dyDescent="0.3">
      <c r="M112" s="91"/>
    </row>
    <row r="113" spans="13:13" x14ac:dyDescent="0.3">
      <c r="M113" s="91"/>
    </row>
    <row r="114" spans="13:13" x14ac:dyDescent="0.3">
      <c r="M114" s="91"/>
    </row>
    <row r="115" spans="13:13" x14ac:dyDescent="0.3">
      <c r="M115" s="91"/>
    </row>
    <row r="116" spans="13:13" x14ac:dyDescent="0.3">
      <c r="M116" s="91"/>
    </row>
    <row r="117" spans="13:13" x14ac:dyDescent="0.3">
      <c r="M117" s="91"/>
    </row>
    <row r="118" spans="13:13" x14ac:dyDescent="0.3">
      <c r="M118" s="91"/>
    </row>
    <row r="119" spans="13:13" x14ac:dyDescent="0.3">
      <c r="M119" s="91"/>
    </row>
    <row r="120" spans="13:13" x14ac:dyDescent="0.3">
      <c r="M120" s="91"/>
    </row>
    <row r="121" spans="13:13" x14ac:dyDescent="0.3">
      <c r="M121" s="91"/>
    </row>
    <row r="122" spans="13:13" x14ac:dyDescent="0.3">
      <c r="M122" s="91"/>
    </row>
    <row r="123" spans="13:13" x14ac:dyDescent="0.3">
      <c r="M123" s="91"/>
    </row>
    <row r="124" spans="13:13" x14ac:dyDescent="0.3">
      <c r="M124" s="91"/>
    </row>
    <row r="125" spans="13:13" x14ac:dyDescent="0.3">
      <c r="M125" s="91"/>
    </row>
    <row r="126" spans="13:13" x14ac:dyDescent="0.3">
      <c r="M126" s="91"/>
    </row>
    <row r="127" spans="13:13" x14ac:dyDescent="0.3">
      <c r="M127" s="91"/>
    </row>
    <row r="128" spans="13:13" x14ac:dyDescent="0.3">
      <c r="M128" s="91"/>
    </row>
    <row r="129" spans="13:13" x14ac:dyDescent="0.3">
      <c r="M129" s="91"/>
    </row>
    <row r="130" spans="13:13" x14ac:dyDescent="0.3">
      <c r="M130" s="91"/>
    </row>
    <row r="131" spans="13:13" x14ac:dyDescent="0.3">
      <c r="M131" s="91"/>
    </row>
    <row r="132" spans="13:13" x14ac:dyDescent="0.3">
      <c r="M132" s="91"/>
    </row>
    <row r="133" spans="13:13" x14ac:dyDescent="0.3">
      <c r="M133" s="91"/>
    </row>
    <row r="134" spans="13:13" x14ac:dyDescent="0.3">
      <c r="M134" s="91"/>
    </row>
    <row r="135" spans="13:13" x14ac:dyDescent="0.3">
      <c r="M135" s="91"/>
    </row>
    <row r="136" spans="13:13" x14ac:dyDescent="0.3">
      <c r="M136" s="91"/>
    </row>
    <row r="137" spans="13:13" x14ac:dyDescent="0.3">
      <c r="M137" s="91"/>
    </row>
    <row r="138" spans="13:13" x14ac:dyDescent="0.3">
      <c r="M138" s="91"/>
    </row>
    <row r="139" spans="13:13" x14ac:dyDescent="0.3">
      <c r="M139" s="91"/>
    </row>
    <row r="140" spans="13:13" x14ac:dyDescent="0.3">
      <c r="M140" s="91"/>
    </row>
    <row r="141" spans="13:13" x14ac:dyDescent="0.3">
      <c r="M141" s="91"/>
    </row>
    <row r="142" spans="13:13" x14ac:dyDescent="0.3">
      <c r="M142" s="91"/>
    </row>
    <row r="143" spans="13:13" x14ac:dyDescent="0.3">
      <c r="M143" s="91"/>
    </row>
    <row r="144" spans="13:13" x14ac:dyDescent="0.3">
      <c r="M144" s="91"/>
    </row>
    <row r="145" spans="13:13" x14ac:dyDescent="0.3">
      <c r="M145" s="91"/>
    </row>
    <row r="146" spans="13:13" x14ac:dyDescent="0.3">
      <c r="M146" s="91"/>
    </row>
    <row r="147" spans="13:13" x14ac:dyDescent="0.3">
      <c r="M147" s="91"/>
    </row>
    <row r="148" spans="13:13" x14ac:dyDescent="0.3">
      <c r="M148" s="91"/>
    </row>
    <row r="149" spans="13:13" x14ac:dyDescent="0.3">
      <c r="M149" s="91"/>
    </row>
    <row r="150" spans="13:13" x14ac:dyDescent="0.3">
      <c r="M150" s="91"/>
    </row>
    <row r="151" spans="13:13" x14ac:dyDescent="0.3">
      <c r="M151" s="91"/>
    </row>
    <row r="152" spans="13:13" x14ac:dyDescent="0.3">
      <c r="M152" s="91"/>
    </row>
    <row r="153" spans="13:13" x14ac:dyDescent="0.3">
      <c r="M153" s="91"/>
    </row>
    <row r="154" spans="13:13" x14ac:dyDescent="0.3">
      <c r="M154" s="91"/>
    </row>
    <row r="155" spans="13:13" x14ac:dyDescent="0.3">
      <c r="M155" s="91"/>
    </row>
    <row r="156" spans="13:13" x14ac:dyDescent="0.3">
      <c r="M156" s="91"/>
    </row>
    <row r="157" spans="13:13" x14ac:dyDescent="0.3">
      <c r="M157" s="91"/>
    </row>
    <row r="158" spans="13:13" x14ac:dyDescent="0.3">
      <c r="M158" s="91"/>
    </row>
    <row r="159" spans="13:13" x14ac:dyDescent="0.3">
      <c r="M159" s="91"/>
    </row>
    <row r="160" spans="13:13" x14ac:dyDescent="0.3">
      <c r="M160" s="91"/>
    </row>
    <row r="161" spans="13:13" x14ac:dyDescent="0.3">
      <c r="M161" s="91"/>
    </row>
    <row r="162" spans="13:13" x14ac:dyDescent="0.3">
      <c r="M162" s="91"/>
    </row>
    <row r="163" spans="13:13" x14ac:dyDescent="0.3">
      <c r="M163" s="91"/>
    </row>
    <row r="164" spans="13:13" x14ac:dyDescent="0.3">
      <c r="M164" s="91"/>
    </row>
    <row r="165" spans="13:13" x14ac:dyDescent="0.3">
      <c r="M165" s="91"/>
    </row>
    <row r="166" spans="13:13" x14ac:dyDescent="0.3">
      <c r="M166" s="91"/>
    </row>
    <row r="167" spans="13:13" x14ac:dyDescent="0.3">
      <c r="M167" s="91"/>
    </row>
    <row r="168" spans="13:13" x14ac:dyDescent="0.3">
      <c r="M168" s="91"/>
    </row>
    <row r="169" spans="13:13" x14ac:dyDescent="0.3">
      <c r="M169" s="91"/>
    </row>
    <row r="170" spans="13:13" x14ac:dyDescent="0.3">
      <c r="M170" s="91"/>
    </row>
    <row r="171" spans="13:13" x14ac:dyDescent="0.3">
      <c r="M171" s="91"/>
    </row>
    <row r="172" spans="13:13" x14ac:dyDescent="0.3">
      <c r="M172" s="91"/>
    </row>
    <row r="173" spans="13:13" x14ac:dyDescent="0.3">
      <c r="M173" s="91"/>
    </row>
    <row r="174" spans="13:13" x14ac:dyDescent="0.3">
      <c r="M174" s="91"/>
    </row>
    <row r="175" spans="13:13" x14ac:dyDescent="0.3">
      <c r="M175" s="91"/>
    </row>
    <row r="176" spans="13:13" x14ac:dyDescent="0.3">
      <c r="M176" s="91"/>
    </row>
    <row r="177" spans="13:13" x14ac:dyDescent="0.3">
      <c r="M177" s="91"/>
    </row>
    <row r="178" spans="13:13" x14ac:dyDescent="0.3">
      <c r="M178" s="91"/>
    </row>
    <row r="179" spans="13:13" x14ac:dyDescent="0.3">
      <c r="M179" s="91"/>
    </row>
    <row r="180" spans="13:13" x14ac:dyDescent="0.3">
      <c r="M180" s="91"/>
    </row>
    <row r="181" spans="13:13" x14ac:dyDescent="0.3">
      <c r="M181" s="91"/>
    </row>
    <row r="182" spans="13:13" x14ac:dyDescent="0.3">
      <c r="M182" s="91"/>
    </row>
    <row r="183" spans="13:13" x14ac:dyDescent="0.3">
      <c r="M183" s="91"/>
    </row>
    <row r="184" spans="13:13" x14ac:dyDescent="0.3">
      <c r="M184" s="91"/>
    </row>
    <row r="185" spans="13:13" x14ac:dyDescent="0.3">
      <c r="M185" s="91"/>
    </row>
    <row r="186" spans="13:13" x14ac:dyDescent="0.3">
      <c r="M186" s="91"/>
    </row>
    <row r="187" spans="13:13" x14ac:dyDescent="0.3">
      <c r="M187" s="91"/>
    </row>
    <row r="188" spans="13:13" x14ac:dyDescent="0.3">
      <c r="M188" s="91"/>
    </row>
    <row r="189" spans="13:13" x14ac:dyDescent="0.3">
      <c r="M189" s="91"/>
    </row>
    <row r="190" spans="13:13" x14ac:dyDescent="0.3">
      <c r="M190" s="91"/>
    </row>
    <row r="191" spans="13:13" x14ac:dyDescent="0.3">
      <c r="M191" s="91"/>
    </row>
    <row r="192" spans="13:13" x14ac:dyDescent="0.3">
      <c r="M192" s="91"/>
    </row>
    <row r="193" spans="13:13" x14ac:dyDescent="0.3">
      <c r="M193" s="91"/>
    </row>
    <row r="194" spans="13:13" x14ac:dyDescent="0.3">
      <c r="M194" s="91"/>
    </row>
    <row r="195" spans="13:13" x14ac:dyDescent="0.3">
      <c r="M195" s="91"/>
    </row>
    <row r="196" spans="13:13" x14ac:dyDescent="0.3">
      <c r="M196" s="91"/>
    </row>
    <row r="197" spans="13:13" x14ac:dyDescent="0.3">
      <c r="M197" s="91"/>
    </row>
    <row r="198" spans="13:13" x14ac:dyDescent="0.3">
      <c r="M198" s="91"/>
    </row>
    <row r="199" spans="13:13" x14ac:dyDescent="0.3">
      <c r="M199" s="91"/>
    </row>
    <row r="200" spans="13:13" x14ac:dyDescent="0.3">
      <c r="M200" s="91"/>
    </row>
    <row r="201" spans="13:13" x14ac:dyDescent="0.3">
      <c r="M201" s="91"/>
    </row>
    <row r="202" spans="13:13" x14ac:dyDescent="0.3">
      <c r="M202" s="91"/>
    </row>
    <row r="203" spans="13:13" x14ac:dyDescent="0.3">
      <c r="M203" s="91"/>
    </row>
    <row r="204" spans="13:13" x14ac:dyDescent="0.3">
      <c r="M204" s="91"/>
    </row>
    <row r="205" spans="13:13" x14ac:dyDescent="0.3">
      <c r="M205" s="91"/>
    </row>
    <row r="206" spans="13:13" x14ac:dyDescent="0.3">
      <c r="M206" s="91"/>
    </row>
    <row r="207" spans="13:13" x14ac:dyDescent="0.3">
      <c r="M207" s="91"/>
    </row>
    <row r="208" spans="13:13" x14ac:dyDescent="0.3">
      <c r="M208" s="91"/>
    </row>
    <row r="209" spans="13:13" x14ac:dyDescent="0.3">
      <c r="M209" s="91"/>
    </row>
    <row r="210" spans="13:13" x14ac:dyDescent="0.3">
      <c r="M210" s="91"/>
    </row>
    <row r="211" spans="13:13" x14ac:dyDescent="0.3">
      <c r="M211" s="91"/>
    </row>
    <row r="212" spans="13:13" x14ac:dyDescent="0.3">
      <c r="M212" s="91"/>
    </row>
    <row r="213" spans="13:13" x14ac:dyDescent="0.3">
      <c r="M213" s="91"/>
    </row>
    <row r="214" spans="13:13" x14ac:dyDescent="0.3">
      <c r="M214" s="91"/>
    </row>
    <row r="215" spans="13:13" x14ac:dyDescent="0.3">
      <c r="M215" s="91"/>
    </row>
    <row r="216" spans="13:13" x14ac:dyDescent="0.3">
      <c r="M216" s="91"/>
    </row>
    <row r="217" spans="13:13" x14ac:dyDescent="0.3">
      <c r="M217" s="91"/>
    </row>
    <row r="218" spans="13:13" x14ac:dyDescent="0.3">
      <c r="M218" s="91"/>
    </row>
    <row r="219" spans="13:13" x14ac:dyDescent="0.3">
      <c r="M219" s="91"/>
    </row>
    <row r="220" spans="13:13" x14ac:dyDescent="0.3">
      <c r="M220" s="91"/>
    </row>
    <row r="221" spans="13:13" x14ac:dyDescent="0.3">
      <c r="M221" s="91"/>
    </row>
    <row r="222" spans="13:13" x14ac:dyDescent="0.3">
      <c r="M222" s="91"/>
    </row>
    <row r="223" spans="13:13" x14ac:dyDescent="0.3">
      <c r="M223" s="91"/>
    </row>
    <row r="224" spans="13:13" x14ac:dyDescent="0.3">
      <c r="M224" s="91"/>
    </row>
    <row r="225" spans="13:13" x14ac:dyDescent="0.3">
      <c r="M225" s="91"/>
    </row>
    <row r="226" spans="13:13" x14ac:dyDescent="0.3">
      <c r="M226" s="91"/>
    </row>
    <row r="227" spans="13:13" x14ac:dyDescent="0.3">
      <c r="M227" s="91"/>
    </row>
    <row r="228" spans="13:13" x14ac:dyDescent="0.3">
      <c r="M228" s="91"/>
    </row>
    <row r="229" spans="13:13" x14ac:dyDescent="0.3">
      <c r="M229" s="91"/>
    </row>
    <row r="230" spans="13:13" x14ac:dyDescent="0.3">
      <c r="M230" s="91"/>
    </row>
    <row r="231" spans="13:13" x14ac:dyDescent="0.3">
      <c r="M231" s="91"/>
    </row>
    <row r="232" spans="13:13" x14ac:dyDescent="0.3">
      <c r="M232" s="91"/>
    </row>
    <row r="233" spans="13:13" x14ac:dyDescent="0.3">
      <c r="M233" s="91"/>
    </row>
    <row r="234" spans="13:13" x14ac:dyDescent="0.3">
      <c r="M234" s="91"/>
    </row>
    <row r="235" spans="13:13" x14ac:dyDescent="0.3">
      <c r="M235" s="91"/>
    </row>
    <row r="236" spans="13:13" x14ac:dyDescent="0.3">
      <c r="M236" s="91"/>
    </row>
    <row r="237" spans="13:13" x14ac:dyDescent="0.3">
      <c r="M237" s="91"/>
    </row>
    <row r="238" spans="13:13" x14ac:dyDescent="0.3">
      <c r="M238" s="91"/>
    </row>
    <row r="239" spans="13:13" x14ac:dyDescent="0.3">
      <c r="M239" s="91"/>
    </row>
    <row r="240" spans="13:13" x14ac:dyDescent="0.3">
      <c r="M240" s="91"/>
    </row>
    <row r="241" spans="13:13" x14ac:dyDescent="0.3">
      <c r="M241" s="91"/>
    </row>
    <row r="242" spans="13:13" x14ac:dyDescent="0.3">
      <c r="M242" s="91"/>
    </row>
    <row r="243" spans="13:13" x14ac:dyDescent="0.3">
      <c r="M243" s="91"/>
    </row>
    <row r="244" spans="13:13" x14ac:dyDescent="0.3">
      <c r="M244" s="91"/>
    </row>
    <row r="245" spans="13:13" x14ac:dyDescent="0.3">
      <c r="M245" s="91"/>
    </row>
    <row r="246" spans="13:13" x14ac:dyDescent="0.3">
      <c r="M246" s="91"/>
    </row>
    <row r="247" spans="13:13" x14ac:dyDescent="0.3">
      <c r="M247" s="91"/>
    </row>
    <row r="248" spans="13:13" x14ac:dyDescent="0.3">
      <c r="M248" s="91"/>
    </row>
    <row r="249" spans="13:13" x14ac:dyDescent="0.3">
      <c r="M249" s="91"/>
    </row>
    <row r="250" spans="13:13" x14ac:dyDescent="0.3">
      <c r="M250" s="91"/>
    </row>
    <row r="251" spans="13:13" x14ac:dyDescent="0.3">
      <c r="M251" s="91"/>
    </row>
    <row r="252" spans="13:13" x14ac:dyDescent="0.3">
      <c r="M252" s="91"/>
    </row>
    <row r="253" spans="13:13" x14ac:dyDescent="0.3">
      <c r="M253" s="91"/>
    </row>
    <row r="254" spans="13:13" x14ac:dyDescent="0.3">
      <c r="M254" s="91"/>
    </row>
    <row r="255" spans="13:13" x14ac:dyDescent="0.3">
      <c r="M255" s="91"/>
    </row>
    <row r="256" spans="13:13" x14ac:dyDescent="0.3">
      <c r="M256" s="91"/>
    </row>
    <row r="257" spans="13:13" x14ac:dyDescent="0.3">
      <c r="M257" s="91"/>
    </row>
    <row r="258" spans="13:13" x14ac:dyDescent="0.3">
      <c r="M258" s="91"/>
    </row>
    <row r="259" spans="13:13" x14ac:dyDescent="0.3">
      <c r="M259" s="91"/>
    </row>
    <row r="260" spans="13:13" x14ac:dyDescent="0.3">
      <c r="M260" s="91"/>
    </row>
    <row r="261" spans="13:13" x14ac:dyDescent="0.3">
      <c r="M261" s="91"/>
    </row>
    <row r="262" spans="13:13" x14ac:dyDescent="0.3">
      <c r="M262" s="91"/>
    </row>
    <row r="263" spans="13:13" x14ac:dyDescent="0.3">
      <c r="M263" s="91"/>
    </row>
    <row r="264" spans="13:13" x14ac:dyDescent="0.3">
      <c r="M264" s="91"/>
    </row>
    <row r="265" spans="13:13" x14ac:dyDescent="0.3">
      <c r="M265" s="91"/>
    </row>
    <row r="266" spans="13:13" x14ac:dyDescent="0.3">
      <c r="M266" s="91"/>
    </row>
    <row r="267" spans="13:13" x14ac:dyDescent="0.3">
      <c r="M267" s="91"/>
    </row>
    <row r="268" spans="13:13" x14ac:dyDescent="0.3">
      <c r="M268" s="91"/>
    </row>
    <row r="269" spans="13:13" x14ac:dyDescent="0.3">
      <c r="M269" s="91"/>
    </row>
    <row r="270" spans="13:13" x14ac:dyDescent="0.3">
      <c r="M270" s="91"/>
    </row>
    <row r="271" spans="13:13" x14ac:dyDescent="0.3">
      <c r="M271" s="91"/>
    </row>
    <row r="272" spans="13:13" x14ac:dyDescent="0.3">
      <c r="M272" s="91"/>
    </row>
    <row r="273" spans="13:13" x14ac:dyDescent="0.3">
      <c r="M273" s="91"/>
    </row>
    <row r="274" spans="13:13" x14ac:dyDescent="0.3">
      <c r="M274" s="91"/>
    </row>
    <row r="275" spans="13:13" x14ac:dyDescent="0.3">
      <c r="M275" s="91"/>
    </row>
    <row r="276" spans="13:13" x14ac:dyDescent="0.3">
      <c r="M276" s="91"/>
    </row>
    <row r="277" spans="13:13" x14ac:dyDescent="0.3">
      <c r="M277" s="91"/>
    </row>
    <row r="278" spans="13:13" x14ac:dyDescent="0.3">
      <c r="M278" s="91"/>
    </row>
    <row r="279" spans="13:13" x14ac:dyDescent="0.3">
      <c r="M279" s="91"/>
    </row>
    <row r="280" spans="13:13" x14ac:dyDescent="0.3">
      <c r="M280" s="91"/>
    </row>
    <row r="281" spans="13:13" x14ac:dyDescent="0.3">
      <c r="M281" s="91"/>
    </row>
    <row r="282" spans="13:13" x14ac:dyDescent="0.3">
      <c r="M282" s="91"/>
    </row>
    <row r="283" spans="13:13" x14ac:dyDescent="0.3">
      <c r="M283" s="91"/>
    </row>
    <row r="284" spans="13:13" x14ac:dyDescent="0.3">
      <c r="M284" s="91"/>
    </row>
    <row r="285" spans="13:13" x14ac:dyDescent="0.3">
      <c r="M285" s="91"/>
    </row>
    <row r="286" spans="13:13" x14ac:dyDescent="0.3">
      <c r="M286" s="91"/>
    </row>
    <row r="287" spans="13:13" x14ac:dyDescent="0.3">
      <c r="M287" s="91"/>
    </row>
    <row r="288" spans="13:13" x14ac:dyDescent="0.3">
      <c r="M288" s="91"/>
    </row>
  </sheetData>
  <sheetProtection password="C4FF" sheet="1"/>
  <mergeCells count="7">
    <mergeCell ref="A1:D1"/>
    <mergeCell ref="P2:Q2"/>
    <mergeCell ref="A3:A4"/>
    <mergeCell ref="B3:B4"/>
    <mergeCell ref="C3:I3"/>
    <mergeCell ref="J3:M3"/>
    <mergeCell ref="N3:Q3"/>
  </mergeCells>
  <phoneticPr fontId="9" type="noConversion"/>
  <pageMargins left="0.19685039370078741" right="0.19685039370078741" top="0.78740157480314965" bottom="0.19685039370078741" header="0.51181102362204722" footer="0.51181102362204722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Доходи</vt:lpstr>
      <vt:lpstr>Видатки</vt:lpstr>
      <vt:lpstr>Видатки!Заголовки_для_друку</vt:lpstr>
      <vt:lpstr>Доходи!Заголовки_для_друку</vt:lpstr>
      <vt:lpstr>Видатки!Область_друку</vt:lpstr>
      <vt:lpstr>Доходи!Область_друку</vt:lpstr>
    </vt:vector>
  </TitlesOfParts>
  <Company>FD_BUD_SEC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Illia</dc:creator>
  <cp:lastModifiedBy>Вікторія Півторан</cp:lastModifiedBy>
  <cp:lastPrinted>2025-12-08T09:06:47Z</cp:lastPrinted>
  <dcterms:created xsi:type="dcterms:W3CDTF">2001-07-11T13:17:26Z</dcterms:created>
  <dcterms:modified xsi:type="dcterms:W3CDTF">2025-12-11T12:51:54Z</dcterms:modified>
</cp:coreProperties>
</file>