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aomi\Downloads\"/>
    </mc:Choice>
  </mc:AlternateContent>
  <xr:revisionPtr revIDLastSave="0" documentId="8_{83213A57-AB83-41D9-AE57-F2364E962AB1}" xr6:coauthVersionLast="47" xr6:coauthVersionMax="47" xr10:uidLastSave="{00000000-0000-0000-0000-000000000000}"/>
  <bookViews>
    <workbookView xWindow="-108" yWindow="-108" windowWidth="23256" windowHeight="12456"/>
  </bookViews>
  <sheets>
    <sheet name="Доходи" sheetId="7" r:id="rId1"/>
    <sheet name="Видатки" sheetId="8" r:id="rId2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В010100">#REF!</definedName>
    <definedName name="_В010200">#REF!</definedName>
    <definedName name="_В040000">#REF!</definedName>
    <definedName name="_В050000">#REF!</definedName>
    <definedName name="_В060000">#REF!</definedName>
    <definedName name="_В070000">#REF!</definedName>
    <definedName name="_В080000">#REF!</definedName>
    <definedName name="_В090000">#REF!</definedName>
    <definedName name="_В090200">#REF!</definedName>
    <definedName name="_В090201">#REF!</definedName>
    <definedName name="_В090202">#REF!</definedName>
    <definedName name="_В090203">#REF!</definedName>
    <definedName name="_В090300">#REF!</definedName>
    <definedName name="_В090301">#REF!</definedName>
    <definedName name="_В090302">#REF!</definedName>
    <definedName name="_В090303">#REF!</definedName>
    <definedName name="_В090304">#REF!</definedName>
    <definedName name="_В090305">#REF!</definedName>
    <definedName name="_В090306">#REF!</definedName>
    <definedName name="_В090307">#REF!</definedName>
    <definedName name="_В090400">#REF!</definedName>
    <definedName name="_В090405">#REF!</definedName>
    <definedName name="_В090412">#REF!</definedName>
    <definedName name="_В090601">#REF!</definedName>
    <definedName name="_В090700">#REF!</definedName>
    <definedName name="_В090900">#REF!</definedName>
    <definedName name="_В091100">#REF!</definedName>
    <definedName name="_В091200">#REF!</definedName>
    <definedName name="_В100000">#REF!</definedName>
    <definedName name="_В100100">#REF!</definedName>
    <definedName name="_В100103">#REF!</definedName>
    <definedName name="_В100200">#REF!</definedName>
    <definedName name="_В100203">#REF!</definedName>
    <definedName name="_В100204">#REF!</definedName>
    <definedName name="_В110000">#REF!</definedName>
    <definedName name="_В120000">#REF!</definedName>
    <definedName name="_В130000">#REF!</definedName>
    <definedName name="_В140000">#REF!</definedName>
    <definedName name="_В140102">#REF!</definedName>
    <definedName name="_В150000">#REF!</definedName>
    <definedName name="_В150101">#REF!</definedName>
    <definedName name="_В160000">#REF!</definedName>
    <definedName name="_В160100">#REF!</definedName>
    <definedName name="_В160103">#REF!</definedName>
    <definedName name="_В160200">#REF!</definedName>
    <definedName name="_В160300">#REF!</definedName>
    <definedName name="_В160304">#REF!</definedName>
    <definedName name="_В170000">#REF!</definedName>
    <definedName name="_В170100">#REF!</definedName>
    <definedName name="_В170101">#REF!</definedName>
    <definedName name="_В170300">#REF!</definedName>
    <definedName name="_В170303">#REF!</definedName>
    <definedName name="_В170600">#REF!</definedName>
    <definedName name="_В170601">#REF!</definedName>
    <definedName name="_В170700">#REF!</definedName>
    <definedName name="_В170703">#REF!</definedName>
    <definedName name="_В200000">#REF!</definedName>
    <definedName name="_В210000">#REF!</definedName>
    <definedName name="_В210200">#REF!</definedName>
    <definedName name="_В240000">#REF!</definedName>
    <definedName name="_В240600">#REF!</definedName>
    <definedName name="_В250000">#REF!</definedName>
    <definedName name="_В250102">#REF!</definedName>
    <definedName name="_В250200">#REF!</definedName>
    <definedName name="_В250301">#REF!</definedName>
    <definedName name="_В250307">#REF!</definedName>
    <definedName name="_В250500">#REF!</definedName>
    <definedName name="_В250501">#REF!</definedName>
    <definedName name="_В250502">#REF!</definedName>
    <definedName name="_Д100000">#REF!</definedName>
    <definedName name="_Д110000">#REF!</definedName>
    <definedName name="_Д110100">#REF!</definedName>
    <definedName name="_Д110200">#REF!</definedName>
    <definedName name="_Д120000">#REF!</definedName>
    <definedName name="_Д120200">#REF!</definedName>
    <definedName name="_Д130000">#REF!</definedName>
    <definedName name="_Д130100">#REF!</definedName>
    <definedName name="_Д130200">#REF!</definedName>
    <definedName name="_Д130300">#REF!</definedName>
    <definedName name="_Д130500">#REF!</definedName>
    <definedName name="_Д140000">#REF!</definedName>
    <definedName name="_Д140601">#REF!</definedName>
    <definedName name="_Д140602">#REF!</definedName>
    <definedName name="_Д140603">#REF!</definedName>
    <definedName name="_Д140700">#REF!</definedName>
    <definedName name="_Д160000">#REF!</definedName>
    <definedName name="_Д160100">#REF!</definedName>
    <definedName name="_Д160200">#REF!</definedName>
    <definedName name="_Д160300">#REF!</definedName>
    <definedName name="_Д200000">#REF!</definedName>
    <definedName name="_Д210000">#REF!</definedName>
    <definedName name="_Д210700">#REF!</definedName>
    <definedName name="_Д220000">#REF!</definedName>
    <definedName name="_Д220800">#REF!</definedName>
    <definedName name="_Д220900">#REF!</definedName>
    <definedName name="_Д230000">#REF!</definedName>
    <definedName name="_Д240000">#REF!</definedName>
    <definedName name="_Д240800">#REF!</definedName>
    <definedName name="_Д400000">#REF!</definedName>
    <definedName name="_Д410100">#REF!</definedName>
    <definedName name="_Д410400">#REF!</definedName>
    <definedName name="_Д500000">#REF!</definedName>
    <definedName name="_Д500800">#REF!</definedName>
    <definedName name="_Д500900">#REF!</definedName>
    <definedName name="_Е1000">#REF!</definedName>
    <definedName name="_Е1100">#REF!</definedName>
    <definedName name="_Е1110">#REF!</definedName>
    <definedName name="_Е1120">#REF!</definedName>
    <definedName name="_Е1130">#REF!</definedName>
    <definedName name="_Е1140">#REF!</definedName>
    <definedName name="_Е1150">#REF!</definedName>
    <definedName name="_Е1160">#REF!</definedName>
    <definedName name="_Е1161">#REF!</definedName>
    <definedName name="_Е1162">#REF!</definedName>
    <definedName name="_Е1163">#REF!</definedName>
    <definedName name="_Е1164">#REF!</definedName>
    <definedName name="_Е1170">#REF!</definedName>
    <definedName name="_Е1200">#REF!</definedName>
    <definedName name="_Е1300">#REF!</definedName>
    <definedName name="_Е1340">#REF!</definedName>
    <definedName name="_Е2000">#REF!</definedName>
    <definedName name="_Е2100">#REF!</definedName>
    <definedName name="_Е2110">#REF!</definedName>
    <definedName name="_Е2120">#REF!</definedName>
    <definedName name="_Е2130">#REF!</definedName>
    <definedName name="_Е2200">#REF!</definedName>
    <definedName name="_Е2300">#REF!</definedName>
    <definedName name="_Е3000">#REF!</definedName>
    <definedName name="_Е4000">#REF!</definedName>
    <definedName name="_ІБ900501">#REF!</definedName>
    <definedName name="_ІБ900502">#REF!</definedName>
    <definedName name="_ІВ900201">#REF!</definedName>
    <definedName name="_ІВ900202">#REF!</definedName>
    <definedName name="_ІД900101">#REF!</definedName>
    <definedName name="_ІД900102">#REF!</definedName>
    <definedName name="_ІЕ900203">#REF!</definedName>
    <definedName name="_ІЕ900300">#REF!</definedName>
    <definedName name="_ІФ900400">#REF!</definedName>
    <definedName name="_Ф100000">#REF!</definedName>
    <definedName name="_Ф101000">#REF!</definedName>
    <definedName name="_Ф102000">#REF!</definedName>
    <definedName name="_Ф201000">#REF!</definedName>
    <definedName name="_Ф201010">#REF!</definedName>
    <definedName name="_Ф201011">#REF!</definedName>
    <definedName name="_Ф201012">#REF!</definedName>
    <definedName name="_Ф201020">#REF!</definedName>
    <definedName name="_Ф201021">#REF!</definedName>
    <definedName name="_Ф201022">#REF!</definedName>
    <definedName name="_Ф201030">#REF!</definedName>
    <definedName name="_Ф201031">#REF!</definedName>
    <definedName name="_Ф201032">#REF!</definedName>
    <definedName name="_Ф202000">#REF!</definedName>
    <definedName name="_Ф202010">#REF!</definedName>
    <definedName name="_Ф202011">#REF!</definedName>
    <definedName name="_Ф202012">#REF!</definedName>
    <definedName name="_Ф203000">#REF!</definedName>
    <definedName name="_Ф203010">#REF!</definedName>
    <definedName name="_Ф203011">#REF!</definedName>
    <definedName name="_Ф203012">#REF!</definedName>
    <definedName name="_Ф204000">#REF!</definedName>
    <definedName name="_Ф205000">#REF!</definedName>
    <definedName name="_Ф206000">#REF!</definedName>
    <definedName name="_Ф206001">#REF!</definedName>
    <definedName name="_Ф206002">#REF!</definedName>
    <definedName name="В68">#REF!</definedName>
    <definedName name="вс">#REF!</definedName>
    <definedName name="_xlnm.Print_Titles" localSheetId="1">Видатки!$3:$4</definedName>
    <definedName name="_xlnm.Print_Titles" localSheetId="0">Доходи!$7:$8</definedName>
    <definedName name="_xlnm.Print_Area" localSheetId="1">Видатки!$A$1:$Q$64</definedName>
    <definedName name="_xlnm.Print_Area" localSheetId="0">Доходи!$A$1:$R$68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25" i="8" l="1"/>
  <c r="M26" i="8"/>
  <c r="G53" i="7"/>
  <c r="H53" i="7"/>
  <c r="I53" i="7"/>
  <c r="J53" i="7"/>
  <c r="G54" i="7"/>
  <c r="H54" i="7"/>
  <c r="I54" i="7"/>
  <c r="J54" i="7"/>
  <c r="G51" i="7"/>
  <c r="H51" i="7"/>
  <c r="I51" i="7"/>
  <c r="J51" i="7"/>
  <c r="J48" i="7"/>
  <c r="I48" i="7"/>
  <c r="H48" i="7"/>
  <c r="G48" i="7"/>
  <c r="P48" i="7"/>
  <c r="O48" i="7"/>
  <c r="E47" i="7"/>
  <c r="F47" i="7"/>
  <c r="D47" i="7"/>
  <c r="G64" i="7"/>
  <c r="H64" i="7"/>
  <c r="I64" i="7"/>
  <c r="J64" i="7"/>
  <c r="O53" i="7"/>
  <c r="P53" i="7"/>
  <c r="Q53" i="7" s="1"/>
  <c r="O54" i="7"/>
  <c r="P54" i="7"/>
  <c r="Q54" i="7"/>
  <c r="O51" i="7"/>
  <c r="P51" i="7"/>
  <c r="O64" i="7"/>
  <c r="R64" i="7" s="1"/>
  <c r="P64" i="7"/>
  <c r="N35" i="8"/>
  <c r="O35" i="8"/>
  <c r="N36" i="8"/>
  <c r="O36" i="8"/>
  <c r="M57" i="7"/>
  <c r="N57" i="7"/>
  <c r="M58" i="7"/>
  <c r="N58" i="7"/>
  <c r="M59" i="7"/>
  <c r="N59" i="7"/>
  <c r="M60" i="7"/>
  <c r="N60" i="7"/>
  <c r="M61" i="7"/>
  <c r="N61" i="7"/>
  <c r="M62" i="7"/>
  <c r="N62" i="7"/>
  <c r="M63" i="7"/>
  <c r="N63" i="7"/>
  <c r="K31" i="8"/>
  <c r="J31" i="8"/>
  <c r="D12" i="8"/>
  <c r="E12" i="8"/>
  <c r="C12" i="8"/>
  <c r="N25" i="8"/>
  <c r="O25" i="8"/>
  <c r="P25" i="8" s="1"/>
  <c r="N21" i="8"/>
  <c r="O21" i="8"/>
  <c r="F25" i="8"/>
  <c r="G25" i="8"/>
  <c r="H25" i="8"/>
  <c r="I25" i="8"/>
  <c r="F21" i="8"/>
  <c r="G21" i="8"/>
  <c r="H21" i="8"/>
  <c r="I21" i="8"/>
  <c r="F35" i="8"/>
  <c r="G35" i="8"/>
  <c r="H35" i="8"/>
  <c r="I35" i="8"/>
  <c r="F36" i="8"/>
  <c r="G36" i="8"/>
  <c r="H36" i="8"/>
  <c r="I36" i="8"/>
  <c r="D31" i="8"/>
  <c r="G31" i="8"/>
  <c r="E31" i="8"/>
  <c r="C31" i="8"/>
  <c r="N43" i="8"/>
  <c r="O43" i="8"/>
  <c r="F43" i="8"/>
  <c r="G43" i="8"/>
  <c r="H43" i="8"/>
  <c r="I43" i="8"/>
  <c r="D38" i="8"/>
  <c r="F38" i="8"/>
  <c r="E38" i="8"/>
  <c r="C38" i="8"/>
  <c r="N8" i="8"/>
  <c r="Q8" i="8" s="1"/>
  <c r="O8" i="8"/>
  <c r="D6" i="8"/>
  <c r="E6" i="8"/>
  <c r="C6" i="8"/>
  <c r="I6" i="8" s="1"/>
  <c r="K56" i="8"/>
  <c r="J56" i="8"/>
  <c r="E56" i="8"/>
  <c r="F56" i="8" s="1"/>
  <c r="D56" i="8"/>
  <c r="C56" i="8"/>
  <c r="O56" i="7"/>
  <c r="P56" i="7"/>
  <c r="Q56" i="7" s="1"/>
  <c r="O57" i="7"/>
  <c r="P57" i="7"/>
  <c r="O58" i="7"/>
  <c r="P58" i="7"/>
  <c r="Q58" i="7" s="1"/>
  <c r="O59" i="7"/>
  <c r="P59" i="7"/>
  <c r="O60" i="7"/>
  <c r="O47" i="7" s="1"/>
  <c r="P60" i="7"/>
  <c r="O61" i="7"/>
  <c r="P61" i="7"/>
  <c r="O62" i="7"/>
  <c r="P62" i="7"/>
  <c r="R62" i="7" s="1"/>
  <c r="O63" i="7"/>
  <c r="Q63" i="7" s="1"/>
  <c r="P63" i="7"/>
  <c r="P50" i="7"/>
  <c r="R50" i="7" s="1"/>
  <c r="O50" i="7"/>
  <c r="G57" i="7"/>
  <c r="H57" i="7"/>
  <c r="I57" i="7"/>
  <c r="J57" i="7"/>
  <c r="G58" i="7"/>
  <c r="H58" i="7"/>
  <c r="I58" i="7"/>
  <c r="J58" i="7"/>
  <c r="G59" i="7"/>
  <c r="H59" i="7"/>
  <c r="I59" i="7"/>
  <c r="J59" i="7"/>
  <c r="G60" i="7"/>
  <c r="H60" i="7"/>
  <c r="I60" i="7"/>
  <c r="J60" i="7"/>
  <c r="G61" i="7"/>
  <c r="H61" i="7"/>
  <c r="I61" i="7"/>
  <c r="J61" i="7"/>
  <c r="G62" i="7"/>
  <c r="H62" i="7"/>
  <c r="I62" i="7"/>
  <c r="J62" i="7"/>
  <c r="G63" i="7"/>
  <c r="H63" i="7"/>
  <c r="I63" i="7"/>
  <c r="J63" i="7"/>
  <c r="J50" i="7"/>
  <c r="I50" i="7"/>
  <c r="H50" i="7"/>
  <c r="G50" i="7"/>
  <c r="O36" i="7"/>
  <c r="P36" i="7"/>
  <c r="L7" i="8"/>
  <c r="L9" i="8"/>
  <c r="L10" i="8"/>
  <c r="L11" i="8"/>
  <c r="L13" i="8"/>
  <c r="L14" i="8"/>
  <c r="L15" i="8"/>
  <c r="L16" i="8"/>
  <c r="L17" i="8"/>
  <c r="L18" i="8"/>
  <c r="L19" i="8"/>
  <c r="L20" i="8"/>
  <c r="L22" i="8"/>
  <c r="L23" i="8"/>
  <c r="L24" i="8"/>
  <c r="L26" i="8"/>
  <c r="L27" i="8"/>
  <c r="L28" i="8"/>
  <c r="L29" i="8"/>
  <c r="L30" i="8"/>
  <c r="L32" i="8"/>
  <c r="L33" i="8"/>
  <c r="L34" i="8"/>
  <c r="L37" i="8"/>
  <c r="L39" i="8"/>
  <c r="L40" i="8"/>
  <c r="L41" i="8"/>
  <c r="L42" i="8"/>
  <c r="L44" i="8"/>
  <c r="F26" i="8"/>
  <c r="G26" i="8"/>
  <c r="H26" i="8"/>
  <c r="I26" i="8"/>
  <c r="N26" i="8"/>
  <c r="P26" i="8" s="1"/>
  <c r="O26" i="8"/>
  <c r="E21" i="7"/>
  <c r="E17" i="7"/>
  <c r="E43" i="7"/>
  <c r="F43" i="7"/>
  <c r="H43" i="7" s="1"/>
  <c r="D43" i="7"/>
  <c r="M46" i="7"/>
  <c r="N46" i="7"/>
  <c r="O46" i="7"/>
  <c r="P46" i="7"/>
  <c r="G46" i="7"/>
  <c r="H46" i="7"/>
  <c r="I46" i="7"/>
  <c r="J46" i="7"/>
  <c r="L47" i="7"/>
  <c r="N47" i="7" s="1"/>
  <c r="K47" i="7"/>
  <c r="L52" i="8"/>
  <c r="M52" i="8"/>
  <c r="L53" i="8"/>
  <c r="M53" i="8"/>
  <c r="N52" i="8"/>
  <c r="O52" i="8"/>
  <c r="N53" i="8"/>
  <c r="O53" i="8"/>
  <c r="Q53" i="8" s="1"/>
  <c r="F53" i="8"/>
  <c r="G53" i="8"/>
  <c r="H53" i="8"/>
  <c r="I53" i="8"/>
  <c r="F52" i="8"/>
  <c r="G52" i="8"/>
  <c r="H52" i="8"/>
  <c r="I52" i="8"/>
  <c r="J6" i="8"/>
  <c r="K6" i="8"/>
  <c r="F7" i="8"/>
  <c r="G7" i="8"/>
  <c r="H7" i="8"/>
  <c r="I7" i="8"/>
  <c r="M7" i="8"/>
  <c r="N7" i="8"/>
  <c r="O7" i="8"/>
  <c r="F9" i="8"/>
  <c r="G9" i="8"/>
  <c r="H9" i="8"/>
  <c r="I9" i="8"/>
  <c r="M9" i="8"/>
  <c r="N9" i="8"/>
  <c r="O9" i="8"/>
  <c r="F10" i="8"/>
  <c r="G10" i="8"/>
  <c r="H10" i="8"/>
  <c r="I10" i="8"/>
  <c r="M10" i="8"/>
  <c r="N10" i="8"/>
  <c r="O10" i="8"/>
  <c r="P10" i="8" s="1"/>
  <c r="F11" i="8"/>
  <c r="G11" i="8"/>
  <c r="H11" i="8"/>
  <c r="I11" i="8"/>
  <c r="M11" i="8"/>
  <c r="N11" i="8"/>
  <c r="O11" i="8"/>
  <c r="J12" i="8"/>
  <c r="N12" i="8" s="1"/>
  <c r="K12" i="8"/>
  <c r="L12" i="8" s="1"/>
  <c r="F13" i="8"/>
  <c r="G13" i="8"/>
  <c r="H13" i="8"/>
  <c r="I13" i="8"/>
  <c r="M13" i="8"/>
  <c r="N13" i="8"/>
  <c r="O13" i="8"/>
  <c r="P13" i="8" s="1"/>
  <c r="F14" i="8"/>
  <c r="G14" i="8"/>
  <c r="H14" i="8"/>
  <c r="I14" i="8"/>
  <c r="M14" i="8"/>
  <c r="N14" i="8"/>
  <c r="O14" i="8"/>
  <c r="Q14" i="8" s="1"/>
  <c r="F15" i="8"/>
  <c r="G15" i="8"/>
  <c r="H15" i="8"/>
  <c r="I15" i="8"/>
  <c r="M15" i="8"/>
  <c r="N15" i="8"/>
  <c r="O15" i="8"/>
  <c r="F16" i="8"/>
  <c r="G16" i="8"/>
  <c r="H16" i="8"/>
  <c r="I16" i="8"/>
  <c r="M16" i="8"/>
  <c r="N16" i="8"/>
  <c r="P16" i="8" s="1"/>
  <c r="O16" i="8"/>
  <c r="F17" i="8"/>
  <c r="G17" i="8"/>
  <c r="H17" i="8"/>
  <c r="I17" i="8"/>
  <c r="M17" i="8"/>
  <c r="N17" i="8"/>
  <c r="O17" i="8"/>
  <c r="Q17" i="8" s="1"/>
  <c r="F18" i="8"/>
  <c r="G18" i="8"/>
  <c r="H18" i="8"/>
  <c r="I18" i="8"/>
  <c r="M18" i="8"/>
  <c r="N18" i="8"/>
  <c r="O18" i="8"/>
  <c r="F19" i="8"/>
  <c r="G19" i="8"/>
  <c r="H19" i="8"/>
  <c r="I19" i="8"/>
  <c r="M19" i="8"/>
  <c r="N19" i="8"/>
  <c r="O19" i="8"/>
  <c r="F20" i="8"/>
  <c r="G20" i="8"/>
  <c r="H20" i="8"/>
  <c r="I20" i="8"/>
  <c r="M20" i="8"/>
  <c r="N20" i="8"/>
  <c r="P20" i="8" s="1"/>
  <c r="O20" i="8"/>
  <c r="F22" i="8"/>
  <c r="G22" i="8"/>
  <c r="H22" i="8"/>
  <c r="I22" i="8"/>
  <c r="M22" i="8"/>
  <c r="N22" i="8"/>
  <c r="O22" i="8"/>
  <c r="P22" i="8" s="1"/>
  <c r="F23" i="8"/>
  <c r="G23" i="8"/>
  <c r="H23" i="8"/>
  <c r="I23" i="8"/>
  <c r="M23" i="8"/>
  <c r="N23" i="8"/>
  <c r="O23" i="8"/>
  <c r="F24" i="8"/>
  <c r="G24" i="8"/>
  <c r="H24" i="8"/>
  <c r="I24" i="8"/>
  <c r="M24" i="8"/>
  <c r="N24" i="8"/>
  <c r="O24" i="8"/>
  <c r="F27" i="8"/>
  <c r="G27" i="8"/>
  <c r="H27" i="8"/>
  <c r="I27" i="8"/>
  <c r="M27" i="8"/>
  <c r="N27" i="8"/>
  <c r="Q27" i="8" s="1"/>
  <c r="O27" i="8"/>
  <c r="F28" i="8"/>
  <c r="G28" i="8"/>
  <c r="H28" i="8"/>
  <c r="I28" i="8"/>
  <c r="M28" i="8"/>
  <c r="N28" i="8"/>
  <c r="O28" i="8"/>
  <c r="Q28" i="8" s="1"/>
  <c r="F29" i="8"/>
  <c r="G29" i="8"/>
  <c r="H29" i="8"/>
  <c r="I29" i="8"/>
  <c r="M29" i="8"/>
  <c r="N29" i="8"/>
  <c r="O29" i="8"/>
  <c r="F30" i="8"/>
  <c r="G30" i="8"/>
  <c r="H30" i="8"/>
  <c r="I30" i="8"/>
  <c r="M30" i="8"/>
  <c r="N30" i="8"/>
  <c r="O30" i="8"/>
  <c r="F32" i="8"/>
  <c r="G32" i="8"/>
  <c r="H32" i="8"/>
  <c r="I32" i="8"/>
  <c r="M32" i="8"/>
  <c r="N32" i="8"/>
  <c r="Q32" i="8" s="1"/>
  <c r="O32" i="8"/>
  <c r="F33" i="8"/>
  <c r="G33" i="8"/>
  <c r="H33" i="8"/>
  <c r="I33" i="8"/>
  <c r="M33" i="8"/>
  <c r="N33" i="8"/>
  <c r="O33" i="8"/>
  <c r="Q33" i="8" s="1"/>
  <c r="F34" i="8"/>
  <c r="G34" i="8"/>
  <c r="H34" i="8"/>
  <c r="I34" i="8"/>
  <c r="M34" i="8"/>
  <c r="N34" i="8"/>
  <c r="O34" i="8"/>
  <c r="Q34" i="8" s="1"/>
  <c r="F37" i="8"/>
  <c r="G37" i="8"/>
  <c r="H37" i="8"/>
  <c r="I37" i="8"/>
  <c r="M37" i="8"/>
  <c r="N37" i="8"/>
  <c r="O37" i="8"/>
  <c r="J38" i="8"/>
  <c r="K38" i="8"/>
  <c r="O38" i="8" s="1"/>
  <c r="F39" i="8"/>
  <c r="G39" i="8"/>
  <c r="H39" i="8"/>
  <c r="I39" i="8"/>
  <c r="M39" i="8"/>
  <c r="N39" i="8"/>
  <c r="O39" i="8"/>
  <c r="Q39" i="8" s="1"/>
  <c r="F40" i="8"/>
  <c r="G40" i="8"/>
  <c r="H40" i="8"/>
  <c r="I40" i="8"/>
  <c r="M40" i="8"/>
  <c r="N40" i="8"/>
  <c r="O40" i="8"/>
  <c r="Q40" i="8"/>
  <c r="F41" i="8"/>
  <c r="G41" i="8"/>
  <c r="H41" i="8"/>
  <c r="I41" i="8"/>
  <c r="M41" i="8"/>
  <c r="N41" i="8"/>
  <c r="O41" i="8"/>
  <c r="F42" i="8"/>
  <c r="G42" i="8"/>
  <c r="H42" i="8"/>
  <c r="I42" i="8"/>
  <c r="M42" i="8"/>
  <c r="N42" i="8"/>
  <c r="P42" i="8" s="1"/>
  <c r="O42" i="8"/>
  <c r="F44" i="8"/>
  <c r="G44" i="8"/>
  <c r="H44" i="8"/>
  <c r="I44" i="8"/>
  <c r="M44" i="8"/>
  <c r="N44" i="8"/>
  <c r="O44" i="8"/>
  <c r="P44" i="8" s="1"/>
  <c r="F46" i="8"/>
  <c r="G46" i="8"/>
  <c r="H46" i="8"/>
  <c r="I46" i="8"/>
  <c r="L46" i="8"/>
  <c r="M46" i="8"/>
  <c r="N46" i="8"/>
  <c r="P46" i="8" s="1"/>
  <c r="O46" i="8"/>
  <c r="F48" i="8"/>
  <c r="G48" i="8"/>
  <c r="H48" i="8"/>
  <c r="I48" i="8"/>
  <c r="L48" i="8"/>
  <c r="M48" i="8"/>
  <c r="N48" i="8"/>
  <c r="Q48" i="8" s="1"/>
  <c r="O48" i="8"/>
  <c r="P48" i="8" s="1"/>
  <c r="F49" i="8"/>
  <c r="G49" i="8"/>
  <c r="H49" i="8"/>
  <c r="I49" i="8"/>
  <c r="L49" i="8"/>
  <c r="M49" i="8"/>
  <c r="N49" i="8"/>
  <c r="O49" i="8"/>
  <c r="F50" i="8"/>
  <c r="G50" i="8"/>
  <c r="H50" i="8"/>
  <c r="I50" i="8"/>
  <c r="L50" i="8"/>
  <c r="M50" i="8"/>
  <c r="N50" i="8"/>
  <c r="O50" i="8"/>
  <c r="P50" i="8"/>
  <c r="F51" i="8"/>
  <c r="G51" i="8"/>
  <c r="H51" i="8"/>
  <c r="I51" i="8"/>
  <c r="L51" i="8"/>
  <c r="M51" i="8"/>
  <c r="N51" i="8"/>
  <c r="O51" i="8"/>
  <c r="Q51" i="8" s="1"/>
  <c r="F54" i="8"/>
  <c r="G54" i="8"/>
  <c r="H54" i="8"/>
  <c r="I54" i="8"/>
  <c r="L54" i="8"/>
  <c r="M54" i="8"/>
  <c r="N54" i="8"/>
  <c r="O54" i="8"/>
  <c r="Q54" i="8" s="1"/>
  <c r="F57" i="8"/>
  <c r="G57" i="8"/>
  <c r="H57" i="8"/>
  <c r="I57" i="8"/>
  <c r="L57" i="8"/>
  <c r="M57" i="8"/>
  <c r="N57" i="8"/>
  <c r="O57" i="8"/>
  <c r="P57" i="8" s="1"/>
  <c r="F58" i="8"/>
  <c r="G58" i="8"/>
  <c r="H58" i="8"/>
  <c r="I58" i="8"/>
  <c r="L58" i="8"/>
  <c r="M58" i="8"/>
  <c r="N58" i="8"/>
  <c r="O58" i="8"/>
  <c r="P58" i="8" s="1"/>
  <c r="F59" i="8"/>
  <c r="H59" i="8"/>
  <c r="I59" i="8"/>
  <c r="L59" i="8"/>
  <c r="M59" i="8"/>
  <c r="N59" i="8"/>
  <c r="O59" i="8"/>
  <c r="I60" i="8"/>
  <c r="L60" i="8"/>
  <c r="M60" i="8"/>
  <c r="Q60" i="8"/>
  <c r="C11" i="7"/>
  <c r="C10" i="7"/>
  <c r="C40" i="7" s="1"/>
  <c r="C68" i="7" s="1"/>
  <c r="D11" i="7"/>
  <c r="E11" i="7"/>
  <c r="E10" i="7"/>
  <c r="E40" i="7" s="1"/>
  <c r="E65" i="7" s="1"/>
  <c r="E68" i="7" s="1"/>
  <c r="F11" i="7"/>
  <c r="I11" i="7" s="1"/>
  <c r="K11" i="7"/>
  <c r="L11" i="7"/>
  <c r="G12" i="7"/>
  <c r="H12" i="7"/>
  <c r="I12" i="7"/>
  <c r="J12" i="7"/>
  <c r="N12" i="7"/>
  <c r="O12" i="7"/>
  <c r="Q12" i="7" s="1"/>
  <c r="P12" i="7"/>
  <c r="G13" i="7"/>
  <c r="H13" i="7"/>
  <c r="I13" i="7"/>
  <c r="J13" i="7"/>
  <c r="N13" i="7"/>
  <c r="O13" i="7"/>
  <c r="Q13" i="7" s="1"/>
  <c r="P13" i="7"/>
  <c r="C14" i="7"/>
  <c r="D14" i="7"/>
  <c r="F14" i="7"/>
  <c r="H14" i="7" s="1"/>
  <c r="K14" i="7"/>
  <c r="L14" i="7"/>
  <c r="N14" i="7" s="1"/>
  <c r="G15" i="7"/>
  <c r="H15" i="7"/>
  <c r="I15" i="7"/>
  <c r="J15" i="7"/>
  <c r="M15" i="7"/>
  <c r="M14" i="7" s="1"/>
  <c r="N15" i="7"/>
  <c r="O15" i="7"/>
  <c r="P15" i="7"/>
  <c r="R15" i="7" s="1"/>
  <c r="G16" i="7"/>
  <c r="H16" i="7"/>
  <c r="I16" i="7"/>
  <c r="J16" i="7"/>
  <c r="M16" i="7"/>
  <c r="N16" i="7"/>
  <c r="O16" i="7"/>
  <c r="P16" i="7"/>
  <c r="Q16" i="7" s="1"/>
  <c r="C17" i="7"/>
  <c r="D17" i="7"/>
  <c r="O17" i="7" s="1"/>
  <c r="Q17" i="7" s="1"/>
  <c r="F17" i="7"/>
  <c r="K17" i="7"/>
  <c r="N17" i="7" s="1"/>
  <c r="L17" i="7"/>
  <c r="G18" i="7"/>
  <c r="H18" i="7"/>
  <c r="I18" i="7"/>
  <c r="J18" i="7"/>
  <c r="M18" i="7"/>
  <c r="N18" i="7"/>
  <c r="O18" i="7"/>
  <c r="P18" i="7"/>
  <c r="G19" i="7"/>
  <c r="H19" i="7"/>
  <c r="I19" i="7"/>
  <c r="J19" i="7"/>
  <c r="M19" i="7"/>
  <c r="N19" i="7"/>
  <c r="O19" i="7"/>
  <c r="P19" i="7"/>
  <c r="G20" i="7"/>
  <c r="H20" i="7"/>
  <c r="I20" i="7"/>
  <c r="J20" i="7"/>
  <c r="M20" i="7"/>
  <c r="N20" i="7"/>
  <c r="O20" i="7"/>
  <c r="P20" i="7"/>
  <c r="D21" i="7"/>
  <c r="O21" i="7" s="1"/>
  <c r="F21" i="7"/>
  <c r="P21" i="7" s="1"/>
  <c r="K21" i="7"/>
  <c r="M21" i="7" s="1"/>
  <c r="L21" i="7"/>
  <c r="G22" i="7"/>
  <c r="H22" i="7"/>
  <c r="I22" i="7"/>
  <c r="J22" i="7"/>
  <c r="M22" i="7"/>
  <c r="N22" i="7"/>
  <c r="O22" i="7"/>
  <c r="P22" i="7"/>
  <c r="Q22" i="7" s="1"/>
  <c r="G23" i="7"/>
  <c r="H23" i="7"/>
  <c r="I23" i="7"/>
  <c r="J23" i="7"/>
  <c r="M23" i="7"/>
  <c r="N23" i="7"/>
  <c r="O23" i="7"/>
  <c r="P23" i="7"/>
  <c r="Q23" i="7" s="1"/>
  <c r="G25" i="7"/>
  <c r="H25" i="7"/>
  <c r="I25" i="7"/>
  <c r="I24" i="7" s="1"/>
  <c r="J25" i="7"/>
  <c r="M25" i="7"/>
  <c r="N25" i="7"/>
  <c r="O25" i="7"/>
  <c r="P25" i="7"/>
  <c r="R25" i="7" s="1"/>
  <c r="D26" i="7"/>
  <c r="E26" i="7"/>
  <c r="F26" i="7"/>
  <c r="H26" i="7" s="1"/>
  <c r="K26" i="7"/>
  <c r="N26" i="7" s="1"/>
  <c r="L26" i="7"/>
  <c r="M26" i="7" s="1"/>
  <c r="G27" i="7"/>
  <c r="H27" i="7"/>
  <c r="I27" i="7"/>
  <c r="J27" i="7"/>
  <c r="M27" i="7"/>
  <c r="N27" i="7"/>
  <c r="O27" i="7"/>
  <c r="P27" i="7"/>
  <c r="G28" i="7"/>
  <c r="H28" i="7"/>
  <c r="I28" i="7"/>
  <c r="J28" i="7"/>
  <c r="M28" i="7"/>
  <c r="N28" i="7"/>
  <c r="O28" i="7"/>
  <c r="P28" i="7"/>
  <c r="G29" i="7"/>
  <c r="H29" i="7"/>
  <c r="I29" i="7"/>
  <c r="J29" i="7"/>
  <c r="M29" i="7"/>
  <c r="N29" i="7"/>
  <c r="O29" i="7"/>
  <c r="P29" i="7"/>
  <c r="C30" i="7"/>
  <c r="D30" i="7"/>
  <c r="D24" i="7" s="1"/>
  <c r="E30" i="7"/>
  <c r="F30" i="7"/>
  <c r="J30" i="7"/>
  <c r="K30" i="7"/>
  <c r="N30" i="7" s="1"/>
  <c r="L30" i="7"/>
  <c r="G31" i="7"/>
  <c r="H31" i="7"/>
  <c r="I31" i="7"/>
  <c r="J31" i="7"/>
  <c r="M31" i="7"/>
  <c r="N31" i="7"/>
  <c r="O31" i="7"/>
  <c r="R31" i="7" s="1"/>
  <c r="P31" i="7"/>
  <c r="H32" i="7"/>
  <c r="I32" i="7"/>
  <c r="J32" i="7"/>
  <c r="M32" i="7"/>
  <c r="N32" i="7"/>
  <c r="O32" i="7"/>
  <c r="P32" i="7"/>
  <c r="Q32" i="7" s="1"/>
  <c r="G33" i="7"/>
  <c r="H33" i="7"/>
  <c r="I33" i="7"/>
  <c r="J33" i="7"/>
  <c r="M33" i="7"/>
  <c r="N33" i="7"/>
  <c r="O33" i="7"/>
  <c r="P33" i="7"/>
  <c r="R33" i="7" s="1"/>
  <c r="G34" i="7"/>
  <c r="H34" i="7"/>
  <c r="I34" i="7"/>
  <c r="J34" i="7"/>
  <c r="M34" i="7"/>
  <c r="N34" i="7"/>
  <c r="O34" i="7"/>
  <c r="P34" i="7"/>
  <c r="R34" i="7" s="1"/>
  <c r="G35" i="7"/>
  <c r="H35" i="7"/>
  <c r="I35" i="7"/>
  <c r="J35" i="7"/>
  <c r="M35" i="7"/>
  <c r="N35" i="7"/>
  <c r="O35" i="7"/>
  <c r="P35" i="7"/>
  <c r="Q35" i="7" s="1"/>
  <c r="C37" i="7"/>
  <c r="F37" i="7"/>
  <c r="H37" i="7" s="1"/>
  <c r="K37" i="7"/>
  <c r="M37" i="7" s="1"/>
  <c r="L37" i="7"/>
  <c r="G38" i="7"/>
  <c r="H38" i="7"/>
  <c r="M38" i="7"/>
  <c r="O38" i="7"/>
  <c r="P38" i="7"/>
  <c r="G39" i="7"/>
  <c r="H39" i="7"/>
  <c r="M39" i="7"/>
  <c r="O39" i="7"/>
  <c r="P39" i="7"/>
  <c r="Q39" i="7" s="1"/>
  <c r="C43" i="7"/>
  <c r="C42" i="7" s="1"/>
  <c r="C41" i="7" s="1"/>
  <c r="K43" i="7"/>
  <c r="K42" i="7" s="1"/>
  <c r="K41" i="7" s="1"/>
  <c r="L43" i="7"/>
  <c r="P43" i="7" s="1"/>
  <c r="G44" i="7"/>
  <c r="H44" i="7"/>
  <c r="I44" i="7"/>
  <c r="J44" i="7"/>
  <c r="M44" i="7"/>
  <c r="N44" i="7"/>
  <c r="O44" i="7"/>
  <c r="R44" i="7" s="1"/>
  <c r="P44" i="7"/>
  <c r="G45" i="7"/>
  <c r="H45" i="7"/>
  <c r="I45" i="7"/>
  <c r="J45" i="7"/>
  <c r="M45" i="7"/>
  <c r="N45" i="7"/>
  <c r="O45" i="7"/>
  <c r="Q45" i="7" s="1"/>
  <c r="P45" i="7"/>
  <c r="C47" i="7"/>
  <c r="G49" i="7"/>
  <c r="G47" i="7" s="1"/>
  <c r="H49" i="7"/>
  <c r="I49" i="7"/>
  <c r="J49" i="7"/>
  <c r="M49" i="7"/>
  <c r="N49" i="7"/>
  <c r="O49" i="7"/>
  <c r="P49" i="7"/>
  <c r="R49" i="7" s="1"/>
  <c r="G52" i="7"/>
  <c r="H52" i="7"/>
  <c r="I52" i="7"/>
  <c r="J52" i="7"/>
  <c r="M52" i="7"/>
  <c r="N52" i="7"/>
  <c r="O52" i="7"/>
  <c r="P52" i="7"/>
  <c r="Q52" i="7" s="1"/>
  <c r="G55" i="7"/>
  <c r="H55" i="7"/>
  <c r="I55" i="7"/>
  <c r="J55" i="7"/>
  <c r="M55" i="7"/>
  <c r="M47" i="7" s="1"/>
  <c r="N55" i="7"/>
  <c r="O55" i="7"/>
  <c r="P55" i="7"/>
  <c r="Q55" i="7" s="1"/>
  <c r="G56" i="7"/>
  <c r="H56" i="7"/>
  <c r="I56" i="7"/>
  <c r="J56" i="7"/>
  <c r="M56" i="7"/>
  <c r="N56" i="7"/>
  <c r="G66" i="7"/>
  <c r="H66" i="7"/>
  <c r="I66" i="7"/>
  <c r="J66" i="7"/>
  <c r="M66" i="7"/>
  <c r="N66" i="7"/>
  <c r="O66" i="7"/>
  <c r="R66" i="7" s="1"/>
  <c r="P66" i="7"/>
  <c r="G67" i="7"/>
  <c r="I67" i="7"/>
  <c r="M67" i="7"/>
  <c r="N67" i="7"/>
  <c r="O67" i="7"/>
  <c r="P67" i="7"/>
  <c r="Q59" i="8"/>
  <c r="P59" i="8"/>
  <c r="G56" i="8"/>
  <c r="M17" i="7"/>
  <c r="N43" i="7"/>
  <c r="Q36" i="7"/>
  <c r="N11" i="7"/>
  <c r="M11" i="7"/>
  <c r="R36" i="7"/>
  <c r="G37" i="7"/>
  <c r="G21" i="7"/>
  <c r="I21" i="7"/>
  <c r="M31" i="8"/>
  <c r="M6" i="8"/>
  <c r="L6" i="8"/>
  <c r="H56" i="8"/>
  <c r="O31" i="8"/>
  <c r="H31" i="8"/>
  <c r="N56" i="8"/>
  <c r="P56" i="8" s="1"/>
  <c r="G38" i="8"/>
  <c r="I38" i="8"/>
  <c r="I31" i="8"/>
  <c r="L42" i="7"/>
  <c r="N42" i="7" s="1"/>
  <c r="L41" i="7"/>
  <c r="H47" i="7"/>
  <c r="Q64" i="7"/>
  <c r="J17" i="7"/>
  <c r="R59" i="7"/>
  <c r="D42" i="7"/>
  <c r="O42" i="7" s="1"/>
  <c r="F42" i="7"/>
  <c r="F41" i="7" s="1"/>
  <c r="P42" i="7"/>
  <c r="R42" i="7" s="1"/>
  <c r="I43" i="7"/>
  <c r="E42" i="7"/>
  <c r="E24" i="7"/>
  <c r="G26" i="7"/>
  <c r="G24" i="7" s="1"/>
  <c r="H11" i="7"/>
  <c r="O56" i="8"/>
  <c r="Q56" i="8" s="1"/>
  <c r="L31" i="8"/>
  <c r="O6" i="8"/>
  <c r="P6" i="8" s="1"/>
  <c r="P40" i="8"/>
  <c r="N6" i="8"/>
  <c r="Q36" i="8"/>
  <c r="Q20" i="8"/>
  <c r="Q11" i="8"/>
  <c r="Q41" i="8"/>
  <c r="P17" i="8"/>
  <c r="L38" i="8"/>
  <c r="K45" i="8"/>
  <c r="P37" i="8"/>
  <c r="N31" i="8"/>
  <c r="Q31" i="8" s="1"/>
  <c r="Q57" i="8"/>
  <c r="I56" i="8"/>
  <c r="H38" i="8"/>
  <c r="P41" i="8"/>
  <c r="N38" i="8"/>
  <c r="P36" i="8"/>
  <c r="P19" i="8"/>
  <c r="P15" i="8"/>
  <c r="Q37" i="8"/>
  <c r="P35" i="8"/>
  <c r="P11" i="8"/>
  <c r="Q46" i="8"/>
  <c r="P27" i="8"/>
  <c r="Q15" i="8"/>
  <c r="Q25" i="8"/>
  <c r="P54" i="8"/>
  <c r="Q50" i="8"/>
  <c r="D45" i="8"/>
  <c r="D47" i="8"/>
  <c r="D55" i="8" s="1"/>
  <c r="D61" i="8" s="1"/>
  <c r="F31" i="8"/>
  <c r="C45" i="8"/>
  <c r="P31" i="8"/>
  <c r="Q19" i="8"/>
  <c r="I12" i="8"/>
  <c r="Q16" i="8"/>
  <c r="E45" i="8"/>
  <c r="E47" i="8" s="1"/>
  <c r="P26" i="7"/>
  <c r="L24" i="7"/>
  <c r="R61" i="7"/>
  <c r="Q59" i="7"/>
  <c r="R57" i="7"/>
  <c r="R48" i="7"/>
  <c r="O11" i="7"/>
  <c r="R45" i="7"/>
  <c r="Q44" i="7"/>
  <c r="M43" i="7"/>
  <c r="Q28" i="7"/>
  <c r="Q27" i="7"/>
  <c r="Q50" i="7"/>
  <c r="Q38" i="7"/>
  <c r="R20" i="7"/>
  <c r="K10" i="7"/>
  <c r="N21" i="7"/>
  <c r="R67" i="7"/>
  <c r="R55" i="7"/>
  <c r="Q66" i="7"/>
  <c r="Q33" i="7"/>
  <c r="R22" i="7"/>
  <c r="Q67" i="7"/>
  <c r="Q48" i="7"/>
  <c r="I26" i="7"/>
  <c r="H30" i="7"/>
  <c r="Q62" i="7"/>
  <c r="R60" i="7"/>
  <c r="Q61" i="7"/>
  <c r="Q57" i="7"/>
  <c r="R58" i="7"/>
  <c r="R54" i="7"/>
  <c r="R53" i="7"/>
  <c r="G42" i="7"/>
  <c r="G43" i="7"/>
  <c r="R29" i="7"/>
  <c r="P30" i="7"/>
  <c r="G30" i="7"/>
  <c r="I30" i="7"/>
  <c r="F24" i="7"/>
  <c r="J24" i="7" s="1"/>
  <c r="Q29" i="7"/>
  <c r="J26" i="7"/>
  <c r="R28" i="7"/>
  <c r="R27" i="7"/>
  <c r="Q20" i="7"/>
  <c r="I17" i="7"/>
  <c r="P17" i="7"/>
  <c r="R17" i="7" s="1"/>
  <c r="R16" i="7"/>
  <c r="Q15" i="7"/>
  <c r="L10" i="7"/>
  <c r="I14" i="7"/>
  <c r="O14" i="7"/>
  <c r="M12" i="8"/>
  <c r="P9" i="8"/>
  <c r="Q9" i="8"/>
  <c r="G17" i="7"/>
  <c r="P43" i="8"/>
  <c r="Q43" i="8"/>
  <c r="I42" i="7"/>
  <c r="H17" i="7"/>
  <c r="G12" i="8"/>
  <c r="Q35" i="8"/>
  <c r="Q30" i="8"/>
  <c r="P30" i="8"/>
  <c r="Q29" i="8"/>
  <c r="P29" i="8"/>
  <c r="P24" i="8"/>
  <c r="Q24" i="8"/>
  <c r="P23" i="8"/>
  <c r="Q23" i="8"/>
  <c r="Q18" i="8"/>
  <c r="P18" i="8"/>
  <c r="R46" i="7"/>
  <c r="Q46" i="7"/>
  <c r="O43" i="7"/>
  <c r="J43" i="7"/>
  <c r="H6" i="8"/>
  <c r="G6" i="8"/>
  <c r="F6" i="8"/>
  <c r="I47" i="7"/>
  <c r="J47" i="7"/>
  <c r="D41" i="7"/>
  <c r="P8" i="8"/>
  <c r="R19" i="7"/>
  <c r="Q19" i="7"/>
  <c r="R18" i="7"/>
  <c r="Q18" i="7"/>
  <c r="J11" i="7"/>
  <c r="P11" i="7"/>
  <c r="Q11" i="7" s="1"/>
  <c r="P51" i="8"/>
  <c r="Q49" i="8"/>
  <c r="P49" i="8"/>
  <c r="Q42" i="8"/>
  <c r="Q52" i="8"/>
  <c r="P52" i="8"/>
  <c r="M56" i="8"/>
  <c r="L56" i="8"/>
  <c r="E41" i="7"/>
  <c r="R23" i="7"/>
  <c r="R13" i="7"/>
  <c r="P7" i="8"/>
  <c r="Q7" i="8"/>
  <c r="P21" i="8"/>
  <c r="Q21" i="8"/>
  <c r="F12" i="8"/>
  <c r="H12" i="8"/>
  <c r="O12" i="8"/>
  <c r="Q12" i="8" s="1"/>
  <c r="R51" i="7"/>
  <c r="Q51" i="7"/>
  <c r="P37" i="7"/>
  <c r="O45" i="8"/>
  <c r="F45" i="8"/>
  <c r="N10" i="7"/>
  <c r="M10" i="7"/>
  <c r="R11" i="7"/>
  <c r="J41" i="7" l="1"/>
  <c r="H41" i="7"/>
  <c r="G41" i="7"/>
  <c r="I41" i="7"/>
  <c r="O24" i="7"/>
  <c r="R21" i="7"/>
  <c r="Q21" i="7"/>
  <c r="E55" i="8"/>
  <c r="H47" i="8"/>
  <c r="F47" i="8"/>
  <c r="G47" i="8"/>
  <c r="O47" i="8"/>
  <c r="P45" i="8"/>
  <c r="P38" i="8"/>
  <c r="Q38" i="8"/>
  <c r="R43" i="7"/>
  <c r="Q43" i="7"/>
  <c r="O41" i="7"/>
  <c r="N45" i="8"/>
  <c r="Q45" i="8" s="1"/>
  <c r="Q26" i="7"/>
  <c r="K40" i="7"/>
  <c r="K65" i="7" s="1"/>
  <c r="K68" i="7" s="1"/>
  <c r="L45" i="8"/>
  <c r="M41" i="7"/>
  <c r="K24" i="7"/>
  <c r="L40" i="7"/>
  <c r="P24" i="7"/>
  <c r="I45" i="8"/>
  <c r="H42" i="7"/>
  <c r="F10" i="7"/>
  <c r="J42" i="7"/>
  <c r="J45" i="8"/>
  <c r="J47" i="8" s="1"/>
  <c r="J55" i="8" s="1"/>
  <c r="J61" i="8" s="1"/>
  <c r="G11" i="7"/>
  <c r="Q31" i="7"/>
  <c r="R56" i="7"/>
  <c r="R52" i="7"/>
  <c r="O30" i="7"/>
  <c r="Q30" i="7" s="1"/>
  <c r="C47" i="8"/>
  <c r="K47" i="8"/>
  <c r="M38" i="8"/>
  <c r="Q6" i="8"/>
  <c r="P28" i="8"/>
  <c r="G14" i="7"/>
  <c r="R12" i="7"/>
  <c r="Q60" i="7"/>
  <c r="P12" i="8"/>
  <c r="G45" i="8"/>
  <c r="Q26" i="8"/>
  <c r="Q10" i="8"/>
  <c r="D10" i="7"/>
  <c r="Q34" i="7"/>
  <c r="N41" i="7"/>
  <c r="P14" i="8"/>
  <c r="Q13" i="8"/>
  <c r="P33" i="8"/>
  <c r="H21" i="7"/>
  <c r="J21" i="7"/>
  <c r="P41" i="7"/>
  <c r="H45" i="8"/>
  <c r="J14" i="7"/>
  <c r="Q49" i="7"/>
  <c r="P47" i="7"/>
  <c r="R35" i="7"/>
  <c r="O26" i="7"/>
  <c r="Q22" i="8"/>
  <c r="P32" i="8"/>
  <c r="R32" i="7"/>
  <c r="O37" i="7"/>
  <c r="Q37" i="7" s="1"/>
  <c r="Q44" i="8"/>
  <c r="Q42" i="7"/>
  <c r="M42" i="7"/>
  <c r="H24" i="7"/>
  <c r="P53" i="8"/>
  <c r="Q25" i="7"/>
  <c r="P39" i="8"/>
  <c r="Q58" i="8"/>
  <c r="R63" i="7"/>
  <c r="P14" i="7"/>
  <c r="R26" i="7"/>
  <c r="M30" i="7"/>
  <c r="P34" i="8"/>
  <c r="Q24" i="7" l="1"/>
  <c r="R24" i="7"/>
  <c r="P47" i="8"/>
  <c r="Q47" i="8"/>
  <c r="L65" i="7"/>
  <c r="M40" i="7"/>
  <c r="P40" i="7"/>
  <c r="N40" i="7"/>
  <c r="R30" i="7"/>
  <c r="N24" i="7"/>
  <c r="M24" i="7"/>
  <c r="D40" i="7"/>
  <c r="O10" i="7"/>
  <c r="M47" i="8"/>
  <c r="L47" i="8"/>
  <c r="L55" i="8" s="1"/>
  <c r="K55" i="8"/>
  <c r="R41" i="7"/>
  <c r="Q41" i="7"/>
  <c r="Q14" i="7"/>
  <c r="R14" i="7"/>
  <c r="Q47" i="7"/>
  <c r="R47" i="7"/>
  <c r="G55" i="8"/>
  <c r="O55" i="8"/>
  <c r="E61" i="8"/>
  <c r="F55" i="8"/>
  <c r="M45" i="8"/>
  <c r="C55" i="8"/>
  <c r="N47" i="8"/>
  <c r="H10" i="7"/>
  <c r="J10" i="7"/>
  <c r="G10" i="7"/>
  <c r="F40" i="7"/>
  <c r="I10" i="7"/>
  <c r="I47" i="8"/>
  <c r="P10" i="7"/>
  <c r="N55" i="8" l="1"/>
  <c r="C61" i="8"/>
  <c r="N61" i="8" s="1"/>
  <c r="H55" i="8"/>
  <c r="R10" i="7"/>
  <c r="Q10" i="7"/>
  <c r="O40" i="7"/>
  <c r="O65" i="7" s="1"/>
  <c r="D65" i="7"/>
  <c r="D68" i="7" s="1"/>
  <c r="O68" i="7" s="1"/>
  <c r="P65" i="7"/>
  <c r="G40" i="7"/>
  <c r="J40" i="7"/>
  <c r="F65" i="7"/>
  <c r="H40" i="7"/>
  <c r="I40" i="7"/>
  <c r="H61" i="8"/>
  <c r="G61" i="8"/>
  <c r="I61" i="8"/>
  <c r="F61" i="8"/>
  <c r="O61" i="8"/>
  <c r="N65" i="7"/>
  <c r="L68" i="7"/>
  <c r="M65" i="7"/>
  <c r="P55" i="8"/>
  <c r="Q55" i="8"/>
  <c r="I55" i="8"/>
  <c r="K61" i="8"/>
  <c r="M55" i="8"/>
  <c r="Q40" i="7" l="1"/>
  <c r="M68" i="7"/>
  <c r="N68" i="7"/>
  <c r="I65" i="7"/>
  <c r="F68" i="7"/>
  <c r="H65" i="7"/>
  <c r="G65" i="7"/>
  <c r="J65" i="7"/>
  <c r="R40" i="7"/>
  <c r="P61" i="8"/>
  <c r="Q61" i="8"/>
  <c r="L61" i="8"/>
  <c r="M61" i="8"/>
  <c r="Q65" i="7"/>
  <c r="R65" i="7"/>
  <c r="G68" i="7" l="1"/>
  <c r="J68" i="7"/>
  <c r="I68" i="7"/>
  <c r="H68" i="7"/>
  <c r="P68" i="7"/>
  <c r="R68" i="7" l="1"/>
  <c r="Q68" i="7"/>
</calcChain>
</file>

<file path=xl/sharedStrings.xml><?xml version="1.0" encoding="utf-8"?>
<sst xmlns="http://schemas.openxmlformats.org/spreadsheetml/2006/main" count="267" uniqueCount="230">
  <si>
    <t>Кредитування</t>
  </si>
  <si>
    <t>Всьго видатків</t>
  </si>
  <si>
    <t>Дані</t>
  </si>
  <si>
    <t>Чернівецької області</t>
  </si>
  <si>
    <t>Код бюджетної класифікації</t>
  </si>
  <si>
    <t>Найменування доходів</t>
  </si>
  <si>
    <t>Надійшло з початку року</t>
  </si>
  <si>
    <t>Процент виконання</t>
  </si>
  <si>
    <t>4</t>
  </si>
  <si>
    <t>5</t>
  </si>
  <si>
    <t>9</t>
  </si>
  <si>
    <t>10</t>
  </si>
  <si>
    <t>11</t>
  </si>
  <si>
    <t>12</t>
  </si>
  <si>
    <t>14</t>
  </si>
  <si>
    <t>Податкові надходження</t>
  </si>
  <si>
    <t>Неподаткові надходження</t>
  </si>
  <si>
    <t>Інші надходження</t>
  </si>
  <si>
    <t>Цільові фонди</t>
  </si>
  <si>
    <t xml:space="preserve">Збір за забруднення навколишнього природнього середовища </t>
  </si>
  <si>
    <t>Цільові фонди, утоворені органами місцевого самоврядування</t>
  </si>
  <si>
    <t xml:space="preserve">  </t>
  </si>
  <si>
    <t>Найменування видатків</t>
  </si>
  <si>
    <t>900201</t>
  </si>
  <si>
    <t>900202</t>
  </si>
  <si>
    <t xml:space="preserve">Власні надходження бюджетних установ </t>
  </si>
  <si>
    <t>Офіційні трансферти</t>
  </si>
  <si>
    <t>Від органів державного управління</t>
  </si>
  <si>
    <t>Податки на доходи, податки на прибуток, податки на збільшення ринкової вартості</t>
  </si>
  <si>
    <t>Податки на власність</t>
  </si>
  <si>
    <t>Інші неподаткові надходження</t>
  </si>
  <si>
    <t>Державне управління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</si>
  <si>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</si>
  <si>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</si>
  <si>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</si>
  <si>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</si>
  <si>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</si>
  <si>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Доходи від операцій з капіталом</t>
  </si>
  <si>
    <t>Податок на прибуток підприємств</t>
  </si>
  <si>
    <t>Доходи від власності та підприємницької діяльності</t>
  </si>
  <si>
    <t>15</t>
  </si>
  <si>
    <t>3</t>
  </si>
  <si>
    <t>8</t>
  </si>
  <si>
    <t>13</t>
  </si>
  <si>
    <t>Резервний фонд</t>
  </si>
  <si>
    <t>Загальний фонд</t>
  </si>
  <si>
    <t>Спеціальний фонд</t>
  </si>
  <si>
    <t xml:space="preserve">Застверджено місцевими радами на 2005 рік </t>
  </si>
  <si>
    <t>Доходи від операцій  з кредитування та надання гарантій</t>
  </si>
  <si>
    <t>Відхилення       від кошторисних призначень (+;-)</t>
  </si>
  <si>
    <t>Виконано з початку року</t>
  </si>
  <si>
    <t>Інші податки та збори</t>
  </si>
  <si>
    <t>Екологічний податок</t>
  </si>
  <si>
    <t>Збір за забруднення навколишнього природного середовища  </t>
  </si>
  <si>
    <t>Збір за першу реєстрацію транспортного засобу</t>
  </si>
  <si>
    <t>16</t>
  </si>
  <si>
    <t>17</t>
  </si>
  <si>
    <t>Базова дотація</t>
  </si>
  <si>
    <t>6</t>
  </si>
  <si>
    <t>7</t>
  </si>
  <si>
    <t>2000</t>
  </si>
  <si>
    <t>3000</t>
  </si>
  <si>
    <t>3100</t>
  </si>
  <si>
    <t>3110</t>
  </si>
  <si>
    <t>3130</t>
  </si>
  <si>
    <t>3140</t>
  </si>
  <si>
    <t>3200</t>
  </si>
  <si>
    <t>Відхилення (+/-) до плану на рік</t>
  </si>
  <si>
    <t>Плата за надання адміністративних послуг</t>
  </si>
  <si>
    <t>0100</t>
  </si>
  <si>
    <t>0180</t>
  </si>
  <si>
    <t>1000</t>
  </si>
  <si>
    <t>Соціальний захист ветеранів війни та праці</t>
  </si>
  <si>
    <t>3090</t>
  </si>
  <si>
    <t>3050</t>
  </si>
  <si>
    <t>3190</t>
  </si>
  <si>
    <t>3240</t>
  </si>
  <si>
    <t>4000</t>
  </si>
  <si>
    <t>5000</t>
  </si>
  <si>
    <t>6000</t>
  </si>
  <si>
    <t>7000</t>
  </si>
  <si>
    <t>8000</t>
  </si>
  <si>
    <t>8100</t>
  </si>
  <si>
    <t>7600</t>
  </si>
  <si>
    <t>7300</t>
  </si>
  <si>
    <t>7400</t>
  </si>
  <si>
    <t>9100</t>
  </si>
  <si>
    <t xml:space="preserve">про виконання обласного бюджету  </t>
  </si>
  <si>
    <t>Код типової програмної класифікації видатків та кредитування місцевих бюджетів</t>
  </si>
  <si>
    <t>Усього</t>
  </si>
  <si>
    <t>Разом видатків без урахування міжбюджетних трансфертів</t>
  </si>
  <si>
    <t>900203</t>
  </si>
  <si>
    <t>Субвенція з державного бюджету місцевим бюджетам на надання державної підтримки особам з особливими освітніми потребами</t>
  </si>
  <si>
    <t>II  Видатки  обласного бюджету (загальний та спеціальний фонди)</t>
  </si>
  <si>
    <t xml:space="preserve"> I. Доходи обласного бюджету (загальний та спеціальний фонди)</t>
  </si>
  <si>
    <t>в тис.грн.</t>
  </si>
  <si>
    <t>відхилення</t>
  </si>
  <si>
    <t>контроль по казнач звіту 90010100 в грн.коп</t>
  </si>
  <si>
    <t>контроль по казнач звіту 90010200 в грн.коп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</si>
  <si>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здоров’я</t>
  </si>
  <si>
    <t>41033900</t>
  </si>
  <si>
    <t>41035400</t>
  </si>
  <si>
    <t>Освітня субвенція з державного бюджету місцевим бюджетам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</si>
  <si>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</si>
  <si>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</si>
  <si>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Інша діяльність у сфері державного управління</t>
  </si>
  <si>
    <t>3120</t>
  </si>
  <si>
    <t>3170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</si>
  <si>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</si>
  <si>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</si>
  <si>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</si>
  <si>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Заклади і заходи з питань дітей та їх соціального захисту</t>
  </si>
  <si>
    <t>Здійснення соціальної роботи з вразливими категоріями населення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</si>
  <si>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</si>
  <si>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Забезпечення реалізації окремих програм для осіб з інвалідністю</t>
  </si>
  <si>
    <t>Забезпечення обробки інформації з нарахування та виплати допомог і компенсацій</t>
  </si>
  <si>
    <t>Інші заклади та заходи</t>
  </si>
  <si>
    <t>7100</t>
  </si>
  <si>
    <t>8300</t>
  </si>
  <si>
    <t>8400</t>
  </si>
  <si>
    <t>8700</t>
  </si>
  <si>
    <t>Економічна діяльність</t>
  </si>
  <si>
    <t>Сільське, лісове, рибне господарство та мисливство</t>
  </si>
  <si>
    <t>Транспорт та транспортна інфраструктура, дорожнє господарство</t>
  </si>
  <si>
    <t>Інша діяльність</t>
  </si>
  <si>
    <t>Охорона навколишнього природного середовища</t>
  </si>
  <si>
    <t>9200</t>
  </si>
  <si>
    <t>9300</t>
  </si>
  <si>
    <t>9400</t>
  </si>
  <si>
    <t>9700</t>
  </si>
  <si>
    <t>Дотації з місцевого бюджету іншим бюджетам</t>
  </si>
  <si>
    <t>Субвенції з місцевого бюджету іншим місцевим бюджетам на здійснення програм соціального захисту за рахунок субвенцій з державного бюджету</t>
  </si>
  <si>
    <t>Субвенції з місцевого бюджету іншим місцевим бюджетам на здійснення програм у галузі освіти за рахунок субвенцій з державного бюджету</t>
  </si>
  <si>
    <t>Субвенції з місцевого бюджету іншим місцевим бюджетам на здійснення програм та заходів у галузі охорони здоров’я за рахунок субвенцій з державного бюджету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</si>
  <si>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</si>
  <si>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Виконання Автономною Республікою Крим чи територіальною громадою міста, об’єднаною територіальною громадою гарантійних зобов'язань за позичальників, що отримали кредити під місцеві гарантії</t>
  </si>
  <si>
    <t>Податок з власників транспортних засобів та інших самохідних машин і механізмів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</si>
  <si>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</si>
  <si>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</si>
  <si>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води</t>
  </si>
  <si>
    <t>Адміністративні збори та платежі, доходи від некомерційної господарської діяльності </t>
  </si>
  <si>
    <t>Субвенції з державного бюджету місцевим бюджетам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</si>
  <si>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</si>
  <si>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</si>
  <si>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Субвенції з місцевих бюджетів іншим місцевим бюджетам</t>
  </si>
  <si>
    <t>Бюджетні позички  суб'єктам господарювання  та їх повернення</t>
  </si>
  <si>
    <t>Охорона здоров'я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</si>
  <si>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</si>
  <si>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</si>
  <si>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41054100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</si>
  <si>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</si>
  <si>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Відхилення (+/-)</t>
  </si>
  <si>
    <t xml:space="preserve">     Відхилення       (+/-)</t>
  </si>
  <si>
    <t>Відхилення                 (+/-)</t>
  </si>
  <si>
    <t>Податок та збір на доходи фізичних осіб</t>
  </si>
  <si>
    <t>Дотації з державного бюджету місцевим бюджетам</t>
  </si>
  <si>
    <t>Усього доходів з урахуванням міжбюджетних трансфертів з державного бюджету</t>
  </si>
  <si>
    <t xml:space="preserve">Усього </t>
  </si>
  <si>
    <t>Усього доходів без урахування міжбюджетних трансфертів</t>
  </si>
  <si>
    <t>24170000</t>
  </si>
  <si>
    <t>Надходження коштів пайової участі у розвитку інфраструктури населеного пункту</t>
  </si>
  <si>
    <t>Всього видатків з міжбюджетними трансфертами</t>
  </si>
  <si>
    <t>РАЗОМ</t>
  </si>
  <si>
    <t>(тис. грн)</t>
  </si>
  <si>
    <t>8200</t>
  </si>
  <si>
    <t>Громадський порядок та безпека</t>
  </si>
  <si>
    <t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</si>
  <si>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</si>
  <si>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</si>
  <si>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9500</t>
  </si>
  <si>
    <t>9600</t>
  </si>
  <si>
    <t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t>
  </si>
  <si>
    <t>Субвенції з місцевого бюджету іншим місцевим бюджетам на здійснення інших програм та заходів за рахунок субвенцій з державного бюджету</t>
  </si>
  <si>
    <t>Субвеція з державного бюджету місцевим бюджетам на здійснення підтримки окремих закладів та заходів у системі охорони здоров'я</t>
  </si>
  <si>
    <t>(по шифровому звіту)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</si>
  <si>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</si>
  <si>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42000000</t>
  </si>
  <si>
    <t>Від Європейського Союзу, урядів іноземних держав, міжнародних організацій, донорських установ</t>
  </si>
  <si>
    <t>Процент виконання до плану 2025 року</t>
  </si>
  <si>
    <t>41031900</t>
  </si>
  <si>
    <t>Субвенція з державного бюджету місцевим бюджетам на реалізацію публічного інвестиційного проекту на безперешкодний доступ до якісної освіти - шкільні автобуси</t>
  </si>
  <si>
    <t>41035800</t>
  </si>
  <si>
    <t>Субвенція з державного бюджету місцевим бюджетам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</si>
  <si>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</si>
  <si>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</si>
  <si>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</si>
  <si>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</si>
  <si>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Надання внутрішніх кредитів</t>
  </si>
  <si>
    <t>Повернення внутрішніх кредитів</t>
  </si>
  <si>
    <t>Субвенція з державного бюджету місцевим бюджетам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</si>
  <si>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</si>
  <si>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</si>
  <si>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</si>
  <si>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Організація та проведення громадських робіт</t>
  </si>
  <si>
    <t>7500</t>
  </si>
  <si>
    <t>Зв`язок, телекомунікації та інформатика</t>
  </si>
  <si>
    <t>Інші програми та заходи, пов`язані з економічною діяльністю</t>
  </si>
  <si>
    <t>8600</t>
  </si>
  <si>
    <t>Обслуговування місцевого боргу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</si>
  <si>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</si>
  <si>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41021300</t>
  </si>
  <si>
    <t>41030900</t>
  </si>
  <si>
    <t>Субвенція з державного бюджету місцевим бюджетам на реалізацію публічного інвестиційного проекту із забезпечення житлом дитячих будинків сімейного типу, дітей-сиріт та дітей, позбавлених батьківського піклування</t>
  </si>
  <si>
    <t>Рентна плата за користування надрами загальнодержавного значення</t>
  </si>
  <si>
    <t>Надходження від орендної плати за користування єдиним майновим комплексом та іншим державним майном</t>
  </si>
  <si>
    <t>Орендна плата за водні об'єкти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</si>
  <si>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Реалізація державної політики у молодіжній сфері та сфері з утвердження української національної та громадянської ідентичності</t>
  </si>
  <si>
    <t>Захист населення і територій від надзвичайних ситуацій</t>
  </si>
  <si>
    <t>Медіа (Засоби масової інформації)</t>
  </si>
  <si>
    <t>41032900</t>
  </si>
  <si>
    <t>Субвенція з державного бюджету місцевим бюджетам на виконання окремих заходів з реалізації соціального проекту `Активні парки - локації здорової України`</t>
  </si>
  <si>
    <t>41037500</t>
  </si>
  <si>
    <t>Субвенція з державного бюджету місцевим бюджетам на реалізацію публічних інвестиційних проектів у сфері охорони здоров`я</t>
  </si>
  <si>
    <t>Затверджено  на 2025 рік із урахуванням змін</t>
  </si>
  <si>
    <t>Затверджено  на 2025 рік із урахуванням змін (кошторисні призначення)</t>
  </si>
  <si>
    <t>Затверджено на 2025 рік з урахуванням змін (кошторисні призначення)</t>
  </si>
  <si>
    <t>Затверджено   на 2025 рік із урахуванням змін</t>
  </si>
  <si>
    <t>Затверджено   на 2025 рік із урахуванням змін (кошторисні призначення)</t>
  </si>
  <si>
    <t>41033600</t>
  </si>
  <si>
    <t>41033800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</si>
  <si>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</si>
  <si>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Субвенція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t>
  </si>
  <si>
    <t>41030800</t>
  </si>
  <si>
    <t>Регіональний розвиток та інші інвестиційні проєкти</t>
  </si>
  <si>
    <t>Додаткова дотація з державного бюджету місцевим бюджетам на компенсацію комунальним закладам, державним закладам освіти, що передані на фінансування з місцевих бюджетів, та закладам спільної власності територіальних громад області та району, що перебувають в управлінні обласних та районних рад</t>
  </si>
  <si>
    <t>Субвенція з державного бюджету місцевим бюджетам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</si>
  <si>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за січень-серпень 2025 року</t>
  </si>
  <si>
    <t>План на січень-серпень 2025 року</t>
  </si>
  <si>
    <t>Відхилення до плану на січень-серпень 2025 року (+/-)</t>
  </si>
  <si>
    <t xml:space="preserve">Процент виконання до плану на січень-серпень 2025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</si>
</sst>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8" formatCode="_-* #,##0_р_._-;\-* #,##0_р_._-;_-* &quot;-&quot;_р_._-;_-@_-"/>
    <numFmt numFmtId="189" formatCode="_-* #,##0.00_р_._-;\-* #,##0.00_р_._-;_-* &quot;-&quot;??_р_._-;_-@_-"/>
    <numFmt numFmtId="191" formatCode="0.0"/>
    <numFmt numFmtId="200" formatCode="#,##0.0"/>
    <numFmt numFmtId="209" formatCode="0.0%"/>
  </numFmts>
  <fonts count="72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2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i/>
      <sz val="10"/>
      <color indexed="10"/>
      <name val="Times New Roman Cyr"/>
      <family val="1"/>
      <charset val="204"/>
    </font>
    <font>
      <sz val="12"/>
      <color indexed="10"/>
      <name val="Times New Roman Cyr"/>
      <family val="1"/>
      <charset val="204"/>
    </font>
    <font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8"/>
      <name val="Calibri"/>
      <family val="2"/>
      <charset val="204"/>
    </font>
    <font>
      <i/>
      <sz val="12"/>
      <name val="Times New Roman Cyr"/>
      <family val="1"/>
      <charset val="204"/>
    </font>
    <font>
      <i/>
      <sz val="12"/>
      <color indexed="10"/>
      <name val="Times New Roman Cyr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 CYR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 Cyr"/>
      <charset val="204"/>
    </font>
    <font>
      <b/>
      <sz val="14"/>
      <color theme="1"/>
      <name val="Times New Roman Cyr"/>
      <charset val="204"/>
    </font>
    <font>
      <sz val="10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 Cyr"/>
      <family val="1"/>
      <charset val="204"/>
    </font>
    <font>
      <b/>
      <i/>
      <sz val="10"/>
      <color theme="1"/>
      <name val="Times New Roman Cyr"/>
      <family val="1"/>
      <charset val="204"/>
    </font>
    <font>
      <i/>
      <sz val="10"/>
      <color theme="1"/>
      <name val="Times New Roman Cyr"/>
      <family val="1"/>
      <charset val="204"/>
    </font>
    <font>
      <sz val="11"/>
      <color theme="1"/>
      <name val="Times New Roman"/>
      <family val="1"/>
      <charset val="204"/>
    </font>
    <font>
      <i/>
      <sz val="14"/>
      <color theme="1"/>
      <name val="Times New Roman CYR"/>
      <family val="1"/>
      <charset val="204"/>
    </font>
    <font>
      <b/>
      <sz val="14"/>
      <color theme="1"/>
      <name val="Times New Roman Cyr"/>
      <family val="1"/>
      <charset val="204"/>
    </font>
    <font>
      <b/>
      <sz val="10"/>
      <color theme="1"/>
      <name val="Arial Cyr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32" fillId="0" borderId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7" borderId="1" applyNumberFormat="0" applyAlignment="0" applyProtection="0"/>
    <xf numFmtId="9" fontId="1" fillId="0" borderId="0" applyFont="0" applyFill="0" applyBorder="0" applyAlignment="0" applyProtection="0"/>
    <xf numFmtId="0" fontId="31" fillId="4" borderId="0" applyNumberFormat="0" applyBorder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6" fillId="0" borderId="0" applyNumberFormat="0" applyFill="0" applyBorder="0" applyAlignment="0" applyProtection="0"/>
    <xf numFmtId="0" fontId="32" fillId="0" borderId="0"/>
    <xf numFmtId="0" fontId="40" fillId="0" borderId="0"/>
    <xf numFmtId="0" fontId="22" fillId="0" borderId="0"/>
    <xf numFmtId="0" fontId="41" fillId="0" borderId="0"/>
    <xf numFmtId="0" fontId="29" fillId="0" borderId="5" applyNumberFormat="0" applyFill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42" fillId="0" borderId="0"/>
    <xf numFmtId="0" fontId="32" fillId="0" borderId="0"/>
    <xf numFmtId="0" fontId="41" fillId="0" borderId="0"/>
    <xf numFmtId="0" fontId="37" fillId="0" borderId="0"/>
    <xf numFmtId="0" fontId="2" fillId="0" borderId="0"/>
    <xf numFmtId="0" fontId="3" fillId="0" borderId="0"/>
    <xf numFmtId="0" fontId="3" fillId="0" borderId="0"/>
    <xf numFmtId="0" fontId="23" fillId="22" borderId="7" applyNumberFormat="0" applyFont="0" applyAlignment="0" applyProtection="0"/>
    <xf numFmtId="0" fontId="28" fillId="21" borderId="0" applyNumberFormat="0" applyBorder="0" applyAlignment="0" applyProtection="0"/>
    <xf numFmtId="0" fontId="33" fillId="0" borderId="0"/>
    <xf numFmtId="0" fontId="30" fillId="0" borderId="0" applyNumberForma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</cellStyleXfs>
  <cellXfs count="211">
    <xf numFmtId="0" fontId="0" fillId="0" borderId="0" xfId="0"/>
    <xf numFmtId="0" fontId="6" fillId="0" borderId="0" xfId="62" applyFont="1" applyFill="1" applyProtection="1"/>
    <xf numFmtId="0" fontId="13" fillId="0" borderId="0" xfId="62" applyFont="1" applyFill="1" applyAlignment="1" applyProtection="1"/>
    <xf numFmtId="0" fontId="10" fillId="0" borderId="0" xfId="62" applyFont="1" applyFill="1" applyAlignment="1" applyProtection="1"/>
    <xf numFmtId="0" fontId="14" fillId="0" borderId="0" xfId="62" applyFont="1" applyFill="1" applyProtection="1"/>
    <xf numFmtId="191" fontId="19" fillId="0" borderId="0" xfId="62" applyNumberFormat="1" applyFont="1" applyFill="1" applyBorder="1" applyProtection="1"/>
    <xf numFmtId="191" fontId="20" fillId="0" borderId="0" xfId="62" applyNumberFormat="1" applyFont="1" applyFill="1" applyBorder="1" applyProtection="1"/>
    <xf numFmtId="0" fontId="17" fillId="0" borderId="0" xfId="62" applyFont="1" applyFill="1" applyProtection="1"/>
    <xf numFmtId="0" fontId="2" fillId="0" borderId="0" xfId="62" applyFont="1" applyFill="1" applyProtection="1"/>
    <xf numFmtId="0" fontId="16" fillId="0" borderId="0" xfId="62" applyFont="1" applyFill="1" applyProtection="1"/>
    <xf numFmtId="0" fontId="12" fillId="0" borderId="0" xfId="62" applyFont="1" applyFill="1" applyAlignment="1" applyProtection="1"/>
    <xf numFmtId="0" fontId="11" fillId="0" borderId="0" xfId="63" applyFont="1" applyFill="1" applyAlignment="1" applyProtection="1"/>
    <xf numFmtId="0" fontId="18" fillId="0" borderId="0" xfId="62" applyFont="1" applyFill="1" applyProtection="1"/>
    <xf numFmtId="0" fontId="7" fillId="0" borderId="0" xfId="62" applyFont="1" applyFill="1" applyProtection="1"/>
    <xf numFmtId="0" fontId="15" fillId="0" borderId="0" xfId="0" applyFont="1" applyFill="1" applyProtection="1"/>
    <xf numFmtId="0" fontId="8" fillId="0" borderId="0" xfId="0" applyFont="1" applyFill="1" applyProtection="1"/>
    <xf numFmtId="0" fontId="21" fillId="0" borderId="0" xfId="62" applyFont="1" applyFill="1" applyProtection="1"/>
    <xf numFmtId="0" fontId="6" fillId="23" borderId="0" xfId="62" applyFont="1" applyFill="1" applyProtection="1"/>
    <xf numFmtId="0" fontId="17" fillId="23" borderId="0" xfId="62" applyFont="1" applyFill="1" applyProtection="1"/>
    <xf numFmtId="200" fontId="17" fillId="23" borderId="0" xfId="62" applyNumberFormat="1" applyFont="1" applyFill="1" applyProtection="1"/>
    <xf numFmtId="0" fontId="2" fillId="23" borderId="0" xfId="62" applyFont="1" applyFill="1" applyProtection="1"/>
    <xf numFmtId="0" fontId="14" fillId="23" borderId="0" xfId="62" applyFont="1" applyFill="1" applyProtection="1"/>
    <xf numFmtId="0" fontId="4" fillId="0" borderId="0" xfId="62" applyFont="1" applyFill="1" applyProtection="1"/>
    <xf numFmtId="0" fontId="5" fillId="0" borderId="0" xfId="62" applyFont="1" applyFill="1" applyProtection="1"/>
    <xf numFmtId="0" fontId="39" fillId="0" borderId="0" xfId="62" applyFont="1" applyFill="1" applyProtection="1"/>
    <xf numFmtId="0" fontId="38" fillId="0" borderId="0" xfId="62" applyFont="1" applyFill="1" applyProtection="1"/>
    <xf numFmtId="0" fontId="39" fillId="23" borderId="0" xfId="62" applyFont="1" applyFill="1" applyProtection="1"/>
    <xf numFmtId="200" fontId="39" fillId="23" borderId="0" xfId="62" applyNumberFormat="1" applyFont="1" applyFill="1" applyProtection="1"/>
    <xf numFmtId="0" fontId="38" fillId="23" borderId="0" xfId="62" applyFont="1" applyFill="1" applyProtection="1"/>
    <xf numFmtId="0" fontId="43" fillId="0" borderId="8" xfId="62" applyFont="1" applyFill="1" applyBorder="1" applyAlignment="1" applyProtection="1">
      <alignment horizontal="center"/>
      <protection locked="0"/>
    </xf>
    <xf numFmtId="0" fontId="44" fillId="0" borderId="0" xfId="62" applyFont="1" applyFill="1" applyProtection="1"/>
    <xf numFmtId="0" fontId="43" fillId="0" borderId="8" xfId="0" applyNumberFormat="1" applyFont="1" applyFill="1" applyBorder="1" applyAlignment="1">
      <alignment horizontal="left" vertical="center" wrapText="1"/>
    </xf>
    <xf numFmtId="39" fontId="45" fillId="28" borderId="0" xfId="0" applyNumberFormat="1" applyFont="1" applyFill="1" applyBorder="1" applyAlignment="1">
      <alignment horizontal="right" vertical="center" wrapText="1"/>
    </xf>
    <xf numFmtId="0" fontId="46" fillId="28" borderId="9" xfId="62" applyFont="1" applyFill="1" applyBorder="1" applyAlignment="1" applyProtection="1">
      <alignment horizontal="center" vertical="center" wrapText="1"/>
    </xf>
    <xf numFmtId="49" fontId="47" fillId="28" borderId="8" xfId="62" applyNumberFormat="1" applyFont="1" applyFill="1" applyBorder="1" applyAlignment="1" applyProtection="1">
      <alignment horizontal="center" vertical="top" wrapText="1"/>
    </xf>
    <xf numFmtId="200" fontId="48" fillId="0" borderId="8" xfId="62" applyNumberFormat="1" applyFont="1" applyFill="1" applyBorder="1" applyAlignment="1" applyProtection="1">
      <alignment horizontal="center"/>
    </xf>
    <xf numFmtId="200" fontId="43" fillId="0" borderId="8" xfId="62" applyNumberFormat="1" applyFont="1" applyFill="1" applyBorder="1" applyAlignment="1" applyProtection="1">
      <alignment horizontal="center"/>
      <protection locked="0"/>
    </xf>
    <xf numFmtId="200" fontId="49" fillId="0" borderId="8" xfId="62" applyNumberFormat="1" applyFont="1" applyFill="1" applyBorder="1" applyAlignment="1" applyProtection="1">
      <alignment horizontal="center"/>
      <protection locked="0"/>
    </xf>
    <xf numFmtId="200" fontId="48" fillId="28" borderId="8" xfId="62" applyNumberFormat="1" applyFont="1" applyFill="1" applyBorder="1" applyAlignment="1" applyProtection="1">
      <alignment horizontal="center"/>
    </xf>
    <xf numFmtId="200" fontId="43" fillId="28" borderId="8" xfId="62" applyNumberFormat="1" applyFont="1" applyFill="1" applyBorder="1" applyAlignment="1" applyProtection="1">
      <alignment horizontal="center"/>
      <protection locked="0"/>
    </xf>
    <xf numFmtId="200" fontId="48" fillId="24" borderId="8" xfId="62" applyNumberFormat="1" applyFont="1" applyFill="1" applyBorder="1" applyAlignment="1" applyProtection="1">
      <alignment horizontal="center"/>
      <protection locked="0"/>
    </xf>
    <xf numFmtId="200" fontId="49" fillId="28" borderId="8" xfId="62" applyNumberFormat="1" applyFont="1" applyFill="1" applyBorder="1" applyAlignment="1" applyProtection="1">
      <alignment horizontal="center"/>
      <protection locked="0"/>
    </xf>
    <xf numFmtId="200" fontId="48" fillId="25" borderId="8" xfId="62" applyNumberFormat="1" applyFont="1" applyFill="1" applyBorder="1" applyAlignment="1" applyProtection="1">
      <alignment horizontal="center"/>
    </xf>
    <xf numFmtId="200" fontId="48" fillId="0" borderId="8" xfId="62" applyNumberFormat="1" applyFont="1" applyFill="1" applyBorder="1" applyAlignment="1" applyProtection="1">
      <alignment horizontal="center"/>
      <protection locked="0"/>
    </xf>
    <xf numFmtId="200" fontId="48" fillId="25" borderId="8" xfId="62" applyNumberFormat="1" applyFont="1" applyFill="1" applyBorder="1" applyAlignment="1" applyProtection="1">
      <alignment horizontal="center" vertical="center"/>
    </xf>
    <xf numFmtId="191" fontId="50" fillId="28" borderId="0" xfId="62" applyNumberFormat="1" applyFont="1" applyFill="1" applyProtection="1"/>
    <xf numFmtId="191" fontId="46" fillId="28" borderId="0" xfId="0" applyNumberFormat="1" applyFont="1" applyFill="1" applyBorder="1" applyAlignment="1" applyProtection="1">
      <alignment vertical="center"/>
    </xf>
    <xf numFmtId="4" fontId="51" fillId="29" borderId="8" xfId="0" applyNumberFormat="1" applyFont="1" applyFill="1" applyBorder="1" applyAlignment="1">
      <alignment vertical="center"/>
    </xf>
    <xf numFmtId="4" fontId="50" fillId="28" borderId="0" xfId="62" applyNumberFormat="1" applyFont="1" applyFill="1" applyProtection="1"/>
    <xf numFmtId="200" fontId="50" fillId="28" borderId="0" xfId="62" applyNumberFormat="1" applyFont="1" applyFill="1" applyProtection="1"/>
    <xf numFmtId="0" fontId="50" fillId="28" borderId="0" xfId="62" applyFont="1" applyFill="1" applyProtection="1"/>
    <xf numFmtId="200" fontId="52" fillId="28" borderId="0" xfId="62" applyNumberFormat="1" applyFont="1" applyFill="1" applyAlignment="1" applyProtection="1">
      <alignment horizontal="left" vertical="center"/>
    </xf>
    <xf numFmtId="0" fontId="46" fillId="28" borderId="10" xfId="62" applyFont="1" applyFill="1" applyBorder="1" applyAlignment="1" applyProtection="1">
      <alignment horizontal="center" vertical="center" wrapText="1"/>
    </xf>
    <xf numFmtId="4" fontId="50" fillId="28" borderId="0" xfId="62" applyNumberFormat="1" applyFont="1" applyFill="1" applyBorder="1" applyProtection="1"/>
    <xf numFmtId="200" fontId="50" fillId="28" borderId="0" xfId="62" applyNumberFormat="1" applyFont="1" applyFill="1" applyBorder="1" applyProtection="1"/>
    <xf numFmtId="0" fontId="50" fillId="28" borderId="0" xfId="62" applyFont="1" applyFill="1" applyBorder="1" applyProtection="1"/>
    <xf numFmtId="200" fontId="50" fillId="0" borderId="0" xfId="62" applyNumberFormat="1" applyFont="1" applyFill="1" applyProtection="1"/>
    <xf numFmtId="0" fontId="46" fillId="28" borderId="8" xfId="0" applyFont="1" applyFill="1" applyBorder="1" applyAlignment="1" applyProtection="1">
      <alignment horizontal="centerContinuous" vertical="center" wrapText="1"/>
    </xf>
    <xf numFmtId="0" fontId="46" fillId="0" borderId="8" xfId="0" applyFont="1" applyFill="1" applyBorder="1" applyAlignment="1" applyProtection="1">
      <alignment horizontal="centerContinuous" vertical="center" wrapText="1"/>
    </xf>
    <xf numFmtId="49" fontId="47" fillId="28" borderId="11" xfId="62" applyNumberFormat="1" applyFont="1" applyFill="1" applyBorder="1" applyAlignment="1" applyProtection="1">
      <alignment horizontal="center" vertical="top" wrapText="1"/>
    </xf>
    <xf numFmtId="49" fontId="47" fillId="0" borderId="8" xfId="62" applyNumberFormat="1" applyFont="1" applyFill="1" applyBorder="1" applyAlignment="1" applyProtection="1">
      <alignment horizontal="center" vertical="top" wrapText="1"/>
    </xf>
    <xf numFmtId="200" fontId="43" fillId="0" borderId="8" xfId="62" applyNumberFormat="1" applyFont="1" applyFill="1" applyBorder="1" applyAlignment="1" applyProtection="1">
      <alignment horizontal="center"/>
    </xf>
    <xf numFmtId="200" fontId="48" fillId="28" borderId="11" xfId="62" applyNumberFormat="1" applyFont="1" applyFill="1" applyBorder="1" applyAlignment="1" applyProtection="1">
      <alignment horizontal="center"/>
    </xf>
    <xf numFmtId="200" fontId="49" fillId="0" borderId="8" xfId="62" applyNumberFormat="1" applyFont="1" applyFill="1" applyBorder="1" applyAlignment="1" applyProtection="1">
      <alignment horizontal="center"/>
    </xf>
    <xf numFmtId="191" fontId="50" fillId="28" borderId="0" xfId="62" applyNumberFormat="1" applyFont="1" applyFill="1" applyBorder="1" applyProtection="1"/>
    <xf numFmtId="0" fontId="50" fillId="0" borderId="0" xfId="62" applyFont="1" applyFill="1" applyProtection="1"/>
    <xf numFmtId="200" fontId="48" fillId="28" borderId="8" xfId="0" applyNumberFormat="1" applyFont="1" applyFill="1" applyBorder="1" applyAlignment="1" applyProtection="1">
      <alignment horizontal="center"/>
    </xf>
    <xf numFmtId="200" fontId="53" fillId="28" borderId="8" xfId="0" applyNumberFormat="1" applyFont="1" applyFill="1" applyBorder="1" applyAlignment="1">
      <alignment horizontal="center"/>
    </xf>
    <xf numFmtId="200" fontId="46" fillId="28" borderId="0" xfId="62" applyNumberFormat="1" applyFont="1" applyFill="1" applyBorder="1" applyAlignment="1" applyProtection="1">
      <alignment horizontal="center" wrapText="1"/>
    </xf>
    <xf numFmtId="0" fontId="46" fillId="28" borderId="8" xfId="62" applyFont="1" applyFill="1" applyBorder="1" applyAlignment="1" applyProtection="1">
      <alignment horizontal="center" vertical="center" wrapText="1"/>
    </xf>
    <xf numFmtId="200" fontId="48" fillId="0" borderId="8" xfId="0" applyNumberFormat="1" applyFont="1" applyFill="1" applyBorder="1" applyAlignment="1" applyProtection="1">
      <alignment horizontal="center"/>
    </xf>
    <xf numFmtId="200" fontId="53" fillId="0" borderId="8" xfId="0" applyNumberFormat="1" applyFont="1" applyFill="1" applyBorder="1" applyAlignment="1">
      <alignment horizontal="center"/>
    </xf>
    <xf numFmtId="4" fontId="54" fillId="28" borderId="0" xfId="52" applyNumberFormat="1" applyFont="1" applyFill="1" applyBorder="1" applyAlignment="1">
      <alignment vertical="center"/>
    </xf>
    <xf numFmtId="4" fontId="54" fillId="28" borderId="0" xfId="51" applyNumberFormat="1" applyFont="1" applyFill="1" applyBorder="1" applyAlignment="1">
      <alignment vertical="center"/>
    </xf>
    <xf numFmtId="191" fontId="50" fillId="28" borderId="0" xfId="62" applyNumberFormat="1" applyFont="1" applyFill="1" applyBorder="1" applyAlignment="1" applyProtection="1">
      <alignment horizontal="center" vertical="center" wrapText="1"/>
    </xf>
    <xf numFmtId="191" fontId="50" fillId="29" borderId="0" xfId="62" applyNumberFormat="1" applyFont="1" applyFill="1" applyBorder="1" applyAlignment="1" applyProtection="1">
      <alignment horizontal="center"/>
    </xf>
    <xf numFmtId="200" fontId="55" fillId="29" borderId="0" xfId="62" applyNumberFormat="1" applyFont="1" applyFill="1" applyBorder="1" applyAlignment="1" applyProtection="1">
      <alignment horizontal="center"/>
    </xf>
    <xf numFmtId="191" fontId="50" fillId="29" borderId="0" xfId="62" applyNumberFormat="1" applyFont="1" applyFill="1" applyAlignment="1" applyProtection="1">
      <alignment horizontal="center"/>
    </xf>
    <xf numFmtId="0" fontId="50" fillId="29" borderId="0" xfId="62" applyFont="1" applyFill="1" applyAlignment="1" applyProtection="1">
      <alignment horizontal="center"/>
    </xf>
    <xf numFmtId="0" fontId="46" fillId="28" borderId="0" xfId="62" applyFont="1" applyFill="1" applyAlignment="1" applyProtection="1">
      <alignment horizontal="center" wrapText="1"/>
    </xf>
    <xf numFmtId="0" fontId="50" fillId="28" borderId="0" xfId="0" applyFont="1" applyFill="1" applyAlignment="1">
      <alignment horizontal="right" vertical="center" wrapText="1"/>
    </xf>
    <xf numFmtId="191" fontId="50" fillId="29" borderId="0" xfId="62" applyNumberFormat="1" applyFont="1" applyFill="1" applyBorder="1" applyProtection="1"/>
    <xf numFmtId="200" fontId="56" fillId="29" borderId="0" xfId="62" applyNumberFormat="1" applyFont="1" applyFill="1" applyBorder="1" applyAlignment="1" applyProtection="1">
      <alignment horizontal="center"/>
    </xf>
    <xf numFmtId="191" fontId="50" fillId="29" borderId="0" xfId="62" applyNumberFormat="1" applyFont="1" applyFill="1" applyProtection="1"/>
    <xf numFmtId="0" fontId="50" fillId="29" borderId="0" xfId="62" applyFont="1" applyFill="1" applyProtection="1"/>
    <xf numFmtId="200" fontId="46" fillId="28" borderId="8" xfId="62" applyNumberFormat="1" applyFont="1" applyFill="1" applyBorder="1" applyAlignment="1" applyProtection="1">
      <alignment horizontal="center" vertical="center" wrapText="1"/>
    </xf>
    <xf numFmtId="200" fontId="46" fillId="28" borderId="8" xfId="0" applyNumberFormat="1" applyFont="1" applyFill="1" applyBorder="1" applyAlignment="1" applyProtection="1">
      <alignment horizontal="centerContinuous" vertical="center" wrapText="1"/>
    </xf>
    <xf numFmtId="200" fontId="47" fillId="28" borderId="8" xfId="62" applyNumberFormat="1" applyFont="1" applyFill="1" applyBorder="1" applyAlignment="1" applyProtection="1">
      <alignment horizontal="center" vertical="top" wrapText="1"/>
    </xf>
    <xf numFmtId="0" fontId="45" fillId="28" borderId="0" xfId="0" applyFont="1" applyFill="1" applyAlignment="1">
      <alignment horizontal="right" vertical="center" wrapText="1"/>
    </xf>
    <xf numFmtId="200" fontId="43" fillId="28" borderId="8" xfId="62" applyNumberFormat="1" applyFont="1" applyFill="1" applyBorder="1" applyAlignment="1" applyProtection="1">
      <alignment horizontal="center"/>
    </xf>
    <xf numFmtId="200" fontId="49" fillId="28" borderId="8" xfId="62" applyNumberFormat="1" applyFont="1" applyFill="1" applyBorder="1" applyAlignment="1" applyProtection="1">
      <alignment horizontal="center"/>
    </xf>
    <xf numFmtId="200" fontId="49" fillId="0" borderId="8" xfId="0" applyNumberFormat="1" applyFont="1" applyFill="1" applyBorder="1" applyAlignment="1" applyProtection="1">
      <alignment horizontal="center"/>
    </xf>
    <xf numFmtId="200" fontId="50" fillId="28" borderId="0" xfId="62" applyNumberFormat="1" applyFont="1" applyFill="1" applyBorder="1" applyAlignment="1" applyProtection="1">
      <alignment horizontal="centerContinuous" vertical="center"/>
    </xf>
    <xf numFmtId="0" fontId="50" fillId="28" borderId="0" xfId="62" applyFont="1" applyFill="1" applyBorder="1" applyAlignment="1" applyProtection="1">
      <alignment horizontal="centerContinuous" vertical="center"/>
    </xf>
    <xf numFmtId="0" fontId="50" fillId="29" borderId="0" xfId="62" applyFont="1" applyFill="1" applyBorder="1" applyProtection="1"/>
    <xf numFmtId="0" fontId="57" fillId="29" borderId="0" xfId="62" applyFont="1" applyFill="1" applyBorder="1" applyProtection="1"/>
    <xf numFmtId="4" fontId="50" fillId="29" borderId="0" xfId="62" applyNumberFormat="1" applyFont="1" applyFill="1" applyBorder="1" applyProtection="1"/>
    <xf numFmtId="0" fontId="50" fillId="24" borderId="0" xfId="62" applyFont="1" applyFill="1" applyProtection="1"/>
    <xf numFmtId="200" fontId="56" fillId="26" borderId="0" xfId="62" applyNumberFormat="1" applyFont="1" applyFill="1" applyBorder="1" applyAlignment="1" applyProtection="1">
      <alignment horizontal="center"/>
    </xf>
    <xf numFmtId="0" fontId="52" fillId="0" borderId="0" xfId="62" applyFont="1" applyFill="1" applyAlignment="1" applyProtection="1">
      <alignment horizontal="left" vertical="center"/>
    </xf>
    <xf numFmtId="200" fontId="50" fillId="24" borderId="0" xfId="62" applyNumberFormat="1" applyFont="1" applyFill="1" applyProtection="1"/>
    <xf numFmtId="0" fontId="60" fillId="0" borderId="10" xfId="62" applyFont="1" applyFill="1" applyBorder="1" applyAlignment="1" applyProtection="1">
      <alignment horizontal="centerContinuous" vertical="center" wrapText="1"/>
    </xf>
    <xf numFmtId="0" fontId="46" fillId="24" borderId="9" xfId="0" applyFont="1" applyFill="1" applyBorder="1" applyAlignment="1" applyProtection="1">
      <alignment horizontal="center" vertical="center" wrapText="1"/>
    </xf>
    <xf numFmtId="0" fontId="46" fillId="0" borderId="10" xfId="62" applyFont="1" applyFill="1" applyBorder="1" applyAlignment="1" applyProtection="1">
      <alignment horizontal="center" vertical="center" wrapText="1"/>
    </xf>
    <xf numFmtId="0" fontId="46" fillId="0" borderId="8" xfId="62" applyFont="1" applyFill="1" applyBorder="1" applyAlignment="1" applyProtection="1">
      <alignment horizontal="center" vertical="center" wrapText="1"/>
    </xf>
    <xf numFmtId="0" fontId="46" fillId="0" borderId="8" xfId="62" applyFont="1" applyFill="1" applyBorder="1" applyAlignment="1" applyProtection="1">
      <alignment horizontal="centerContinuous" vertical="center" wrapText="1"/>
    </xf>
    <xf numFmtId="0" fontId="46" fillId="0" borderId="13" xfId="0" applyFont="1" applyFill="1" applyBorder="1" applyAlignment="1" applyProtection="1">
      <alignment horizontal="centerContinuous" vertical="center" wrapText="1"/>
    </xf>
    <xf numFmtId="0" fontId="46" fillId="0" borderId="10" xfId="0" applyFont="1" applyFill="1" applyBorder="1" applyAlignment="1" applyProtection="1">
      <alignment horizontal="centerContinuous" vertical="center" wrapText="1"/>
    </xf>
    <xf numFmtId="0" fontId="47" fillId="24" borderId="8" xfId="62" applyFont="1" applyFill="1" applyBorder="1" applyAlignment="1" applyProtection="1">
      <alignment horizontal="center" vertical="top" wrapText="1"/>
    </xf>
    <xf numFmtId="0" fontId="47" fillId="0" borderId="8" xfId="62" applyFont="1" applyFill="1" applyBorder="1" applyAlignment="1" applyProtection="1">
      <alignment horizontal="center" vertical="top" wrapText="1"/>
    </xf>
    <xf numFmtId="49" fontId="47" fillId="24" borderId="8" xfId="62" applyNumberFormat="1" applyFont="1" applyFill="1" applyBorder="1" applyAlignment="1" applyProtection="1">
      <alignment horizontal="center" vertical="top" wrapText="1"/>
    </xf>
    <xf numFmtId="49" fontId="47" fillId="0" borderId="15" xfId="62" applyNumberFormat="1" applyFont="1" applyFill="1" applyBorder="1" applyAlignment="1" applyProtection="1">
      <alignment horizontal="center" vertical="top" wrapText="1"/>
    </xf>
    <xf numFmtId="0" fontId="46" fillId="24" borderId="8" xfId="62" applyFont="1" applyFill="1" applyBorder="1" applyAlignment="1" applyProtection="1">
      <alignment horizontal="center" vertical="center"/>
    </xf>
    <xf numFmtId="0" fontId="48" fillId="0" borderId="8" xfId="62" applyFont="1" applyFill="1" applyBorder="1" applyAlignment="1" applyProtection="1">
      <alignment horizontal="center" vertical="center" wrapText="1"/>
    </xf>
    <xf numFmtId="191" fontId="59" fillId="0" borderId="8" xfId="62" applyNumberFormat="1" applyFont="1" applyFill="1" applyBorder="1" applyProtection="1"/>
    <xf numFmtId="209" fontId="48" fillId="0" borderId="8" xfId="45" applyNumberFormat="1" applyFont="1" applyFill="1" applyBorder="1" applyAlignment="1" applyProtection="1">
      <alignment horizontal="center"/>
    </xf>
    <xf numFmtId="200" fontId="48" fillId="0" borderId="15" xfId="62" applyNumberFormat="1" applyFont="1" applyFill="1" applyBorder="1" applyAlignment="1" applyProtection="1">
      <alignment horizontal="center"/>
    </xf>
    <xf numFmtId="0" fontId="61" fillId="24" borderId="8" xfId="62" applyFont="1" applyFill="1" applyBorder="1" applyAlignment="1" applyProtection="1">
      <alignment horizontal="center" vertical="center"/>
    </xf>
    <xf numFmtId="0" fontId="43" fillId="0" borderId="8" xfId="62" applyFont="1" applyFill="1" applyBorder="1" applyAlignment="1" applyProtection="1">
      <alignment vertical="center" wrapText="1"/>
    </xf>
    <xf numFmtId="191" fontId="62" fillId="0" borderId="8" xfId="62" applyNumberFormat="1" applyFont="1" applyFill="1" applyBorder="1" applyProtection="1">
      <protection locked="0"/>
    </xf>
    <xf numFmtId="209" fontId="43" fillId="0" borderId="8" xfId="45" applyNumberFormat="1" applyFont="1" applyFill="1" applyBorder="1" applyAlignment="1" applyProtection="1">
      <alignment horizontal="center"/>
    </xf>
    <xf numFmtId="200" fontId="43" fillId="0" borderId="15" xfId="62" applyNumberFormat="1" applyFont="1" applyFill="1" applyBorder="1" applyAlignment="1" applyProtection="1">
      <alignment horizontal="center"/>
    </xf>
    <xf numFmtId="191" fontId="59" fillId="0" borderId="8" xfId="62" applyNumberFormat="1" applyFont="1" applyFill="1" applyBorder="1" applyProtection="1">
      <protection locked="0"/>
    </xf>
    <xf numFmtId="0" fontId="50" fillId="24" borderId="8" xfId="62" applyFont="1" applyFill="1" applyBorder="1" applyAlignment="1" applyProtection="1">
      <alignment horizontal="center" vertical="center"/>
    </xf>
    <xf numFmtId="0" fontId="49" fillId="0" borderId="8" xfId="62" applyFont="1" applyFill="1" applyBorder="1" applyAlignment="1" applyProtection="1">
      <alignment vertical="center" wrapText="1"/>
    </xf>
    <xf numFmtId="191" fontId="57" fillId="0" borderId="8" xfId="62" applyNumberFormat="1" applyFont="1" applyFill="1" applyBorder="1" applyProtection="1">
      <protection locked="0"/>
    </xf>
    <xf numFmtId="200" fontId="49" fillId="0" borderId="15" xfId="62" applyNumberFormat="1" applyFont="1" applyFill="1" applyBorder="1" applyAlignment="1" applyProtection="1">
      <alignment horizontal="center"/>
    </xf>
    <xf numFmtId="209" fontId="63" fillId="0" borderId="8" xfId="45" applyNumberFormat="1" applyFont="1" applyFill="1" applyBorder="1" applyAlignment="1" applyProtection="1">
      <alignment horizontal="center"/>
    </xf>
    <xf numFmtId="191" fontId="64" fillId="0" borderId="8" xfId="62" applyNumberFormat="1" applyFont="1" applyFill="1" applyBorder="1" applyProtection="1">
      <protection locked="0"/>
    </xf>
    <xf numFmtId="0" fontId="48" fillId="25" borderId="8" xfId="62" applyFont="1" applyFill="1" applyBorder="1" applyAlignment="1" applyProtection="1">
      <alignment horizontal="center" vertical="center"/>
    </xf>
    <xf numFmtId="0" fontId="48" fillId="25" borderId="8" xfId="62" applyFont="1" applyFill="1" applyBorder="1" applyAlignment="1" applyProtection="1">
      <alignment horizontal="center" vertical="center" wrapText="1"/>
    </xf>
    <xf numFmtId="191" fontId="48" fillId="25" borderId="8" xfId="62" applyNumberFormat="1" applyFont="1" applyFill="1" applyBorder="1" applyAlignment="1" applyProtection="1">
      <alignment horizontal="center"/>
    </xf>
    <xf numFmtId="209" fontId="48" fillId="25" borderId="8" xfId="45" applyNumberFormat="1" applyFont="1" applyFill="1" applyBorder="1" applyAlignment="1" applyProtection="1">
      <alignment horizontal="center"/>
    </xf>
    <xf numFmtId="209" fontId="48" fillId="25" borderId="8" xfId="45" applyNumberFormat="1" applyFont="1" applyFill="1" applyBorder="1" applyAlignment="1" applyProtection="1">
      <alignment horizontal="center" vertical="center"/>
    </xf>
    <xf numFmtId="191" fontId="65" fillId="0" borderId="8" xfId="0" applyNumberFormat="1" applyFont="1" applyFill="1" applyBorder="1" applyAlignment="1">
      <alignment vertical="center"/>
    </xf>
    <xf numFmtId="191" fontId="66" fillId="0" borderId="8" xfId="0" applyNumberFormat="1" applyFont="1" applyFill="1" applyBorder="1" applyAlignment="1">
      <alignment vertical="center"/>
    </xf>
    <xf numFmtId="191" fontId="67" fillId="0" borderId="8" xfId="0" applyNumberFormat="1" applyFont="1" applyFill="1" applyBorder="1" applyAlignment="1">
      <alignment vertical="center"/>
    </xf>
    <xf numFmtId="209" fontId="49" fillId="0" borderId="8" xfId="45" applyNumberFormat="1" applyFont="1" applyFill="1" applyBorder="1" applyAlignment="1" applyProtection="1">
      <alignment horizontal="center"/>
    </xf>
    <xf numFmtId="209" fontId="43" fillId="28" borderId="8" xfId="45" applyNumberFormat="1" applyFont="1" applyFill="1" applyBorder="1" applyAlignment="1" applyProtection="1">
      <alignment horizontal="center"/>
    </xf>
    <xf numFmtId="209" fontId="43" fillId="0" borderId="8" xfId="45" applyNumberFormat="1" applyFont="1" applyFill="1" applyBorder="1" applyAlignment="1" applyProtection="1">
      <alignment horizontal="center"/>
      <protection locked="0"/>
    </xf>
    <xf numFmtId="0" fontId="68" fillId="24" borderId="8" xfId="62" applyFont="1" applyFill="1" applyBorder="1" applyAlignment="1" applyProtection="1">
      <alignment horizontal="center" vertical="center"/>
    </xf>
    <xf numFmtId="209" fontId="49" fillId="0" borderId="8" xfId="45" applyNumberFormat="1" applyFont="1" applyFill="1" applyBorder="1" applyAlignment="1" applyProtection="1">
      <alignment horizontal="center"/>
      <protection locked="0"/>
    </xf>
    <xf numFmtId="0" fontId="46" fillId="0" borderId="0" xfId="0" applyFont="1" applyFill="1" applyBorder="1" applyAlignment="1" applyProtection="1">
      <alignment vertical="center"/>
    </xf>
    <xf numFmtId="0" fontId="46" fillId="0" borderId="0" xfId="0" applyFont="1" applyFill="1" applyAlignment="1" applyProtection="1"/>
    <xf numFmtId="0" fontId="46" fillId="29" borderId="0" xfId="0" applyFont="1" applyFill="1" applyAlignment="1" applyProtection="1"/>
    <xf numFmtId="191" fontId="50" fillId="0" borderId="0" xfId="62" applyNumberFormat="1" applyFont="1" applyFill="1" applyProtection="1"/>
    <xf numFmtId="0" fontId="50" fillId="0" borderId="0" xfId="62" applyFont="1" applyFill="1" applyBorder="1" applyProtection="1"/>
    <xf numFmtId="0" fontId="50" fillId="0" borderId="0" xfId="0" applyFont="1" applyFill="1" applyBorder="1" applyAlignment="1" applyProtection="1">
      <alignment vertical="center"/>
    </xf>
    <xf numFmtId="191" fontId="46" fillId="0" borderId="0" xfId="0" applyNumberFormat="1" applyFont="1" applyFill="1" applyBorder="1" applyAlignment="1" applyProtection="1">
      <alignment vertical="center"/>
    </xf>
    <xf numFmtId="191" fontId="46" fillId="29" borderId="0" xfId="0" applyNumberFormat="1" applyFont="1" applyFill="1" applyBorder="1" applyAlignment="1" applyProtection="1">
      <alignment vertical="center"/>
    </xf>
    <xf numFmtId="191" fontId="50" fillId="0" borderId="0" xfId="62" applyNumberFormat="1" applyFont="1" applyFill="1" applyBorder="1" applyProtection="1"/>
    <xf numFmtId="200" fontId="50" fillId="29" borderId="0" xfId="62" applyNumberFormat="1" applyFont="1" applyFill="1" applyBorder="1" applyProtection="1"/>
    <xf numFmtId="0" fontId="50" fillId="27" borderId="0" xfId="62" applyFont="1" applyFill="1" applyProtection="1"/>
    <xf numFmtId="200" fontId="50" fillId="29" borderId="0" xfId="62" applyNumberFormat="1" applyFont="1" applyFill="1" applyProtection="1"/>
    <xf numFmtId="0" fontId="46" fillId="0" borderId="0" xfId="62" applyFont="1" applyFill="1" applyAlignment="1" applyProtection="1">
      <alignment horizontal="center" wrapText="1"/>
    </xf>
    <xf numFmtId="0" fontId="46" fillId="0" borderId="12" xfId="62" applyFont="1" applyFill="1" applyBorder="1" applyAlignment="1" applyProtection="1">
      <alignment horizontal="center" wrapText="1"/>
    </xf>
    <xf numFmtId="2" fontId="50" fillId="0" borderId="0" xfId="62" applyNumberFormat="1" applyFont="1" applyFill="1" applyProtection="1"/>
    <xf numFmtId="200" fontId="46" fillId="0" borderId="0" xfId="64" applyNumberFormat="1" applyFont="1" applyFill="1" applyAlignment="1" applyProtection="1">
      <alignment horizontal="center"/>
    </xf>
    <xf numFmtId="200" fontId="46" fillId="28" borderId="0" xfId="64" applyNumberFormat="1" applyFont="1" applyFill="1" applyAlignment="1" applyProtection="1">
      <alignment horizontal="center"/>
    </xf>
    <xf numFmtId="0" fontId="46" fillId="0" borderId="9" xfId="0" applyFont="1" applyFill="1" applyBorder="1" applyAlignment="1" applyProtection="1">
      <alignment horizontal="center" vertical="center" wrapText="1"/>
    </xf>
    <xf numFmtId="0" fontId="46" fillId="28" borderId="8" xfId="0" applyFont="1" applyFill="1" applyBorder="1" applyAlignment="1" applyProtection="1">
      <alignment horizontal="center" vertical="center" wrapText="1"/>
    </xf>
    <xf numFmtId="49" fontId="48" fillId="0" borderId="8" xfId="62" applyNumberFormat="1" applyFont="1" applyFill="1" applyBorder="1" applyAlignment="1" applyProtection="1">
      <alignment horizontal="center"/>
    </xf>
    <xf numFmtId="0" fontId="48" fillId="0" borderId="8" xfId="62" applyFont="1" applyFill="1" applyBorder="1" applyAlignment="1" applyProtection="1">
      <alignment horizontal="center" wrapText="1"/>
    </xf>
    <xf numFmtId="209" fontId="48" fillId="28" borderId="8" xfId="45" applyNumberFormat="1" applyFont="1" applyFill="1" applyBorder="1" applyAlignment="1" applyProtection="1">
      <alignment horizontal="center"/>
    </xf>
    <xf numFmtId="49" fontId="43" fillId="0" borderId="8" xfId="0" applyNumberFormat="1" applyFont="1" applyFill="1" applyBorder="1" applyAlignment="1">
      <alignment horizontal="center" vertical="center"/>
    </xf>
    <xf numFmtId="0" fontId="69" fillId="0" borderId="8" xfId="62" applyFont="1" applyFill="1" applyBorder="1" applyAlignment="1" applyProtection="1">
      <alignment vertical="center" wrapText="1"/>
    </xf>
    <xf numFmtId="0" fontId="48" fillId="0" borderId="8" xfId="62" applyFont="1" applyFill="1" applyBorder="1" applyAlignment="1" applyProtection="1">
      <alignment horizontal="center"/>
    </xf>
    <xf numFmtId="0" fontId="43" fillId="0" borderId="8" xfId="0" applyNumberFormat="1" applyFont="1" applyFill="1" applyBorder="1" applyAlignment="1" applyProtection="1">
      <alignment horizontal="center" vertical="center"/>
      <protection hidden="1"/>
    </xf>
    <xf numFmtId="209" fontId="49" fillId="28" borderId="8" xfId="45" applyNumberFormat="1" applyFont="1" applyFill="1" applyBorder="1" applyAlignment="1" applyProtection="1">
      <alignment horizontal="center"/>
    </xf>
    <xf numFmtId="49" fontId="70" fillId="0" borderId="8" xfId="62" applyNumberFormat="1" applyFont="1" applyFill="1" applyBorder="1" applyAlignment="1" applyProtection="1">
      <alignment horizontal="center"/>
    </xf>
    <xf numFmtId="0" fontId="70" fillId="0" borderId="8" xfId="62" applyFont="1" applyFill="1" applyBorder="1" applyAlignment="1" applyProtection="1">
      <alignment horizontal="center" vertical="center" wrapText="1"/>
    </xf>
    <xf numFmtId="49" fontId="70" fillId="0" borderId="8" xfId="62" applyNumberFormat="1" applyFont="1" applyFill="1" applyBorder="1" applyAlignment="1" applyProtection="1">
      <alignment horizontal="center" vertical="center" wrapText="1"/>
    </xf>
    <xf numFmtId="49" fontId="69" fillId="0" borderId="8" xfId="62" applyNumberFormat="1" applyFont="1" applyFill="1" applyBorder="1" applyAlignment="1" applyProtection="1">
      <alignment horizontal="center" vertical="center" wrapText="1"/>
    </xf>
    <xf numFmtId="0" fontId="69" fillId="0" borderId="8" xfId="62" applyFont="1" applyFill="1" applyBorder="1" applyAlignment="1" applyProtection="1">
      <alignment horizontal="center" vertical="center" wrapText="1"/>
    </xf>
    <xf numFmtId="49" fontId="53" fillId="0" borderId="8" xfId="62" applyNumberFormat="1" applyFont="1" applyFill="1" applyBorder="1" applyAlignment="1" applyProtection="1">
      <alignment horizontal="center"/>
    </xf>
    <xf numFmtId="0" fontId="48" fillId="0" borderId="8" xfId="0" applyFont="1" applyFill="1" applyBorder="1" applyAlignment="1" applyProtection="1"/>
    <xf numFmtId="0" fontId="49" fillId="0" borderId="8" xfId="62" applyFont="1" applyFill="1" applyBorder="1" applyProtection="1">
      <protection locked="0"/>
    </xf>
    <xf numFmtId="0" fontId="49" fillId="0" borderId="8" xfId="0" applyNumberFormat="1" applyFont="1" applyFill="1" applyBorder="1" applyAlignment="1">
      <alignment horizontal="left" vertical="center" wrapText="1"/>
    </xf>
    <xf numFmtId="191" fontId="46" fillId="0" borderId="0" xfId="62" applyNumberFormat="1" applyFont="1" applyFill="1" applyBorder="1" applyAlignment="1" applyProtection="1">
      <alignment horizontal="center" vertical="center" wrapText="1"/>
    </xf>
    <xf numFmtId="191" fontId="71" fillId="0" borderId="0" xfId="0" applyNumberFormat="1" applyFont="1" applyFill="1" applyBorder="1" applyAlignment="1">
      <alignment horizontal="center" vertical="center"/>
    </xf>
    <xf numFmtId="191" fontId="46" fillId="0" borderId="0" xfId="62" applyNumberFormat="1" applyFont="1" applyFill="1" applyBorder="1" applyAlignment="1" applyProtection="1">
      <alignment horizontal="centerContinuous" vertical="center"/>
    </xf>
    <xf numFmtId="191" fontId="50" fillId="0" borderId="0" xfId="62" applyNumberFormat="1" applyFont="1" applyFill="1" applyBorder="1" applyAlignment="1" applyProtection="1">
      <alignment horizontal="centerContinuous" vertical="center"/>
    </xf>
    <xf numFmtId="0" fontId="50" fillId="0" borderId="0" xfId="62" applyFont="1" applyFill="1" applyBorder="1" applyAlignment="1" applyProtection="1">
      <alignment horizontal="centerContinuous" vertical="center"/>
    </xf>
    <xf numFmtId="0" fontId="61" fillId="0" borderId="0" xfId="62" applyFont="1" applyFill="1" applyProtection="1"/>
    <xf numFmtId="191" fontId="50" fillId="0" borderId="0" xfId="62" applyNumberFormat="1" applyFont="1" applyFill="1" applyBorder="1" applyAlignment="1" applyProtection="1">
      <alignment horizontal="center" vertical="center" wrapText="1"/>
    </xf>
    <xf numFmtId="191" fontId="50" fillId="0" borderId="0" xfId="62" applyNumberFormat="1" applyFont="1" applyFill="1" applyBorder="1" applyAlignment="1" applyProtection="1">
      <alignment wrapText="1"/>
    </xf>
    <xf numFmtId="191" fontId="50" fillId="0" borderId="0" xfId="62" applyNumberFormat="1" applyFont="1" applyFill="1" applyBorder="1" applyAlignment="1" applyProtection="1">
      <alignment horizontal="center"/>
    </xf>
    <xf numFmtId="1" fontId="50" fillId="0" borderId="0" xfId="62" applyNumberFormat="1" applyFont="1" applyFill="1" applyBorder="1" applyAlignment="1" applyProtection="1">
      <alignment horizontal="center"/>
    </xf>
    <xf numFmtId="200" fontId="50" fillId="0" borderId="0" xfId="62" applyNumberFormat="1" applyFont="1" applyFill="1" applyBorder="1" applyProtection="1"/>
    <xf numFmtId="4" fontId="50" fillId="0" borderId="0" xfId="62" applyNumberFormat="1" applyFont="1" applyFill="1" applyProtection="1"/>
    <xf numFmtId="4" fontId="61" fillId="0" borderId="0" xfId="62" applyNumberFormat="1" applyFont="1" applyFill="1" applyProtection="1"/>
    <xf numFmtId="191" fontId="50" fillId="0" borderId="0" xfId="62" applyNumberFormat="1" applyFont="1" applyFill="1" applyAlignment="1" applyProtection="1">
      <alignment wrapText="1"/>
    </xf>
    <xf numFmtId="191" fontId="50" fillId="0" borderId="0" xfId="62" applyNumberFormat="1" applyFont="1" applyFill="1" applyAlignment="1" applyProtection="1">
      <alignment horizontal="center"/>
    </xf>
    <xf numFmtId="0" fontId="50" fillId="0" borderId="0" xfId="62" applyFont="1" applyFill="1" applyAlignment="1" applyProtection="1">
      <alignment wrapText="1"/>
    </xf>
    <xf numFmtId="0" fontId="50" fillId="0" borderId="0" xfId="62" applyFont="1" applyFill="1" applyAlignment="1" applyProtection="1">
      <alignment horizontal="center"/>
    </xf>
    <xf numFmtId="0" fontId="50" fillId="0" borderId="0" xfId="62" applyFont="1" applyFill="1" applyAlignment="1" applyProtection="1">
      <alignment horizontal="center"/>
    </xf>
    <xf numFmtId="0" fontId="58" fillId="0" borderId="0" xfId="62" applyFont="1" applyFill="1" applyAlignment="1" applyProtection="1">
      <alignment horizontal="center" vertical="center" wrapText="1"/>
    </xf>
    <xf numFmtId="0" fontId="49" fillId="0" borderId="12" xfId="62" applyFont="1" applyFill="1" applyBorder="1" applyAlignment="1" applyProtection="1">
      <alignment horizontal="center"/>
    </xf>
    <xf numFmtId="0" fontId="59" fillId="24" borderId="8" xfId="62" applyFont="1" applyFill="1" applyBorder="1" applyAlignment="1" applyProtection="1">
      <alignment horizontal="center" vertical="center" wrapText="1"/>
    </xf>
    <xf numFmtId="0" fontId="48" fillId="0" borderId="8" xfId="62" applyFont="1" applyFill="1" applyBorder="1" applyAlignment="1" applyProtection="1">
      <alignment horizontal="center" vertical="center" wrapText="1"/>
    </xf>
    <xf numFmtId="0" fontId="52" fillId="0" borderId="8" xfId="62" applyFont="1" applyFill="1" applyBorder="1" applyAlignment="1" applyProtection="1">
      <alignment horizontal="center" vertical="center"/>
    </xf>
    <xf numFmtId="0" fontId="52" fillId="0" borderId="10" xfId="62" applyFont="1" applyFill="1" applyBorder="1" applyAlignment="1" applyProtection="1">
      <alignment horizontal="center" vertical="center"/>
    </xf>
    <xf numFmtId="0" fontId="52" fillId="0" borderId="13" xfId="62" applyFont="1" applyFill="1" applyBorder="1" applyAlignment="1" applyProtection="1">
      <alignment horizontal="center" vertical="center"/>
    </xf>
    <xf numFmtId="0" fontId="52" fillId="0" borderId="14" xfId="62" applyFont="1" applyFill="1" applyBorder="1" applyAlignment="1" applyProtection="1">
      <alignment horizontal="center" vertical="center"/>
    </xf>
    <xf numFmtId="0" fontId="52" fillId="0" borderId="15" xfId="62" applyFont="1" applyFill="1" applyBorder="1" applyAlignment="1" applyProtection="1">
      <alignment horizontal="center" vertical="center"/>
    </xf>
    <xf numFmtId="0" fontId="52" fillId="0" borderId="0" xfId="62" applyFont="1" applyFill="1" applyAlignment="1" applyProtection="1">
      <alignment horizontal="center"/>
    </xf>
    <xf numFmtId="0" fontId="52" fillId="0" borderId="0" xfId="62" applyFont="1" applyFill="1" applyAlignment="1" applyProtection="1">
      <alignment horizontal="center" vertical="center" wrapText="1"/>
    </xf>
    <xf numFmtId="0" fontId="52" fillId="0" borderId="0" xfId="63" applyFont="1" applyFill="1" applyAlignment="1" applyProtection="1">
      <alignment horizontal="center"/>
    </xf>
    <xf numFmtId="0" fontId="52" fillId="0" borderId="0" xfId="62" applyFont="1" applyFill="1" applyAlignment="1" applyProtection="1">
      <alignment horizontal="center" wrapText="1"/>
    </xf>
    <xf numFmtId="0" fontId="59" fillId="0" borderId="8" xfId="62" applyFont="1" applyFill="1" applyBorder="1" applyAlignment="1" applyProtection="1">
      <alignment horizontal="center" vertical="center" wrapText="1"/>
    </xf>
    <xf numFmtId="0" fontId="52" fillId="28" borderId="8" xfId="62" applyFont="1" applyFill="1" applyBorder="1" applyAlignment="1" applyProtection="1">
      <alignment horizontal="center" vertical="center"/>
    </xf>
  </cellXfs>
  <cellStyles count="71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— акцент1" xfId="13"/>
    <cellStyle name="40% — акцент2" xfId="14"/>
    <cellStyle name="40% — акцент3" xfId="15"/>
    <cellStyle name="40% — акцент4" xfId="16"/>
    <cellStyle name="40% — акцент5" xfId="17"/>
    <cellStyle name="40% —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— акцент1" xfId="25"/>
    <cellStyle name="60% — акцент2" xfId="26"/>
    <cellStyle name="60% — акцент3" xfId="27"/>
    <cellStyle name="60% — акцент4" xfId="28"/>
    <cellStyle name="60% — акцент5" xfId="29"/>
    <cellStyle name="60% —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Доходи" xfId="37"/>
    <cellStyle name="Акцентування1" xfId="38"/>
    <cellStyle name="Акцентування2" xfId="39"/>
    <cellStyle name="Акцентування3" xfId="40"/>
    <cellStyle name="Акцентування4" xfId="41"/>
    <cellStyle name="Акцентування5" xfId="42"/>
    <cellStyle name="Акцентування6" xfId="43"/>
    <cellStyle name="Ввід" xfId="44"/>
    <cellStyle name="Відсотковий" xfId="45" builtinId="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" xfId="0" builtinId="0"/>
    <cellStyle name="Звичайний 2" xfId="51"/>
    <cellStyle name="Звичайний 2 2" xfId="52"/>
    <cellStyle name="Звичайний 3" xfId="53"/>
    <cellStyle name="Звичайний 4" xfId="54"/>
    <cellStyle name="Зв'язана клітинка" xfId="55"/>
    <cellStyle name="Контрольна клітинка" xfId="56"/>
    <cellStyle name="Назва" xfId="57"/>
    <cellStyle name="Обычный 2" xfId="58"/>
    <cellStyle name="Обычный 2 2" xfId="59"/>
    <cellStyle name="Обычный 3" xfId="60"/>
    <cellStyle name="Обычный 3 2" xfId="61"/>
    <cellStyle name="Обычный_ZV1PIV98" xfId="62"/>
    <cellStyle name="Обычный_Додаток 4" xfId="63"/>
    <cellStyle name="Обычный_Додаток 5" xfId="64"/>
    <cellStyle name="Примечание 2" xfId="65"/>
    <cellStyle name="Середній" xfId="66"/>
    <cellStyle name="Стиль 1" xfId="67"/>
    <cellStyle name="Текст попередження" xfId="68"/>
    <cellStyle name="Тысячи [0]_Розподіл (2)" xfId="69"/>
    <cellStyle name="Тысячи_Розподіл (2)" xfId="70"/>
  </cellStyles>
  <dxfs count="1"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1"/>
  <sheetViews>
    <sheetView tabSelected="1" view="pageBreakPreview" zoomScale="75" zoomScaleNormal="75" zoomScaleSheetLayoutView="75" workbookViewId="0">
      <pane xSplit="3" ySplit="9" topLeftCell="D40" activePane="bottomRight" state="frozen"/>
      <selection pane="topRight" activeCell="D1" sqref="D1"/>
      <selection pane="bottomLeft" activeCell="A10" sqref="A10"/>
      <selection pane="bottomRight" activeCell="M46" sqref="M46"/>
    </sheetView>
  </sheetViews>
  <sheetFormatPr defaultColWidth="7.88671875" defaultRowHeight="15.6" x14ac:dyDescent="0.3"/>
  <cols>
    <col min="1" max="1" width="12.44140625" style="97" customWidth="1"/>
    <col min="2" max="2" width="83.109375" style="65" customWidth="1"/>
    <col min="3" max="3" width="0.109375" style="65" customWidth="1"/>
    <col min="4" max="4" width="20.5546875" style="50" customWidth="1"/>
    <col min="5" max="5" width="21.33203125" style="84" customWidth="1"/>
    <col min="6" max="6" width="21.88671875" style="50" customWidth="1"/>
    <col min="7" max="7" width="19.44140625" style="97" customWidth="1"/>
    <col min="8" max="8" width="21.44140625" style="65" customWidth="1"/>
    <col min="9" max="9" width="20.44140625" style="65" customWidth="1"/>
    <col min="10" max="10" width="17.6640625" style="65" customWidth="1"/>
    <col min="11" max="11" width="19" style="50" customWidth="1"/>
    <col min="12" max="12" width="19.88671875" style="50" customWidth="1"/>
    <col min="13" max="13" width="18.44140625" style="65" customWidth="1"/>
    <col min="14" max="14" width="13.5546875" style="65" customWidth="1"/>
    <col min="15" max="15" width="19.5546875" style="65" customWidth="1"/>
    <col min="16" max="16" width="20.6640625" style="65" customWidth="1"/>
    <col min="17" max="17" width="20.88671875" style="65" customWidth="1"/>
    <col min="18" max="18" width="13.33203125" style="65" customWidth="1"/>
    <col min="19" max="33" width="7.88671875" style="4" customWidth="1"/>
    <col min="34" max="16384" width="7.88671875" style="1"/>
  </cols>
  <sheetData>
    <row r="1" spans="1:33" s="10" customFormat="1" ht="20.399999999999999" x14ac:dyDescent="0.35">
      <c r="A1" s="205" t="s">
        <v>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33" s="2" customFormat="1" ht="24" customHeight="1" x14ac:dyDescent="0.35">
      <c r="A2" s="206" t="s">
        <v>87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</row>
    <row r="3" spans="1:33" s="11" customFormat="1" ht="21.6" customHeight="1" x14ac:dyDescent="0.35">
      <c r="A3" s="207" t="s">
        <v>3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</row>
    <row r="4" spans="1:33" s="3" customFormat="1" ht="24.75" customHeight="1" x14ac:dyDescent="0.3">
      <c r="A4" s="206" t="s">
        <v>226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</row>
    <row r="5" spans="1:33" s="3" customFormat="1" ht="23.25" customHeight="1" x14ac:dyDescent="0.3">
      <c r="A5" s="196" t="s">
        <v>174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</row>
    <row r="6" spans="1:33" ht="28.5" customHeight="1" x14ac:dyDescent="0.35">
      <c r="B6" s="99" t="s">
        <v>94</v>
      </c>
      <c r="C6" s="99"/>
      <c r="D6" s="51"/>
      <c r="E6" s="51"/>
      <c r="F6" s="32"/>
      <c r="G6" s="100"/>
      <c r="H6" s="56"/>
      <c r="I6" s="56"/>
      <c r="K6" s="49"/>
      <c r="L6" s="49"/>
      <c r="M6" s="56"/>
      <c r="N6" s="56"/>
      <c r="Q6" s="197" t="s">
        <v>163</v>
      </c>
      <c r="R6" s="197"/>
    </row>
    <row r="7" spans="1:33" s="4" customFormat="1" ht="28.5" customHeight="1" x14ac:dyDescent="0.3">
      <c r="A7" s="198" t="s">
        <v>4</v>
      </c>
      <c r="B7" s="199" t="s">
        <v>5</v>
      </c>
      <c r="C7" s="200" t="s">
        <v>45</v>
      </c>
      <c r="D7" s="200"/>
      <c r="E7" s="200"/>
      <c r="F7" s="200"/>
      <c r="G7" s="200"/>
      <c r="H7" s="200"/>
      <c r="I7" s="200"/>
      <c r="J7" s="200"/>
      <c r="K7" s="200" t="s">
        <v>46</v>
      </c>
      <c r="L7" s="201"/>
      <c r="M7" s="201"/>
      <c r="N7" s="201"/>
      <c r="O7" s="202" t="s">
        <v>162</v>
      </c>
      <c r="P7" s="202"/>
      <c r="Q7" s="203"/>
      <c r="R7" s="204"/>
    </row>
    <row r="8" spans="1:33" s="4" customFormat="1" ht="102.75" customHeight="1" x14ac:dyDescent="0.3">
      <c r="A8" s="198"/>
      <c r="B8" s="199"/>
      <c r="C8" s="101" t="s">
        <v>47</v>
      </c>
      <c r="D8" s="52" t="s">
        <v>216</v>
      </c>
      <c r="E8" s="33" t="s">
        <v>227</v>
      </c>
      <c r="F8" s="33" t="s">
        <v>6</v>
      </c>
      <c r="G8" s="102" t="s">
        <v>228</v>
      </c>
      <c r="H8" s="103" t="s">
        <v>229</v>
      </c>
      <c r="I8" s="103" t="s">
        <v>67</v>
      </c>
      <c r="J8" s="104" t="s">
        <v>178</v>
      </c>
      <c r="K8" s="33" t="s">
        <v>217</v>
      </c>
      <c r="L8" s="57" t="s">
        <v>6</v>
      </c>
      <c r="M8" s="58" t="s">
        <v>49</v>
      </c>
      <c r="N8" s="58" t="s">
        <v>7</v>
      </c>
      <c r="O8" s="105" t="s">
        <v>216</v>
      </c>
      <c r="P8" s="58" t="s">
        <v>6</v>
      </c>
      <c r="Q8" s="106" t="s">
        <v>151</v>
      </c>
      <c r="R8" s="107" t="s">
        <v>7</v>
      </c>
    </row>
    <row r="9" spans="1:33" s="13" customFormat="1" ht="13.8" x14ac:dyDescent="0.25">
      <c r="A9" s="108">
        <v>1</v>
      </c>
      <c r="B9" s="109">
        <v>2</v>
      </c>
      <c r="C9" s="60" t="s">
        <v>41</v>
      </c>
      <c r="D9" s="34" t="s">
        <v>41</v>
      </c>
      <c r="E9" s="34" t="s">
        <v>8</v>
      </c>
      <c r="F9" s="34" t="s">
        <v>9</v>
      </c>
      <c r="G9" s="110" t="s">
        <v>58</v>
      </c>
      <c r="H9" s="60" t="s">
        <v>59</v>
      </c>
      <c r="I9" s="60" t="s">
        <v>42</v>
      </c>
      <c r="J9" s="60" t="s">
        <v>10</v>
      </c>
      <c r="K9" s="59" t="s">
        <v>11</v>
      </c>
      <c r="L9" s="34" t="s">
        <v>12</v>
      </c>
      <c r="M9" s="60" t="s">
        <v>13</v>
      </c>
      <c r="N9" s="60" t="s">
        <v>43</v>
      </c>
      <c r="O9" s="60" t="s">
        <v>14</v>
      </c>
      <c r="P9" s="60" t="s">
        <v>40</v>
      </c>
      <c r="Q9" s="111" t="s">
        <v>55</v>
      </c>
      <c r="R9" s="60" t="s">
        <v>56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3" ht="32.25" customHeight="1" x14ac:dyDescent="0.3">
      <c r="A10" s="112">
        <v>10000000</v>
      </c>
      <c r="B10" s="113" t="s">
        <v>15</v>
      </c>
      <c r="C10" s="114" t="e">
        <f>C11+C14+C17+#REF!+#REF!</f>
        <v>#REF!</v>
      </c>
      <c r="D10" s="35">
        <f>D11+D14+D17+D21</f>
        <v>852679.62600000005</v>
      </c>
      <c r="E10" s="35">
        <f>E11+E17+E21</f>
        <v>583727.62599999993</v>
      </c>
      <c r="F10" s="35">
        <f>F11+F14+F17+F21</f>
        <v>613897.24561999994</v>
      </c>
      <c r="G10" s="38">
        <f t="shared" ref="G10:G27" si="0">F10-E10</f>
        <v>30169.619620000012</v>
      </c>
      <c r="H10" s="115">
        <f>IFERROR(F10/E10,"")</f>
        <v>1.0516844128600487</v>
      </c>
      <c r="I10" s="35">
        <f t="shared" ref="I10:I20" si="1">F10-D10</f>
        <v>-238782.3803800001</v>
      </c>
      <c r="J10" s="115">
        <f>IFERROR(F10/D10,"")</f>
        <v>0.71996237144758501</v>
      </c>
      <c r="K10" s="35">
        <f>K11+K14+K17+K21</f>
        <v>3349.2</v>
      </c>
      <c r="L10" s="35">
        <f>L11+L14+L17+L21</f>
        <v>2935.1686400000003</v>
      </c>
      <c r="M10" s="35">
        <f>L10-K10</f>
        <v>-414.03135999999949</v>
      </c>
      <c r="N10" s="115">
        <f>IFERROR(L10/K10,"")</f>
        <v>0.87637902782754107</v>
      </c>
      <c r="O10" s="35">
        <f t="shared" ref="O10:O20" si="2">D10+K10</f>
        <v>856028.826</v>
      </c>
      <c r="P10" s="35">
        <f t="shared" ref="P10:P20" si="3">L10+F10</f>
        <v>616832.41425999999</v>
      </c>
      <c r="Q10" s="116">
        <f t="shared" ref="Q10:Q20" si="4">P10-O10</f>
        <v>-239196.41174000001</v>
      </c>
      <c r="R10" s="115">
        <f>IFERROR(P10/O10,"")</f>
        <v>0.72057434928014907</v>
      </c>
    </row>
    <row r="11" spans="1:33" ht="45" customHeight="1" x14ac:dyDescent="0.3">
      <c r="A11" s="112">
        <v>11000000</v>
      </c>
      <c r="B11" s="113" t="s">
        <v>28</v>
      </c>
      <c r="C11" s="114">
        <f>C12+C13</f>
        <v>107497.5</v>
      </c>
      <c r="D11" s="35">
        <f>D12+D13</f>
        <v>842680.62600000005</v>
      </c>
      <c r="E11" s="35">
        <f>E12+E13</f>
        <v>575992.42599999998</v>
      </c>
      <c r="F11" s="35">
        <f>F12+F13</f>
        <v>606095.86379999993</v>
      </c>
      <c r="G11" s="38">
        <f t="shared" si="0"/>
        <v>30103.437799999956</v>
      </c>
      <c r="H11" s="115">
        <f>IFERROR(F11/E11,"")</f>
        <v>1.0522636000772689</v>
      </c>
      <c r="I11" s="35">
        <f t="shared" si="1"/>
        <v>-236584.76220000011</v>
      </c>
      <c r="J11" s="115">
        <f t="shared" ref="J11:J35" si="5">IFERROR(F11/D11,"")</f>
        <v>0.71924741722969188</v>
      </c>
      <c r="K11" s="35">
        <f>K12+K13</f>
        <v>0</v>
      </c>
      <c r="L11" s="35">
        <f>L12+L13</f>
        <v>0</v>
      </c>
      <c r="M11" s="35">
        <f>L11-K11</f>
        <v>0</v>
      </c>
      <c r="N11" s="115" t="str">
        <f t="shared" ref="N11:N35" si="6">IFERROR(L11/K11,"")</f>
        <v/>
      </c>
      <c r="O11" s="35">
        <f t="shared" si="2"/>
        <v>842680.62600000005</v>
      </c>
      <c r="P11" s="35">
        <f t="shared" si="3"/>
        <v>606095.86379999993</v>
      </c>
      <c r="Q11" s="116">
        <f t="shared" si="4"/>
        <v>-236584.76220000011</v>
      </c>
      <c r="R11" s="115">
        <f t="shared" ref="R11:R35" si="7">IFERROR(P11/O11,"")</f>
        <v>0.71924741722969188</v>
      </c>
    </row>
    <row r="12" spans="1:33" s="23" customFormat="1" ht="23.25" customHeight="1" x14ac:dyDescent="0.35">
      <c r="A12" s="117">
        <v>11010000</v>
      </c>
      <c r="B12" s="118" t="s">
        <v>154</v>
      </c>
      <c r="C12" s="119">
        <v>106199</v>
      </c>
      <c r="D12" s="36">
        <v>764744.62600000005</v>
      </c>
      <c r="E12" s="36">
        <v>515514.22600000002</v>
      </c>
      <c r="F12" s="36">
        <v>539581.49433999998</v>
      </c>
      <c r="G12" s="39">
        <f t="shared" si="0"/>
        <v>24067.268339999951</v>
      </c>
      <c r="H12" s="120">
        <f>IFERROR(F12/E12,"")</f>
        <v>1.0466859441042855</v>
      </c>
      <c r="I12" s="36">
        <f t="shared" si="1"/>
        <v>-225163.13166000007</v>
      </c>
      <c r="J12" s="120">
        <f t="shared" si="5"/>
        <v>0.70557082193866894</v>
      </c>
      <c r="K12" s="61">
        <v>0</v>
      </c>
      <c r="L12" s="61">
        <v>0</v>
      </c>
      <c r="M12" s="61">
        <v>0</v>
      </c>
      <c r="N12" s="120" t="str">
        <f t="shared" si="6"/>
        <v/>
      </c>
      <c r="O12" s="61">
        <f t="shared" si="2"/>
        <v>764744.62600000005</v>
      </c>
      <c r="P12" s="36">
        <f t="shared" si="3"/>
        <v>539581.49433999998</v>
      </c>
      <c r="Q12" s="121">
        <f t="shared" si="4"/>
        <v>-225163.13166000007</v>
      </c>
      <c r="R12" s="120">
        <f t="shared" si="7"/>
        <v>0.70557082193866894</v>
      </c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3" s="23" customFormat="1" ht="24" customHeight="1" x14ac:dyDescent="0.35">
      <c r="A13" s="117">
        <v>11020000</v>
      </c>
      <c r="B13" s="118" t="s">
        <v>38</v>
      </c>
      <c r="C13" s="119">
        <v>1298.5</v>
      </c>
      <c r="D13" s="36">
        <v>77936</v>
      </c>
      <c r="E13" s="36">
        <v>60478.2</v>
      </c>
      <c r="F13" s="36">
        <v>66514.369460000002</v>
      </c>
      <c r="G13" s="39">
        <f t="shared" si="0"/>
        <v>6036.1694600000046</v>
      </c>
      <c r="H13" s="120">
        <f>IFERROR(F13/E13,"")</f>
        <v>1.09980735967671</v>
      </c>
      <c r="I13" s="36">
        <f t="shared" si="1"/>
        <v>-11421.630539999998</v>
      </c>
      <c r="J13" s="120">
        <f t="shared" si="5"/>
        <v>0.85344859192157674</v>
      </c>
      <c r="K13" s="61">
        <v>0</v>
      </c>
      <c r="L13" s="61">
        <v>0</v>
      </c>
      <c r="M13" s="61">
        <v>0</v>
      </c>
      <c r="N13" s="120" t="str">
        <f t="shared" si="6"/>
        <v/>
      </c>
      <c r="O13" s="61">
        <f t="shared" si="2"/>
        <v>77936</v>
      </c>
      <c r="P13" s="36">
        <f t="shared" si="3"/>
        <v>66514.369460000002</v>
      </c>
      <c r="Q13" s="121">
        <f t="shared" si="4"/>
        <v>-11421.630539999998</v>
      </c>
      <c r="R13" s="120">
        <f t="shared" si="7"/>
        <v>0.85344859192157674</v>
      </c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3" ht="17.399999999999999" hidden="1" x14ac:dyDescent="0.3">
      <c r="A14" s="112">
        <v>12000000</v>
      </c>
      <c r="B14" s="113" t="s">
        <v>29</v>
      </c>
      <c r="C14" s="122">
        <f>C15</f>
        <v>0</v>
      </c>
      <c r="D14" s="35">
        <f>D15</f>
        <v>0</v>
      </c>
      <c r="E14" s="35"/>
      <c r="F14" s="35">
        <f>F15</f>
        <v>0</v>
      </c>
      <c r="G14" s="38">
        <f t="shared" si="0"/>
        <v>0</v>
      </c>
      <c r="H14" s="115" t="str">
        <f t="shared" ref="H14:H35" si="8">IFERROR(F14/E14,"")</f>
        <v/>
      </c>
      <c r="I14" s="35">
        <f t="shared" si="1"/>
        <v>0</v>
      </c>
      <c r="J14" s="115" t="str">
        <f t="shared" si="5"/>
        <v/>
      </c>
      <c r="K14" s="62">
        <f>K15</f>
        <v>0</v>
      </c>
      <c r="L14" s="62">
        <f>L15</f>
        <v>0</v>
      </c>
      <c r="M14" s="62">
        <f>M15</f>
        <v>0</v>
      </c>
      <c r="N14" s="115" t="str">
        <f t="shared" si="6"/>
        <v/>
      </c>
      <c r="O14" s="35">
        <f t="shared" si="2"/>
        <v>0</v>
      </c>
      <c r="P14" s="35">
        <f t="shared" si="3"/>
        <v>0</v>
      </c>
      <c r="Q14" s="116">
        <f t="shared" si="4"/>
        <v>0</v>
      </c>
      <c r="R14" s="115" t="str">
        <f t="shared" si="7"/>
        <v/>
      </c>
    </row>
    <row r="15" spans="1:33" ht="37.5" hidden="1" customHeight="1" x14ac:dyDescent="0.35">
      <c r="A15" s="123">
        <v>12020000</v>
      </c>
      <c r="B15" s="124" t="s">
        <v>136</v>
      </c>
      <c r="C15" s="125"/>
      <c r="D15" s="37">
        <v>0</v>
      </c>
      <c r="E15" s="37"/>
      <c r="F15" s="37">
        <v>0</v>
      </c>
      <c r="G15" s="41">
        <f t="shared" si="0"/>
        <v>0</v>
      </c>
      <c r="H15" s="115" t="str">
        <f t="shared" si="8"/>
        <v/>
      </c>
      <c r="I15" s="37">
        <f t="shared" si="1"/>
        <v>0</v>
      </c>
      <c r="J15" s="115" t="str">
        <f t="shared" si="5"/>
        <v/>
      </c>
      <c r="K15" s="63">
        <v>0</v>
      </c>
      <c r="L15" s="63">
        <v>0</v>
      </c>
      <c r="M15" s="63">
        <f t="shared" ref="M15:M20" si="9">L15-K15</f>
        <v>0</v>
      </c>
      <c r="N15" s="115" t="str">
        <f t="shared" si="6"/>
        <v/>
      </c>
      <c r="O15" s="63">
        <f t="shared" si="2"/>
        <v>0</v>
      </c>
      <c r="P15" s="37">
        <f t="shared" si="3"/>
        <v>0</v>
      </c>
      <c r="Q15" s="126">
        <f t="shared" si="4"/>
        <v>0</v>
      </c>
      <c r="R15" s="115" t="str">
        <f t="shared" si="7"/>
        <v/>
      </c>
    </row>
    <row r="16" spans="1:33" ht="18" hidden="1" x14ac:dyDescent="0.35">
      <c r="A16" s="123">
        <v>12030000</v>
      </c>
      <c r="B16" s="124" t="s">
        <v>54</v>
      </c>
      <c r="C16" s="125"/>
      <c r="D16" s="37"/>
      <c r="E16" s="37"/>
      <c r="F16" s="37"/>
      <c r="G16" s="41">
        <f t="shared" si="0"/>
        <v>0</v>
      </c>
      <c r="H16" s="115" t="str">
        <f t="shared" si="8"/>
        <v/>
      </c>
      <c r="I16" s="37">
        <f t="shared" si="1"/>
        <v>0</v>
      </c>
      <c r="J16" s="115" t="str">
        <f t="shared" si="5"/>
        <v/>
      </c>
      <c r="K16" s="63"/>
      <c r="L16" s="63"/>
      <c r="M16" s="63">
        <f t="shared" si="9"/>
        <v>0</v>
      </c>
      <c r="N16" s="115" t="str">
        <f t="shared" si="6"/>
        <v/>
      </c>
      <c r="O16" s="63">
        <f t="shared" si="2"/>
        <v>0</v>
      </c>
      <c r="P16" s="37">
        <f t="shared" si="3"/>
        <v>0</v>
      </c>
      <c r="Q16" s="126">
        <f t="shared" si="4"/>
        <v>0</v>
      </c>
      <c r="R16" s="115" t="str">
        <f t="shared" si="7"/>
        <v/>
      </c>
    </row>
    <row r="17" spans="1:33" ht="23.25" customHeight="1" x14ac:dyDescent="0.3">
      <c r="A17" s="112">
        <v>13000000</v>
      </c>
      <c r="B17" s="113" t="s">
        <v>137</v>
      </c>
      <c r="C17" s="122" t="e">
        <f>C18+#REF!+#REF!+#REF!</f>
        <v>#REF!</v>
      </c>
      <c r="D17" s="35">
        <f>SUM(D18:D20)</f>
        <v>9999</v>
      </c>
      <c r="E17" s="35">
        <f>SUM(E18:E20)</f>
        <v>7735.2</v>
      </c>
      <c r="F17" s="35">
        <f>SUM(F18:F20)</f>
        <v>7801.3818200000005</v>
      </c>
      <c r="G17" s="38">
        <f t="shared" si="0"/>
        <v>66.181820000000698</v>
      </c>
      <c r="H17" s="115">
        <f t="shared" si="8"/>
        <v>1.0085559287413384</v>
      </c>
      <c r="I17" s="35">
        <f t="shared" si="1"/>
        <v>-2197.6181799999995</v>
      </c>
      <c r="J17" s="115">
        <f t="shared" si="5"/>
        <v>0.78021620362036204</v>
      </c>
      <c r="K17" s="35">
        <f>K18+K19+K20</f>
        <v>0</v>
      </c>
      <c r="L17" s="35">
        <f>L18+L19+L20</f>
        <v>0</v>
      </c>
      <c r="M17" s="35">
        <f t="shared" si="9"/>
        <v>0</v>
      </c>
      <c r="N17" s="115" t="str">
        <f t="shared" si="6"/>
        <v/>
      </c>
      <c r="O17" s="35">
        <f t="shared" si="2"/>
        <v>9999</v>
      </c>
      <c r="P17" s="35">
        <f t="shared" si="3"/>
        <v>7801.3818200000005</v>
      </c>
      <c r="Q17" s="116">
        <f t="shared" si="4"/>
        <v>-2197.6181799999995</v>
      </c>
      <c r="R17" s="115">
        <f t="shared" si="7"/>
        <v>0.78021620362036204</v>
      </c>
    </row>
    <row r="18" spans="1:33" s="23" customFormat="1" ht="18" hidden="1" x14ac:dyDescent="0.35">
      <c r="A18" s="117">
        <v>13010000</v>
      </c>
      <c r="B18" s="118" t="s">
        <v>138</v>
      </c>
      <c r="C18" s="119">
        <v>1</v>
      </c>
      <c r="D18" s="36">
        <v>0</v>
      </c>
      <c r="E18" s="36">
        <v>0</v>
      </c>
      <c r="F18" s="36">
        <v>0</v>
      </c>
      <c r="G18" s="39">
        <f t="shared" si="0"/>
        <v>0</v>
      </c>
      <c r="H18" s="127" t="str">
        <f t="shared" si="8"/>
        <v/>
      </c>
      <c r="I18" s="36">
        <f t="shared" si="1"/>
        <v>0</v>
      </c>
      <c r="J18" s="127" t="str">
        <f t="shared" si="5"/>
        <v/>
      </c>
      <c r="K18" s="61">
        <v>0</v>
      </c>
      <c r="L18" s="61">
        <v>0</v>
      </c>
      <c r="M18" s="61">
        <f t="shared" si="9"/>
        <v>0</v>
      </c>
      <c r="N18" s="127" t="str">
        <f t="shared" si="6"/>
        <v/>
      </c>
      <c r="O18" s="61">
        <f t="shared" si="2"/>
        <v>0</v>
      </c>
      <c r="P18" s="36">
        <f t="shared" si="3"/>
        <v>0</v>
      </c>
      <c r="Q18" s="121">
        <f t="shared" si="4"/>
        <v>0</v>
      </c>
      <c r="R18" s="127" t="str">
        <f t="shared" si="7"/>
        <v/>
      </c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3" s="23" customFormat="1" ht="24" customHeight="1" x14ac:dyDescent="0.35">
      <c r="A19" s="117">
        <v>13020000</v>
      </c>
      <c r="B19" s="118" t="s">
        <v>139</v>
      </c>
      <c r="C19" s="119"/>
      <c r="D19" s="36">
        <v>7710.2</v>
      </c>
      <c r="E19" s="36">
        <v>6208.2</v>
      </c>
      <c r="F19" s="36">
        <v>4528.3326999999999</v>
      </c>
      <c r="G19" s="39">
        <f t="shared" si="0"/>
        <v>-1679.8672999999999</v>
      </c>
      <c r="H19" s="120">
        <f t="shared" si="8"/>
        <v>0.72941153635514322</v>
      </c>
      <c r="I19" s="36">
        <f t="shared" si="1"/>
        <v>-3181.8672999999999</v>
      </c>
      <c r="J19" s="120">
        <f t="shared" si="5"/>
        <v>0.5873171513060621</v>
      </c>
      <c r="K19" s="61">
        <v>0</v>
      </c>
      <c r="L19" s="61">
        <v>0</v>
      </c>
      <c r="M19" s="61">
        <f t="shared" si="9"/>
        <v>0</v>
      </c>
      <c r="N19" s="120" t="str">
        <f t="shared" si="6"/>
        <v/>
      </c>
      <c r="O19" s="61">
        <f t="shared" si="2"/>
        <v>7710.2</v>
      </c>
      <c r="P19" s="36">
        <f t="shared" si="3"/>
        <v>4528.3326999999999</v>
      </c>
      <c r="Q19" s="121">
        <f t="shared" si="4"/>
        <v>-3181.8672999999999</v>
      </c>
      <c r="R19" s="120">
        <f t="shared" si="7"/>
        <v>0.5873171513060621</v>
      </c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s="23" customFormat="1" ht="39" customHeight="1" x14ac:dyDescent="0.35">
      <c r="A20" s="117">
        <v>13030000</v>
      </c>
      <c r="B20" s="118" t="s">
        <v>203</v>
      </c>
      <c r="C20" s="119"/>
      <c r="D20" s="36">
        <v>2288.8000000000002</v>
      </c>
      <c r="E20" s="36">
        <v>1527</v>
      </c>
      <c r="F20" s="36">
        <v>3273.0491200000001</v>
      </c>
      <c r="G20" s="39">
        <f t="shared" si="0"/>
        <v>1746.0491200000001</v>
      </c>
      <c r="H20" s="120">
        <f t="shared" si="8"/>
        <v>2.1434506352324822</v>
      </c>
      <c r="I20" s="36">
        <f t="shared" si="1"/>
        <v>984.24911999999995</v>
      </c>
      <c r="J20" s="120">
        <f t="shared" si="5"/>
        <v>1.430028451590353</v>
      </c>
      <c r="K20" s="61">
        <v>0</v>
      </c>
      <c r="L20" s="61">
        <v>0</v>
      </c>
      <c r="M20" s="61">
        <f t="shared" si="9"/>
        <v>0</v>
      </c>
      <c r="N20" s="120" t="str">
        <f t="shared" si="6"/>
        <v/>
      </c>
      <c r="O20" s="61">
        <f t="shared" si="2"/>
        <v>2288.8000000000002</v>
      </c>
      <c r="P20" s="36">
        <f t="shared" si="3"/>
        <v>3273.0491200000001</v>
      </c>
      <c r="Q20" s="121">
        <f t="shared" si="4"/>
        <v>984.24911999999995</v>
      </c>
      <c r="R20" s="120">
        <f t="shared" si="7"/>
        <v>1.430028451590353</v>
      </c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 ht="23.25" customHeight="1" x14ac:dyDescent="0.3">
      <c r="A21" s="112">
        <v>19000000</v>
      </c>
      <c r="B21" s="113" t="s">
        <v>51</v>
      </c>
      <c r="C21" s="119"/>
      <c r="D21" s="35">
        <f>D22+D23</f>
        <v>0</v>
      </c>
      <c r="E21" s="35">
        <f>E22+E23</f>
        <v>0</v>
      </c>
      <c r="F21" s="35">
        <f>F22+F23</f>
        <v>0</v>
      </c>
      <c r="G21" s="38">
        <f t="shared" si="0"/>
        <v>0</v>
      </c>
      <c r="H21" s="115" t="str">
        <f t="shared" si="8"/>
        <v/>
      </c>
      <c r="I21" s="35">
        <f>F21-D21</f>
        <v>0</v>
      </c>
      <c r="J21" s="115" t="str">
        <f t="shared" si="5"/>
        <v/>
      </c>
      <c r="K21" s="35">
        <f>K22+K23</f>
        <v>3349.2</v>
      </c>
      <c r="L21" s="35">
        <f>L22+L23</f>
        <v>2935.1686400000003</v>
      </c>
      <c r="M21" s="35">
        <f>L21-K21</f>
        <v>-414.03135999999949</v>
      </c>
      <c r="N21" s="115">
        <f t="shared" si="6"/>
        <v>0.87637902782754107</v>
      </c>
      <c r="O21" s="35">
        <f t="shared" ref="O21:O55" si="10">D21+K21</f>
        <v>3349.2</v>
      </c>
      <c r="P21" s="35">
        <f>L21+F21</f>
        <v>2935.1686400000003</v>
      </c>
      <c r="Q21" s="35">
        <f t="shared" ref="Q21:Q44" si="11">P21-O21</f>
        <v>-414.03135999999949</v>
      </c>
      <c r="R21" s="115">
        <f t="shared" si="7"/>
        <v>0.87637902782754107</v>
      </c>
    </row>
    <row r="22" spans="1:33" s="23" customFormat="1" ht="21.75" customHeight="1" x14ac:dyDescent="0.35">
      <c r="A22" s="117">
        <v>19010000</v>
      </c>
      <c r="B22" s="118" t="s">
        <v>52</v>
      </c>
      <c r="C22" s="119"/>
      <c r="D22" s="36">
        <v>0</v>
      </c>
      <c r="E22" s="36">
        <v>0</v>
      </c>
      <c r="F22" s="36">
        <v>0</v>
      </c>
      <c r="G22" s="39">
        <f t="shared" si="0"/>
        <v>0</v>
      </c>
      <c r="H22" s="120" t="str">
        <f t="shared" si="8"/>
        <v/>
      </c>
      <c r="I22" s="36">
        <f>F22-D22</f>
        <v>0</v>
      </c>
      <c r="J22" s="120" t="str">
        <f t="shared" si="5"/>
        <v/>
      </c>
      <c r="K22" s="61">
        <v>3349.2</v>
      </c>
      <c r="L22" s="61">
        <v>2935.1686400000003</v>
      </c>
      <c r="M22" s="61">
        <f>L22-K22</f>
        <v>-414.03135999999949</v>
      </c>
      <c r="N22" s="120">
        <f t="shared" si="6"/>
        <v>0.87637902782754107</v>
      </c>
      <c r="O22" s="61">
        <f t="shared" si="10"/>
        <v>3349.2</v>
      </c>
      <c r="P22" s="36">
        <f>L22+F22</f>
        <v>2935.1686400000003</v>
      </c>
      <c r="Q22" s="61">
        <f t="shared" si="11"/>
        <v>-414.03135999999949</v>
      </c>
      <c r="R22" s="120">
        <f t="shared" si="7"/>
        <v>0.87637902782754107</v>
      </c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3" ht="18.75" hidden="1" customHeight="1" x14ac:dyDescent="0.35">
      <c r="A23" s="123">
        <v>19050000</v>
      </c>
      <c r="B23" s="124" t="s">
        <v>53</v>
      </c>
      <c r="C23" s="119"/>
      <c r="D23" s="37">
        <v>0</v>
      </c>
      <c r="E23" s="37">
        <v>0</v>
      </c>
      <c r="F23" s="37">
        <v>0</v>
      </c>
      <c r="G23" s="41">
        <f t="shared" si="0"/>
        <v>0</v>
      </c>
      <c r="H23" s="115" t="str">
        <f t="shared" si="8"/>
        <v/>
      </c>
      <c r="I23" s="37">
        <f>F23-D23</f>
        <v>0</v>
      </c>
      <c r="J23" s="115" t="str">
        <f t="shared" si="5"/>
        <v/>
      </c>
      <c r="K23" s="63">
        <v>0</v>
      </c>
      <c r="L23" s="63">
        <v>0</v>
      </c>
      <c r="M23" s="63">
        <f>L23-K23</f>
        <v>0</v>
      </c>
      <c r="N23" s="115" t="str">
        <f t="shared" si="6"/>
        <v/>
      </c>
      <c r="O23" s="63">
        <f t="shared" si="10"/>
        <v>0</v>
      </c>
      <c r="P23" s="37">
        <f>L23+F23</f>
        <v>0</v>
      </c>
      <c r="Q23" s="63">
        <f t="shared" si="11"/>
        <v>0</v>
      </c>
      <c r="R23" s="115" t="str">
        <f t="shared" si="7"/>
        <v/>
      </c>
    </row>
    <row r="24" spans="1:33" ht="24" customHeight="1" x14ac:dyDescent="0.3">
      <c r="A24" s="112">
        <v>20000000</v>
      </c>
      <c r="B24" s="113" t="s">
        <v>16</v>
      </c>
      <c r="C24" s="122">
        <v>5750.4</v>
      </c>
      <c r="D24" s="38">
        <f>D25+D26+D30</f>
        <v>28465.600000000002</v>
      </c>
      <c r="E24" s="38">
        <f>E25+E26+E30</f>
        <v>19753.2</v>
      </c>
      <c r="F24" s="38">
        <f>F25+F26+F30</f>
        <v>19734.3177</v>
      </c>
      <c r="G24" s="38">
        <f>G25+G26+G30</f>
        <v>-18.882299999999873</v>
      </c>
      <c r="H24" s="115">
        <f t="shared" si="8"/>
        <v>0.99904408905898789</v>
      </c>
      <c r="I24" s="38">
        <f>I25+I26+I30</f>
        <v>-8731.2823000000008</v>
      </c>
      <c r="J24" s="115">
        <f t="shared" si="5"/>
        <v>0.69326898783092572</v>
      </c>
      <c r="K24" s="35">
        <f>K25+K26+K30+K34</f>
        <v>345337.37864999997</v>
      </c>
      <c r="L24" s="35">
        <f>L25+L26+L30+L34</f>
        <v>260353.91121000002</v>
      </c>
      <c r="M24" s="35">
        <f>L24-K24</f>
        <v>-84983.467439999949</v>
      </c>
      <c r="N24" s="115">
        <f t="shared" si="6"/>
        <v>0.75391176080556621</v>
      </c>
      <c r="O24" s="35">
        <f t="shared" si="10"/>
        <v>373802.97864999995</v>
      </c>
      <c r="P24" s="43">
        <f>L24+F24</f>
        <v>280088.22891000001</v>
      </c>
      <c r="Q24" s="35">
        <f t="shared" si="11"/>
        <v>-93714.749739999941</v>
      </c>
      <c r="R24" s="115">
        <f t="shared" si="7"/>
        <v>0.74929373201237348</v>
      </c>
      <c r="S24" s="5"/>
    </row>
    <row r="25" spans="1:33" ht="39" customHeight="1" x14ac:dyDescent="0.3">
      <c r="A25" s="112">
        <v>21000000</v>
      </c>
      <c r="B25" s="113" t="s">
        <v>39</v>
      </c>
      <c r="C25" s="122">
        <v>1</v>
      </c>
      <c r="D25" s="35">
        <v>2820.9</v>
      </c>
      <c r="E25" s="35">
        <v>2818.6</v>
      </c>
      <c r="F25" s="35">
        <v>2910.3589700000002</v>
      </c>
      <c r="G25" s="38">
        <f>F25-E25</f>
        <v>91.758970000000318</v>
      </c>
      <c r="H25" s="115">
        <f t="shared" si="8"/>
        <v>1.0325548038033068</v>
      </c>
      <c r="I25" s="35">
        <f>F25-D25</f>
        <v>89.458970000000136</v>
      </c>
      <c r="J25" s="115">
        <f t="shared" si="5"/>
        <v>1.0317129178630935</v>
      </c>
      <c r="K25" s="35">
        <v>0</v>
      </c>
      <c r="L25" s="35">
        <v>0</v>
      </c>
      <c r="M25" s="35">
        <f t="shared" ref="M25:M30" si="12">L25-K25</f>
        <v>0</v>
      </c>
      <c r="N25" s="115" t="str">
        <f t="shared" si="6"/>
        <v/>
      </c>
      <c r="O25" s="35">
        <f t="shared" si="10"/>
        <v>2820.9</v>
      </c>
      <c r="P25" s="35">
        <f t="shared" ref="P25:P55" si="13">L25+F25</f>
        <v>2910.3589700000002</v>
      </c>
      <c r="Q25" s="35">
        <f t="shared" si="11"/>
        <v>89.458970000000136</v>
      </c>
      <c r="R25" s="115">
        <f t="shared" si="7"/>
        <v>1.0317129178630935</v>
      </c>
    </row>
    <row r="26" spans="1:33" ht="49.5" customHeight="1" x14ac:dyDescent="0.3">
      <c r="A26" s="112">
        <v>22000000</v>
      </c>
      <c r="B26" s="113" t="s">
        <v>140</v>
      </c>
      <c r="C26" s="122">
        <v>4948.8</v>
      </c>
      <c r="D26" s="38">
        <f>SUM(D28:D28)+D29+D27</f>
        <v>24744.7</v>
      </c>
      <c r="E26" s="38">
        <f>SUM(E28:E28)+E29+E27</f>
        <v>16034.6</v>
      </c>
      <c r="F26" s="38">
        <f>SUM(F28:F28)+F29+F27</f>
        <v>15856.89573</v>
      </c>
      <c r="G26" s="38">
        <f t="shared" si="0"/>
        <v>-177.70427000000018</v>
      </c>
      <c r="H26" s="115">
        <f t="shared" si="8"/>
        <v>0.98891744914123203</v>
      </c>
      <c r="I26" s="38">
        <f>F26-D26</f>
        <v>-8887.8042700000005</v>
      </c>
      <c r="J26" s="115">
        <f t="shared" si="5"/>
        <v>0.64081988183328142</v>
      </c>
      <c r="K26" s="35">
        <f>SUM(K28:K28)+K29+K27</f>
        <v>0</v>
      </c>
      <c r="L26" s="35">
        <f>SUM(L28:L28)+L29+L27</f>
        <v>0</v>
      </c>
      <c r="M26" s="35">
        <f t="shared" si="12"/>
        <v>0</v>
      </c>
      <c r="N26" s="115" t="str">
        <f t="shared" si="6"/>
        <v/>
      </c>
      <c r="O26" s="35">
        <f t="shared" si="10"/>
        <v>24744.7</v>
      </c>
      <c r="P26" s="35">
        <f t="shared" si="13"/>
        <v>15856.89573</v>
      </c>
      <c r="Q26" s="35">
        <f t="shared" si="11"/>
        <v>-8887.8042700000005</v>
      </c>
      <c r="R26" s="115">
        <f t="shared" si="7"/>
        <v>0.64081988183328142</v>
      </c>
    </row>
    <row r="27" spans="1:33" s="23" customFormat="1" ht="21.75" customHeight="1" x14ac:dyDescent="0.35">
      <c r="A27" s="117">
        <v>22010000</v>
      </c>
      <c r="B27" s="118" t="s">
        <v>68</v>
      </c>
      <c r="C27" s="128"/>
      <c r="D27" s="39">
        <v>18574.7</v>
      </c>
      <c r="E27" s="39">
        <v>11758.6</v>
      </c>
      <c r="F27" s="39">
        <v>11339.04434</v>
      </c>
      <c r="G27" s="39">
        <f t="shared" si="0"/>
        <v>-419.55565999999999</v>
      </c>
      <c r="H27" s="120">
        <f t="shared" si="8"/>
        <v>0.96431925059105672</v>
      </c>
      <c r="I27" s="39">
        <f>F27-D27</f>
        <v>-7235.6556600000004</v>
      </c>
      <c r="J27" s="120">
        <f t="shared" si="5"/>
        <v>0.61045639175868249</v>
      </c>
      <c r="K27" s="36">
        <v>0</v>
      </c>
      <c r="L27" s="36">
        <v>0</v>
      </c>
      <c r="M27" s="36">
        <f t="shared" si="12"/>
        <v>0</v>
      </c>
      <c r="N27" s="120" t="str">
        <f t="shared" si="6"/>
        <v/>
      </c>
      <c r="O27" s="61">
        <f t="shared" si="10"/>
        <v>18574.7</v>
      </c>
      <c r="P27" s="36">
        <f t="shared" si="13"/>
        <v>11339.04434</v>
      </c>
      <c r="Q27" s="61">
        <f t="shared" si="11"/>
        <v>-7235.6556600000004</v>
      </c>
      <c r="R27" s="120">
        <f t="shared" si="7"/>
        <v>0.61045639175868249</v>
      </c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</row>
    <row r="28" spans="1:33" s="23" customFormat="1" ht="49.5" customHeight="1" x14ac:dyDescent="0.35">
      <c r="A28" s="117">
        <v>22080000</v>
      </c>
      <c r="B28" s="118" t="s">
        <v>204</v>
      </c>
      <c r="C28" s="119">
        <v>259.60000000000002</v>
      </c>
      <c r="D28" s="39">
        <v>6170</v>
      </c>
      <c r="E28" s="39">
        <v>4276</v>
      </c>
      <c r="F28" s="39">
        <v>4501.7264999999998</v>
      </c>
      <c r="G28" s="39">
        <f t="shared" ref="G28:G34" si="14">F28-E28</f>
        <v>225.72649999999976</v>
      </c>
      <c r="H28" s="120">
        <f t="shared" si="8"/>
        <v>1.0527891721234799</v>
      </c>
      <c r="I28" s="39">
        <f t="shared" ref="I28:I35" si="15">F28-D28</f>
        <v>-1668.2735000000002</v>
      </c>
      <c r="J28" s="120">
        <f t="shared" si="5"/>
        <v>0.72961531604538088</v>
      </c>
      <c r="K28" s="36">
        <v>0</v>
      </c>
      <c r="L28" s="36">
        <v>0</v>
      </c>
      <c r="M28" s="36">
        <f t="shared" si="12"/>
        <v>0</v>
      </c>
      <c r="N28" s="120" t="str">
        <f t="shared" si="6"/>
        <v/>
      </c>
      <c r="O28" s="61">
        <f t="shared" si="10"/>
        <v>6170</v>
      </c>
      <c r="P28" s="36">
        <f t="shared" si="13"/>
        <v>4501.7264999999998</v>
      </c>
      <c r="Q28" s="61">
        <f t="shared" si="11"/>
        <v>-1668.2735000000002</v>
      </c>
      <c r="R28" s="120">
        <f t="shared" si="7"/>
        <v>0.72961531604538088</v>
      </c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spans="1:33" s="23" customFormat="1" ht="100.5" customHeight="1" x14ac:dyDescent="0.35">
      <c r="A29" s="117">
        <v>22130000</v>
      </c>
      <c r="B29" s="118" t="s">
        <v>205</v>
      </c>
      <c r="C29" s="119"/>
      <c r="D29" s="39">
        <v>0</v>
      </c>
      <c r="E29" s="39">
        <v>0</v>
      </c>
      <c r="F29" s="39">
        <v>16.124890000000001</v>
      </c>
      <c r="G29" s="39">
        <f t="shared" si="14"/>
        <v>16.124890000000001</v>
      </c>
      <c r="H29" s="120" t="str">
        <f t="shared" si="8"/>
        <v/>
      </c>
      <c r="I29" s="39">
        <f t="shared" si="15"/>
        <v>16.124890000000001</v>
      </c>
      <c r="J29" s="120" t="str">
        <f t="shared" si="5"/>
        <v/>
      </c>
      <c r="K29" s="36">
        <v>0</v>
      </c>
      <c r="L29" s="36">
        <v>0</v>
      </c>
      <c r="M29" s="36">
        <f t="shared" si="12"/>
        <v>0</v>
      </c>
      <c r="N29" s="120" t="str">
        <f t="shared" si="6"/>
        <v/>
      </c>
      <c r="O29" s="61">
        <f t="shared" si="10"/>
        <v>0</v>
      </c>
      <c r="P29" s="36">
        <f t="shared" si="13"/>
        <v>16.124890000000001</v>
      </c>
      <c r="Q29" s="61">
        <f t="shared" si="11"/>
        <v>16.124890000000001</v>
      </c>
      <c r="R29" s="120" t="str">
        <f t="shared" si="7"/>
        <v/>
      </c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</row>
    <row r="30" spans="1:33" ht="20.25" customHeight="1" x14ac:dyDescent="0.3">
      <c r="A30" s="112">
        <v>24000000</v>
      </c>
      <c r="B30" s="113" t="s">
        <v>30</v>
      </c>
      <c r="C30" s="122">
        <f>C31+C34</f>
        <v>0</v>
      </c>
      <c r="D30" s="40">
        <f>SUM(D31:D32)</f>
        <v>900</v>
      </c>
      <c r="E30" s="40">
        <f>SUM(E31:E32)</f>
        <v>900</v>
      </c>
      <c r="F30" s="40">
        <f>SUM(F31:F32)</f>
        <v>967.06299999999999</v>
      </c>
      <c r="G30" s="40">
        <f t="shared" si="14"/>
        <v>67.062999999999988</v>
      </c>
      <c r="H30" s="115">
        <f t="shared" si="8"/>
        <v>1.0745144444444443</v>
      </c>
      <c r="I30" s="40">
        <f t="shared" si="15"/>
        <v>67.062999999999988</v>
      </c>
      <c r="J30" s="115">
        <f t="shared" si="5"/>
        <v>1.0745144444444443</v>
      </c>
      <c r="K30" s="43">
        <f>SUM(K31:K33)</f>
        <v>39015.057999999997</v>
      </c>
      <c r="L30" s="43">
        <f>SUM(L31:L33)</f>
        <v>38335.176029999995</v>
      </c>
      <c r="M30" s="43">
        <f t="shared" si="12"/>
        <v>-679.88197000000218</v>
      </c>
      <c r="N30" s="115">
        <f t="shared" si="6"/>
        <v>0.98257385725275603</v>
      </c>
      <c r="O30" s="35">
        <f t="shared" si="10"/>
        <v>39915.057999999997</v>
      </c>
      <c r="P30" s="43">
        <f t="shared" si="13"/>
        <v>39302.239029999997</v>
      </c>
      <c r="Q30" s="35">
        <f t="shared" si="11"/>
        <v>-612.81897000000026</v>
      </c>
      <c r="R30" s="115">
        <f t="shared" si="7"/>
        <v>0.9846469227227479</v>
      </c>
    </row>
    <row r="31" spans="1:33" s="23" customFormat="1" ht="19.5" customHeight="1" x14ac:dyDescent="0.35">
      <c r="A31" s="117">
        <v>24060000</v>
      </c>
      <c r="B31" s="118" t="s">
        <v>17</v>
      </c>
      <c r="C31" s="119">
        <v>0</v>
      </c>
      <c r="D31" s="39">
        <v>900</v>
      </c>
      <c r="E31" s="39">
        <v>900</v>
      </c>
      <c r="F31" s="39">
        <v>967.06299999999999</v>
      </c>
      <c r="G31" s="39">
        <f t="shared" si="14"/>
        <v>67.062999999999988</v>
      </c>
      <c r="H31" s="120">
        <f t="shared" si="8"/>
        <v>1.0745144444444443</v>
      </c>
      <c r="I31" s="39">
        <f t="shared" si="15"/>
        <v>67.062999999999988</v>
      </c>
      <c r="J31" s="120">
        <f t="shared" si="5"/>
        <v>1.0745144444444443</v>
      </c>
      <c r="K31" s="61">
        <v>900</v>
      </c>
      <c r="L31" s="61">
        <v>220.11803</v>
      </c>
      <c r="M31" s="61">
        <f t="shared" ref="M31:M40" si="16">L31-K31</f>
        <v>-679.88197000000002</v>
      </c>
      <c r="N31" s="120">
        <f t="shared" si="6"/>
        <v>0.24457558888888889</v>
      </c>
      <c r="O31" s="61">
        <f t="shared" si="10"/>
        <v>1800</v>
      </c>
      <c r="P31" s="36">
        <f t="shared" si="13"/>
        <v>1187.18103</v>
      </c>
      <c r="Q31" s="61">
        <f t="shared" si="11"/>
        <v>-612.81897000000004</v>
      </c>
      <c r="R31" s="120">
        <f t="shared" si="7"/>
        <v>0.65954501666666665</v>
      </c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</row>
    <row r="32" spans="1:33" ht="21.75" hidden="1" customHeight="1" x14ac:dyDescent="0.35">
      <c r="A32" s="123">
        <v>24110000</v>
      </c>
      <c r="B32" s="124" t="s">
        <v>48</v>
      </c>
      <c r="C32" s="119"/>
      <c r="D32" s="41">
        <v>0</v>
      </c>
      <c r="E32" s="41">
        <v>0</v>
      </c>
      <c r="F32" s="41">
        <v>0</v>
      </c>
      <c r="G32" s="41">
        <v>0</v>
      </c>
      <c r="H32" s="115" t="str">
        <f t="shared" si="8"/>
        <v/>
      </c>
      <c r="I32" s="41">
        <f t="shared" si="15"/>
        <v>0</v>
      </c>
      <c r="J32" s="115" t="str">
        <f t="shared" si="5"/>
        <v/>
      </c>
      <c r="K32" s="63">
        <v>0</v>
      </c>
      <c r="L32" s="63">
        <v>0</v>
      </c>
      <c r="M32" s="63">
        <f t="shared" si="16"/>
        <v>0</v>
      </c>
      <c r="N32" s="115" t="str">
        <f t="shared" si="6"/>
        <v/>
      </c>
      <c r="O32" s="63">
        <f t="shared" si="10"/>
        <v>0</v>
      </c>
      <c r="P32" s="37">
        <f t="shared" si="13"/>
        <v>0</v>
      </c>
      <c r="Q32" s="63">
        <f t="shared" si="11"/>
        <v>0</v>
      </c>
      <c r="R32" s="115" t="str">
        <f t="shared" si="7"/>
        <v/>
      </c>
    </row>
    <row r="33" spans="1:33" ht="35.25" customHeight="1" x14ac:dyDescent="0.35">
      <c r="A33" s="123" t="s">
        <v>159</v>
      </c>
      <c r="B33" s="124" t="s">
        <v>160</v>
      </c>
      <c r="C33" s="119"/>
      <c r="D33" s="39">
        <v>0</v>
      </c>
      <c r="E33" s="39">
        <v>0</v>
      </c>
      <c r="F33" s="39">
        <v>0</v>
      </c>
      <c r="G33" s="39">
        <f t="shared" si="14"/>
        <v>0</v>
      </c>
      <c r="H33" s="120" t="str">
        <f t="shared" si="8"/>
        <v/>
      </c>
      <c r="I33" s="39">
        <f t="shared" si="15"/>
        <v>0</v>
      </c>
      <c r="J33" s="120" t="str">
        <f t="shared" si="5"/>
        <v/>
      </c>
      <c r="K33" s="61">
        <v>38115.057999999997</v>
      </c>
      <c r="L33" s="61">
        <v>38115.057999999997</v>
      </c>
      <c r="M33" s="61">
        <f t="shared" si="16"/>
        <v>0</v>
      </c>
      <c r="N33" s="120">
        <f t="shared" si="6"/>
        <v>1</v>
      </c>
      <c r="O33" s="61">
        <f t="shared" si="10"/>
        <v>38115.057999999997</v>
      </c>
      <c r="P33" s="36">
        <f t="shared" si="13"/>
        <v>38115.057999999997</v>
      </c>
      <c r="Q33" s="61">
        <f t="shared" si="11"/>
        <v>0</v>
      </c>
      <c r="R33" s="120">
        <f t="shared" si="7"/>
        <v>1</v>
      </c>
    </row>
    <row r="34" spans="1:33" ht="22.2" customHeight="1" x14ac:dyDescent="0.3">
      <c r="A34" s="112">
        <v>25000000</v>
      </c>
      <c r="B34" s="113" t="s">
        <v>25</v>
      </c>
      <c r="C34" s="122"/>
      <c r="D34" s="38">
        <v>0</v>
      </c>
      <c r="E34" s="38">
        <v>0</v>
      </c>
      <c r="F34" s="38">
        <v>0</v>
      </c>
      <c r="G34" s="38">
        <f t="shared" si="14"/>
        <v>0</v>
      </c>
      <c r="H34" s="115" t="str">
        <f t="shared" si="8"/>
        <v/>
      </c>
      <c r="I34" s="38">
        <f t="shared" si="15"/>
        <v>0</v>
      </c>
      <c r="J34" s="115" t="str">
        <f t="shared" si="5"/>
        <v/>
      </c>
      <c r="K34" s="35">
        <v>306322.32064999995</v>
      </c>
      <c r="L34" s="35">
        <v>222018.73518000002</v>
      </c>
      <c r="M34" s="35">
        <f t="shared" si="16"/>
        <v>-84303.585469999933</v>
      </c>
      <c r="N34" s="115">
        <f t="shared" si="6"/>
        <v>0.72478797728121103</v>
      </c>
      <c r="O34" s="35">
        <f t="shared" si="10"/>
        <v>306322.32064999995</v>
      </c>
      <c r="P34" s="35">
        <f t="shared" si="13"/>
        <v>222018.73518000002</v>
      </c>
      <c r="Q34" s="35">
        <f t="shared" si="11"/>
        <v>-84303.585469999933</v>
      </c>
      <c r="R34" s="115">
        <f t="shared" si="7"/>
        <v>0.72478797728121103</v>
      </c>
    </row>
    <row r="35" spans="1:33" ht="17.399999999999999" hidden="1" x14ac:dyDescent="0.3">
      <c r="A35" s="112">
        <v>30000000</v>
      </c>
      <c r="B35" s="113" t="s">
        <v>37</v>
      </c>
      <c r="C35" s="128"/>
      <c r="D35" s="35">
        <v>0</v>
      </c>
      <c r="E35" s="35">
        <v>0</v>
      </c>
      <c r="F35" s="35">
        <v>0</v>
      </c>
      <c r="G35" s="38">
        <f t="shared" ref="G35:G52" si="17">F35-E35</f>
        <v>0</v>
      </c>
      <c r="H35" s="115" t="str">
        <f t="shared" si="8"/>
        <v/>
      </c>
      <c r="I35" s="35">
        <f t="shared" si="15"/>
        <v>0</v>
      </c>
      <c r="J35" s="115" t="str">
        <f t="shared" si="5"/>
        <v/>
      </c>
      <c r="K35" s="35">
        <v>0</v>
      </c>
      <c r="L35" s="35">
        <v>0</v>
      </c>
      <c r="M35" s="35">
        <f t="shared" si="16"/>
        <v>0</v>
      </c>
      <c r="N35" s="115" t="str">
        <f t="shared" si="6"/>
        <v/>
      </c>
      <c r="O35" s="35">
        <f t="shared" si="10"/>
        <v>0</v>
      </c>
      <c r="P35" s="35">
        <f t="shared" si="13"/>
        <v>0</v>
      </c>
      <c r="Q35" s="35">
        <f t="shared" si="11"/>
        <v>0</v>
      </c>
      <c r="R35" s="115" t="str">
        <f t="shared" si="7"/>
        <v/>
      </c>
      <c r="S35" s="5"/>
      <c r="T35" s="5"/>
      <c r="U35" s="5"/>
      <c r="V35" s="5"/>
      <c r="W35" s="6"/>
    </row>
    <row r="36" spans="1:33" ht="34.799999999999997" hidden="1" x14ac:dyDescent="0.3">
      <c r="A36" s="112" t="s">
        <v>176</v>
      </c>
      <c r="B36" s="113" t="s">
        <v>177</v>
      </c>
      <c r="C36" s="113"/>
      <c r="D36" s="35"/>
      <c r="E36" s="35"/>
      <c r="F36" s="35"/>
      <c r="G36" s="38"/>
      <c r="H36" s="115"/>
      <c r="I36" s="35"/>
      <c r="J36" s="115"/>
      <c r="K36" s="35"/>
      <c r="L36" s="35"/>
      <c r="M36" s="35"/>
      <c r="N36" s="115"/>
      <c r="O36" s="35">
        <f>D36+K36</f>
        <v>0</v>
      </c>
      <c r="P36" s="35">
        <f>L36+F36</f>
        <v>0</v>
      </c>
      <c r="Q36" s="35">
        <f>P36-O36</f>
        <v>0</v>
      </c>
      <c r="R36" s="115" t="str">
        <f>IFERROR(P36/O36,"")</f>
        <v/>
      </c>
      <c r="S36" s="5"/>
      <c r="T36" s="5"/>
      <c r="U36" s="5"/>
      <c r="V36" s="5"/>
      <c r="W36" s="6"/>
    </row>
    <row r="37" spans="1:33" ht="18" hidden="1" x14ac:dyDescent="0.35">
      <c r="A37" s="112">
        <v>50000000</v>
      </c>
      <c r="B37" s="113" t="s">
        <v>18</v>
      </c>
      <c r="C37" s="122">
        <f>C38+C39</f>
        <v>0</v>
      </c>
      <c r="D37" s="35"/>
      <c r="E37" s="35"/>
      <c r="F37" s="35">
        <f>F38+F39</f>
        <v>0</v>
      </c>
      <c r="G37" s="38">
        <f t="shared" si="17"/>
        <v>0</v>
      </c>
      <c r="H37" s="41" t="e">
        <f>F37/E37*100</f>
        <v>#DIV/0!</v>
      </c>
      <c r="I37" s="35"/>
      <c r="J37" s="35"/>
      <c r="K37" s="35">
        <f>K38+K39</f>
        <v>0</v>
      </c>
      <c r="L37" s="35">
        <f>L38+L39</f>
        <v>0</v>
      </c>
      <c r="M37" s="35">
        <f t="shared" si="16"/>
        <v>0</v>
      </c>
      <c r="N37" s="35"/>
      <c r="O37" s="35">
        <f t="shared" si="10"/>
        <v>0</v>
      </c>
      <c r="P37" s="35">
        <f t="shared" si="13"/>
        <v>0</v>
      </c>
      <c r="Q37" s="35">
        <f t="shared" si="11"/>
        <v>0</v>
      </c>
      <c r="R37" s="35"/>
    </row>
    <row r="38" spans="1:33" ht="18" hidden="1" x14ac:dyDescent="0.35">
      <c r="A38" s="123">
        <v>50080000</v>
      </c>
      <c r="B38" s="124" t="s">
        <v>19</v>
      </c>
      <c r="C38" s="119"/>
      <c r="D38" s="37"/>
      <c r="E38" s="37"/>
      <c r="F38" s="37"/>
      <c r="G38" s="41">
        <f t="shared" si="17"/>
        <v>0</v>
      </c>
      <c r="H38" s="41" t="e">
        <f>F38/E38*100</f>
        <v>#DIV/0!</v>
      </c>
      <c r="I38" s="37"/>
      <c r="J38" s="37"/>
      <c r="K38" s="63"/>
      <c r="L38" s="63"/>
      <c r="M38" s="63">
        <f t="shared" si="16"/>
        <v>0</v>
      </c>
      <c r="N38" s="37"/>
      <c r="O38" s="63">
        <f t="shared" si="10"/>
        <v>0</v>
      </c>
      <c r="P38" s="37">
        <f t="shared" si="13"/>
        <v>0</v>
      </c>
      <c r="Q38" s="63">
        <f t="shared" si="11"/>
        <v>0</v>
      </c>
      <c r="R38" s="63"/>
    </row>
    <row r="39" spans="1:33" ht="18" hidden="1" x14ac:dyDescent="0.35">
      <c r="A39" s="123">
        <v>50110000</v>
      </c>
      <c r="B39" s="124" t="s">
        <v>20</v>
      </c>
      <c r="C39" s="119"/>
      <c r="D39" s="37"/>
      <c r="E39" s="37"/>
      <c r="F39" s="37"/>
      <c r="G39" s="41">
        <f t="shared" si="17"/>
        <v>0</v>
      </c>
      <c r="H39" s="41" t="e">
        <f>F39/E39*100</f>
        <v>#DIV/0!</v>
      </c>
      <c r="I39" s="37"/>
      <c r="J39" s="37"/>
      <c r="K39" s="63"/>
      <c r="L39" s="63"/>
      <c r="M39" s="63">
        <f t="shared" si="16"/>
        <v>0</v>
      </c>
      <c r="N39" s="37"/>
      <c r="O39" s="63">
        <f t="shared" si="10"/>
        <v>0</v>
      </c>
      <c r="P39" s="37">
        <f t="shared" si="13"/>
        <v>0</v>
      </c>
      <c r="Q39" s="63">
        <f t="shared" si="11"/>
        <v>0</v>
      </c>
      <c r="R39" s="63"/>
    </row>
    <row r="40" spans="1:33" s="17" customFormat="1" ht="21.75" customHeight="1" x14ac:dyDescent="0.3">
      <c r="A40" s="129">
        <v>90010100</v>
      </c>
      <c r="B40" s="130" t="s">
        <v>158</v>
      </c>
      <c r="C40" s="131" t="e">
        <f>C10+C24+C37+C38</f>
        <v>#REF!</v>
      </c>
      <c r="D40" s="42">
        <f>D10+D24+D37+D35</f>
        <v>881145.22600000002</v>
      </c>
      <c r="E40" s="42">
        <f>E10+E24+E37+E35</f>
        <v>603480.82599999988</v>
      </c>
      <c r="F40" s="42">
        <f>F10+F24+F37+F35</f>
        <v>633631.56331999996</v>
      </c>
      <c r="G40" s="42">
        <f t="shared" si="17"/>
        <v>30150.737320000073</v>
      </c>
      <c r="H40" s="132">
        <f t="shared" ref="H40:H50" si="18">IFERROR(F40/E40,"")</f>
        <v>1.0499613840589528</v>
      </c>
      <c r="I40" s="42">
        <f t="shared" ref="I40:I52" si="19">F40-D40</f>
        <v>-247513.66268000007</v>
      </c>
      <c r="J40" s="132">
        <f>IFERROR(F40/D40,"")</f>
        <v>0.71910003552581236</v>
      </c>
      <c r="K40" s="42">
        <f>K10+K24+K35+K37+K36</f>
        <v>348686.57864999998</v>
      </c>
      <c r="L40" s="42">
        <f>L10+L24+L35+L37+L36</f>
        <v>263289.07985000004</v>
      </c>
      <c r="M40" s="42">
        <f t="shared" si="16"/>
        <v>-85397.498799999943</v>
      </c>
      <c r="N40" s="132">
        <f>IFERROR(L40/K40,"")</f>
        <v>0.75508808187963228</v>
      </c>
      <c r="O40" s="42">
        <f t="shared" si="10"/>
        <v>1229831.8046500001</v>
      </c>
      <c r="P40" s="42">
        <f t="shared" si="13"/>
        <v>896920.64317000005</v>
      </c>
      <c r="Q40" s="42">
        <f t="shared" si="11"/>
        <v>-332911.16148000001</v>
      </c>
      <c r="R40" s="133">
        <f>IFERROR(P40/O40,"")</f>
        <v>0.72930350294954049</v>
      </c>
    </row>
    <row r="41" spans="1:33" ht="28.5" customHeight="1" x14ac:dyDescent="0.3">
      <c r="A41" s="112">
        <v>40000000</v>
      </c>
      <c r="B41" s="113" t="s">
        <v>26</v>
      </c>
      <c r="C41" s="134" t="e">
        <f>C42+#REF!</f>
        <v>#REF!</v>
      </c>
      <c r="D41" s="35">
        <f>D42</f>
        <v>969587.90000000014</v>
      </c>
      <c r="E41" s="35">
        <f>E42</f>
        <v>752033.61199999996</v>
      </c>
      <c r="F41" s="35">
        <f>F42</f>
        <v>760610.41200000001</v>
      </c>
      <c r="G41" s="38">
        <f t="shared" si="17"/>
        <v>8576.8000000000466</v>
      </c>
      <c r="H41" s="115">
        <f t="shared" si="18"/>
        <v>1.0114048093903547</v>
      </c>
      <c r="I41" s="35">
        <f t="shared" si="19"/>
        <v>-208977.48800000013</v>
      </c>
      <c r="J41" s="115">
        <f>IFERROR(F41/D41,"")</f>
        <v>0.78446772283358723</v>
      </c>
      <c r="K41" s="35">
        <f>K42</f>
        <v>0</v>
      </c>
      <c r="L41" s="35">
        <f>L42</f>
        <v>0</v>
      </c>
      <c r="M41" s="35">
        <f t="shared" ref="M41:M46" si="20">L41-K41</f>
        <v>0</v>
      </c>
      <c r="N41" s="115" t="str">
        <f>IFERROR(L41/K41,"")</f>
        <v/>
      </c>
      <c r="O41" s="35">
        <f t="shared" si="10"/>
        <v>969587.90000000014</v>
      </c>
      <c r="P41" s="35">
        <f t="shared" si="13"/>
        <v>760610.41200000001</v>
      </c>
      <c r="Q41" s="35">
        <f t="shared" si="11"/>
        <v>-208977.48800000013</v>
      </c>
      <c r="R41" s="115">
        <f>IFERROR(P41/O41,"")</f>
        <v>0.78446772283358723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28.5" customHeight="1" x14ac:dyDescent="0.3">
      <c r="A42" s="112">
        <v>41000000</v>
      </c>
      <c r="B42" s="113" t="s">
        <v>27</v>
      </c>
      <c r="C42" s="134" t="e">
        <f>C43+C47</f>
        <v>#REF!</v>
      </c>
      <c r="D42" s="35">
        <f>D43+D47</f>
        <v>969587.90000000014</v>
      </c>
      <c r="E42" s="35">
        <f>E43+E47</f>
        <v>752033.61199999996</v>
      </c>
      <c r="F42" s="35">
        <f>F43+F47</f>
        <v>760610.41200000001</v>
      </c>
      <c r="G42" s="38">
        <f t="shared" si="17"/>
        <v>8576.8000000000466</v>
      </c>
      <c r="H42" s="115">
        <f t="shared" si="18"/>
        <v>1.0114048093903547</v>
      </c>
      <c r="I42" s="35">
        <f t="shared" si="19"/>
        <v>-208977.48800000013</v>
      </c>
      <c r="J42" s="115">
        <f t="shared" ref="J42:J56" si="21">IFERROR(F42/D42,"")</f>
        <v>0.78446772283358723</v>
      </c>
      <c r="K42" s="35">
        <f>K43+K47</f>
        <v>0</v>
      </c>
      <c r="L42" s="35">
        <f>L43+L47</f>
        <v>0</v>
      </c>
      <c r="M42" s="35">
        <f t="shared" si="20"/>
        <v>0</v>
      </c>
      <c r="N42" s="115" t="str">
        <f t="shared" ref="N42:N56" si="22">IFERROR(L42/K42,"")</f>
        <v/>
      </c>
      <c r="O42" s="35">
        <f t="shared" si="10"/>
        <v>969587.90000000014</v>
      </c>
      <c r="P42" s="35">
        <f t="shared" si="13"/>
        <v>760610.41200000001</v>
      </c>
      <c r="Q42" s="35">
        <f t="shared" si="11"/>
        <v>-208977.48800000013</v>
      </c>
      <c r="R42" s="115">
        <f t="shared" ref="R42:R55" si="23">IFERROR(P42/O42,"")</f>
        <v>0.78446772283358723</v>
      </c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22" customFormat="1" ht="28.5" customHeight="1" x14ac:dyDescent="0.3">
      <c r="A43" s="112">
        <v>41020000</v>
      </c>
      <c r="B43" s="113" t="s">
        <v>155</v>
      </c>
      <c r="C43" s="135">
        <f>SUM(C44:C44)</f>
        <v>226954.7</v>
      </c>
      <c r="D43" s="43">
        <f>D44+D45+D46</f>
        <v>395023.64199999999</v>
      </c>
      <c r="E43" s="43">
        <f>E44+E45+E46</f>
        <v>265036.342</v>
      </c>
      <c r="F43" s="43">
        <f>F44+F45+F46</f>
        <v>265036.342</v>
      </c>
      <c r="G43" s="40">
        <f t="shared" si="17"/>
        <v>0</v>
      </c>
      <c r="H43" s="115">
        <f t="shared" si="18"/>
        <v>1</v>
      </c>
      <c r="I43" s="43">
        <f t="shared" si="19"/>
        <v>-129987.29999999999</v>
      </c>
      <c r="J43" s="115">
        <f t="shared" si="21"/>
        <v>0.67093792325473023</v>
      </c>
      <c r="K43" s="43">
        <f>K44+K45</f>
        <v>0</v>
      </c>
      <c r="L43" s="43">
        <f>L44+L45</f>
        <v>0</v>
      </c>
      <c r="M43" s="43">
        <f t="shared" si="20"/>
        <v>0</v>
      </c>
      <c r="N43" s="115" t="str">
        <f t="shared" si="22"/>
        <v/>
      </c>
      <c r="O43" s="43">
        <f t="shared" si="10"/>
        <v>395023.64199999999</v>
      </c>
      <c r="P43" s="43">
        <f t="shared" si="13"/>
        <v>265036.342</v>
      </c>
      <c r="Q43" s="43">
        <f t="shared" si="11"/>
        <v>-129987.29999999999</v>
      </c>
      <c r="R43" s="115">
        <f t="shared" si="23"/>
        <v>0.67093792325473023</v>
      </c>
    </row>
    <row r="44" spans="1:33" s="23" customFormat="1" ht="28.5" customHeight="1" x14ac:dyDescent="0.35">
      <c r="A44" s="117">
        <v>41020100</v>
      </c>
      <c r="B44" s="118" t="s">
        <v>57</v>
      </c>
      <c r="C44" s="136">
        <v>226954.7</v>
      </c>
      <c r="D44" s="36">
        <v>277613.7</v>
      </c>
      <c r="E44" s="36">
        <v>185076</v>
      </c>
      <c r="F44" s="36">
        <v>185076</v>
      </c>
      <c r="G44" s="39">
        <f t="shared" si="17"/>
        <v>0</v>
      </c>
      <c r="H44" s="120">
        <f t="shared" si="18"/>
        <v>1</v>
      </c>
      <c r="I44" s="36">
        <f t="shared" si="19"/>
        <v>-92537.700000000012</v>
      </c>
      <c r="J44" s="120">
        <f t="shared" si="21"/>
        <v>0.66666738709220763</v>
      </c>
      <c r="K44" s="36"/>
      <c r="L44" s="36"/>
      <c r="M44" s="36">
        <f t="shared" si="20"/>
        <v>0</v>
      </c>
      <c r="N44" s="120" t="str">
        <f t="shared" si="22"/>
        <v/>
      </c>
      <c r="O44" s="36">
        <f t="shared" si="10"/>
        <v>277613.7</v>
      </c>
      <c r="P44" s="36">
        <f t="shared" si="13"/>
        <v>185076</v>
      </c>
      <c r="Q44" s="36">
        <f t="shared" si="11"/>
        <v>-92537.700000000012</v>
      </c>
      <c r="R44" s="120">
        <f t="shared" si="23"/>
        <v>0.66666738709220763</v>
      </c>
    </row>
    <row r="45" spans="1:33" s="23" customFormat="1" ht="61.5" customHeight="1" x14ac:dyDescent="0.35">
      <c r="A45" s="117">
        <v>41020200</v>
      </c>
      <c r="B45" s="118" t="s">
        <v>99</v>
      </c>
      <c r="C45" s="136"/>
      <c r="D45" s="36">
        <v>112348.8</v>
      </c>
      <c r="E45" s="36">
        <v>74899.199999999997</v>
      </c>
      <c r="F45" s="36">
        <v>74899.199999999997</v>
      </c>
      <c r="G45" s="39">
        <f t="shared" si="17"/>
        <v>0</v>
      </c>
      <c r="H45" s="120">
        <f t="shared" si="18"/>
        <v>1</v>
      </c>
      <c r="I45" s="36">
        <f t="shared" si="19"/>
        <v>-37449.600000000006</v>
      </c>
      <c r="J45" s="120">
        <f t="shared" si="21"/>
        <v>0.66666666666666663</v>
      </c>
      <c r="K45" s="36"/>
      <c r="L45" s="36"/>
      <c r="M45" s="36">
        <f t="shared" si="20"/>
        <v>0</v>
      </c>
      <c r="N45" s="120" t="str">
        <f t="shared" si="22"/>
        <v/>
      </c>
      <c r="O45" s="36">
        <f>D45+K45</f>
        <v>112348.8</v>
      </c>
      <c r="P45" s="36">
        <f>L45+F45</f>
        <v>74899.199999999997</v>
      </c>
      <c r="Q45" s="36">
        <f>P45-O45</f>
        <v>-37449.600000000006</v>
      </c>
      <c r="R45" s="120">
        <f t="shared" si="23"/>
        <v>0.66666666666666663</v>
      </c>
    </row>
    <row r="46" spans="1:33" ht="102" customHeight="1" x14ac:dyDescent="0.35">
      <c r="A46" s="117" t="s">
        <v>200</v>
      </c>
      <c r="B46" s="118" t="s">
        <v>224</v>
      </c>
      <c r="C46" s="136"/>
      <c r="D46" s="36">
        <v>5061.1419999999998</v>
      </c>
      <c r="E46" s="36">
        <v>5061.1419999999998</v>
      </c>
      <c r="F46" s="36">
        <v>5061.1419999999998</v>
      </c>
      <c r="G46" s="39">
        <f>F46-E46</f>
        <v>0</v>
      </c>
      <c r="H46" s="120">
        <f t="shared" si="18"/>
        <v>1</v>
      </c>
      <c r="I46" s="36">
        <f>F46-D46</f>
        <v>0</v>
      </c>
      <c r="J46" s="120">
        <f>IFERROR(F46/D46,"")</f>
        <v>1</v>
      </c>
      <c r="K46" s="36"/>
      <c r="L46" s="36"/>
      <c r="M46" s="36">
        <f t="shared" si="20"/>
        <v>0</v>
      </c>
      <c r="N46" s="120" t="str">
        <f>IFERROR(L46/K46,"")</f>
        <v/>
      </c>
      <c r="O46" s="36">
        <f>D46+K46</f>
        <v>5061.1419999999998</v>
      </c>
      <c r="P46" s="36">
        <f>L46+F46</f>
        <v>5061.1419999999998</v>
      </c>
      <c r="Q46" s="36">
        <f>P46-O46</f>
        <v>0</v>
      </c>
      <c r="R46" s="120">
        <f>IFERROR(P46/O46,"")</f>
        <v>1</v>
      </c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25.5" customHeight="1" x14ac:dyDescent="0.3">
      <c r="A47" s="112">
        <v>41030000</v>
      </c>
      <c r="B47" s="113" t="s">
        <v>141</v>
      </c>
      <c r="C47" s="122" t="e">
        <f>#REF!</f>
        <v>#REF!</v>
      </c>
      <c r="D47" s="43">
        <f>SUM(D48:D64)</f>
        <v>574564.25800000015</v>
      </c>
      <c r="E47" s="43">
        <f>SUM(E48:E64)</f>
        <v>486997.27</v>
      </c>
      <c r="F47" s="43">
        <f>SUM(F48:F64)</f>
        <v>495574.07</v>
      </c>
      <c r="G47" s="38">
        <f>SUM(G49:G63)</f>
        <v>8576.7999999999993</v>
      </c>
      <c r="H47" s="115">
        <f t="shared" si="18"/>
        <v>1.0176115976995106</v>
      </c>
      <c r="I47" s="43">
        <f t="shared" si="19"/>
        <v>-78990.18800000014</v>
      </c>
      <c r="J47" s="115">
        <f t="shared" si="21"/>
        <v>0.86252157717753453</v>
      </c>
      <c r="K47" s="38">
        <f>SUM(K49:K63)</f>
        <v>0</v>
      </c>
      <c r="L47" s="38">
        <f>SUM(L49:L63)</f>
        <v>0</v>
      </c>
      <c r="M47" s="38">
        <f>SUM(M49:M63)</f>
        <v>0</v>
      </c>
      <c r="N47" s="115" t="str">
        <f t="shared" si="22"/>
        <v/>
      </c>
      <c r="O47" s="38">
        <f>SUM(O48:O64)</f>
        <v>574564.25800000015</v>
      </c>
      <c r="P47" s="38">
        <f>SUM(P48:P64)</f>
        <v>495574.07</v>
      </c>
      <c r="Q47" s="38">
        <f>P47-O47</f>
        <v>-78990.18800000014</v>
      </c>
      <c r="R47" s="115">
        <f>IFERROR(P47/O47,"")</f>
        <v>0.86252157717753453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348" customHeight="1" x14ac:dyDescent="0.35">
      <c r="A48" s="117" t="s">
        <v>222</v>
      </c>
      <c r="B48" s="118" t="s">
        <v>225</v>
      </c>
      <c r="C48" s="122"/>
      <c r="D48" s="39">
        <v>45176.747000000003</v>
      </c>
      <c r="E48" s="39">
        <v>45176.747000000003</v>
      </c>
      <c r="F48" s="39">
        <v>45176.747000000003</v>
      </c>
      <c r="G48" s="39">
        <f>F48-E48</f>
        <v>0</v>
      </c>
      <c r="H48" s="39">
        <f>IFERROR(F48/E48,"")</f>
        <v>1</v>
      </c>
      <c r="I48" s="39">
        <f>F48-D48</f>
        <v>0</v>
      </c>
      <c r="J48" s="39">
        <f>IFERROR(F48/D48,"")</f>
        <v>1</v>
      </c>
      <c r="K48" s="38"/>
      <c r="L48" s="38"/>
      <c r="M48" s="38"/>
      <c r="N48" s="115"/>
      <c r="O48" s="36">
        <f>D48+K48</f>
        <v>45176.747000000003</v>
      </c>
      <c r="P48" s="36">
        <f>L48+F48</f>
        <v>45176.747000000003</v>
      </c>
      <c r="Q48" s="36">
        <f>P48-O48</f>
        <v>0</v>
      </c>
      <c r="R48" s="120">
        <f>IFERROR(P48/O48,"")</f>
        <v>1</v>
      </c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72" x14ac:dyDescent="0.35">
      <c r="A49" s="117" t="s">
        <v>201</v>
      </c>
      <c r="B49" s="118" t="s">
        <v>202</v>
      </c>
      <c r="C49" s="122"/>
      <c r="D49" s="36">
        <v>65191.38</v>
      </c>
      <c r="E49" s="36">
        <v>65191.38</v>
      </c>
      <c r="F49" s="36">
        <v>65191.38</v>
      </c>
      <c r="G49" s="39">
        <f t="shared" si="17"/>
        <v>0</v>
      </c>
      <c r="H49" s="120">
        <f t="shared" si="18"/>
        <v>1</v>
      </c>
      <c r="I49" s="36">
        <f t="shared" si="19"/>
        <v>0</v>
      </c>
      <c r="J49" s="120">
        <f t="shared" si="21"/>
        <v>1</v>
      </c>
      <c r="K49" s="36">
        <v>0</v>
      </c>
      <c r="L49" s="36">
        <v>0</v>
      </c>
      <c r="M49" s="36">
        <f>L49-K49</f>
        <v>0</v>
      </c>
      <c r="N49" s="127" t="str">
        <f t="shared" si="22"/>
        <v/>
      </c>
      <c r="O49" s="36">
        <f t="shared" si="10"/>
        <v>65191.38</v>
      </c>
      <c r="P49" s="36">
        <f t="shared" si="13"/>
        <v>65191.38</v>
      </c>
      <c r="Q49" s="36">
        <f t="shared" ref="Q49:Q55" si="24">P49-O49</f>
        <v>0</v>
      </c>
      <c r="R49" s="120">
        <f t="shared" si="23"/>
        <v>1</v>
      </c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74.25" customHeight="1" x14ac:dyDescent="0.35">
      <c r="A50" s="117" t="s">
        <v>179</v>
      </c>
      <c r="B50" s="118" t="s">
        <v>180</v>
      </c>
      <c r="C50" s="128"/>
      <c r="D50" s="36">
        <v>133972</v>
      </c>
      <c r="E50" s="36">
        <v>133972</v>
      </c>
      <c r="F50" s="36">
        <v>133972</v>
      </c>
      <c r="G50" s="39">
        <f>F50-E50</f>
        <v>0</v>
      </c>
      <c r="H50" s="120">
        <f t="shared" si="18"/>
        <v>1</v>
      </c>
      <c r="I50" s="36">
        <f>F50-D50</f>
        <v>0</v>
      </c>
      <c r="J50" s="120">
        <f>IFERROR(F50/D50,"")</f>
        <v>1</v>
      </c>
      <c r="K50" s="37"/>
      <c r="L50" s="37"/>
      <c r="M50" s="37"/>
      <c r="N50" s="115"/>
      <c r="O50" s="36">
        <f>D50+K50</f>
        <v>133972</v>
      </c>
      <c r="P50" s="36">
        <f>L50+F50</f>
        <v>133972</v>
      </c>
      <c r="Q50" s="36">
        <f t="shared" si="24"/>
        <v>0</v>
      </c>
      <c r="R50" s="120">
        <f>IFERROR(P50/O50,"")</f>
        <v>1</v>
      </c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74.25" customHeight="1" x14ac:dyDescent="0.35">
      <c r="A51" s="117" t="s">
        <v>209</v>
      </c>
      <c r="B51" s="118" t="s">
        <v>210</v>
      </c>
      <c r="C51" s="128"/>
      <c r="D51" s="36">
        <v>632.44799999999998</v>
      </c>
      <c r="E51" s="36">
        <v>351.36</v>
      </c>
      <c r="F51" s="36">
        <v>351.36</v>
      </c>
      <c r="G51" s="39">
        <f>F51-E51</f>
        <v>0</v>
      </c>
      <c r="H51" s="120">
        <f t="shared" ref="H51:H56" si="25">IFERROR(F51/E51,"")</f>
        <v>1</v>
      </c>
      <c r="I51" s="36">
        <f>F51-D51</f>
        <v>-281.08799999999997</v>
      </c>
      <c r="J51" s="120">
        <f>IFERROR(F51/D51,"")</f>
        <v>0.55555555555555558</v>
      </c>
      <c r="K51" s="37"/>
      <c r="L51" s="37"/>
      <c r="M51" s="37"/>
      <c r="N51" s="115"/>
      <c r="O51" s="36">
        <f>D51+K51</f>
        <v>632.44799999999998</v>
      </c>
      <c r="P51" s="36">
        <f>L51+F51</f>
        <v>351.36</v>
      </c>
      <c r="Q51" s="36">
        <f t="shared" si="24"/>
        <v>-281.08799999999997</v>
      </c>
      <c r="R51" s="120">
        <f>IFERROR(P51/O51,"")</f>
        <v>0.55555555555555558</v>
      </c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s="23" customFormat="1" ht="49.5" customHeight="1" x14ac:dyDescent="0.35">
      <c r="A52" s="117">
        <v>41033000</v>
      </c>
      <c r="B52" s="118" t="s">
        <v>173</v>
      </c>
      <c r="C52" s="128"/>
      <c r="D52" s="36">
        <v>23060</v>
      </c>
      <c r="E52" s="36">
        <v>15373.6</v>
      </c>
      <c r="F52" s="36">
        <v>15373.6</v>
      </c>
      <c r="G52" s="39">
        <f t="shared" si="17"/>
        <v>0</v>
      </c>
      <c r="H52" s="120">
        <f t="shared" si="25"/>
        <v>1</v>
      </c>
      <c r="I52" s="36">
        <f t="shared" si="19"/>
        <v>-7686.4</v>
      </c>
      <c r="J52" s="120">
        <f t="shared" si="21"/>
        <v>0.6666782307025152</v>
      </c>
      <c r="K52" s="36"/>
      <c r="L52" s="36"/>
      <c r="M52" s="36">
        <f>L52-K52</f>
        <v>0</v>
      </c>
      <c r="N52" s="120" t="str">
        <f t="shared" si="22"/>
        <v/>
      </c>
      <c r="O52" s="36">
        <f>D52+K52</f>
        <v>23060</v>
      </c>
      <c r="P52" s="36">
        <f>L52+F52</f>
        <v>15373.6</v>
      </c>
      <c r="Q52" s="36">
        <f t="shared" si="24"/>
        <v>-7686.4</v>
      </c>
      <c r="R52" s="120">
        <f t="shared" si="23"/>
        <v>0.6666782307025152</v>
      </c>
    </row>
    <row r="53" spans="1:33" s="23" customFormat="1" ht="126.75" customHeight="1" x14ac:dyDescent="0.35">
      <c r="A53" s="117" t="s">
        <v>218</v>
      </c>
      <c r="B53" s="118" t="s">
        <v>220</v>
      </c>
      <c r="C53" s="128"/>
      <c r="D53" s="36">
        <v>9723.2000000000007</v>
      </c>
      <c r="E53" s="36">
        <v>3802.5</v>
      </c>
      <c r="F53" s="36">
        <v>12379.3</v>
      </c>
      <c r="G53" s="39">
        <f>F53-E53</f>
        <v>8576.7999999999993</v>
      </c>
      <c r="H53" s="120">
        <f t="shared" si="25"/>
        <v>3.2555687047994737</v>
      </c>
      <c r="I53" s="36">
        <f>F53-D53</f>
        <v>2656.0999999999985</v>
      </c>
      <c r="J53" s="120">
        <f>IFERROR(F53/D53,"")</f>
        <v>1.2731713839065326</v>
      </c>
      <c r="K53" s="36"/>
      <c r="L53" s="36"/>
      <c r="M53" s="36"/>
      <c r="N53" s="120"/>
      <c r="O53" s="36">
        <f>D53+K53</f>
        <v>9723.2000000000007</v>
      </c>
      <c r="P53" s="36">
        <f>L53+F53</f>
        <v>12379.3</v>
      </c>
      <c r="Q53" s="36">
        <f t="shared" si="24"/>
        <v>2656.0999999999985</v>
      </c>
      <c r="R53" s="120">
        <f>IFERROR(P53/O53,"")</f>
        <v>1.2731713839065326</v>
      </c>
    </row>
    <row r="54" spans="1:33" s="23" customFormat="1" ht="99" customHeight="1" x14ac:dyDescent="0.35">
      <c r="A54" s="117" t="s">
        <v>219</v>
      </c>
      <c r="B54" s="118" t="s">
        <v>221</v>
      </c>
      <c r="C54" s="128"/>
      <c r="D54" s="36">
        <v>3450</v>
      </c>
      <c r="E54" s="36">
        <v>3450</v>
      </c>
      <c r="F54" s="36">
        <v>3450</v>
      </c>
      <c r="G54" s="39">
        <f>F54-E54</f>
        <v>0</v>
      </c>
      <c r="H54" s="120">
        <f t="shared" si="25"/>
        <v>1</v>
      </c>
      <c r="I54" s="36">
        <f>F54-D54</f>
        <v>0</v>
      </c>
      <c r="J54" s="120">
        <f>IFERROR(F54/D54,"")</f>
        <v>1</v>
      </c>
      <c r="K54" s="36"/>
      <c r="L54" s="36"/>
      <c r="M54" s="36"/>
      <c r="N54" s="120"/>
      <c r="O54" s="36">
        <f>D54+K54</f>
        <v>3450</v>
      </c>
      <c r="P54" s="36">
        <f>L54+F54</f>
        <v>3450</v>
      </c>
      <c r="Q54" s="36">
        <f t="shared" si="24"/>
        <v>0</v>
      </c>
      <c r="R54" s="120">
        <f>IFERROR(P54/O54,"")</f>
        <v>1</v>
      </c>
    </row>
    <row r="55" spans="1:33" s="23" customFormat="1" ht="29.25" customHeight="1" x14ac:dyDescent="0.35">
      <c r="A55" s="117" t="s">
        <v>100</v>
      </c>
      <c r="B55" s="118" t="s">
        <v>102</v>
      </c>
      <c r="C55" s="128"/>
      <c r="D55" s="36">
        <v>182151.2</v>
      </c>
      <c r="E55" s="36">
        <v>121525.7</v>
      </c>
      <c r="F55" s="36">
        <v>121525.7</v>
      </c>
      <c r="G55" s="39">
        <f>F55-E55</f>
        <v>0</v>
      </c>
      <c r="H55" s="120">
        <f t="shared" si="25"/>
        <v>1</v>
      </c>
      <c r="I55" s="36">
        <f>F55-D55</f>
        <v>-60625.500000000015</v>
      </c>
      <c r="J55" s="120">
        <f t="shared" si="21"/>
        <v>0.66716936259547011</v>
      </c>
      <c r="K55" s="36"/>
      <c r="L55" s="36"/>
      <c r="M55" s="36">
        <f>L55-K55</f>
        <v>0</v>
      </c>
      <c r="N55" s="120" t="str">
        <f t="shared" si="22"/>
        <v/>
      </c>
      <c r="O55" s="36">
        <f t="shared" si="10"/>
        <v>182151.2</v>
      </c>
      <c r="P55" s="36">
        <f t="shared" si="13"/>
        <v>121525.7</v>
      </c>
      <c r="Q55" s="36">
        <f t="shared" si="24"/>
        <v>-60625.500000000015</v>
      </c>
      <c r="R55" s="120">
        <f t="shared" si="23"/>
        <v>0.66716936259547011</v>
      </c>
    </row>
    <row r="56" spans="1:33" ht="40.5" customHeight="1" x14ac:dyDescent="0.35">
      <c r="A56" s="117" t="s">
        <v>101</v>
      </c>
      <c r="B56" s="118" t="s">
        <v>92</v>
      </c>
      <c r="C56" s="122"/>
      <c r="D56" s="36">
        <v>6.5</v>
      </c>
      <c r="E56" s="36">
        <v>3.6</v>
      </c>
      <c r="F56" s="36">
        <v>3.6</v>
      </c>
      <c r="G56" s="39">
        <f>F56-E56</f>
        <v>0</v>
      </c>
      <c r="H56" s="120">
        <f t="shared" si="25"/>
        <v>1</v>
      </c>
      <c r="I56" s="36">
        <f>F56-D56</f>
        <v>-2.9</v>
      </c>
      <c r="J56" s="120">
        <f t="shared" si="21"/>
        <v>0.55384615384615388</v>
      </c>
      <c r="K56" s="36"/>
      <c r="L56" s="36"/>
      <c r="M56" s="36">
        <f>L56-K56</f>
        <v>0</v>
      </c>
      <c r="N56" s="137" t="str">
        <f t="shared" si="22"/>
        <v/>
      </c>
      <c r="O56" s="36">
        <f t="shared" ref="O56:O63" si="26">D56+K56</f>
        <v>6.5</v>
      </c>
      <c r="P56" s="36">
        <f t="shared" ref="P56:P63" si="27">L56+F56</f>
        <v>3.6</v>
      </c>
      <c r="Q56" s="36">
        <f t="shared" ref="Q56:Q63" si="28">P56-O56</f>
        <v>-2.9</v>
      </c>
      <c r="R56" s="120">
        <f t="shared" ref="R56:R63" si="29">IFERROR(P56/O56,"")</f>
        <v>0.55384615384615388</v>
      </c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82.5" customHeight="1" x14ac:dyDescent="0.35">
      <c r="A57" s="117" t="s">
        <v>181</v>
      </c>
      <c r="B57" s="118" t="s">
        <v>182</v>
      </c>
      <c r="C57" s="122"/>
      <c r="D57" s="36">
        <v>23424.683000000001</v>
      </c>
      <c r="E57" s="36">
        <v>10679.083000000001</v>
      </c>
      <c r="F57" s="36">
        <v>10679.083000000001</v>
      </c>
      <c r="G57" s="39">
        <f t="shared" ref="G57:G63" si="30">F57-E57</f>
        <v>0</v>
      </c>
      <c r="H57" s="120">
        <f t="shared" ref="H57:H63" si="31">IFERROR(F57/E57,"")</f>
        <v>1</v>
      </c>
      <c r="I57" s="36">
        <f t="shared" ref="I57:I63" si="32">F57-D57</f>
        <v>-12745.6</v>
      </c>
      <c r="J57" s="120">
        <f t="shared" ref="J57:J63" si="33">IFERROR(F57/D57,"")</f>
        <v>0.4558901821638312</v>
      </c>
      <c r="K57" s="36"/>
      <c r="L57" s="36"/>
      <c r="M57" s="36">
        <f t="shared" ref="M57:M63" si="34">L57-K57</f>
        <v>0</v>
      </c>
      <c r="N57" s="137" t="str">
        <f t="shared" ref="N57:N63" si="35">IFERROR(L57/K57,"")</f>
        <v/>
      </c>
      <c r="O57" s="36">
        <f t="shared" si="26"/>
        <v>23424.683000000001</v>
      </c>
      <c r="P57" s="36">
        <f t="shared" si="27"/>
        <v>10679.083000000001</v>
      </c>
      <c r="Q57" s="36">
        <f t="shared" si="28"/>
        <v>-12745.6</v>
      </c>
      <c r="R57" s="120">
        <f t="shared" si="29"/>
        <v>0.4558901821638312</v>
      </c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71.25" customHeight="1" x14ac:dyDescent="0.35">
      <c r="A58" s="117" t="s">
        <v>183</v>
      </c>
      <c r="B58" s="118" t="s">
        <v>184</v>
      </c>
      <c r="C58" s="122"/>
      <c r="D58" s="36">
        <v>11183.5</v>
      </c>
      <c r="E58" s="36">
        <v>11183.5</v>
      </c>
      <c r="F58" s="36">
        <v>11183.5</v>
      </c>
      <c r="G58" s="39">
        <f t="shared" si="30"/>
        <v>0</v>
      </c>
      <c r="H58" s="120">
        <f t="shared" si="31"/>
        <v>1</v>
      </c>
      <c r="I58" s="36">
        <f t="shared" si="32"/>
        <v>0</v>
      </c>
      <c r="J58" s="120">
        <f t="shared" si="33"/>
        <v>1</v>
      </c>
      <c r="K58" s="36"/>
      <c r="L58" s="36"/>
      <c r="M58" s="36">
        <f t="shared" si="34"/>
        <v>0</v>
      </c>
      <c r="N58" s="137" t="str">
        <f t="shared" si="35"/>
        <v/>
      </c>
      <c r="O58" s="36">
        <f t="shared" si="26"/>
        <v>11183.5</v>
      </c>
      <c r="P58" s="36">
        <f t="shared" si="27"/>
        <v>11183.5</v>
      </c>
      <c r="Q58" s="36">
        <f t="shared" si="28"/>
        <v>0</v>
      </c>
      <c r="R58" s="120">
        <f t="shared" si="29"/>
        <v>1</v>
      </c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318.75" hidden="1" customHeight="1" x14ac:dyDescent="0.35">
      <c r="A59" s="123">
        <v>41036100</v>
      </c>
      <c r="B59" s="118" t="s">
        <v>189</v>
      </c>
      <c r="C59" s="122"/>
      <c r="D59" s="36">
        <v>0</v>
      </c>
      <c r="E59" s="36">
        <v>0</v>
      </c>
      <c r="F59" s="36">
        <v>0</v>
      </c>
      <c r="G59" s="39">
        <f t="shared" si="30"/>
        <v>0</v>
      </c>
      <c r="H59" s="120" t="str">
        <f t="shared" si="31"/>
        <v/>
      </c>
      <c r="I59" s="36">
        <f t="shared" si="32"/>
        <v>0</v>
      </c>
      <c r="J59" s="120" t="str">
        <f t="shared" si="33"/>
        <v/>
      </c>
      <c r="K59" s="36"/>
      <c r="L59" s="36"/>
      <c r="M59" s="36">
        <f t="shared" si="34"/>
        <v>0</v>
      </c>
      <c r="N59" s="137" t="str">
        <f t="shared" si="35"/>
        <v/>
      </c>
      <c r="O59" s="36">
        <f t="shared" si="26"/>
        <v>0</v>
      </c>
      <c r="P59" s="36">
        <f t="shared" si="27"/>
        <v>0</v>
      </c>
      <c r="Q59" s="36">
        <f t="shared" si="28"/>
        <v>0</v>
      </c>
      <c r="R59" s="120" t="str">
        <f t="shared" si="29"/>
        <v/>
      </c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61.5" customHeight="1" x14ac:dyDescent="0.35">
      <c r="A60" s="117" t="s">
        <v>185</v>
      </c>
      <c r="B60" s="118" t="s">
        <v>186</v>
      </c>
      <c r="C60" s="122"/>
      <c r="D60" s="36">
        <v>4268.8999999999996</v>
      </c>
      <c r="E60" s="36">
        <v>4268.8999999999996</v>
      </c>
      <c r="F60" s="36">
        <v>4268.8999999999996</v>
      </c>
      <c r="G60" s="39">
        <f t="shared" si="30"/>
        <v>0</v>
      </c>
      <c r="H60" s="120">
        <f t="shared" si="31"/>
        <v>1</v>
      </c>
      <c r="I60" s="36">
        <f t="shared" si="32"/>
        <v>0</v>
      </c>
      <c r="J60" s="120">
        <f t="shared" si="33"/>
        <v>1</v>
      </c>
      <c r="K60" s="36"/>
      <c r="L60" s="36"/>
      <c r="M60" s="36">
        <f t="shared" si="34"/>
        <v>0</v>
      </c>
      <c r="N60" s="137" t="str">
        <f t="shared" si="35"/>
        <v/>
      </c>
      <c r="O60" s="36">
        <f t="shared" si="26"/>
        <v>4268.8999999999996</v>
      </c>
      <c r="P60" s="36">
        <f t="shared" si="27"/>
        <v>4268.8999999999996</v>
      </c>
      <c r="Q60" s="36">
        <f t="shared" si="28"/>
        <v>0</v>
      </c>
      <c r="R60" s="120">
        <f t="shared" si="29"/>
        <v>1</v>
      </c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225" hidden="1" customHeight="1" x14ac:dyDescent="0.35">
      <c r="A61" s="117">
        <v>41036400</v>
      </c>
      <c r="B61" s="118" t="s">
        <v>166</v>
      </c>
      <c r="C61" s="122"/>
      <c r="D61" s="36">
        <v>0</v>
      </c>
      <c r="E61" s="36">
        <v>0</v>
      </c>
      <c r="F61" s="36">
        <v>0</v>
      </c>
      <c r="G61" s="39">
        <f t="shared" si="30"/>
        <v>0</v>
      </c>
      <c r="H61" s="120" t="str">
        <f t="shared" si="31"/>
        <v/>
      </c>
      <c r="I61" s="36">
        <f t="shared" si="32"/>
        <v>0</v>
      </c>
      <c r="J61" s="120" t="str">
        <f t="shared" si="33"/>
        <v/>
      </c>
      <c r="K61" s="36"/>
      <c r="L61" s="36"/>
      <c r="M61" s="36">
        <f t="shared" si="34"/>
        <v>0</v>
      </c>
      <c r="N61" s="137" t="str">
        <f t="shared" si="35"/>
        <v/>
      </c>
      <c r="O61" s="36">
        <f t="shared" si="26"/>
        <v>0</v>
      </c>
      <c r="P61" s="36">
        <f t="shared" si="27"/>
        <v>0</v>
      </c>
      <c r="Q61" s="36">
        <f t="shared" si="28"/>
        <v>0</v>
      </c>
      <c r="R61" s="120" t="str">
        <f t="shared" si="29"/>
        <v/>
      </c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56.25" hidden="1" customHeight="1" x14ac:dyDescent="0.35">
      <c r="A62" s="117">
        <v>41037000</v>
      </c>
      <c r="B62" s="124" t="s">
        <v>168</v>
      </c>
      <c r="C62" s="122"/>
      <c r="D62" s="36">
        <v>0</v>
      </c>
      <c r="E62" s="36">
        <v>0</v>
      </c>
      <c r="F62" s="36">
        <v>0</v>
      </c>
      <c r="G62" s="39">
        <f t="shared" si="30"/>
        <v>0</v>
      </c>
      <c r="H62" s="120" t="str">
        <f t="shared" si="31"/>
        <v/>
      </c>
      <c r="I62" s="36">
        <f t="shared" si="32"/>
        <v>0</v>
      </c>
      <c r="J62" s="120" t="str">
        <f t="shared" si="33"/>
        <v/>
      </c>
      <c r="K62" s="36"/>
      <c r="L62" s="36"/>
      <c r="M62" s="36">
        <f t="shared" si="34"/>
        <v>0</v>
      </c>
      <c r="N62" s="137" t="str">
        <f t="shared" si="35"/>
        <v/>
      </c>
      <c r="O62" s="36">
        <f t="shared" si="26"/>
        <v>0</v>
      </c>
      <c r="P62" s="36">
        <f t="shared" si="27"/>
        <v>0</v>
      </c>
      <c r="Q62" s="36">
        <f t="shared" si="28"/>
        <v>0</v>
      </c>
      <c r="R62" s="120" t="str">
        <f t="shared" si="29"/>
        <v/>
      </c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67.5" customHeight="1" x14ac:dyDescent="0.35">
      <c r="A63" s="117">
        <v>41037200</v>
      </c>
      <c r="B63" s="118" t="s">
        <v>167</v>
      </c>
      <c r="C63" s="122"/>
      <c r="D63" s="36">
        <v>4569.7</v>
      </c>
      <c r="E63" s="36">
        <v>4264.8999999999996</v>
      </c>
      <c r="F63" s="36">
        <v>4264.8999999999996</v>
      </c>
      <c r="G63" s="39">
        <f t="shared" si="30"/>
        <v>0</v>
      </c>
      <c r="H63" s="120">
        <f t="shared" si="31"/>
        <v>1</v>
      </c>
      <c r="I63" s="36">
        <f t="shared" si="32"/>
        <v>-304.80000000000018</v>
      </c>
      <c r="J63" s="120">
        <f t="shared" si="33"/>
        <v>0.93329977897892635</v>
      </c>
      <c r="K63" s="36"/>
      <c r="L63" s="36"/>
      <c r="M63" s="36">
        <f t="shared" si="34"/>
        <v>0</v>
      </c>
      <c r="N63" s="137" t="str">
        <f t="shared" si="35"/>
        <v/>
      </c>
      <c r="O63" s="36">
        <f t="shared" si="26"/>
        <v>4569.7</v>
      </c>
      <c r="P63" s="36">
        <f t="shared" si="27"/>
        <v>4264.8999999999996</v>
      </c>
      <c r="Q63" s="36">
        <f t="shared" si="28"/>
        <v>-304.80000000000018</v>
      </c>
      <c r="R63" s="120">
        <f t="shared" si="29"/>
        <v>0.93329977897892635</v>
      </c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67.5" customHeight="1" x14ac:dyDescent="0.35">
      <c r="A64" s="117" t="s">
        <v>211</v>
      </c>
      <c r="B64" s="118" t="s">
        <v>212</v>
      </c>
      <c r="C64" s="122"/>
      <c r="D64" s="36">
        <v>67754</v>
      </c>
      <c r="E64" s="36">
        <v>67754</v>
      </c>
      <c r="F64" s="36">
        <v>67754</v>
      </c>
      <c r="G64" s="39">
        <f>F64-E64</f>
        <v>0</v>
      </c>
      <c r="H64" s="120">
        <f>IFERROR(F64/E64,"")</f>
        <v>1</v>
      </c>
      <c r="I64" s="36">
        <f>F64-D64</f>
        <v>0</v>
      </c>
      <c r="J64" s="120">
        <f>IFERROR(F64/D64,"")</f>
        <v>1</v>
      </c>
      <c r="K64" s="36"/>
      <c r="L64" s="36"/>
      <c r="M64" s="36"/>
      <c r="N64" s="137"/>
      <c r="O64" s="36">
        <f>D64+K64</f>
        <v>67754</v>
      </c>
      <c r="P64" s="36">
        <f>L64+F64</f>
        <v>67754</v>
      </c>
      <c r="Q64" s="36">
        <f>P64-O64</f>
        <v>0</v>
      </c>
      <c r="R64" s="120">
        <f>IFERROR(P64/O64,"")</f>
        <v>1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8" s="17" customFormat="1" ht="34.799999999999997" x14ac:dyDescent="0.3">
      <c r="A65" s="129">
        <v>900102</v>
      </c>
      <c r="B65" s="130" t="s">
        <v>156</v>
      </c>
      <c r="C65" s="131"/>
      <c r="D65" s="44">
        <f>D40+D41</f>
        <v>1850733.1260000002</v>
      </c>
      <c r="E65" s="44">
        <f>E40+E41</f>
        <v>1355514.4379999998</v>
      </c>
      <c r="F65" s="44">
        <f>F40+F41</f>
        <v>1394241.97532</v>
      </c>
      <c r="G65" s="44">
        <f>F65-E65</f>
        <v>38727.53732000012</v>
      </c>
      <c r="H65" s="133">
        <f>IFERROR(F65/E65,"")</f>
        <v>1.0285703613582611</v>
      </c>
      <c r="I65" s="44">
        <f>F65-D65</f>
        <v>-456491.1506800002</v>
      </c>
      <c r="J65" s="133">
        <f>IFERROR(F65/D65,"")</f>
        <v>0.75334577186359819</v>
      </c>
      <c r="K65" s="44">
        <f>K41+K40</f>
        <v>348686.57864999998</v>
      </c>
      <c r="L65" s="44">
        <f>L41+L40</f>
        <v>263289.07985000004</v>
      </c>
      <c r="M65" s="44">
        <f>L65-K65</f>
        <v>-85397.498799999943</v>
      </c>
      <c r="N65" s="133">
        <f>IFERROR(L65/K65,"")</f>
        <v>0.75508808187963228</v>
      </c>
      <c r="O65" s="44">
        <f>O41+O40</f>
        <v>2199419.7046500002</v>
      </c>
      <c r="P65" s="44">
        <f>P41+P40</f>
        <v>1657531.0551700001</v>
      </c>
      <c r="Q65" s="44">
        <f>P65-O65</f>
        <v>-541888.64948000014</v>
      </c>
      <c r="R65" s="133">
        <f>IFERROR(P65/O65,"")</f>
        <v>0.75362199023026744</v>
      </c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s="23" customFormat="1" ht="24" customHeight="1" x14ac:dyDescent="0.35">
      <c r="A66" s="117">
        <v>41050000</v>
      </c>
      <c r="B66" s="118" t="s">
        <v>144</v>
      </c>
      <c r="C66" s="119"/>
      <c r="D66" s="36">
        <v>19561.254000000001</v>
      </c>
      <c r="E66" s="36">
        <v>19361.254000000001</v>
      </c>
      <c r="F66" s="36">
        <v>6784.7</v>
      </c>
      <c r="G66" s="39">
        <f>F66-E66</f>
        <v>-12576.554</v>
      </c>
      <c r="H66" s="138">
        <f>IFERROR(F66/E66,"")</f>
        <v>0.35042668207338218</v>
      </c>
      <c r="I66" s="36">
        <f>F66-D66</f>
        <v>-12776.554</v>
      </c>
      <c r="J66" s="139">
        <f>IFERROR(F66/D66,"")</f>
        <v>0.34684381686368365</v>
      </c>
      <c r="K66" s="36">
        <v>15227.56</v>
      </c>
      <c r="L66" s="36">
        <v>15227.56</v>
      </c>
      <c r="M66" s="36">
        <f>L66-K66</f>
        <v>0</v>
      </c>
      <c r="N66" s="139">
        <f>IFERROR(L66/K66,"")</f>
        <v>1</v>
      </c>
      <c r="O66" s="36">
        <f>D66+K66</f>
        <v>34788.813999999998</v>
      </c>
      <c r="P66" s="36">
        <f>L66+F66</f>
        <v>22012.26</v>
      </c>
      <c r="Q66" s="36">
        <f>P66-O66</f>
        <v>-12776.554</v>
      </c>
      <c r="R66" s="139">
        <f>IFERROR(P66/O66,"")</f>
        <v>0.63273959267481783</v>
      </c>
    </row>
    <row r="67" spans="1:38" ht="72" hidden="1" x14ac:dyDescent="0.35">
      <c r="A67" s="140" t="s">
        <v>149</v>
      </c>
      <c r="B67" s="118" t="s">
        <v>150</v>
      </c>
      <c r="C67" s="119"/>
      <c r="D67" s="37">
        <v>0</v>
      </c>
      <c r="E67" s="37">
        <v>0</v>
      </c>
      <c r="F67" s="37">
        <v>0</v>
      </c>
      <c r="G67" s="41">
        <f>F67-E67</f>
        <v>0</v>
      </c>
      <c r="H67" s="37"/>
      <c r="I67" s="37">
        <f>F67-D67</f>
        <v>0</v>
      </c>
      <c r="J67" s="37"/>
      <c r="K67" s="37">
        <v>5000</v>
      </c>
      <c r="L67" s="37">
        <v>5000</v>
      </c>
      <c r="M67" s="37">
        <f>L67-K67</f>
        <v>0</v>
      </c>
      <c r="N67" s="37">
        <f>L67/K67*100</f>
        <v>100</v>
      </c>
      <c r="O67" s="37">
        <f>D67+K67</f>
        <v>5000</v>
      </c>
      <c r="P67" s="37">
        <f>L67+F67</f>
        <v>5000</v>
      </c>
      <c r="Q67" s="37">
        <f>P67-O67</f>
        <v>0</v>
      </c>
      <c r="R67" s="141">
        <f>P67/O67*100</f>
        <v>100</v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8" ht="21.75" customHeight="1" x14ac:dyDescent="0.3">
      <c r="A68" s="129">
        <v>900103</v>
      </c>
      <c r="B68" s="130" t="s">
        <v>157</v>
      </c>
      <c r="C68" s="131" t="e">
        <f>C40+C41</f>
        <v>#REF!</v>
      </c>
      <c r="D68" s="42">
        <f>D65+D66</f>
        <v>1870294.3800000001</v>
      </c>
      <c r="E68" s="42">
        <f>E65+E66</f>
        <v>1374875.6919999998</v>
      </c>
      <c r="F68" s="42">
        <f>F65+F66</f>
        <v>1401026.6753199999</v>
      </c>
      <c r="G68" s="42">
        <f>F68-E68</f>
        <v>26150.983320000116</v>
      </c>
      <c r="H68" s="132">
        <f>IFERROR(F68/E68,"")</f>
        <v>1.0190206165344002</v>
      </c>
      <c r="I68" s="42">
        <f>F68-D68</f>
        <v>-469267.7046800002</v>
      </c>
      <c r="J68" s="132">
        <f>IFERROR(F68/D68,"")</f>
        <v>0.7490942015876666</v>
      </c>
      <c r="K68" s="42">
        <f>K65+K66</f>
        <v>363914.13864999998</v>
      </c>
      <c r="L68" s="42">
        <f>L65+L66</f>
        <v>278516.63985000004</v>
      </c>
      <c r="M68" s="42">
        <f>L68-K68</f>
        <v>-85397.498799999943</v>
      </c>
      <c r="N68" s="132">
        <f>IFERROR(L68/K68,"")</f>
        <v>0.76533613363636777</v>
      </c>
      <c r="O68" s="42">
        <f>D68+K68</f>
        <v>2234208.51865</v>
      </c>
      <c r="P68" s="42">
        <f>L68+F68</f>
        <v>1679543.3151699998</v>
      </c>
      <c r="Q68" s="42">
        <f>P68-O68</f>
        <v>-554665.20348000014</v>
      </c>
      <c r="R68" s="133">
        <f>IFERROR(P68/O68,"")</f>
        <v>0.75173973295243213</v>
      </c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8" x14ac:dyDescent="0.3">
      <c r="B69" s="142"/>
      <c r="C69" s="143"/>
      <c r="D69" s="46"/>
      <c r="E69" s="144"/>
      <c r="F69" s="45"/>
      <c r="G69" s="45"/>
      <c r="H69" s="145"/>
      <c r="I69" s="146"/>
      <c r="J69" s="146"/>
      <c r="K69" s="64"/>
    </row>
    <row r="70" spans="1:38" x14ac:dyDescent="0.3">
      <c r="B70" s="147"/>
      <c r="C70" s="148"/>
      <c r="D70" s="46"/>
      <c r="E70" s="149"/>
      <c r="F70" s="46"/>
      <c r="G70" s="46"/>
      <c r="H70" s="148"/>
      <c r="K70" s="64"/>
      <c r="L70" s="64"/>
    </row>
    <row r="71" spans="1:38" x14ac:dyDescent="0.3">
      <c r="C71" s="148"/>
      <c r="E71" s="149"/>
      <c r="F71" s="47"/>
      <c r="G71" s="45"/>
      <c r="H71" s="145"/>
      <c r="I71" s="145"/>
      <c r="J71" s="145"/>
      <c r="L71" s="64"/>
    </row>
    <row r="72" spans="1:38" hidden="1" x14ac:dyDescent="0.3">
      <c r="B72" s="146" t="s">
        <v>97</v>
      </c>
      <c r="C72" s="150"/>
      <c r="D72" s="53"/>
      <c r="E72" s="96"/>
      <c r="F72" s="48"/>
      <c r="K72" s="45"/>
      <c r="L72" s="45"/>
    </row>
    <row r="73" spans="1:38" hidden="1" x14ac:dyDescent="0.3">
      <c r="B73" s="146" t="s">
        <v>95</v>
      </c>
      <c r="C73" s="146"/>
      <c r="D73" s="54"/>
      <c r="E73" s="151"/>
      <c r="F73" s="49"/>
      <c r="G73" s="45"/>
      <c r="H73" s="145"/>
    </row>
    <row r="74" spans="1:38" hidden="1" x14ac:dyDescent="0.3">
      <c r="B74" s="146" t="s">
        <v>96</v>
      </c>
      <c r="C74" s="146"/>
      <c r="D74" s="54"/>
      <c r="E74" s="151"/>
      <c r="F74" s="49"/>
    </row>
    <row r="75" spans="1:38" hidden="1" x14ac:dyDescent="0.3">
      <c r="B75" s="146"/>
      <c r="C75" s="146"/>
      <c r="D75" s="55"/>
      <c r="E75" s="94"/>
    </row>
    <row r="76" spans="1:38" hidden="1" x14ac:dyDescent="0.3">
      <c r="B76" s="146"/>
      <c r="C76" s="146"/>
      <c r="D76" s="55"/>
      <c r="E76" s="94"/>
    </row>
    <row r="77" spans="1:38" hidden="1" x14ac:dyDescent="0.3">
      <c r="B77" s="146" t="s">
        <v>98</v>
      </c>
      <c r="C77" s="146"/>
      <c r="D77" s="53"/>
      <c r="E77" s="96"/>
      <c r="F77" s="48"/>
    </row>
    <row r="78" spans="1:38" hidden="1" x14ac:dyDescent="0.3">
      <c r="B78" s="146" t="s">
        <v>95</v>
      </c>
      <c r="D78" s="54"/>
      <c r="E78" s="151"/>
      <c r="F78" s="49"/>
    </row>
    <row r="79" spans="1:38" hidden="1" x14ac:dyDescent="0.3">
      <c r="B79" s="146" t="s">
        <v>96</v>
      </c>
      <c r="D79" s="49"/>
      <c r="F79" s="49"/>
    </row>
    <row r="81" spans="5:7" x14ac:dyDescent="0.3">
      <c r="F81" s="49"/>
    </row>
    <row r="82" spans="5:7" x14ac:dyDescent="0.3">
      <c r="G82" s="152"/>
    </row>
    <row r="83" spans="5:7" x14ac:dyDescent="0.3">
      <c r="E83" s="153"/>
    </row>
    <row r="121" spans="1:13" x14ac:dyDescent="0.3">
      <c r="A121" s="195"/>
      <c r="B121" s="195"/>
      <c r="C121" s="195"/>
      <c r="D121" s="195"/>
      <c r="E121" s="195"/>
      <c r="F121" s="195"/>
      <c r="G121" s="195"/>
      <c r="H121" s="195"/>
      <c r="I121" s="195"/>
      <c r="J121" s="195"/>
      <c r="K121" s="195"/>
      <c r="L121" s="195"/>
      <c r="M121" s="195"/>
    </row>
  </sheetData>
  <sheetProtection password="C4FF" sheet="1"/>
  <mergeCells count="12">
    <mergeCell ref="A1:R1"/>
    <mergeCell ref="A2:R2"/>
    <mergeCell ref="A3:R3"/>
    <mergeCell ref="A4:R4"/>
    <mergeCell ref="A121:M121"/>
    <mergeCell ref="A5:R5"/>
    <mergeCell ref="Q6:R6"/>
    <mergeCell ref="A7:A8"/>
    <mergeCell ref="B7:B8"/>
    <mergeCell ref="C7:J7"/>
    <mergeCell ref="K7:N7"/>
    <mergeCell ref="O7:R7"/>
  </mergeCells>
  <phoneticPr fontId="9" type="noConversion"/>
  <conditionalFormatting sqref="F71">
    <cfRule type="expression" dxfId="0" priority="1" stopIfTrue="1">
      <formula>A71=1</formula>
    </cfRule>
  </conditionalFormatting>
  <pageMargins left="0.19685039370078741" right="0.19685039370078741" top="0.98425196850393704" bottom="0.39370078740157483" header="0.51181102362204722" footer="0.51181102362204722"/>
  <pageSetup paperSize="9" scale="3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9"/>
  <sheetViews>
    <sheetView view="pageBreakPreview" zoomScale="75" zoomScaleNormal="75" zoomScaleSheetLayoutView="75" workbookViewId="0">
      <pane xSplit="2" ySplit="5" topLeftCell="D9" activePane="bottomRight" state="frozen"/>
      <selection pane="topRight" activeCell="D1" sqref="D1"/>
      <selection pane="bottomLeft" activeCell="A6" sqref="A6"/>
      <selection pane="bottomRight" activeCell="K22" sqref="K22"/>
    </sheetView>
  </sheetViews>
  <sheetFormatPr defaultColWidth="7.5546875" defaultRowHeight="15.6" x14ac:dyDescent="0.3"/>
  <cols>
    <col min="1" max="1" width="16" style="193" customWidth="1"/>
    <col min="2" max="2" width="65.33203125" style="194" customWidth="1"/>
    <col min="3" max="3" width="21" style="78" customWidth="1"/>
    <col min="4" max="4" width="20.44140625" style="97" customWidth="1"/>
    <col min="5" max="5" width="20.33203125" style="84" customWidth="1"/>
    <col min="6" max="6" width="21.5546875" style="65" customWidth="1"/>
    <col min="7" max="7" width="15.33203125" style="65" customWidth="1"/>
    <col min="8" max="8" width="20" style="65" customWidth="1"/>
    <col min="9" max="9" width="16" style="65" customWidth="1"/>
    <col min="10" max="10" width="21.5546875" style="84" customWidth="1"/>
    <col min="11" max="11" width="20.6640625" style="84" customWidth="1"/>
    <col min="12" max="12" width="18.6640625" style="65" customWidth="1"/>
    <col min="13" max="13" width="14.33203125" style="65" customWidth="1"/>
    <col min="14" max="14" width="22.5546875" style="65" customWidth="1"/>
    <col min="15" max="15" width="19.44140625" style="65" customWidth="1"/>
    <col min="16" max="16" width="21.5546875" style="65" customWidth="1"/>
    <col min="17" max="17" width="13.44140625" style="65" customWidth="1"/>
    <col min="18" max="19" width="7.5546875" style="4" customWidth="1"/>
    <col min="20" max="16384" width="7.5546875" style="1"/>
  </cols>
  <sheetData>
    <row r="1" spans="1:20" ht="23.25" customHeight="1" x14ac:dyDescent="0.35">
      <c r="A1" s="208" t="s">
        <v>93</v>
      </c>
      <c r="B1" s="208"/>
      <c r="C1" s="208"/>
      <c r="D1" s="208"/>
      <c r="E1" s="79"/>
      <c r="F1" s="154"/>
      <c r="G1" s="154"/>
      <c r="H1" s="145"/>
      <c r="I1" s="145"/>
      <c r="J1" s="50" t="s">
        <v>21</v>
      </c>
      <c r="K1" s="50"/>
      <c r="L1" s="50"/>
      <c r="M1" s="50"/>
    </row>
    <row r="2" spans="1:20" ht="21.75" customHeight="1" x14ac:dyDescent="0.35">
      <c r="A2" s="155"/>
      <c r="B2" s="155" t="s">
        <v>21</v>
      </c>
      <c r="C2" s="68"/>
      <c r="D2" s="49"/>
      <c r="E2" s="80"/>
      <c r="F2" s="49"/>
      <c r="G2" s="156"/>
      <c r="H2" s="157"/>
      <c r="I2" s="56"/>
      <c r="J2" s="88"/>
      <c r="K2" s="88"/>
      <c r="L2" s="158"/>
      <c r="M2" s="49"/>
      <c r="P2" s="197" t="s">
        <v>163</v>
      </c>
      <c r="Q2" s="197"/>
    </row>
    <row r="3" spans="1:20" s="4" customFormat="1" ht="20.399999999999999" x14ac:dyDescent="0.3">
      <c r="A3" s="209" t="s">
        <v>88</v>
      </c>
      <c r="B3" s="199" t="s">
        <v>22</v>
      </c>
      <c r="C3" s="200" t="s">
        <v>45</v>
      </c>
      <c r="D3" s="200"/>
      <c r="E3" s="200"/>
      <c r="F3" s="200"/>
      <c r="G3" s="200"/>
      <c r="H3" s="200"/>
      <c r="I3" s="200"/>
      <c r="J3" s="210" t="s">
        <v>46</v>
      </c>
      <c r="K3" s="210"/>
      <c r="L3" s="210"/>
      <c r="M3" s="210"/>
      <c r="N3" s="200" t="s">
        <v>162</v>
      </c>
      <c r="O3" s="200"/>
      <c r="P3" s="200"/>
      <c r="Q3" s="200"/>
    </row>
    <row r="4" spans="1:20" s="4" customFormat="1" ht="104.25" customHeight="1" x14ac:dyDescent="0.3">
      <c r="A4" s="209"/>
      <c r="B4" s="199"/>
      <c r="C4" s="69" t="s">
        <v>213</v>
      </c>
      <c r="D4" s="33" t="s">
        <v>227</v>
      </c>
      <c r="E4" s="57" t="s">
        <v>50</v>
      </c>
      <c r="F4" s="159" t="s">
        <v>228</v>
      </c>
      <c r="G4" s="103" t="s">
        <v>229</v>
      </c>
      <c r="H4" s="104" t="s">
        <v>67</v>
      </c>
      <c r="I4" s="104" t="s">
        <v>178</v>
      </c>
      <c r="J4" s="85" t="s">
        <v>214</v>
      </c>
      <c r="K4" s="86" t="s">
        <v>50</v>
      </c>
      <c r="L4" s="160" t="s">
        <v>152</v>
      </c>
      <c r="M4" s="57" t="s">
        <v>7</v>
      </c>
      <c r="N4" s="105" t="s">
        <v>215</v>
      </c>
      <c r="O4" s="58" t="s">
        <v>50</v>
      </c>
      <c r="P4" s="58" t="s">
        <v>153</v>
      </c>
      <c r="Q4" s="58" t="s">
        <v>7</v>
      </c>
    </row>
    <row r="5" spans="1:20" s="15" customFormat="1" ht="13.8" x14ac:dyDescent="0.25">
      <c r="A5" s="109">
        <v>1</v>
      </c>
      <c r="B5" s="109">
        <v>2</v>
      </c>
      <c r="C5" s="34" t="s">
        <v>41</v>
      </c>
      <c r="D5" s="34" t="s">
        <v>8</v>
      </c>
      <c r="E5" s="34" t="s">
        <v>9</v>
      </c>
      <c r="F5" s="60" t="s">
        <v>58</v>
      </c>
      <c r="G5" s="60" t="s">
        <v>59</v>
      </c>
      <c r="H5" s="60" t="s">
        <v>42</v>
      </c>
      <c r="I5" s="60" t="s">
        <v>10</v>
      </c>
      <c r="J5" s="87" t="s">
        <v>11</v>
      </c>
      <c r="K5" s="87" t="s">
        <v>12</v>
      </c>
      <c r="L5" s="34" t="s">
        <v>13</v>
      </c>
      <c r="M5" s="34" t="s">
        <v>43</v>
      </c>
      <c r="N5" s="60" t="s">
        <v>14</v>
      </c>
      <c r="O5" s="60" t="s">
        <v>40</v>
      </c>
      <c r="P5" s="60" t="s">
        <v>55</v>
      </c>
      <c r="Q5" s="60" t="s">
        <v>56</v>
      </c>
      <c r="R5" s="14"/>
      <c r="S5" s="14"/>
    </row>
    <row r="6" spans="1:20" ht="22.5" customHeight="1" x14ac:dyDescent="0.3">
      <c r="A6" s="161" t="s">
        <v>69</v>
      </c>
      <c r="B6" s="162" t="s">
        <v>31</v>
      </c>
      <c r="C6" s="35">
        <f>C7+C9+C8</f>
        <v>46035</v>
      </c>
      <c r="D6" s="35">
        <f>D7+D9+D8</f>
        <v>31765</v>
      </c>
      <c r="E6" s="35">
        <f>E7+E9+E8</f>
        <v>28634.085910000002</v>
      </c>
      <c r="F6" s="35">
        <f>E6-D6</f>
        <v>-3130.9140899999984</v>
      </c>
      <c r="G6" s="115">
        <f>IFERROR(E6/D6,"")</f>
        <v>0.90143509869353067</v>
      </c>
      <c r="H6" s="35">
        <f>E6-C6</f>
        <v>-17400.914089999998</v>
      </c>
      <c r="I6" s="115">
        <f>IFERROR(E6/C6,"")</f>
        <v>0.62200686238731406</v>
      </c>
      <c r="J6" s="38">
        <f>J7+J9</f>
        <v>0</v>
      </c>
      <c r="K6" s="38">
        <f>K7+K9</f>
        <v>0</v>
      </c>
      <c r="L6" s="38">
        <f>K6-J6</f>
        <v>0</v>
      </c>
      <c r="M6" s="163" t="str">
        <f>IFERROR(K6/J6,"")</f>
        <v/>
      </c>
      <c r="N6" s="35">
        <f t="shared" ref="N6:N29" si="0">C6+J6</f>
        <v>46035</v>
      </c>
      <c r="O6" s="35">
        <f t="shared" ref="O6:O29" si="1">E6+K6</f>
        <v>28634.085910000002</v>
      </c>
      <c r="P6" s="35">
        <f>O6-N6</f>
        <v>-17400.914089999998</v>
      </c>
      <c r="Q6" s="115">
        <f>IFERROR(O6/N6,"")</f>
        <v>0.62200686238731406</v>
      </c>
    </row>
    <row r="7" spans="1:20" s="23" customFormat="1" ht="87.75" customHeight="1" x14ac:dyDescent="0.35">
      <c r="A7" s="164" t="s">
        <v>103</v>
      </c>
      <c r="B7" s="165" t="s">
        <v>104</v>
      </c>
      <c r="C7" s="61">
        <v>31100</v>
      </c>
      <c r="D7" s="61">
        <v>21600</v>
      </c>
      <c r="E7" s="61">
        <v>19547.133809999999</v>
      </c>
      <c r="F7" s="61">
        <f t="shared" ref="F7:F55" si="2">E7-D7</f>
        <v>-2052.8661900000006</v>
      </c>
      <c r="G7" s="120">
        <f t="shared" ref="G7:G44" si="3">IFERROR(E7/D7,"")</f>
        <v>0.90495989861111104</v>
      </c>
      <c r="H7" s="61">
        <f t="shared" ref="H7:H55" si="4">E7-C7</f>
        <v>-11552.866190000001</v>
      </c>
      <c r="I7" s="120">
        <f t="shared" ref="I7:I44" si="5">IFERROR(E7/C7,"")</f>
        <v>0.62852520289389069</v>
      </c>
      <c r="J7" s="89">
        <v>0</v>
      </c>
      <c r="K7" s="89">
        <v>0</v>
      </c>
      <c r="L7" s="89">
        <f t="shared" ref="L7:L44" si="6">K7-J7</f>
        <v>0</v>
      </c>
      <c r="M7" s="138" t="str">
        <f t="shared" ref="M7:M44" si="7">IFERROR(K7/J7,"")</f>
        <v/>
      </c>
      <c r="N7" s="61">
        <f t="shared" si="0"/>
        <v>31100</v>
      </c>
      <c r="O7" s="61">
        <f t="shared" si="1"/>
        <v>19547.133809999999</v>
      </c>
      <c r="P7" s="61">
        <f t="shared" ref="P7:P48" si="8">O7-N7</f>
        <v>-11552.866190000001</v>
      </c>
      <c r="Q7" s="120">
        <f t="shared" ref="Q7:Q44" si="9">IFERROR(O7/N7,"")</f>
        <v>0.62852520289389069</v>
      </c>
      <c r="R7" s="16"/>
      <c r="S7" s="16"/>
    </row>
    <row r="8" spans="1:20" s="23" customFormat="1" ht="56.25" hidden="1" customHeight="1" x14ac:dyDescent="0.35">
      <c r="A8" s="164" t="s">
        <v>190</v>
      </c>
      <c r="B8" s="165" t="s">
        <v>191</v>
      </c>
      <c r="C8" s="61">
        <v>0</v>
      </c>
      <c r="D8" s="61">
        <v>0</v>
      </c>
      <c r="E8" s="61">
        <v>0</v>
      </c>
      <c r="F8" s="61"/>
      <c r="G8" s="120"/>
      <c r="H8" s="61"/>
      <c r="I8" s="120"/>
      <c r="J8" s="89"/>
      <c r="K8" s="89"/>
      <c r="L8" s="89"/>
      <c r="M8" s="138"/>
      <c r="N8" s="61">
        <f t="shared" si="0"/>
        <v>0</v>
      </c>
      <c r="O8" s="61">
        <f t="shared" si="1"/>
        <v>0</v>
      </c>
      <c r="P8" s="61">
        <f>O8-N8</f>
        <v>0</v>
      </c>
      <c r="Q8" s="120" t="str">
        <f>IFERROR(O8/N8,"")</f>
        <v/>
      </c>
      <c r="R8" s="16"/>
      <c r="S8" s="16"/>
    </row>
    <row r="9" spans="1:20" s="25" customFormat="1" ht="27" customHeight="1" x14ac:dyDescent="0.35">
      <c r="A9" s="164" t="s">
        <v>70</v>
      </c>
      <c r="B9" s="165" t="s">
        <v>105</v>
      </c>
      <c r="C9" s="61">
        <v>14935</v>
      </c>
      <c r="D9" s="61">
        <v>10165</v>
      </c>
      <c r="E9" s="61">
        <v>9086.9521000000004</v>
      </c>
      <c r="F9" s="61">
        <f t="shared" si="2"/>
        <v>-1078.0478999999996</v>
      </c>
      <c r="G9" s="120">
        <f t="shared" si="3"/>
        <v>0.89394511559272016</v>
      </c>
      <c r="H9" s="61">
        <f t="shared" si="4"/>
        <v>-5848.0478999999996</v>
      </c>
      <c r="I9" s="120">
        <f t="shared" si="5"/>
        <v>0.60843335118848341</v>
      </c>
      <c r="J9" s="89">
        <v>0</v>
      </c>
      <c r="K9" s="89">
        <v>0</v>
      </c>
      <c r="L9" s="89">
        <f t="shared" si="6"/>
        <v>0</v>
      </c>
      <c r="M9" s="138" t="str">
        <f t="shared" si="7"/>
        <v/>
      </c>
      <c r="N9" s="61">
        <f t="shared" si="0"/>
        <v>14935</v>
      </c>
      <c r="O9" s="61">
        <f t="shared" si="1"/>
        <v>9086.9521000000004</v>
      </c>
      <c r="P9" s="61">
        <f t="shared" si="8"/>
        <v>-5848.0478999999996</v>
      </c>
      <c r="Q9" s="120">
        <f t="shared" si="9"/>
        <v>0.60843335118848341</v>
      </c>
      <c r="R9" s="24"/>
      <c r="S9" s="24"/>
      <c r="T9" s="25">
        <v>1000</v>
      </c>
    </row>
    <row r="10" spans="1:20" ht="18" customHeight="1" x14ac:dyDescent="0.3">
      <c r="A10" s="161" t="s">
        <v>71</v>
      </c>
      <c r="B10" s="162" t="s">
        <v>32</v>
      </c>
      <c r="C10" s="35">
        <v>616502.27500000002</v>
      </c>
      <c r="D10" s="35">
        <v>436512.71500000008</v>
      </c>
      <c r="E10" s="35">
        <v>376864.84807000001</v>
      </c>
      <c r="F10" s="35">
        <f t="shared" si="2"/>
        <v>-59647.866930000077</v>
      </c>
      <c r="G10" s="115">
        <f t="shared" si="3"/>
        <v>0.86335365527668517</v>
      </c>
      <c r="H10" s="35">
        <f t="shared" si="4"/>
        <v>-239637.42693000002</v>
      </c>
      <c r="I10" s="115">
        <f t="shared" si="5"/>
        <v>0.61129514578028121</v>
      </c>
      <c r="J10" s="38">
        <v>299015.84072000004</v>
      </c>
      <c r="K10" s="38">
        <v>118054.88575</v>
      </c>
      <c r="L10" s="38">
        <f t="shared" si="6"/>
        <v>-180960.95497000002</v>
      </c>
      <c r="M10" s="163">
        <f t="shared" si="7"/>
        <v>0.39481147709678432</v>
      </c>
      <c r="N10" s="35">
        <f t="shared" si="0"/>
        <v>915518.11572000012</v>
      </c>
      <c r="O10" s="35">
        <f t="shared" si="1"/>
        <v>494919.73382000002</v>
      </c>
      <c r="P10" s="35">
        <f t="shared" si="8"/>
        <v>-420598.38190000009</v>
      </c>
      <c r="Q10" s="115">
        <f t="shared" si="9"/>
        <v>0.54058977678532916</v>
      </c>
    </row>
    <row r="11" spans="1:20" ht="20.25" customHeight="1" x14ac:dyDescent="0.3">
      <c r="A11" s="161" t="s">
        <v>60</v>
      </c>
      <c r="B11" s="166" t="s">
        <v>146</v>
      </c>
      <c r="C11" s="35">
        <v>170976.91</v>
      </c>
      <c r="D11" s="35">
        <v>122581.00999999997</v>
      </c>
      <c r="E11" s="35">
        <v>102749.79839</v>
      </c>
      <c r="F11" s="35">
        <f t="shared" si="2"/>
        <v>-19831.211609999969</v>
      </c>
      <c r="G11" s="115">
        <f t="shared" si="3"/>
        <v>0.83821954469130266</v>
      </c>
      <c r="H11" s="35">
        <f t="shared" si="4"/>
        <v>-68227.111610000007</v>
      </c>
      <c r="I11" s="115">
        <f t="shared" si="5"/>
        <v>0.60095716076515826</v>
      </c>
      <c r="J11" s="38">
        <v>147135.19785</v>
      </c>
      <c r="K11" s="38">
        <v>31266.911479999999</v>
      </c>
      <c r="L11" s="38">
        <f t="shared" si="6"/>
        <v>-115868.28637</v>
      </c>
      <c r="M11" s="163">
        <f t="shared" si="7"/>
        <v>0.21250463476370687</v>
      </c>
      <c r="N11" s="35">
        <f t="shared" si="0"/>
        <v>318112.10785000003</v>
      </c>
      <c r="O11" s="35">
        <f t="shared" si="1"/>
        <v>134016.70986999999</v>
      </c>
      <c r="P11" s="35">
        <f t="shared" si="8"/>
        <v>-184095.39798000004</v>
      </c>
      <c r="Q11" s="115">
        <f t="shared" si="9"/>
        <v>0.42128767363106195</v>
      </c>
    </row>
    <row r="12" spans="1:20" ht="27" customHeight="1" x14ac:dyDescent="0.3">
      <c r="A12" s="161" t="s">
        <v>61</v>
      </c>
      <c r="B12" s="113" t="s">
        <v>33</v>
      </c>
      <c r="C12" s="35">
        <f>SUM(C13:C27)</f>
        <v>210271.27499999999</v>
      </c>
      <c r="D12" s="35">
        <f>SUM(D13:D27)</f>
        <v>143494.52499999999</v>
      </c>
      <c r="E12" s="35">
        <f>SUM(E13:E27)</f>
        <v>118793.07923</v>
      </c>
      <c r="F12" s="35">
        <f t="shared" si="2"/>
        <v>-24701.445769999991</v>
      </c>
      <c r="G12" s="115">
        <f t="shared" si="3"/>
        <v>0.82785792161756699</v>
      </c>
      <c r="H12" s="35">
        <f t="shared" si="4"/>
        <v>-91478.195769999991</v>
      </c>
      <c r="I12" s="115">
        <f t="shared" si="5"/>
        <v>0.56495153334662573</v>
      </c>
      <c r="J12" s="38">
        <f>SUM(J14:J27)</f>
        <v>76607.916029999993</v>
      </c>
      <c r="K12" s="38">
        <f>SUM(K14:K27)</f>
        <v>39490.88579</v>
      </c>
      <c r="L12" s="38">
        <f t="shared" si="6"/>
        <v>-37117.030239999993</v>
      </c>
      <c r="M12" s="163">
        <f t="shared" si="7"/>
        <v>0.51549353952580046</v>
      </c>
      <c r="N12" s="35">
        <f t="shared" si="0"/>
        <v>286879.19102999999</v>
      </c>
      <c r="O12" s="35">
        <f t="shared" si="1"/>
        <v>158283.96502</v>
      </c>
      <c r="P12" s="35">
        <f t="shared" si="8"/>
        <v>-128595.22600999998</v>
      </c>
      <c r="Q12" s="115">
        <f t="shared" si="9"/>
        <v>0.55174432293852804</v>
      </c>
    </row>
    <row r="13" spans="1:20" ht="72" hidden="1" x14ac:dyDescent="0.35">
      <c r="A13" s="167">
        <v>3030</v>
      </c>
      <c r="B13" s="118" t="s">
        <v>199</v>
      </c>
      <c r="C13" s="61"/>
      <c r="D13" s="61"/>
      <c r="E13" s="61"/>
      <c r="F13" s="61">
        <f>E13-D13</f>
        <v>0</v>
      </c>
      <c r="G13" s="120" t="str">
        <f t="shared" si="3"/>
        <v/>
      </c>
      <c r="H13" s="61">
        <f>E13-C13</f>
        <v>0</v>
      </c>
      <c r="I13" s="120" t="str">
        <f t="shared" si="5"/>
        <v/>
      </c>
      <c r="J13" s="90">
        <v>0</v>
      </c>
      <c r="K13" s="90">
        <v>0</v>
      </c>
      <c r="L13" s="90">
        <f t="shared" si="6"/>
        <v>0</v>
      </c>
      <c r="M13" s="168" t="str">
        <f t="shared" si="7"/>
        <v/>
      </c>
      <c r="N13" s="63">
        <f t="shared" si="0"/>
        <v>0</v>
      </c>
      <c r="O13" s="63">
        <f t="shared" si="1"/>
        <v>0</v>
      </c>
      <c r="P13" s="63">
        <f>O13-N13</f>
        <v>0</v>
      </c>
      <c r="Q13" s="137" t="str">
        <f t="shared" si="9"/>
        <v/>
      </c>
    </row>
    <row r="14" spans="1:20" s="25" customFormat="1" ht="51.75" customHeight="1" x14ac:dyDescent="0.35">
      <c r="A14" s="167" t="s">
        <v>74</v>
      </c>
      <c r="B14" s="118" t="s">
        <v>108</v>
      </c>
      <c r="C14" s="61">
        <v>1000</v>
      </c>
      <c r="D14" s="61">
        <v>800</v>
      </c>
      <c r="E14" s="61">
        <v>509.61483000000004</v>
      </c>
      <c r="F14" s="61">
        <f t="shared" si="2"/>
        <v>-290.38516999999996</v>
      </c>
      <c r="G14" s="120">
        <f t="shared" si="3"/>
        <v>0.63701853750000004</v>
      </c>
      <c r="H14" s="61">
        <f t="shared" ref="H14:H27" si="10">E14-C14</f>
        <v>-490.38516999999996</v>
      </c>
      <c r="I14" s="120">
        <f t="shared" si="5"/>
        <v>0.50961483000000007</v>
      </c>
      <c r="J14" s="89">
        <v>0</v>
      </c>
      <c r="K14" s="89">
        <v>0</v>
      </c>
      <c r="L14" s="89">
        <f t="shared" si="6"/>
        <v>0</v>
      </c>
      <c r="M14" s="138" t="str">
        <f t="shared" si="7"/>
        <v/>
      </c>
      <c r="N14" s="61">
        <f t="shared" si="0"/>
        <v>1000</v>
      </c>
      <c r="O14" s="61">
        <f t="shared" si="1"/>
        <v>509.61483000000004</v>
      </c>
      <c r="P14" s="61">
        <f t="shared" si="8"/>
        <v>-490.38516999999996</v>
      </c>
      <c r="Q14" s="120">
        <f t="shared" si="9"/>
        <v>0.50961483000000007</v>
      </c>
      <c r="R14" s="24"/>
      <c r="S14" s="24"/>
    </row>
    <row r="15" spans="1:20" s="25" customFormat="1" ht="50.25" customHeight="1" x14ac:dyDescent="0.35">
      <c r="A15" s="167" t="s">
        <v>73</v>
      </c>
      <c r="B15" s="118" t="s">
        <v>109</v>
      </c>
      <c r="C15" s="61">
        <v>300</v>
      </c>
      <c r="D15" s="61">
        <v>183.20000000000002</v>
      </c>
      <c r="E15" s="61">
        <v>61.034129999999998</v>
      </c>
      <c r="F15" s="61">
        <f t="shared" si="2"/>
        <v>-122.16587000000001</v>
      </c>
      <c r="G15" s="120">
        <f t="shared" si="3"/>
        <v>0.33315573144104799</v>
      </c>
      <c r="H15" s="61">
        <f t="shared" si="10"/>
        <v>-238.96587</v>
      </c>
      <c r="I15" s="120">
        <f t="shared" si="5"/>
        <v>0.20344709999999999</v>
      </c>
      <c r="J15" s="89">
        <v>0</v>
      </c>
      <c r="K15" s="89">
        <v>0</v>
      </c>
      <c r="L15" s="89">
        <f t="shared" si="6"/>
        <v>0</v>
      </c>
      <c r="M15" s="138" t="str">
        <f t="shared" si="7"/>
        <v/>
      </c>
      <c r="N15" s="61">
        <f t="shared" si="0"/>
        <v>300</v>
      </c>
      <c r="O15" s="61">
        <f t="shared" si="1"/>
        <v>61.034129999999998</v>
      </c>
      <c r="P15" s="61">
        <f t="shared" si="8"/>
        <v>-238.96587</v>
      </c>
      <c r="Q15" s="120">
        <f t="shared" si="9"/>
        <v>0.20344709999999999</v>
      </c>
      <c r="R15" s="24"/>
      <c r="S15" s="24"/>
    </row>
    <row r="16" spans="1:20" s="25" customFormat="1" ht="80.25" customHeight="1" x14ac:dyDescent="0.35">
      <c r="A16" s="167" t="s">
        <v>62</v>
      </c>
      <c r="B16" s="118" t="s">
        <v>110</v>
      </c>
      <c r="C16" s="61">
        <v>151567.06</v>
      </c>
      <c r="D16" s="61">
        <v>102597.70000000001</v>
      </c>
      <c r="E16" s="61">
        <v>91404.368230000007</v>
      </c>
      <c r="F16" s="61">
        <f t="shared" si="2"/>
        <v>-11193.331770000004</v>
      </c>
      <c r="G16" s="120">
        <f t="shared" si="3"/>
        <v>0.89090075342819575</v>
      </c>
      <c r="H16" s="61">
        <f t="shared" si="10"/>
        <v>-60162.69176999999</v>
      </c>
      <c r="I16" s="120">
        <f t="shared" si="5"/>
        <v>0.60306222361243933</v>
      </c>
      <c r="J16" s="89">
        <v>66335.442340000009</v>
      </c>
      <c r="K16" s="89">
        <v>31816.63607</v>
      </c>
      <c r="L16" s="89">
        <f t="shared" si="6"/>
        <v>-34518.806270000008</v>
      </c>
      <c r="M16" s="138">
        <f t="shared" si="7"/>
        <v>0.47963253047933163</v>
      </c>
      <c r="N16" s="61">
        <f t="shared" si="0"/>
        <v>217902.50234000001</v>
      </c>
      <c r="O16" s="61">
        <f t="shared" si="1"/>
        <v>123221.0043</v>
      </c>
      <c r="P16" s="61">
        <f t="shared" si="8"/>
        <v>-94681.498040000006</v>
      </c>
      <c r="Q16" s="120">
        <f t="shared" si="9"/>
        <v>0.56548687131520159</v>
      </c>
      <c r="R16" s="24"/>
      <c r="S16" s="24"/>
    </row>
    <row r="17" spans="1:19" s="25" customFormat="1" ht="44.25" customHeight="1" x14ac:dyDescent="0.35">
      <c r="A17" s="167" t="s">
        <v>63</v>
      </c>
      <c r="B17" s="118" t="s">
        <v>111</v>
      </c>
      <c r="C17" s="61">
        <v>9200</v>
      </c>
      <c r="D17" s="61">
        <v>6000</v>
      </c>
      <c r="E17" s="61">
        <v>5072.7673399999994</v>
      </c>
      <c r="F17" s="61">
        <f t="shared" si="2"/>
        <v>-927.23266000000058</v>
      </c>
      <c r="G17" s="120">
        <f t="shared" si="3"/>
        <v>0.84546122333333329</v>
      </c>
      <c r="H17" s="61">
        <f t="shared" si="10"/>
        <v>-4127.2326600000006</v>
      </c>
      <c r="I17" s="120">
        <f t="shared" si="5"/>
        <v>0.55138775434782605</v>
      </c>
      <c r="J17" s="89">
        <v>447.58240999999998</v>
      </c>
      <c r="K17" s="89">
        <v>439.45240999999999</v>
      </c>
      <c r="L17" s="89">
        <f t="shared" si="6"/>
        <v>-8.1299999999999955</v>
      </c>
      <c r="M17" s="138">
        <f t="shared" si="7"/>
        <v>0.98183574729846956</v>
      </c>
      <c r="N17" s="61">
        <f t="shared" si="0"/>
        <v>9647.5824099999991</v>
      </c>
      <c r="O17" s="61">
        <f t="shared" si="1"/>
        <v>5512.2197499999993</v>
      </c>
      <c r="P17" s="61">
        <f t="shared" si="8"/>
        <v>-4135.3626599999998</v>
      </c>
      <c r="Q17" s="120">
        <f t="shared" si="9"/>
        <v>0.57135762263988787</v>
      </c>
      <c r="R17" s="24"/>
      <c r="S17" s="24"/>
    </row>
    <row r="18" spans="1:19" s="25" customFormat="1" ht="40.5" customHeight="1" x14ac:dyDescent="0.35">
      <c r="A18" s="167" t="s">
        <v>106</v>
      </c>
      <c r="B18" s="118" t="s">
        <v>112</v>
      </c>
      <c r="C18" s="61">
        <v>3385.1</v>
      </c>
      <c r="D18" s="61">
        <v>2223.7000000000003</v>
      </c>
      <c r="E18" s="61">
        <v>2139.2737999999999</v>
      </c>
      <c r="F18" s="61">
        <f t="shared" si="2"/>
        <v>-84.426200000000335</v>
      </c>
      <c r="G18" s="120">
        <f t="shared" si="3"/>
        <v>0.96203345775059568</v>
      </c>
      <c r="H18" s="61">
        <f t="shared" si="10"/>
        <v>-1245.8262</v>
      </c>
      <c r="I18" s="120">
        <f t="shared" si="5"/>
        <v>0.63196768190009156</v>
      </c>
      <c r="J18" s="89">
        <v>1500.624</v>
      </c>
      <c r="K18" s="89">
        <v>1500.624</v>
      </c>
      <c r="L18" s="89">
        <f t="shared" si="6"/>
        <v>0</v>
      </c>
      <c r="M18" s="138">
        <f t="shared" si="7"/>
        <v>1</v>
      </c>
      <c r="N18" s="61">
        <f t="shared" si="0"/>
        <v>4885.7240000000002</v>
      </c>
      <c r="O18" s="61">
        <f t="shared" si="1"/>
        <v>3639.8977999999997</v>
      </c>
      <c r="P18" s="61">
        <f t="shared" si="8"/>
        <v>-1245.8262000000004</v>
      </c>
      <c r="Q18" s="120">
        <f t="shared" si="9"/>
        <v>0.74500684033727649</v>
      </c>
      <c r="R18" s="24"/>
      <c r="S18" s="24"/>
    </row>
    <row r="19" spans="1:19" s="25" customFormat="1" ht="67.5" customHeight="1" x14ac:dyDescent="0.35">
      <c r="A19" s="167" t="s">
        <v>64</v>
      </c>
      <c r="B19" s="118" t="s">
        <v>206</v>
      </c>
      <c r="C19" s="61">
        <v>1598</v>
      </c>
      <c r="D19" s="61">
        <v>898.02</v>
      </c>
      <c r="E19" s="61">
        <v>635.9759499999999</v>
      </c>
      <c r="F19" s="61">
        <f t="shared" si="2"/>
        <v>-262.04405000000008</v>
      </c>
      <c r="G19" s="120">
        <f t="shared" si="3"/>
        <v>0.70819798000044532</v>
      </c>
      <c r="H19" s="61">
        <f t="shared" si="10"/>
        <v>-962.0240500000001</v>
      </c>
      <c r="I19" s="120">
        <f t="shared" si="5"/>
        <v>0.39798244680851058</v>
      </c>
      <c r="J19" s="89">
        <v>0</v>
      </c>
      <c r="K19" s="89">
        <v>0</v>
      </c>
      <c r="L19" s="89">
        <f t="shared" si="6"/>
        <v>0</v>
      </c>
      <c r="M19" s="138" t="str">
        <f t="shared" si="7"/>
        <v/>
      </c>
      <c r="N19" s="61">
        <f t="shared" si="0"/>
        <v>1598</v>
      </c>
      <c r="O19" s="61">
        <f t="shared" si="1"/>
        <v>635.9759499999999</v>
      </c>
      <c r="P19" s="61">
        <f t="shared" si="8"/>
        <v>-962.0240500000001</v>
      </c>
      <c r="Q19" s="120">
        <f t="shared" si="9"/>
        <v>0.39798244680851058</v>
      </c>
      <c r="R19" s="24"/>
      <c r="S19" s="24"/>
    </row>
    <row r="20" spans="1:19" s="25" customFormat="1" ht="72" x14ac:dyDescent="0.35">
      <c r="A20" s="167" t="s">
        <v>65</v>
      </c>
      <c r="B20" s="118" t="s">
        <v>113</v>
      </c>
      <c r="C20" s="61">
        <v>0</v>
      </c>
      <c r="D20" s="61"/>
      <c r="E20" s="61">
        <v>0</v>
      </c>
      <c r="F20" s="61">
        <f t="shared" si="2"/>
        <v>0</v>
      </c>
      <c r="G20" s="120" t="str">
        <f t="shared" si="3"/>
        <v/>
      </c>
      <c r="H20" s="61">
        <f t="shared" si="10"/>
        <v>0</v>
      </c>
      <c r="I20" s="120" t="str">
        <f t="shared" si="5"/>
        <v/>
      </c>
      <c r="J20" s="89">
        <v>52.210050000000003</v>
      </c>
      <c r="K20" s="89">
        <v>0</v>
      </c>
      <c r="L20" s="89">
        <f t="shared" si="6"/>
        <v>-52.210050000000003</v>
      </c>
      <c r="M20" s="138">
        <f t="shared" si="7"/>
        <v>0</v>
      </c>
      <c r="N20" s="61">
        <f t="shared" si="0"/>
        <v>52.210050000000003</v>
      </c>
      <c r="O20" s="61">
        <f t="shared" si="1"/>
        <v>0</v>
      </c>
      <c r="P20" s="61">
        <f t="shared" si="8"/>
        <v>-52.210050000000003</v>
      </c>
      <c r="Q20" s="120">
        <f t="shared" si="9"/>
        <v>0</v>
      </c>
      <c r="R20" s="24"/>
      <c r="S20" s="24"/>
    </row>
    <row r="21" spans="1:19" s="25" customFormat="1" ht="90" hidden="1" x14ac:dyDescent="0.35">
      <c r="A21" s="167">
        <v>3160</v>
      </c>
      <c r="B21" s="118" t="s">
        <v>192</v>
      </c>
      <c r="C21" s="61">
        <v>0</v>
      </c>
      <c r="D21" s="61"/>
      <c r="E21" s="61">
        <v>0</v>
      </c>
      <c r="F21" s="61">
        <f>E21-D21</f>
        <v>0</v>
      </c>
      <c r="G21" s="120" t="str">
        <f>IFERROR(E21/D21,"")</f>
        <v/>
      </c>
      <c r="H21" s="61">
        <f>E21-C21</f>
        <v>0</v>
      </c>
      <c r="I21" s="120" t="str">
        <f>IFERROR(E21/C21,"")</f>
        <v/>
      </c>
      <c r="J21" s="89">
        <v>0</v>
      </c>
      <c r="K21" s="89">
        <v>0</v>
      </c>
      <c r="L21" s="89"/>
      <c r="M21" s="138"/>
      <c r="N21" s="61">
        <f t="shared" si="0"/>
        <v>0</v>
      </c>
      <c r="O21" s="61">
        <f t="shared" si="1"/>
        <v>0</v>
      </c>
      <c r="P21" s="61">
        <f>O21-N21</f>
        <v>0</v>
      </c>
      <c r="Q21" s="120" t="str">
        <f>IFERROR(O21/N21,"")</f>
        <v/>
      </c>
      <c r="R21" s="24"/>
      <c r="S21" s="24"/>
    </row>
    <row r="22" spans="1:19" s="25" customFormat="1" ht="36" customHeight="1" x14ac:dyDescent="0.35">
      <c r="A22" s="167" t="s">
        <v>107</v>
      </c>
      <c r="B22" s="118" t="s">
        <v>114</v>
      </c>
      <c r="C22" s="61">
        <v>500</v>
      </c>
      <c r="D22" s="61">
        <v>275</v>
      </c>
      <c r="E22" s="61">
        <v>265.73758000000004</v>
      </c>
      <c r="F22" s="61">
        <f t="shared" si="2"/>
        <v>-9.2624199999999632</v>
      </c>
      <c r="G22" s="120">
        <f t="shared" si="3"/>
        <v>0.96631847272727289</v>
      </c>
      <c r="H22" s="61">
        <f t="shared" si="10"/>
        <v>-234.26241999999996</v>
      </c>
      <c r="I22" s="120">
        <f t="shared" si="5"/>
        <v>0.53147516000000006</v>
      </c>
      <c r="J22" s="89">
        <v>0</v>
      </c>
      <c r="K22" s="89">
        <v>0</v>
      </c>
      <c r="L22" s="89">
        <f t="shared" si="6"/>
        <v>0</v>
      </c>
      <c r="M22" s="138" t="str">
        <f t="shared" si="7"/>
        <v/>
      </c>
      <c r="N22" s="61">
        <f t="shared" si="0"/>
        <v>500</v>
      </c>
      <c r="O22" s="61">
        <f t="shared" si="1"/>
        <v>265.73758000000004</v>
      </c>
      <c r="P22" s="61">
        <f t="shared" si="8"/>
        <v>-234.26241999999996</v>
      </c>
      <c r="Q22" s="120">
        <f t="shared" si="9"/>
        <v>0.53147516000000006</v>
      </c>
      <c r="R22" s="24"/>
      <c r="S22" s="24"/>
    </row>
    <row r="23" spans="1:19" s="25" customFormat="1" ht="23.25" customHeight="1" x14ac:dyDescent="0.35">
      <c r="A23" s="167" t="s">
        <v>75</v>
      </c>
      <c r="B23" s="118" t="s">
        <v>72</v>
      </c>
      <c r="C23" s="61">
        <v>5054.0619999999999</v>
      </c>
      <c r="D23" s="61">
        <v>3264.0520000000001</v>
      </c>
      <c r="E23" s="61">
        <v>2131.20757</v>
      </c>
      <c r="F23" s="61">
        <f t="shared" si="2"/>
        <v>-1132.8444300000001</v>
      </c>
      <c r="G23" s="120">
        <f t="shared" si="3"/>
        <v>0.65293309359042073</v>
      </c>
      <c r="H23" s="61">
        <f t="shared" si="10"/>
        <v>-2922.8544299999999</v>
      </c>
      <c r="I23" s="120">
        <f t="shared" si="5"/>
        <v>0.42168211826447716</v>
      </c>
      <c r="J23" s="89">
        <v>0</v>
      </c>
      <c r="K23" s="89">
        <v>0</v>
      </c>
      <c r="L23" s="89">
        <f t="shared" si="6"/>
        <v>0</v>
      </c>
      <c r="M23" s="138" t="str">
        <f t="shared" si="7"/>
        <v/>
      </c>
      <c r="N23" s="61">
        <f t="shared" si="0"/>
        <v>5054.0619999999999</v>
      </c>
      <c r="O23" s="61">
        <f t="shared" si="1"/>
        <v>2131.20757</v>
      </c>
      <c r="P23" s="61">
        <f t="shared" si="8"/>
        <v>-2922.8544299999999</v>
      </c>
      <c r="Q23" s="120">
        <f t="shared" si="9"/>
        <v>0.42168211826447716</v>
      </c>
      <c r="R23" s="24"/>
      <c r="S23" s="24"/>
    </row>
    <row r="24" spans="1:19" s="25" customFormat="1" ht="40.5" customHeight="1" x14ac:dyDescent="0.35">
      <c r="A24" s="167" t="s">
        <v>66</v>
      </c>
      <c r="B24" s="118" t="s">
        <v>115</v>
      </c>
      <c r="C24" s="61">
        <v>9716.4</v>
      </c>
      <c r="D24" s="61">
        <v>6686.4000000000005</v>
      </c>
      <c r="E24" s="61">
        <v>6250.8870299999999</v>
      </c>
      <c r="F24" s="61">
        <f t="shared" si="2"/>
        <v>-435.51297000000068</v>
      </c>
      <c r="G24" s="120">
        <f t="shared" si="3"/>
        <v>0.93486585157932511</v>
      </c>
      <c r="H24" s="61">
        <f t="shared" si="10"/>
        <v>-3465.5129699999998</v>
      </c>
      <c r="I24" s="120">
        <f t="shared" si="5"/>
        <v>0.64333364517722613</v>
      </c>
      <c r="J24" s="89">
        <v>696.18318999999997</v>
      </c>
      <c r="K24" s="89">
        <v>36.049059999999997</v>
      </c>
      <c r="L24" s="89">
        <f t="shared" si="6"/>
        <v>-660.13412999999991</v>
      </c>
      <c r="M24" s="138">
        <f t="shared" si="7"/>
        <v>5.1780997469933164E-2</v>
      </c>
      <c r="N24" s="61">
        <f t="shared" si="0"/>
        <v>10412.583189999999</v>
      </c>
      <c r="O24" s="61">
        <f t="shared" si="1"/>
        <v>6286.9360900000001</v>
      </c>
      <c r="P24" s="61">
        <f t="shared" si="8"/>
        <v>-4125.6470999999992</v>
      </c>
      <c r="Q24" s="120">
        <f t="shared" si="9"/>
        <v>0.60378255570988626</v>
      </c>
      <c r="R24" s="24"/>
      <c r="S24" s="24"/>
    </row>
    <row r="25" spans="1:19" s="25" customFormat="1" ht="40.5" hidden="1" customHeight="1" x14ac:dyDescent="0.35">
      <c r="A25" s="167">
        <v>3210</v>
      </c>
      <c r="B25" s="118" t="s">
        <v>193</v>
      </c>
      <c r="C25" s="61">
        <v>0</v>
      </c>
      <c r="D25" s="61">
        <v>0</v>
      </c>
      <c r="E25" s="61">
        <v>0</v>
      </c>
      <c r="F25" s="61">
        <f>E25-D25</f>
        <v>0</v>
      </c>
      <c r="G25" s="120" t="str">
        <f>IFERROR(E25/D25,"")</f>
        <v/>
      </c>
      <c r="H25" s="61">
        <f>E25-C25</f>
        <v>0</v>
      </c>
      <c r="I25" s="120" t="str">
        <f>IFERROR(E25/C25,"")</f>
        <v/>
      </c>
      <c r="J25" s="89">
        <v>0</v>
      </c>
      <c r="K25" s="89">
        <v>0</v>
      </c>
      <c r="L25" s="89"/>
      <c r="M25" s="138" t="str">
        <f t="shared" si="7"/>
        <v/>
      </c>
      <c r="N25" s="61">
        <f t="shared" si="0"/>
        <v>0</v>
      </c>
      <c r="O25" s="61">
        <f t="shared" si="1"/>
        <v>0</v>
      </c>
      <c r="P25" s="61">
        <f>O25-N25</f>
        <v>0</v>
      </c>
      <c r="Q25" s="120" t="str">
        <f>IFERROR(O25/N25,"")</f>
        <v/>
      </c>
      <c r="R25" s="24"/>
      <c r="S25" s="24"/>
    </row>
    <row r="26" spans="1:19" s="25" customFormat="1" ht="66.75" customHeight="1" x14ac:dyDescent="0.35">
      <c r="A26" s="167">
        <v>3230</v>
      </c>
      <c r="B26" s="118" t="s">
        <v>175</v>
      </c>
      <c r="C26" s="61">
        <v>3721.75</v>
      </c>
      <c r="D26" s="61">
        <v>3521.75</v>
      </c>
      <c r="E26" s="61">
        <v>283.25</v>
      </c>
      <c r="F26" s="61">
        <f t="shared" si="2"/>
        <v>-3238.5</v>
      </c>
      <c r="G26" s="120">
        <f t="shared" si="3"/>
        <v>8.0428764108752757E-2</v>
      </c>
      <c r="H26" s="61">
        <f t="shared" si="10"/>
        <v>-3438.5</v>
      </c>
      <c r="I26" s="120">
        <f t="shared" si="5"/>
        <v>7.6106670249210723E-2</v>
      </c>
      <c r="J26" s="89">
        <v>1200</v>
      </c>
      <c r="K26" s="89">
        <v>7.2743500000000001</v>
      </c>
      <c r="L26" s="89">
        <f t="shared" si="6"/>
        <v>-1192.7256500000001</v>
      </c>
      <c r="M26" s="138">
        <f t="shared" si="7"/>
        <v>6.0619583333333333E-3</v>
      </c>
      <c r="N26" s="61">
        <f t="shared" si="0"/>
        <v>4921.75</v>
      </c>
      <c r="O26" s="61">
        <f t="shared" si="1"/>
        <v>290.52435000000003</v>
      </c>
      <c r="P26" s="61">
        <f t="shared" si="8"/>
        <v>-4631.2256500000003</v>
      </c>
      <c r="Q26" s="120">
        <f>IFERROR(O26/N26,"")</f>
        <v>5.9028668664601013E-2</v>
      </c>
      <c r="R26" s="24"/>
      <c r="S26" s="24"/>
    </row>
    <row r="27" spans="1:19" s="25" customFormat="1" ht="23.25" customHeight="1" x14ac:dyDescent="0.35">
      <c r="A27" s="167" t="s">
        <v>76</v>
      </c>
      <c r="B27" s="118" t="s">
        <v>116</v>
      </c>
      <c r="C27" s="61">
        <v>24228.902999999998</v>
      </c>
      <c r="D27" s="61">
        <v>17044.703000000001</v>
      </c>
      <c r="E27" s="61">
        <v>10038.96277</v>
      </c>
      <c r="F27" s="61">
        <f t="shared" si="2"/>
        <v>-7005.7402300000012</v>
      </c>
      <c r="G27" s="120">
        <f t="shared" si="3"/>
        <v>0.58897845095922174</v>
      </c>
      <c r="H27" s="61">
        <f t="shared" si="10"/>
        <v>-14189.940229999998</v>
      </c>
      <c r="I27" s="120">
        <f t="shared" si="5"/>
        <v>0.4143383119739264</v>
      </c>
      <c r="J27" s="89">
        <v>6375.8740399999997</v>
      </c>
      <c r="K27" s="89">
        <v>5690.8499000000002</v>
      </c>
      <c r="L27" s="89">
        <f t="shared" si="6"/>
        <v>-685.02413999999953</v>
      </c>
      <c r="M27" s="138">
        <f t="shared" si="7"/>
        <v>0.89255996343365662</v>
      </c>
      <c r="N27" s="61">
        <f t="shared" si="0"/>
        <v>30604.777039999997</v>
      </c>
      <c r="O27" s="61">
        <f t="shared" si="1"/>
        <v>15729.812669999999</v>
      </c>
      <c r="P27" s="61">
        <f t="shared" si="8"/>
        <v>-14874.964369999998</v>
      </c>
      <c r="Q27" s="120">
        <f t="shared" si="9"/>
        <v>0.51396592922213957</v>
      </c>
      <c r="R27" s="24"/>
      <c r="S27" s="24"/>
    </row>
    <row r="28" spans="1:19" s="8" customFormat="1" ht="17.399999999999999" x14ac:dyDescent="0.3">
      <c r="A28" s="169" t="s">
        <v>77</v>
      </c>
      <c r="B28" s="170" t="s">
        <v>35</v>
      </c>
      <c r="C28" s="35">
        <v>108407.5</v>
      </c>
      <c r="D28" s="35">
        <v>76050.540000000008</v>
      </c>
      <c r="E28" s="35">
        <v>65962.246409999992</v>
      </c>
      <c r="F28" s="35">
        <f t="shared" si="2"/>
        <v>-10088.293590000016</v>
      </c>
      <c r="G28" s="115">
        <f t="shared" si="3"/>
        <v>0.86734750877508537</v>
      </c>
      <c r="H28" s="35">
        <f t="shared" si="4"/>
        <v>-42445.253590000008</v>
      </c>
      <c r="I28" s="115">
        <f t="shared" si="5"/>
        <v>0.60846570956806489</v>
      </c>
      <c r="J28" s="38">
        <v>6660.3474999999999</v>
      </c>
      <c r="K28" s="38">
        <v>1611.32349</v>
      </c>
      <c r="L28" s="38">
        <f t="shared" si="6"/>
        <v>-5049.0240100000001</v>
      </c>
      <c r="M28" s="163">
        <f t="shared" si="7"/>
        <v>0.24192784085214775</v>
      </c>
      <c r="N28" s="35">
        <f t="shared" si="0"/>
        <v>115067.8475</v>
      </c>
      <c r="O28" s="35">
        <f t="shared" si="1"/>
        <v>67573.569899999988</v>
      </c>
      <c r="P28" s="35">
        <f t="shared" si="8"/>
        <v>-47494.277600000016</v>
      </c>
      <c r="Q28" s="115">
        <f t="shared" si="9"/>
        <v>0.58724979538702138</v>
      </c>
      <c r="R28" s="7"/>
      <c r="S28" s="7"/>
    </row>
    <row r="29" spans="1:19" s="8" customFormat="1" ht="32.25" customHeight="1" x14ac:dyDescent="0.3">
      <c r="A29" s="171" t="s">
        <v>78</v>
      </c>
      <c r="B29" s="170" t="s">
        <v>36</v>
      </c>
      <c r="C29" s="35">
        <v>54968.1</v>
      </c>
      <c r="D29" s="35">
        <v>38253.630000000005</v>
      </c>
      <c r="E29" s="35">
        <v>35948.329949999999</v>
      </c>
      <c r="F29" s="35">
        <f t="shared" si="2"/>
        <v>-2305.3000500000053</v>
      </c>
      <c r="G29" s="115">
        <f t="shared" si="3"/>
        <v>0.9397364367773724</v>
      </c>
      <c r="H29" s="35">
        <f t="shared" si="4"/>
        <v>-19019.770049999999</v>
      </c>
      <c r="I29" s="115">
        <f t="shared" si="5"/>
        <v>0.65398531057104026</v>
      </c>
      <c r="J29" s="38">
        <v>1079.0848999999998</v>
      </c>
      <c r="K29" s="38">
        <v>283.43273999999997</v>
      </c>
      <c r="L29" s="38">
        <f t="shared" si="6"/>
        <v>-795.65215999999987</v>
      </c>
      <c r="M29" s="163">
        <f t="shared" si="7"/>
        <v>0.26266027816717669</v>
      </c>
      <c r="N29" s="35">
        <f t="shared" si="0"/>
        <v>56047.1849</v>
      </c>
      <c r="O29" s="35">
        <f t="shared" si="1"/>
        <v>36231.762689999996</v>
      </c>
      <c r="P29" s="35">
        <f t="shared" si="8"/>
        <v>-19815.422210000004</v>
      </c>
      <c r="Q29" s="115">
        <f t="shared" si="9"/>
        <v>0.64645107072986985</v>
      </c>
      <c r="R29" s="7"/>
      <c r="S29" s="7"/>
    </row>
    <row r="30" spans="1:19" s="8" customFormat="1" ht="24" customHeight="1" x14ac:dyDescent="0.3">
      <c r="A30" s="171" t="s">
        <v>79</v>
      </c>
      <c r="B30" s="170" t="s">
        <v>34</v>
      </c>
      <c r="C30" s="35">
        <v>4868.2020000000002</v>
      </c>
      <c r="D30" s="35">
        <v>4164.2020000000002</v>
      </c>
      <c r="E30" s="35">
        <v>3839.6730200000002</v>
      </c>
      <c r="F30" s="35">
        <f t="shared" si="2"/>
        <v>-324.52898000000005</v>
      </c>
      <c r="G30" s="115">
        <f t="shared" si="3"/>
        <v>0.9220669458398032</v>
      </c>
      <c r="H30" s="35">
        <f t="shared" si="4"/>
        <v>-1028.52898</v>
      </c>
      <c r="I30" s="115">
        <f t="shared" si="5"/>
        <v>0.78872508166259325</v>
      </c>
      <c r="J30" s="38">
        <v>0</v>
      </c>
      <c r="K30" s="38">
        <v>0</v>
      </c>
      <c r="L30" s="38">
        <f t="shared" si="6"/>
        <v>0</v>
      </c>
      <c r="M30" s="163" t="str">
        <f t="shared" si="7"/>
        <v/>
      </c>
      <c r="N30" s="35">
        <f t="shared" ref="N30:N44" si="11">C30+J30</f>
        <v>4868.2020000000002</v>
      </c>
      <c r="O30" s="35">
        <f t="shared" ref="O30:O44" si="12">E30+K30</f>
        <v>3839.6730200000002</v>
      </c>
      <c r="P30" s="35">
        <f t="shared" ref="P30:P44" si="13">O30-N30</f>
        <v>-1028.52898</v>
      </c>
      <c r="Q30" s="115">
        <f t="shared" si="9"/>
        <v>0.78872508166259325</v>
      </c>
      <c r="R30" s="7"/>
      <c r="S30" s="7"/>
    </row>
    <row r="31" spans="1:19" s="8" customFormat="1" ht="24" customHeight="1" x14ac:dyDescent="0.3">
      <c r="A31" s="171" t="s">
        <v>80</v>
      </c>
      <c r="B31" s="170" t="s">
        <v>121</v>
      </c>
      <c r="C31" s="35">
        <f>SUM(C32:C37)</f>
        <v>96100</v>
      </c>
      <c r="D31" s="35">
        <f>SUM(D32:D37)</f>
        <v>71426.7</v>
      </c>
      <c r="E31" s="35">
        <f>SUM(E32:E37)</f>
        <v>55976.099170000001</v>
      </c>
      <c r="F31" s="35">
        <f t="shared" si="2"/>
        <v>-15450.600829999996</v>
      </c>
      <c r="G31" s="115">
        <f t="shared" si="3"/>
        <v>0.78368592095112899</v>
      </c>
      <c r="H31" s="35">
        <f t="shared" si="4"/>
        <v>-40123.900829999999</v>
      </c>
      <c r="I31" s="115">
        <f t="shared" si="5"/>
        <v>0.58247761883454741</v>
      </c>
      <c r="J31" s="38">
        <f>SUM(J32:J37)</f>
        <v>147864.47064000001</v>
      </c>
      <c r="K31" s="38">
        <f>SUM(K32:K37)</f>
        <v>71816.352879999991</v>
      </c>
      <c r="L31" s="38">
        <f t="shared" si="6"/>
        <v>-76048.117760000023</v>
      </c>
      <c r="M31" s="163">
        <f t="shared" si="7"/>
        <v>0.48569039316313195</v>
      </c>
      <c r="N31" s="35">
        <f t="shared" si="11"/>
        <v>243964.47064000001</v>
      </c>
      <c r="O31" s="35">
        <f t="shared" si="12"/>
        <v>127792.45204999999</v>
      </c>
      <c r="P31" s="35">
        <f t="shared" si="13"/>
        <v>-116172.01859000002</v>
      </c>
      <c r="Q31" s="115">
        <f t="shared" si="9"/>
        <v>0.52381583152152378</v>
      </c>
      <c r="R31" s="7"/>
      <c r="S31" s="7"/>
    </row>
    <row r="32" spans="1:19" s="25" customFormat="1" ht="39" customHeight="1" x14ac:dyDescent="0.35">
      <c r="A32" s="172" t="s">
        <v>117</v>
      </c>
      <c r="B32" s="173" t="s">
        <v>122</v>
      </c>
      <c r="C32" s="61">
        <v>2000</v>
      </c>
      <c r="D32" s="61">
        <v>1306.7</v>
      </c>
      <c r="E32" s="61">
        <v>8</v>
      </c>
      <c r="F32" s="61">
        <f t="shared" si="2"/>
        <v>-1298.7</v>
      </c>
      <c r="G32" s="120">
        <f t="shared" si="3"/>
        <v>6.1222927986530956E-3</v>
      </c>
      <c r="H32" s="61">
        <f t="shared" si="4"/>
        <v>-1992</v>
      </c>
      <c r="I32" s="120">
        <f t="shared" si="5"/>
        <v>4.0000000000000001E-3</v>
      </c>
      <c r="J32" s="61">
        <v>0</v>
      </c>
      <c r="K32" s="61">
        <v>0</v>
      </c>
      <c r="L32" s="61">
        <f t="shared" si="6"/>
        <v>0</v>
      </c>
      <c r="M32" s="138" t="str">
        <f t="shared" si="7"/>
        <v/>
      </c>
      <c r="N32" s="61">
        <f t="shared" si="11"/>
        <v>2000</v>
      </c>
      <c r="O32" s="61">
        <f t="shared" si="12"/>
        <v>8</v>
      </c>
      <c r="P32" s="61">
        <f t="shared" si="13"/>
        <v>-1992</v>
      </c>
      <c r="Q32" s="120">
        <f t="shared" si="9"/>
        <v>4.0000000000000001E-3</v>
      </c>
      <c r="R32" s="24"/>
      <c r="S32" s="24"/>
    </row>
    <row r="33" spans="1:19" s="25" customFormat="1" ht="18" x14ac:dyDescent="0.35">
      <c r="A33" s="172" t="s">
        <v>84</v>
      </c>
      <c r="B33" s="173" t="s">
        <v>223</v>
      </c>
      <c r="C33" s="61">
        <v>0</v>
      </c>
      <c r="D33" s="61">
        <v>0</v>
      </c>
      <c r="E33" s="61">
        <v>0</v>
      </c>
      <c r="F33" s="61">
        <f t="shared" si="2"/>
        <v>0</v>
      </c>
      <c r="G33" s="120" t="str">
        <f t="shared" si="3"/>
        <v/>
      </c>
      <c r="H33" s="61">
        <f t="shared" si="4"/>
        <v>0</v>
      </c>
      <c r="I33" s="120" t="str">
        <f t="shared" si="5"/>
        <v/>
      </c>
      <c r="J33" s="61">
        <v>31.1266</v>
      </c>
      <c r="K33" s="61">
        <v>0</v>
      </c>
      <c r="L33" s="61">
        <f t="shared" si="6"/>
        <v>-31.1266</v>
      </c>
      <c r="M33" s="138">
        <f t="shared" si="7"/>
        <v>0</v>
      </c>
      <c r="N33" s="61">
        <f t="shared" si="11"/>
        <v>31.1266</v>
      </c>
      <c r="O33" s="61">
        <f t="shared" si="12"/>
        <v>0</v>
      </c>
      <c r="P33" s="61">
        <f t="shared" si="13"/>
        <v>-31.1266</v>
      </c>
      <c r="Q33" s="120">
        <f t="shared" si="9"/>
        <v>0</v>
      </c>
      <c r="R33" s="9"/>
      <c r="S33" s="24"/>
    </row>
    <row r="34" spans="1:19" s="25" customFormat="1" ht="36" x14ac:dyDescent="0.35">
      <c r="A34" s="172" t="s">
        <v>85</v>
      </c>
      <c r="B34" s="173" t="s">
        <v>123</v>
      </c>
      <c r="C34" s="61">
        <v>86000</v>
      </c>
      <c r="D34" s="61">
        <v>64800</v>
      </c>
      <c r="E34" s="61">
        <v>53296.577340000003</v>
      </c>
      <c r="F34" s="61">
        <f t="shared" si="2"/>
        <v>-11503.422659999997</v>
      </c>
      <c r="G34" s="120">
        <f t="shared" si="3"/>
        <v>0.82247804537037039</v>
      </c>
      <c r="H34" s="61">
        <f t="shared" si="4"/>
        <v>-32703.422659999997</v>
      </c>
      <c r="I34" s="120">
        <f t="shared" si="5"/>
        <v>0.61972764348837217</v>
      </c>
      <c r="J34" s="61">
        <v>2050.64624</v>
      </c>
      <c r="K34" s="61">
        <v>1349.7008500000002</v>
      </c>
      <c r="L34" s="61">
        <f t="shared" si="6"/>
        <v>-700.94538999999986</v>
      </c>
      <c r="M34" s="138">
        <f t="shared" si="7"/>
        <v>0.65818317351509648</v>
      </c>
      <c r="N34" s="61">
        <f t="shared" si="11"/>
        <v>88050.646240000002</v>
      </c>
      <c r="O34" s="61">
        <f t="shared" si="12"/>
        <v>54646.278190000005</v>
      </c>
      <c r="P34" s="61">
        <f t="shared" si="13"/>
        <v>-33404.368049999997</v>
      </c>
      <c r="Q34" s="120">
        <f t="shared" si="9"/>
        <v>0.62062324949950309</v>
      </c>
      <c r="R34" s="9"/>
      <c r="S34" s="24"/>
    </row>
    <row r="35" spans="1:19" s="25" customFormat="1" ht="18" hidden="1" x14ac:dyDescent="0.35">
      <c r="A35" s="172" t="s">
        <v>194</v>
      </c>
      <c r="B35" s="173" t="s">
        <v>195</v>
      </c>
      <c r="C35" s="61">
        <v>0</v>
      </c>
      <c r="D35" s="61">
        <v>0</v>
      </c>
      <c r="E35" s="61">
        <v>0</v>
      </c>
      <c r="F35" s="61">
        <f>E35-D35</f>
        <v>0</v>
      </c>
      <c r="G35" s="120" t="str">
        <f>IFERROR(E35/D35,"")</f>
        <v/>
      </c>
      <c r="H35" s="61">
        <f>E35-C35</f>
        <v>0</v>
      </c>
      <c r="I35" s="120" t="str">
        <f>IFERROR(E35/C35,"")</f>
        <v/>
      </c>
      <c r="J35" s="61">
        <v>0</v>
      </c>
      <c r="K35" s="61">
        <v>0</v>
      </c>
      <c r="L35" s="61"/>
      <c r="M35" s="138"/>
      <c r="N35" s="61">
        <f>C35+J35</f>
        <v>0</v>
      </c>
      <c r="O35" s="61">
        <f>E35+K35</f>
        <v>0</v>
      </c>
      <c r="P35" s="61">
        <f>O35-N35</f>
        <v>0</v>
      </c>
      <c r="Q35" s="120" t="str">
        <f>IFERROR(O35/N35,"")</f>
        <v/>
      </c>
      <c r="R35" s="9"/>
      <c r="S35" s="24"/>
    </row>
    <row r="36" spans="1:19" s="25" customFormat="1" ht="36" x14ac:dyDescent="0.35">
      <c r="A36" s="172" t="s">
        <v>83</v>
      </c>
      <c r="B36" s="173" t="s">
        <v>196</v>
      </c>
      <c r="C36" s="61">
        <v>8100</v>
      </c>
      <c r="D36" s="61">
        <v>5320</v>
      </c>
      <c r="E36" s="61">
        <v>2671.5218300000001</v>
      </c>
      <c r="F36" s="61">
        <f>E36-D36</f>
        <v>-2648.4781699999999</v>
      </c>
      <c r="G36" s="120">
        <f>IFERROR(E36/D36,"")</f>
        <v>0.502165757518797</v>
      </c>
      <c r="H36" s="61">
        <f>E36-C36</f>
        <v>-5428.4781700000003</v>
      </c>
      <c r="I36" s="120">
        <f>IFERROR(E36/C36,"")</f>
        <v>0.32981750987654324</v>
      </c>
      <c r="J36" s="61">
        <v>0</v>
      </c>
      <c r="K36" s="61">
        <v>0</v>
      </c>
      <c r="L36" s="61"/>
      <c r="M36" s="138"/>
      <c r="N36" s="61">
        <f>C36+J36</f>
        <v>8100</v>
      </c>
      <c r="O36" s="61">
        <f>E36+K36</f>
        <v>2671.5218300000001</v>
      </c>
      <c r="P36" s="61">
        <f>O36-N36</f>
        <v>-5428.4781700000003</v>
      </c>
      <c r="Q36" s="120">
        <f>IFERROR(O36/N36,"")</f>
        <v>0.32981750987654324</v>
      </c>
      <c r="R36" s="9"/>
      <c r="S36" s="24"/>
    </row>
    <row r="37" spans="1:19" s="8" customFormat="1" ht="54" x14ac:dyDescent="0.35">
      <c r="A37" s="172" t="s">
        <v>147</v>
      </c>
      <c r="B37" s="173" t="s">
        <v>148</v>
      </c>
      <c r="C37" s="61">
        <v>0</v>
      </c>
      <c r="D37" s="61">
        <v>0</v>
      </c>
      <c r="E37" s="61">
        <v>0</v>
      </c>
      <c r="F37" s="61">
        <f t="shared" si="2"/>
        <v>0</v>
      </c>
      <c r="G37" s="61" t="str">
        <f t="shared" si="3"/>
        <v/>
      </c>
      <c r="H37" s="61">
        <f t="shared" si="4"/>
        <v>0</v>
      </c>
      <c r="I37" s="137" t="str">
        <f t="shared" si="5"/>
        <v/>
      </c>
      <c r="J37" s="61">
        <v>145782.69780000002</v>
      </c>
      <c r="K37" s="61">
        <v>70466.652029999997</v>
      </c>
      <c r="L37" s="61">
        <f t="shared" si="6"/>
        <v>-75316.045770000026</v>
      </c>
      <c r="M37" s="61">
        <f t="shared" si="7"/>
        <v>0.48336773220285395</v>
      </c>
      <c r="N37" s="61">
        <f>C37+J37</f>
        <v>145782.69780000002</v>
      </c>
      <c r="O37" s="61">
        <f>E37+K37</f>
        <v>70466.652029999997</v>
      </c>
      <c r="P37" s="61">
        <f>O37-N37</f>
        <v>-75316.045770000026</v>
      </c>
      <c r="Q37" s="61">
        <f t="shared" si="9"/>
        <v>0.48336773220285395</v>
      </c>
      <c r="R37" s="9"/>
      <c r="S37" s="7"/>
    </row>
    <row r="38" spans="1:19" s="8" customFormat="1" ht="17.399999999999999" x14ac:dyDescent="0.3">
      <c r="A38" s="171" t="s">
        <v>81</v>
      </c>
      <c r="B38" s="170" t="s">
        <v>124</v>
      </c>
      <c r="C38" s="35">
        <f>SUM(C39:C44)</f>
        <v>35546.179000000004</v>
      </c>
      <c r="D38" s="35">
        <f>SUM(D39:D44)</f>
        <v>24152.118999999999</v>
      </c>
      <c r="E38" s="35">
        <f>SUM(E39:E44)</f>
        <v>11608.412250000001</v>
      </c>
      <c r="F38" s="35">
        <f t="shared" si="2"/>
        <v>-12543.706749999998</v>
      </c>
      <c r="G38" s="115">
        <f t="shared" si="3"/>
        <v>0.48063742357347616</v>
      </c>
      <c r="H38" s="35">
        <f t="shared" si="4"/>
        <v>-23937.766750000003</v>
      </c>
      <c r="I38" s="115">
        <f t="shared" si="5"/>
        <v>0.32657271685938449</v>
      </c>
      <c r="J38" s="38">
        <f>J39+J41+J42+J44+J40</f>
        <v>4549.2</v>
      </c>
      <c r="K38" s="38">
        <f>(K39+K41+K42+K44+K40)</f>
        <v>299.98471000000001</v>
      </c>
      <c r="L38" s="38">
        <f t="shared" si="6"/>
        <v>-4249.2152900000001</v>
      </c>
      <c r="M38" s="163">
        <f t="shared" si="7"/>
        <v>6.5942299745010119E-2</v>
      </c>
      <c r="N38" s="35">
        <f t="shared" si="11"/>
        <v>40095.379000000001</v>
      </c>
      <c r="O38" s="35">
        <f t="shared" si="12"/>
        <v>11908.396960000002</v>
      </c>
      <c r="P38" s="35">
        <f t="shared" si="13"/>
        <v>-28186.982039999999</v>
      </c>
      <c r="Q38" s="115">
        <f t="shared" si="9"/>
        <v>0.29700173079795561</v>
      </c>
      <c r="R38" s="9"/>
      <c r="S38" s="7"/>
    </row>
    <row r="39" spans="1:19" s="25" customFormat="1" ht="45.75" customHeight="1" x14ac:dyDescent="0.35">
      <c r="A39" s="172" t="s">
        <v>82</v>
      </c>
      <c r="B39" s="173" t="s">
        <v>207</v>
      </c>
      <c r="C39" s="61">
        <v>448</v>
      </c>
      <c r="D39" s="61">
        <v>438</v>
      </c>
      <c r="E39" s="61">
        <v>296.10012999999998</v>
      </c>
      <c r="F39" s="61">
        <f t="shared" si="2"/>
        <v>-141.89987000000002</v>
      </c>
      <c r="G39" s="120">
        <f t="shared" si="3"/>
        <v>0.67602769406392693</v>
      </c>
      <c r="H39" s="61">
        <f t="shared" si="4"/>
        <v>-151.89987000000002</v>
      </c>
      <c r="I39" s="120">
        <f t="shared" si="5"/>
        <v>0.66093779017857135</v>
      </c>
      <c r="J39" s="61">
        <v>300</v>
      </c>
      <c r="K39" s="61">
        <v>299.98471000000001</v>
      </c>
      <c r="L39" s="61">
        <f t="shared" si="6"/>
        <v>-1.5289999999993142E-2</v>
      </c>
      <c r="M39" s="138">
        <f t="shared" si="7"/>
        <v>0.9999490333333334</v>
      </c>
      <c r="N39" s="61">
        <f t="shared" si="11"/>
        <v>748</v>
      </c>
      <c r="O39" s="61">
        <f t="shared" si="12"/>
        <v>596.08483999999999</v>
      </c>
      <c r="P39" s="61">
        <f t="shared" si="13"/>
        <v>-151.91516000000001</v>
      </c>
      <c r="Q39" s="120">
        <f t="shared" si="9"/>
        <v>0.79690486631016044</v>
      </c>
      <c r="R39" s="9"/>
      <c r="S39" s="24"/>
    </row>
    <row r="40" spans="1:19" s="25" customFormat="1" ht="24.75" customHeight="1" x14ac:dyDescent="0.35">
      <c r="A40" s="172" t="s">
        <v>164</v>
      </c>
      <c r="B40" s="173" t="s">
        <v>165</v>
      </c>
      <c r="C40" s="61">
        <v>20100</v>
      </c>
      <c r="D40" s="61">
        <v>13889.4</v>
      </c>
      <c r="E40" s="61">
        <v>11231.86212</v>
      </c>
      <c r="F40" s="61">
        <f t="shared" si="2"/>
        <v>-2657.5378799999999</v>
      </c>
      <c r="G40" s="120">
        <f t="shared" si="3"/>
        <v>0.80866431379325243</v>
      </c>
      <c r="H40" s="61">
        <f t="shared" si="4"/>
        <v>-8868.1378800000002</v>
      </c>
      <c r="I40" s="120">
        <f t="shared" si="5"/>
        <v>0.5587991104477612</v>
      </c>
      <c r="J40" s="61">
        <v>0</v>
      </c>
      <c r="K40" s="61">
        <v>0</v>
      </c>
      <c r="L40" s="61">
        <f t="shared" si="6"/>
        <v>0</v>
      </c>
      <c r="M40" s="138" t="str">
        <f t="shared" si="7"/>
        <v/>
      </c>
      <c r="N40" s="61">
        <f>C40+J40</f>
        <v>20100</v>
      </c>
      <c r="O40" s="61">
        <f>E40+K40</f>
        <v>11231.86212</v>
      </c>
      <c r="P40" s="61">
        <f>O40-N40</f>
        <v>-8868.1378800000002</v>
      </c>
      <c r="Q40" s="120">
        <f t="shared" si="9"/>
        <v>0.5587991104477612</v>
      </c>
      <c r="R40" s="9"/>
      <c r="S40" s="24"/>
    </row>
    <row r="41" spans="1:19" s="25" customFormat="1" ht="24.75" customHeight="1" x14ac:dyDescent="0.35">
      <c r="A41" s="172" t="s">
        <v>118</v>
      </c>
      <c r="B41" s="173" t="s">
        <v>125</v>
      </c>
      <c r="C41" s="61">
        <v>0</v>
      </c>
      <c r="D41" s="61">
        <v>0</v>
      </c>
      <c r="E41" s="61">
        <v>0</v>
      </c>
      <c r="F41" s="61">
        <f t="shared" si="2"/>
        <v>0</v>
      </c>
      <c r="G41" s="120" t="str">
        <f t="shared" si="3"/>
        <v/>
      </c>
      <c r="H41" s="61">
        <f t="shared" si="4"/>
        <v>0</v>
      </c>
      <c r="I41" s="120" t="str">
        <f t="shared" si="5"/>
        <v/>
      </c>
      <c r="J41" s="61">
        <v>4249.2</v>
      </c>
      <c r="K41" s="61">
        <v>0</v>
      </c>
      <c r="L41" s="61">
        <f t="shared" si="6"/>
        <v>-4249.2</v>
      </c>
      <c r="M41" s="138">
        <f t="shared" si="7"/>
        <v>0</v>
      </c>
      <c r="N41" s="61">
        <f t="shared" si="11"/>
        <v>4249.2</v>
      </c>
      <c r="O41" s="61">
        <f t="shared" si="12"/>
        <v>0</v>
      </c>
      <c r="P41" s="61">
        <f t="shared" si="13"/>
        <v>-4249.2</v>
      </c>
      <c r="Q41" s="120">
        <f t="shared" si="9"/>
        <v>0</v>
      </c>
      <c r="R41" s="9"/>
      <c r="S41" s="24"/>
    </row>
    <row r="42" spans="1:19" s="25" customFormat="1" ht="27.75" customHeight="1" x14ac:dyDescent="0.35">
      <c r="A42" s="172" t="s">
        <v>119</v>
      </c>
      <c r="B42" s="173" t="s">
        <v>208</v>
      </c>
      <c r="C42" s="61">
        <v>860</v>
      </c>
      <c r="D42" s="61">
        <v>560</v>
      </c>
      <c r="E42" s="61">
        <v>80.45</v>
      </c>
      <c r="F42" s="61">
        <f t="shared" si="2"/>
        <v>-479.55</v>
      </c>
      <c r="G42" s="120">
        <f t="shared" si="3"/>
        <v>0.14366071428571428</v>
      </c>
      <c r="H42" s="61">
        <f t="shared" si="4"/>
        <v>-779.55</v>
      </c>
      <c r="I42" s="120">
        <f t="shared" si="5"/>
        <v>9.3546511627906975E-2</v>
      </c>
      <c r="J42" s="61">
        <v>0</v>
      </c>
      <c r="K42" s="61">
        <v>0</v>
      </c>
      <c r="L42" s="61">
        <f t="shared" si="6"/>
        <v>0</v>
      </c>
      <c r="M42" s="138" t="str">
        <f t="shared" si="7"/>
        <v/>
      </c>
      <c r="N42" s="61">
        <f t="shared" si="11"/>
        <v>860</v>
      </c>
      <c r="O42" s="61">
        <f t="shared" si="12"/>
        <v>80.45</v>
      </c>
      <c r="P42" s="61">
        <f t="shared" si="13"/>
        <v>-779.55</v>
      </c>
      <c r="Q42" s="120">
        <f t="shared" si="9"/>
        <v>9.3546511627906975E-2</v>
      </c>
      <c r="R42" s="9"/>
      <c r="S42" s="24"/>
    </row>
    <row r="43" spans="1:19" s="25" customFormat="1" ht="27.75" hidden="1" customHeight="1" x14ac:dyDescent="0.35">
      <c r="A43" s="172" t="s">
        <v>197</v>
      </c>
      <c r="B43" s="173" t="s">
        <v>198</v>
      </c>
      <c r="C43" s="61">
        <v>0</v>
      </c>
      <c r="D43" s="61">
        <v>0</v>
      </c>
      <c r="E43" s="61">
        <v>0</v>
      </c>
      <c r="F43" s="61">
        <f>E43-D43</f>
        <v>0</v>
      </c>
      <c r="G43" s="120" t="str">
        <f>IFERROR(E43/D43,"")</f>
        <v/>
      </c>
      <c r="H43" s="61">
        <f>E43-C43</f>
        <v>0</v>
      </c>
      <c r="I43" s="120" t="str">
        <f>IFERROR(E43/C43,"")</f>
        <v/>
      </c>
      <c r="J43" s="61">
        <v>0</v>
      </c>
      <c r="K43" s="61">
        <v>0</v>
      </c>
      <c r="L43" s="61"/>
      <c r="M43" s="138"/>
      <c r="N43" s="61">
        <f>C43+J43</f>
        <v>0</v>
      </c>
      <c r="O43" s="61">
        <f>E43+K43</f>
        <v>0</v>
      </c>
      <c r="P43" s="61">
        <f>O43-N43</f>
        <v>0</v>
      </c>
      <c r="Q43" s="120" t="str">
        <f>IFERROR(O43/N43,"")</f>
        <v/>
      </c>
      <c r="R43" s="9"/>
      <c r="S43" s="24"/>
    </row>
    <row r="44" spans="1:19" s="25" customFormat="1" ht="26.25" customHeight="1" x14ac:dyDescent="0.35">
      <c r="A44" s="172" t="s">
        <v>120</v>
      </c>
      <c r="B44" s="173" t="s">
        <v>44</v>
      </c>
      <c r="C44" s="61">
        <v>14138.179</v>
      </c>
      <c r="D44" s="61">
        <v>9264.719000000001</v>
      </c>
      <c r="E44" s="61">
        <v>0</v>
      </c>
      <c r="F44" s="61">
        <f t="shared" si="2"/>
        <v>-9264.719000000001</v>
      </c>
      <c r="G44" s="120">
        <f t="shared" si="3"/>
        <v>0</v>
      </c>
      <c r="H44" s="61">
        <f t="shared" si="4"/>
        <v>-14138.179</v>
      </c>
      <c r="I44" s="120">
        <f t="shared" si="5"/>
        <v>0</v>
      </c>
      <c r="J44" s="61">
        <v>0</v>
      </c>
      <c r="K44" s="61">
        <v>0</v>
      </c>
      <c r="L44" s="61">
        <f t="shared" si="6"/>
        <v>0</v>
      </c>
      <c r="M44" s="138" t="str">
        <f t="shared" si="7"/>
        <v/>
      </c>
      <c r="N44" s="61">
        <f t="shared" si="11"/>
        <v>14138.179</v>
      </c>
      <c r="O44" s="61">
        <f t="shared" si="12"/>
        <v>0</v>
      </c>
      <c r="P44" s="61">
        <f t="shared" si="13"/>
        <v>-14138.179</v>
      </c>
      <c r="Q44" s="120">
        <f t="shared" si="9"/>
        <v>0</v>
      </c>
      <c r="R44" s="9"/>
      <c r="S44" s="24"/>
    </row>
    <row r="45" spans="1:19" s="20" customFormat="1" ht="42.75" customHeight="1" x14ac:dyDescent="0.3">
      <c r="A45" s="129" t="s">
        <v>23</v>
      </c>
      <c r="B45" s="130" t="s">
        <v>90</v>
      </c>
      <c r="C45" s="42">
        <f>C6+C10+C11+C12+C28+C29+C30+C31+C38</f>
        <v>1343675.4410000001</v>
      </c>
      <c r="D45" s="42">
        <f>D6+D10+D11+D12+D28+D29+D30+D31+D38</f>
        <v>948400.44100000011</v>
      </c>
      <c r="E45" s="42">
        <f>E6+E10+E11+E12+E28+E29+E30+E31+E38</f>
        <v>800376.57240000018</v>
      </c>
      <c r="F45" s="42">
        <f t="shared" si="2"/>
        <v>-148023.86859999993</v>
      </c>
      <c r="G45" s="132">
        <f t="shared" ref="G45:G58" si="14">IFERROR(E45/D45,"")</f>
        <v>0.84392260673780106</v>
      </c>
      <c r="H45" s="42">
        <f t="shared" si="4"/>
        <v>-543298.86859999993</v>
      </c>
      <c r="I45" s="132">
        <f t="shared" ref="I45:I55" si="15">IFERROR(E45/C45,"")</f>
        <v>0.59566212790518669</v>
      </c>
      <c r="J45" s="42">
        <f>J6+J10+J11+J12+J28+J29+J30+J31+J38</f>
        <v>682912.05764000001</v>
      </c>
      <c r="K45" s="42">
        <f>K6+K10+K11+K12+K28+K29+K30+K31+K38</f>
        <v>262823.77683999995</v>
      </c>
      <c r="L45" s="42">
        <f t="shared" ref="L45:L61" si="16">K45-J45</f>
        <v>-420088.28080000007</v>
      </c>
      <c r="M45" s="132">
        <f>IFERROR(K45/J45,"")</f>
        <v>0.38485742622302421</v>
      </c>
      <c r="N45" s="42">
        <f>C45+J45</f>
        <v>2026587.4986400001</v>
      </c>
      <c r="O45" s="42">
        <f>E45+K45</f>
        <v>1063200.3492400001</v>
      </c>
      <c r="P45" s="42">
        <f t="shared" si="8"/>
        <v>-963387.14939999999</v>
      </c>
      <c r="Q45" s="132">
        <f>IFERROR(O45/N45,"")</f>
        <v>0.52462592903266769</v>
      </c>
      <c r="R45" s="18"/>
      <c r="S45" s="19"/>
    </row>
    <row r="46" spans="1:19" s="28" customFormat="1" ht="57.75" customHeight="1" x14ac:dyDescent="0.35">
      <c r="A46" s="164" t="s">
        <v>142</v>
      </c>
      <c r="B46" s="173" t="s">
        <v>143</v>
      </c>
      <c r="C46" s="61">
        <v>66009.7</v>
      </c>
      <c r="D46" s="61">
        <v>66009.7</v>
      </c>
      <c r="E46" s="61">
        <v>62553.7</v>
      </c>
      <c r="F46" s="61">
        <f t="shared" si="2"/>
        <v>-3456</v>
      </c>
      <c r="G46" s="120">
        <f t="shared" si="14"/>
        <v>0.94764405837323906</v>
      </c>
      <c r="H46" s="61">
        <f t="shared" si="4"/>
        <v>-3456</v>
      </c>
      <c r="I46" s="120">
        <f t="shared" si="15"/>
        <v>0.94764405837323906</v>
      </c>
      <c r="J46" s="61">
        <v>32851.385000000002</v>
      </c>
      <c r="K46" s="61">
        <v>31399.384999999998</v>
      </c>
      <c r="L46" s="61">
        <f t="shared" si="16"/>
        <v>-1452.0000000000036</v>
      </c>
      <c r="M46" s="138">
        <f t="shared" ref="M46:M61" si="17">IFERROR(K46/J46,"")</f>
        <v>0.95580095024912937</v>
      </c>
      <c r="N46" s="61">
        <f>C46+J46</f>
        <v>98861.084999999992</v>
      </c>
      <c r="O46" s="61">
        <f>E46+K46</f>
        <v>93953.084999999992</v>
      </c>
      <c r="P46" s="61">
        <f t="shared" si="8"/>
        <v>-4908</v>
      </c>
      <c r="Q46" s="138">
        <f t="shared" ref="Q46:Q61" si="18">IFERROR(O46/N46,"")</f>
        <v>0.95035458087476987</v>
      </c>
      <c r="R46" s="26"/>
      <c r="S46" s="27"/>
    </row>
    <row r="47" spans="1:19" s="18" customFormat="1" ht="17.399999999999999" x14ac:dyDescent="0.3">
      <c r="A47" s="129" t="s">
        <v>24</v>
      </c>
      <c r="B47" s="130" t="s">
        <v>161</v>
      </c>
      <c r="C47" s="42">
        <f>C45+C46</f>
        <v>1409685.1410000001</v>
      </c>
      <c r="D47" s="42">
        <f>D45+D46</f>
        <v>1014410.1410000001</v>
      </c>
      <c r="E47" s="42">
        <f>E45+E46</f>
        <v>862930.27240000013</v>
      </c>
      <c r="F47" s="42">
        <f t="shared" si="2"/>
        <v>-151479.86859999993</v>
      </c>
      <c r="G47" s="132">
        <f t="shared" si="14"/>
        <v>0.85067196937653655</v>
      </c>
      <c r="H47" s="42">
        <f t="shared" si="4"/>
        <v>-546754.86859999993</v>
      </c>
      <c r="I47" s="132">
        <f t="shared" si="15"/>
        <v>0.61214397974561618</v>
      </c>
      <c r="J47" s="42">
        <f>J45+J46</f>
        <v>715763.44264000002</v>
      </c>
      <c r="K47" s="42">
        <f>K45+K46</f>
        <v>294223.16183999996</v>
      </c>
      <c r="L47" s="42">
        <f t="shared" si="16"/>
        <v>-421540.28080000007</v>
      </c>
      <c r="M47" s="132">
        <f t="shared" si="17"/>
        <v>0.41106201338642867</v>
      </c>
      <c r="N47" s="42">
        <f>C47+J47</f>
        <v>2125448.5836399999</v>
      </c>
      <c r="O47" s="42">
        <f>E47+K47</f>
        <v>1157153.4342400001</v>
      </c>
      <c r="P47" s="42">
        <f t="shared" si="8"/>
        <v>-968295.14939999976</v>
      </c>
      <c r="Q47" s="132">
        <f t="shared" si="18"/>
        <v>0.54442786485019679</v>
      </c>
    </row>
    <row r="48" spans="1:19" s="24" customFormat="1" ht="18" x14ac:dyDescent="0.35">
      <c r="A48" s="164" t="s">
        <v>86</v>
      </c>
      <c r="B48" s="173" t="s">
        <v>130</v>
      </c>
      <c r="C48" s="61">
        <v>2621.8310000000001</v>
      </c>
      <c r="D48" s="61">
        <v>2621.8310000000001</v>
      </c>
      <c r="E48" s="61">
        <v>2621.8310000000001</v>
      </c>
      <c r="F48" s="61">
        <f t="shared" si="2"/>
        <v>0</v>
      </c>
      <c r="G48" s="120">
        <f t="shared" si="14"/>
        <v>1</v>
      </c>
      <c r="H48" s="61">
        <f t="shared" si="4"/>
        <v>0</v>
      </c>
      <c r="I48" s="120">
        <f t="shared" si="15"/>
        <v>1</v>
      </c>
      <c r="J48" s="61">
        <v>0</v>
      </c>
      <c r="K48" s="61">
        <v>0</v>
      </c>
      <c r="L48" s="61">
        <f t="shared" si="16"/>
        <v>0</v>
      </c>
      <c r="M48" s="138" t="str">
        <f t="shared" si="17"/>
        <v/>
      </c>
      <c r="N48" s="61">
        <f>C48+J48</f>
        <v>2621.8310000000001</v>
      </c>
      <c r="O48" s="61">
        <f>E48+K48</f>
        <v>2621.8310000000001</v>
      </c>
      <c r="P48" s="61">
        <f t="shared" si="8"/>
        <v>0</v>
      </c>
      <c r="Q48" s="138">
        <f t="shared" si="18"/>
        <v>1</v>
      </c>
    </row>
    <row r="49" spans="1:19" s="24" customFormat="1" ht="54" x14ac:dyDescent="0.35">
      <c r="A49" s="164" t="s">
        <v>126</v>
      </c>
      <c r="B49" s="173" t="s">
        <v>131</v>
      </c>
      <c r="C49" s="61">
        <v>132735.64799999999</v>
      </c>
      <c r="D49" s="61">
        <v>120420.058</v>
      </c>
      <c r="E49" s="61">
        <v>113729.6474</v>
      </c>
      <c r="F49" s="61">
        <f t="shared" si="2"/>
        <v>-6690.4106000000029</v>
      </c>
      <c r="G49" s="120">
        <f t="shared" si="14"/>
        <v>0.9444410614716694</v>
      </c>
      <c r="H49" s="61">
        <f t="shared" si="4"/>
        <v>-19006.000599999985</v>
      </c>
      <c r="I49" s="120">
        <f t="shared" si="15"/>
        <v>0.85681314035548317</v>
      </c>
      <c r="J49" s="61">
        <v>0</v>
      </c>
      <c r="K49" s="61">
        <v>0</v>
      </c>
      <c r="L49" s="61">
        <f t="shared" si="16"/>
        <v>0</v>
      </c>
      <c r="M49" s="138" t="str">
        <f t="shared" si="17"/>
        <v/>
      </c>
      <c r="N49" s="61">
        <f t="shared" ref="N49:N55" si="19">C49+J49</f>
        <v>132735.64799999999</v>
      </c>
      <c r="O49" s="61">
        <f t="shared" ref="O49:O55" si="20">E49+K49</f>
        <v>113729.6474</v>
      </c>
      <c r="P49" s="61">
        <f t="shared" ref="P49:P55" si="21">O49-N49</f>
        <v>-19006.000599999985</v>
      </c>
      <c r="Q49" s="138">
        <f t="shared" si="18"/>
        <v>0.85681314035548317</v>
      </c>
    </row>
    <row r="50" spans="1:19" s="16" customFormat="1" ht="59.25" customHeight="1" x14ac:dyDescent="0.35">
      <c r="A50" s="164" t="s">
        <v>127</v>
      </c>
      <c r="B50" s="173" t="s">
        <v>132</v>
      </c>
      <c r="C50" s="61">
        <v>71142.5</v>
      </c>
      <c r="D50" s="61">
        <v>47494.3</v>
      </c>
      <c r="E50" s="61">
        <v>44537.4</v>
      </c>
      <c r="F50" s="61">
        <f t="shared" si="2"/>
        <v>-2956.9000000000015</v>
      </c>
      <c r="G50" s="120">
        <f t="shared" si="14"/>
        <v>0.93774200272453745</v>
      </c>
      <c r="H50" s="61">
        <f t="shared" si="4"/>
        <v>-26605.1</v>
      </c>
      <c r="I50" s="120">
        <f t="shared" si="15"/>
        <v>0.62603085356854205</v>
      </c>
      <c r="J50" s="61">
        <v>0</v>
      </c>
      <c r="K50" s="61">
        <v>0</v>
      </c>
      <c r="L50" s="61">
        <f t="shared" si="16"/>
        <v>0</v>
      </c>
      <c r="M50" s="138" t="str">
        <f t="shared" si="17"/>
        <v/>
      </c>
      <c r="N50" s="61">
        <f t="shared" si="19"/>
        <v>71142.5</v>
      </c>
      <c r="O50" s="61">
        <f t="shared" si="20"/>
        <v>44537.4</v>
      </c>
      <c r="P50" s="61">
        <f t="shared" si="21"/>
        <v>-26605.1</v>
      </c>
      <c r="Q50" s="138">
        <f t="shared" si="18"/>
        <v>0.62603085356854205</v>
      </c>
    </row>
    <row r="51" spans="1:19" s="16" customFormat="1" ht="56.25" hidden="1" customHeight="1" x14ac:dyDescent="0.35">
      <c r="A51" s="164" t="s">
        <v>128</v>
      </c>
      <c r="B51" s="173" t="s">
        <v>133</v>
      </c>
      <c r="C51" s="61">
        <v>0</v>
      </c>
      <c r="D51" s="61">
        <v>0</v>
      </c>
      <c r="E51" s="61">
        <v>0</v>
      </c>
      <c r="F51" s="61">
        <f t="shared" si="2"/>
        <v>0</v>
      </c>
      <c r="G51" s="120" t="str">
        <f t="shared" si="14"/>
        <v/>
      </c>
      <c r="H51" s="61">
        <f t="shared" si="4"/>
        <v>0</v>
      </c>
      <c r="I51" s="120" t="str">
        <f t="shared" si="15"/>
        <v/>
      </c>
      <c r="J51" s="61">
        <v>0</v>
      </c>
      <c r="K51" s="61">
        <v>0</v>
      </c>
      <c r="L51" s="61">
        <f t="shared" si="16"/>
        <v>0</v>
      </c>
      <c r="M51" s="138" t="str">
        <f t="shared" si="17"/>
        <v/>
      </c>
      <c r="N51" s="61">
        <f t="shared" si="19"/>
        <v>0</v>
      </c>
      <c r="O51" s="61">
        <f t="shared" si="20"/>
        <v>0</v>
      </c>
      <c r="P51" s="61">
        <f t="shared" si="21"/>
        <v>0</v>
      </c>
      <c r="Q51" s="138" t="str">
        <f t="shared" si="18"/>
        <v/>
      </c>
    </row>
    <row r="52" spans="1:19" s="16" customFormat="1" ht="90" x14ac:dyDescent="0.35">
      <c r="A52" s="164" t="s">
        <v>169</v>
      </c>
      <c r="B52" s="173" t="s">
        <v>171</v>
      </c>
      <c r="C52" s="61">
        <v>632.44799999999998</v>
      </c>
      <c r="D52" s="61">
        <v>351.36</v>
      </c>
      <c r="E52" s="61">
        <v>351.36</v>
      </c>
      <c r="F52" s="61">
        <f t="shared" si="2"/>
        <v>0</v>
      </c>
      <c r="G52" s="120">
        <f t="shared" si="14"/>
        <v>1</v>
      </c>
      <c r="H52" s="61">
        <f t="shared" si="4"/>
        <v>-281.08799999999997</v>
      </c>
      <c r="I52" s="120">
        <f t="shared" si="15"/>
        <v>0.55555555555555558</v>
      </c>
      <c r="J52" s="61">
        <v>0</v>
      </c>
      <c r="K52" s="61">
        <v>0</v>
      </c>
      <c r="L52" s="61">
        <f>K52-J52</f>
        <v>0</v>
      </c>
      <c r="M52" s="138" t="str">
        <f>IFERROR(K52/J52,"")</f>
        <v/>
      </c>
      <c r="N52" s="61">
        <f t="shared" si="19"/>
        <v>632.44799999999998</v>
      </c>
      <c r="O52" s="61">
        <f t="shared" si="20"/>
        <v>351.36</v>
      </c>
      <c r="P52" s="61">
        <f t="shared" si="21"/>
        <v>-281.08799999999997</v>
      </c>
      <c r="Q52" s="138">
        <f>IFERROR(O52/N52,"")</f>
        <v>0.55555555555555558</v>
      </c>
    </row>
    <row r="53" spans="1:19" s="16" customFormat="1" ht="54" hidden="1" x14ac:dyDescent="0.35">
      <c r="A53" s="164" t="s">
        <v>170</v>
      </c>
      <c r="B53" s="173" t="s">
        <v>172</v>
      </c>
      <c r="C53" s="61">
        <v>0</v>
      </c>
      <c r="D53" s="61">
        <v>0</v>
      </c>
      <c r="E53" s="61">
        <v>0</v>
      </c>
      <c r="F53" s="61">
        <f t="shared" si="2"/>
        <v>0</v>
      </c>
      <c r="G53" s="120" t="str">
        <f t="shared" si="14"/>
        <v/>
      </c>
      <c r="H53" s="61">
        <f t="shared" si="4"/>
        <v>0</v>
      </c>
      <c r="I53" s="120" t="str">
        <f t="shared" si="15"/>
        <v/>
      </c>
      <c r="J53" s="61">
        <v>0</v>
      </c>
      <c r="K53" s="61">
        <v>0</v>
      </c>
      <c r="L53" s="61">
        <f>K53-J53</f>
        <v>0</v>
      </c>
      <c r="M53" s="138" t="str">
        <f>IFERROR(K53/J53,"")</f>
        <v/>
      </c>
      <c r="N53" s="61">
        <f t="shared" si="19"/>
        <v>0</v>
      </c>
      <c r="O53" s="61">
        <f t="shared" si="20"/>
        <v>0</v>
      </c>
      <c r="P53" s="61">
        <f t="shared" si="21"/>
        <v>0</v>
      </c>
      <c r="Q53" s="138" t="str">
        <f>IFERROR(O53/N53,"")</f>
        <v/>
      </c>
    </row>
    <row r="54" spans="1:19" s="30" customFormat="1" ht="54" x14ac:dyDescent="0.35">
      <c r="A54" s="164" t="s">
        <v>129</v>
      </c>
      <c r="B54" s="173" t="s">
        <v>134</v>
      </c>
      <c r="C54" s="61">
        <v>3182.578</v>
      </c>
      <c r="D54" s="61">
        <v>3101.1379999999999</v>
      </c>
      <c r="E54" s="61">
        <v>2800.4180000000001</v>
      </c>
      <c r="F54" s="61">
        <f t="shared" si="2"/>
        <v>-300.7199999999998</v>
      </c>
      <c r="G54" s="120">
        <f t="shared" si="14"/>
        <v>0.90302914607476359</v>
      </c>
      <c r="H54" s="61">
        <f t="shared" si="4"/>
        <v>-382.15999999999985</v>
      </c>
      <c r="I54" s="120">
        <f t="shared" si="15"/>
        <v>0.87992124623497059</v>
      </c>
      <c r="J54" s="61">
        <v>58115.057999999997</v>
      </c>
      <c r="K54" s="61">
        <v>39057.529000000002</v>
      </c>
      <c r="L54" s="61">
        <f t="shared" si="16"/>
        <v>-19057.528999999995</v>
      </c>
      <c r="M54" s="138">
        <f t="shared" si="17"/>
        <v>0.67207244291143964</v>
      </c>
      <c r="N54" s="61">
        <f t="shared" si="19"/>
        <v>61297.635999999999</v>
      </c>
      <c r="O54" s="61">
        <f t="shared" si="20"/>
        <v>41857.947</v>
      </c>
      <c r="P54" s="61">
        <f t="shared" si="21"/>
        <v>-19439.688999999998</v>
      </c>
      <c r="Q54" s="138">
        <f t="shared" si="18"/>
        <v>0.68286396884865186</v>
      </c>
    </row>
    <row r="55" spans="1:19" s="17" customFormat="1" ht="17.399999999999999" x14ac:dyDescent="0.3">
      <c r="A55" s="129" t="s">
        <v>91</v>
      </c>
      <c r="B55" s="130" t="s">
        <v>89</v>
      </c>
      <c r="C55" s="42">
        <f>C47+SUM(C48:C54)</f>
        <v>1620000.1460000002</v>
      </c>
      <c r="D55" s="42">
        <f>D47+SUM(D48:D54)</f>
        <v>1188398.828</v>
      </c>
      <c r="E55" s="38">
        <f>E47+SUM(E48:E54)</f>
        <v>1026970.9288000001</v>
      </c>
      <c r="F55" s="42">
        <f t="shared" si="2"/>
        <v>-161427.89919999987</v>
      </c>
      <c r="G55" s="132">
        <f t="shared" si="14"/>
        <v>0.86416353214377295</v>
      </c>
      <c r="H55" s="42">
        <f t="shared" si="4"/>
        <v>-593029.21720000007</v>
      </c>
      <c r="I55" s="132">
        <f t="shared" si="15"/>
        <v>0.63393261496656683</v>
      </c>
      <c r="J55" s="42">
        <f>J47+SUM(J48:J54)</f>
        <v>773878.50063999998</v>
      </c>
      <c r="K55" s="42">
        <f>K47+SUM(K48:K54)</f>
        <v>333280.69083999994</v>
      </c>
      <c r="L55" s="42">
        <f>L47+SUM(L48:L54)</f>
        <v>-440597.80980000005</v>
      </c>
      <c r="M55" s="132">
        <f t="shared" si="17"/>
        <v>0.43066281149350416</v>
      </c>
      <c r="N55" s="42">
        <f t="shared" si="19"/>
        <v>2393878.6466399999</v>
      </c>
      <c r="O55" s="42">
        <f t="shared" si="20"/>
        <v>1360251.6196400002</v>
      </c>
      <c r="P55" s="42">
        <f t="shared" si="21"/>
        <v>-1033627.0269999998</v>
      </c>
      <c r="Q55" s="132">
        <f t="shared" si="18"/>
        <v>0.56822079162167305</v>
      </c>
      <c r="R55" s="21"/>
      <c r="S55" s="21"/>
    </row>
    <row r="56" spans="1:19" ht="18" x14ac:dyDescent="0.35">
      <c r="A56" s="174"/>
      <c r="B56" s="175" t="s">
        <v>0</v>
      </c>
      <c r="C56" s="70">
        <f>C57+C58</f>
        <v>319.59100000000001</v>
      </c>
      <c r="D56" s="70">
        <f>D57+D58</f>
        <v>0</v>
      </c>
      <c r="E56" s="70">
        <f>E57+E58</f>
        <v>-60.944960000000002</v>
      </c>
      <c r="F56" s="70">
        <f t="shared" ref="F56:F61" si="22">E56-D56</f>
        <v>-60.944960000000002</v>
      </c>
      <c r="G56" s="115" t="str">
        <f t="shared" si="14"/>
        <v/>
      </c>
      <c r="H56" s="70">
        <f t="shared" ref="H56:H61" si="23">E56-C56</f>
        <v>-380.53595999999999</v>
      </c>
      <c r="I56" s="163">
        <f t="shared" ref="I56:I61" si="24">IFERROR(E56/C56,"")</f>
        <v>-0.19069673426348052</v>
      </c>
      <c r="J56" s="66">
        <f>J57+J58</f>
        <v>1145.7280000000001</v>
      </c>
      <c r="K56" s="66">
        <f>K57+K58</f>
        <v>-422.03775999999993</v>
      </c>
      <c r="L56" s="70">
        <f t="shared" si="16"/>
        <v>-1567.76576</v>
      </c>
      <c r="M56" s="168">
        <f t="shared" si="17"/>
        <v>-0.36835772539381068</v>
      </c>
      <c r="N56" s="70">
        <f t="shared" ref="N56:N61" si="25">C56+J56</f>
        <v>1465.319</v>
      </c>
      <c r="O56" s="70">
        <f t="shared" ref="O56:O61" si="26">E56+K56</f>
        <v>-482.98271999999992</v>
      </c>
      <c r="P56" s="70">
        <f t="shared" ref="P56:P61" si="27">O56-N56</f>
        <v>-1948.3017199999999</v>
      </c>
      <c r="Q56" s="163">
        <f t="shared" si="18"/>
        <v>-0.3296092659687071</v>
      </c>
      <c r="R56" s="1"/>
      <c r="S56" s="1"/>
    </row>
    <row r="57" spans="1:19" ht="18" x14ac:dyDescent="0.35">
      <c r="A57" s="29">
        <v>4110</v>
      </c>
      <c r="B57" s="31" t="s">
        <v>187</v>
      </c>
      <c r="C57" s="71">
        <v>319.59100000000001</v>
      </c>
      <c r="D57" s="71"/>
      <c r="E57" s="71">
        <v>0</v>
      </c>
      <c r="F57" s="71">
        <f t="shared" si="22"/>
        <v>0</v>
      </c>
      <c r="G57" s="137" t="str">
        <f t="shared" si="14"/>
        <v/>
      </c>
      <c r="H57" s="71">
        <f t="shared" si="23"/>
        <v>-319.59100000000001</v>
      </c>
      <c r="I57" s="168">
        <f t="shared" si="24"/>
        <v>0</v>
      </c>
      <c r="J57" s="91">
        <v>2731.665</v>
      </c>
      <c r="K57" s="91">
        <v>1000</v>
      </c>
      <c r="L57" s="91">
        <f t="shared" si="16"/>
        <v>-1731.665</v>
      </c>
      <c r="M57" s="168">
        <f t="shared" si="17"/>
        <v>0.36607709949792527</v>
      </c>
      <c r="N57" s="71">
        <f t="shared" si="25"/>
        <v>3051.2559999999999</v>
      </c>
      <c r="O57" s="71">
        <f t="shared" si="26"/>
        <v>1000</v>
      </c>
      <c r="P57" s="71">
        <f t="shared" si="27"/>
        <v>-2051.2559999999999</v>
      </c>
      <c r="Q57" s="168">
        <f t="shared" si="18"/>
        <v>0.32773389056834301</v>
      </c>
      <c r="R57" s="1"/>
      <c r="S57" s="1"/>
    </row>
    <row r="58" spans="1:19" ht="21" customHeight="1" x14ac:dyDescent="0.35">
      <c r="A58" s="29">
        <v>4120</v>
      </c>
      <c r="B58" s="31" t="s">
        <v>188</v>
      </c>
      <c r="C58" s="71">
        <v>0</v>
      </c>
      <c r="D58" s="71"/>
      <c r="E58" s="71">
        <v>-60.944960000000002</v>
      </c>
      <c r="F58" s="71">
        <f>E58-D58</f>
        <v>-60.944960000000002</v>
      </c>
      <c r="G58" s="137" t="str">
        <f t="shared" si="14"/>
        <v/>
      </c>
      <c r="H58" s="71">
        <f>E58-C58</f>
        <v>-60.944960000000002</v>
      </c>
      <c r="I58" s="168" t="str">
        <f t="shared" si="24"/>
        <v/>
      </c>
      <c r="J58" s="91">
        <v>-1585.9369999999999</v>
      </c>
      <c r="K58" s="71">
        <v>-1422.0377599999999</v>
      </c>
      <c r="L58" s="71">
        <f t="shared" si="16"/>
        <v>163.89923999999996</v>
      </c>
      <c r="M58" s="168">
        <f t="shared" si="17"/>
        <v>0.8966546338221506</v>
      </c>
      <c r="N58" s="71">
        <f>C58+J58</f>
        <v>-1585.9369999999999</v>
      </c>
      <c r="O58" s="71">
        <f>E58+K58</f>
        <v>-1482.98272</v>
      </c>
      <c r="P58" s="71">
        <f t="shared" si="27"/>
        <v>102.95427999999993</v>
      </c>
      <c r="Q58" s="168">
        <f t="shared" si="18"/>
        <v>0.93508299510005766</v>
      </c>
      <c r="R58" s="1"/>
      <c r="S58" s="1"/>
    </row>
    <row r="59" spans="1:19" ht="72" hidden="1" x14ac:dyDescent="0.35">
      <c r="A59" s="176">
        <v>8880</v>
      </c>
      <c r="B59" s="177" t="s">
        <v>135</v>
      </c>
      <c r="C59" s="67">
        <v>0</v>
      </c>
      <c r="D59" s="67">
        <v>0</v>
      </c>
      <c r="E59" s="67">
        <v>0</v>
      </c>
      <c r="F59" s="71">
        <f t="shared" si="22"/>
        <v>0</v>
      </c>
      <c r="G59" s="63"/>
      <c r="H59" s="71">
        <f t="shared" si="23"/>
        <v>0</v>
      </c>
      <c r="I59" s="132" t="str">
        <f t="shared" si="24"/>
        <v/>
      </c>
      <c r="J59" s="67">
        <v>0</v>
      </c>
      <c r="K59" s="67">
        <v>0</v>
      </c>
      <c r="L59" s="71">
        <f t="shared" si="16"/>
        <v>0</v>
      </c>
      <c r="M59" s="132" t="str">
        <f t="shared" si="17"/>
        <v/>
      </c>
      <c r="N59" s="71">
        <f t="shared" si="25"/>
        <v>0</v>
      </c>
      <c r="O59" s="71">
        <f t="shared" si="26"/>
        <v>0</v>
      </c>
      <c r="P59" s="71">
        <f t="shared" si="27"/>
        <v>0</v>
      </c>
      <c r="Q59" s="132" t="str">
        <f t="shared" si="18"/>
        <v/>
      </c>
      <c r="R59" s="1"/>
      <c r="S59" s="1"/>
    </row>
    <row r="60" spans="1:19" ht="36" hidden="1" x14ac:dyDescent="0.35">
      <c r="A60" s="176">
        <v>8860</v>
      </c>
      <c r="B60" s="177" t="s">
        <v>145</v>
      </c>
      <c r="C60" s="67">
        <v>0</v>
      </c>
      <c r="D60" s="67">
        <v>0</v>
      </c>
      <c r="E60" s="67">
        <v>0</v>
      </c>
      <c r="F60" s="71"/>
      <c r="G60" s="63"/>
      <c r="H60" s="71"/>
      <c r="I60" s="132" t="str">
        <f t="shared" si="24"/>
        <v/>
      </c>
      <c r="J60" s="67">
        <v>0</v>
      </c>
      <c r="K60" s="67">
        <v>0</v>
      </c>
      <c r="L60" s="71">
        <f t="shared" si="16"/>
        <v>0</v>
      </c>
      <c r="M60" s="132" t="str">
        <f t="shared" si="17"/>
        <v/>
      </c>
      <c r="N60" s="71"/>
      <c r="O60" s="71"/>
      <c r="P60" s="71"/>
      <c r="Q60" s="132" t="str">
        <f t="shared" si="18"/>
        <v/>
      </c>
      <c r="R60" s="1"/>
      <c r="S60" s="1"/>
    </row>
    <row r="61" spans="1:19" s="17" customFormat="1" ht="17.399999999999999" x14ac:dyDescent="0.3">
      <c r="A61" s="129"/>
      <c r="B61" s="130" t="s">
        <v>1</v>
      </c>
      <c r="C61" s="42">
        <f>C55+C56</f>
        <v>1620319.7370000002</v>
      </c>
      <c r="D61" s="42">
        <f>D55+D56</f>
        <v>1188398.828</v>
      </c>
      <c r="E61" s="38">
        <f>E55+E56</f>
        <v>1026909.9838400001</v>
      </c>
      <c r="F61" s="42">
        <f t="shared" si="22"/>
        <v>-161488.84415999986</v>
      </c>
      <c r="G61" s="132">
        <f>IFERROR(E61/D61,"")</f>
        <v>0.86411224888888916</v>
      </c>
      <c r="H61" s="42">
        <f t="shared" si="23"/>
        <v>-593409.75316000008</v>
      </c>
      <c r="I61" s="132">
        <f t="shared" si="24"/>
        <v>0.6337699655139114</v>
      </c>
      <c r="J61" s="42">
        <f>J55+J56</f>
        <v>775024.22863999999</v>
      </c>
      <c r="K61" s="42">
        <f>K55+K56</f>
        <v>332858.65307999996</v>
      </c>
      <c r="L61" s="42">
        <f t="shared" si="16"/>
        <v>-442165.57556000003</v>
      </c>
      <c r="M61" s="132">
        <f t="shared" si="17"/>
        <v>0.42948160945122316</v>
      </c>
      <c r="N61" s="42">
        <f t="shared" si="25"/>
        <v>2395343.9656400001</v>
      </c>
      <c r="O61" s="42">
        <f t="shared" si="26"/>
        <v>1359768.63692</v>
      </c>
      <c r="P61" s="42">
        <f t="shared" si="27"/>
        <v>-1035575.3287200001</v>
      </c>
      <c r="Q61" s="132">
        <f t="shared" si="18"/>
        <v>0.5676715563297775</v>
      </c>
    </row>
    <row r="62" spans="1:19" x14ac:dyDescent="0.3">
      <c r="A62" s="178"/>
      <c r="B62" s="179"/>
      <c r="C62" s="72"/>
      <c r="D62" s="72"/>
      <c r="E62" s="72"/>
      <c r="F62" s="180"/>
      <c r="G62" s="180"/>
      <c r="H62" s="181"/>
      <c r="I62" s="182"/>
      <c r="J62" s="92"/>
      <c r="K62" s="93"/>
      <c r="M62" s="183"/>
    </row>
    <row r="63" spans="1:19" x14ac:dyDescent="0.3">
      <c r="A63" s="184"/>
      <c r="B63" s="147"/>
      <c r="C63" s="73"/>
      <c r="D63" s="73"/>
      <c r="E63" s="73"/>
      <c r="F63" s="181"/>
      <c r="G63" s="181"/>
      <c r="H63" s="181"/>
      <c r="I63" s="182"/>
      <c r="J63" s="93"/>
      <c r="K63" s="92" t="s">
        <v>21</v>
      </c>
      <c r="M63" s="183"/>
    </row>
    <row r="64" spans="1:19" x14ac:dyDescent="0.3">
      <c r="A64" s="185"/>
      <c r="B64" s="186"/>
      <c r="C64" s="74"/>
      <c r="D64" s="74"/>
      <c r="E64" s="74"/>
      <c r="F64" s="184"/>
      <c r="G64" s="184"/>
      <c r="H64" s="150"/>
      <c r="I64" s="146"/>
      <c r="J64" s="53"/>
      <c r="K64" s="55"/>
      <c r="M64" s="183"/>
    </row>
    <row r="65" spans="1:13" x14ac:dyDescent="0.3">
      <c r="A65" s="185"/>
      <c r="B65" s="186"/>
      <c r="C65" s="75"/>
      <c r="D65" s="64"/>
      <c r="E65" s="81"/>
      <c r="F65" s="150"/>
      <c r="G65" s="150"/>
      <c r="H65" s="150"/>
      <c r="I65" s="146"/>
      <c r="J65" s="94"/>
      <c r="K65" s="94"/>
      <c r="M65" s="183"/>
    </row>
    <row r="66" spans="1:13" ht="17.399999999999999" x14ac:dyDescent="0.3">
      <c r="A66" s="185"/>
      <c r="B66" s="187"/>
      <c r="C66" s="76"/>
      <c r="D66" s="98"/>
      <c r="E66" s="82"/>
      <c r="F66" s="150"/>
      <c r="G66" s="150"/>
      <c r="H66" s="150"/>
      <c r="I66" s="146"/>
      <c r="J66" s="95"/>
      <c r="K66" s="94"/>
      <c r="M66" s="183"/>
    </row>
    <row r="67" spans="1:13" x14ac:dyDescent="0.3">
      <c r="A67" s="185"/>
      <c r="B67" s="186"/>
      <c r="C67" s="75"/>
      <c r="D67" s="64">
        <v>1000</v>
      </c>
      <c r="E67" s="81"/>
      <c r="F67" s="150"/>
      <c r="G67" s="150"/>
      <c r="H67" s="150"/>
      <c r="I67" s="146"/>
      <c r="J67" s="94"/>
      <c r="K67" s="94"/>
      <c r="M67" s="183"/>
    </row>
    <row r="68" spans="1:13" x14ac:dyDescent="0.3">
      <c r="A68" s="185"/>
      <c r="B68" s="186"/>
      <c r="C68" s="75"/>
      <c r="D68" s="64"/>
      <c r="E68" s="81"/>
      <c r="F68" s="150"/>
      <c r="G68" s="150"/>
      <c r="H68" s="150"/>
      <c r="I68" s="188"/>
      <c r="J68" s="96"/>
      <c r="K68" s="94"/>
      <c r="L68" s="189"/>
      <c r="M68" s="190"/>
    </row>
    <row r="69" spans="1:13" x14ac:dyDescent="0.3">
      <c r="A69" s="185"/>
      <c r="B69" s="186"/>
      <c r="C69" s="75"/>
      <c r="D69" s="64"/>
      <c r="E69" s="81"/>
      <c r="F69" s="150"/>
      <c r="G69" s="150"/>
      <c r="H69" s="150"/>
      <c r="I69" s="146"/>
      <c r="J69" s="96"/>
      <c r="K69" s="94"/>
      <c r="M69" s="183"/>
    </row>
    <row r="70" spans="1:13" x14ac:dyDescent="0.3">
      <c r="A70" s="191"/>
      <c r="B70" s="192"/>
      <c r="C70" s="77"/>
      <c r="D70" s="45"/>
      <c r="E70" s="83"/>
      <c r="F70" s="145"/>
      <c r="G70" s="145"/>
      <c r="H70" s="145"/>
      <c r="M70" s="183"/>
    </row>
    <row r="71" spans="1:13" x14ac:dyDescent="0.3">
      <c r="A71" s="191"/>
      <c r="B71" s="192"/>
      <c r="C71" s="77"/>
      <c r="D71" s="45"/>
      <c r="E71" s="83"/>
      <c r="F71" s="145"/>
      <c r="G71" s="145"/>
      <c r="H71" s="145"/>
      <c r="M71" s="183"/>
    </row>
    <row r="72" spans="1:13" x14ac:dyDescent="0.3">
      <c r="A72" s="191"/>
      <c r="B72" s="192"/>
      <c r="C72" s="77"/>
      <c r="D72" s="45"/>
      <c r="E72" s="83"/>
      <c r="F72" s="145"/>
      <c r="G72" s="145"/>
      <c r="H72" s="145"/>
      <c r="M72" s="183"/>
    </row>
    <row r="73" spans="1:13" x14ac:dyDescent="0.3">
      <c r="M73" s="183"/>
    </row>
    <row r="74" spans="1:13" x14ac:dyDescent="0.3">
      <c r="M74" s="183"/>
    </row>
    <row r="75" spans="1:13" x14ac:dyDescent="0.3">
      <c r="M75" s="183"/>
    </row>
    <row r="76" spans="1:13" x14ac:dyDescent="0.3">
      <c r="M76" s="183"/>
    </row>
    <row r="77" spans="1:13" x14ac:dyDescent="0.3">
      <c r="M77" s="183"/>
    </row>
    <row r="78" spans="1:13" x14ac:dyDescent="0.3">
      <c r="M78" s="183"/>
    </row>
    <row r="79" spans="1:13" x14ac:dyDescent="0.3">
      <c r="M79" s="183"/>
    </row>
    <row r="80" spans="1:13" x14ac:dyDescent="0.3">
      <c r="M80" s="183"/>
    </row>
    <row r="81" spans="13:13" x14ac:dyDescent="0.3">
      <c r="M81" s="183"/>
    </row>
    <row r="82" spans="13:13" x14ac:dyDescent="0.3">
      <c r="M82" s="183"/>
    </row>
    <row r="83" spans="13:13" x14ac:dyDescent="0.3">
      <c r="M83" s="183"/>
    </row>
    <row r="84" spans="13:13" x14ac:dyDescent="0.3">
      <c r="M84" s="183"/>
    </row>
    <row r="85" spans="13:13" x14ac:dyDescent="0.3">
      <c r="M85" s="183"/>
    </row>
    <row r="86" spans="13:13" x14ac:dyDescent="0.3">
      <c r="M86" s="183"/>
    </row>
    <row r="87" spans="13:13" x14ac:dyDescent="0.3">
      <c r="M87" s="183"/>
    </row>
    <row r="88" spans="13:13" x14ac:dyDescent="0.3">
      <c r="M88" s="183"/>
    </row>
    <row r="89" spans="13:13" x14ac:dyDescent="0.3">
      <c r="M89" s="183"/>
    </row>
    <row r="90" spans="13:13" x14ac:dyDescent="0.3">
      <c r="M90" s="183"/>
    </row>
    <row r="91" spans="13:13" x14ac:dyDescent="0.3">
      <c r="M91" s="183"/>
    </row>
    <row r="92" spans="13:13" x14ac:dyDescent="0.3">
      <c r="M92" s="183"/>
    </row>
    <row r="93" spans="13:13" x14ac:dyDescent="0.3">
      <c r="M93" s="183"/>
    </row>
    <row r="94" spans="13:13" x14ac:dyDescent="0.3">
      <c r="M94" s="183"/>
    </row>
    <row r="95" spans="13:13" x14ac:dyDescent="0.3">
      <c r="M95" s="183"/>
    </row>
    <row r="96" spans="13:13" x14ac:dyDescent="0.3">
      <c r="M96" s="183"/>
    </row>
    <row r="97" spans="13:13" x14ac:dyDescent="0.3">
      <c r="M97" s="183"/>
    </row>
    <row r="98" spans="13:13" x14ac:dyDescent="0.3">
      <c r="M98" s="183"/>
    </row>
    <row r="99" spans="13:13" x14ac:dyDescent="0.3">
      <c r="M99" s="183"/>
    </row>
    <row r="100" spans="13:13" x14ac:dyDescent="0.3">
      <c r="M100" s="183"/>
    </row>
    <row r="101" spans="13:13" x14ac:dyDescent="0.3">
      <c r="M101" s="183"/>
    </row>
    <row r="102" spans="13:13" x14ac:dyDescent="0.3">
      <c r="M102" s="183"/>
    </row>
    <row r="103" spans="13:13" x14ac:dyDescent="0.3">
      <c r="M103" s="183"/>
    </row>
    <row r="104" spans="13:13" x14ac:dyDescent="0.3">
      <c r="M104" s="183"/>
    </row>
    <row r="105" spans="13:13" x14ac:dyDescent="0.3">
      <c r="M105" s="183"/>
    </row>
    <row r="106" spans="13:13" x14ac:dyDescent="0.3">
      <c r="M106" s="183"/>
    </row>
    <row r="107" spans="13:13" x14ac:dyDescent="0.3">
      <c r="M107" s="183"/>
    </row>
    <row r="108" spans="13:13" x14ac:dyDescent="0.3">
      <c r="M108" s="183"/>
    </row>
    <row r="109" spans="13:13" x14ac:dyDescent="0.3">
      <c r="M109" s="183"/>
    </row>
    <row r="110" spans="13:13" x14ac:dyDescent="0.3">
      <c r="M110" s="183"/>
    </row>
    <row r="111" spans="13:13" x14ac:dyDescent="0.3">
      <c r="M111" s="183"/>
    </row>
    <row r="112" spans="13:13" x14ac:dyDescent="0.3">
      <c r="M112" s="183"/>
    </row>
    <row r="113" spans="13:13" x14ac:dyDescent="0.3">
      <c r="M113" s="183"/>
    </row>
    <row r="114" spans="13:13" x14ac:dyDescent="0.3">
      <c r="M114" s="183"/>
    </row>
    <row r="115" spans="13:13" x14ac:dyDescent="0.3">
      <c r="M115" s="183"/>
    </row>
    <row r="116" spans="13:13" x14ac:dyDescent="0.3">
      <c r="M116" s="183"/>
    </row>
    <row r="117" spans="13:13" x14ac:dyDescent="0.3">
      <c r="M117" s="183"/>
    </row>
    <row r="118" spans="13:13" x14ac:dyDescent="0.3">
      <c r="M118" s="183"/>
    </row>
    <row r="119" spans="13:13" x14ac:dyDescent="0.3">
      <c r="M119" s="183"/>
    </row>
    <row r="120" spans="13:13" x14ac:dyDescent="0.3">
      <c r="M120" s="183"/>
    </row>
    <row r="121" spans="13:13" x14ac:dyDescent="0.3">
      <c r="M121" s="183"/>
    </row>
    <row r="122" spans="13:13" x14ac:dyDescent="0.3">
      <c r="M122" s="183"/>
    </row>
    <row r="123" spans="13:13" x14ac:dyDescent="0.3">
      <c r="M123" s="183"/>
    </row>
    <row r="124" spans="13:13" x14ac:dyDescent="0.3">
      <c r="M124" s="183"/>
    </row>
    <row r="125" spans="13:13" x14ac:dyDescent="0.3">
      <c r="M125" s="183"/>
    </row>
    <row r="126" spans="13:13" x14ac:dyDescent="0.3">
      <c r="M126" s="183"/>
    </row>
    <row r="127" spans="13:13" x14ac:dyDescent="0.3">
      <c r="M127" s="183"/>
    </row>
    <row r="128" spans="13:13" x14ac:dyDescent="0.3">
      <c r="M128" s="183"/>
    </row>
    <row r="129" spans="13:13" x14ac:dyDescent="0.3">
      <c r="M129" s="183"/>
    </row>
    <row r="130" spans="13:13" x14ac:dyDescent="0.3">
      <c r="M130" s="183"/>
    </row>
    <row r="131" spans="13:13" x14ac:dyDescent="0.3">
      <c r="M131" s="183"/>
    </row>
    <row r="132" spans="13:13" x14ac:dyDescent="0.3">
      <c r="M132" s="183"/>
    </row>
    <row r="133" spans="13:13" x14ac:dyDescent="0.3">
      <c r="M133" s="183"/>
    </row>
    <row r="134" spans="13:13" x14ac:dyDescent="0.3">
      <c r="M134" s="183"/>
    </row>
    <row r="135" spans="13:13" x14ac:dyDescent="0.3">
      <c r="M135" s="183"/>
    </row>
    <row r="136" spans="13:13" x14ac:dyDescent="0.3">
      <c r="M136" s="183"/>
    </row>
    <row r="137" spans="13:13" x14ac:dyDescent="0.3">
      <c r="M137" s="183"/>
    </row>
    <row r="138" spans="13:13" x14ac:dyDescent="0.3">
      <c r="M138" s="183"/>
    </row>
    <row r="139" spans="13:13" x14ac:dyDescent="0.3">
      <c r="M139" s="183"/>
    </row>
    <row r="140" spans="13:13" x14ac:dyDescent="0.3">
      <c r="M140" s="183"/>
    </row>
    <row r="141" spans="13:13" x14ac:dyDescent="0.3">
      <c r="M141" s="183"/>
    </row>
    <row r="142" spans="13:13" x14ac:dyDescent="0.3">
      <c r="M142" s="183"/>
    </row>
    <row r="143" spans="13:13" x14ac:dyDescent="0.3">
      <c r="M143" s="183"/>
    </row>
    <row r="144" spans="13:13" x14ac:dyDescent="0.3">
      <c r="M144" s="183"/>
    </row>
    <row r="145" spans="13:13" x14ac:dyDescent="0.3">
      <c r="M145" s="183"/>
    </row>
    <row r="146" spans="13:13" x14ac:dyDescent="0.3">
      <c r="M146" s="183"/>
    </row>
    <row r="147" spans="13:13" x14ac:dyDescent="0.3">
      <c r="M147" s="183"/>
    </row>
    <row r="148" spans="13:13" x14ac:dyDescent="0.3">
      <c r="M148" s="183"/>
    </row>
    <row r="149" spans="13:13" x14ac:dyDescent="0.3">
      <c r="M149" s="183"/>
    </row>
    <row r="150" spans="13:13" x14ac:dyDescent="0.3">
      <c r="M150" s="183"/>
    </row>
    <row r="151" spans="13:13" x14ac:dyDescent="0.3">
      <c r="M151" s="183"/>
    </row>
    <row r="152" spans="13:13" x14ac:dyDescent="0.3">
      <c r="M152" s="183"/>
    </row>
    <row r="153" spans="13:13" x14ac:dyDescent="0.3">
      <c r="M153" s="183"/>
    </row>
    <row r="154" spans="13:13" x14ac:dyDescent="0.3">
      <c r="M154" s="183"/>
    </row>
    <row r="155" spans="13:13" x14ac:dyDescent="0.3">
      <c r="M155" s="183"/>
    </row>
    <row r="156" spans="13:13" x14ac:dyDescent="0.3">
      <c r="M156" s="183"/>
    </row>
    <row r="157" spans="13:13" x14ac:dyDescent="0.3">
      <c r="M157" s="183"/>
    </row>
    <row r="158" spans="13:13" x14ac:dyDescent="0.3">
      <c r="M158" s="183"/>
    </row>
    <row r="159" spans="13:13" x14ac:dyDescent="0.3">
      <c r="M159" s="183"/>
    </row>
    <row r="160" spans="13:13" x14ac:dyDescent="0.3">
      <c r="M160" s="183"/>
    </row>
    <row r="161" spans="13:13" x14ac:dyDescent="0.3">
      <c r="M161" s="183"/>
    </row>
    <row r="162" spans="13:13" x14ac:dyDescent="0.3">
      <c r="M162" s="183"/>
    </row>
    <row r="163" spans="13:13" x14ac:dyDescent="0.3">
      <c r="M163" s="183"/>
    </row>
    <row r="164" spans="13:13" x14ac:dyDescent="0.3">
      <c r="M164" s="183"/>
    </row>
    <row r="165" spans="13:13" x14ac:dyDescent="0.3">
      <c r="M165" s="183"/>
    </row>
    <row r="166" spans="13:13" x14ac:dyDescent="0.3">
      <c r="M166" s="183"/>
    </row>
    <row r="167" spans="13:13" x14ac:dyDescent="0.3">
      <c r="M167" s="183"/>
    </row>
    <row r="168" spans="13:13" x14ac:dyDescent="0.3">
      <c r="M168" s="183"/>
    </row>
    <row r="169" spans="13:13" x14ac:dyDescent="0.3">
      <c r="M169" s="183"/>
    </row>
    <row r="170" spans="13:13" x14ac:dyDescent="0.3">
      <c r="M170" s="183"/>
    </row>
    <row r="171" spans="13:13" x14ac:dyDescent="0.3">
      <c r="M171" s="183"/>
    </row>
    <row r="172" spans="13:13" x14ac:dyDescent="0.3">
      <c r="M172" s="183"/>
    </row>
    <row r="173" spans="13:13" x14ac:dyDescent="0.3">
      <c r="M173" s="183"/>
    </row>
    <row r="174" spans="13:13" x14ac:dyDescent="0.3">
      <c r="M174" s="183"/>
    </row>
    <row r="175" spans="13:13" x14ac:dyDescent="0.3">
      <c r="M175" s="183"/>
    </row>
    <row r="176" spans="13:13" x14ac:dyDescent="0.3">
      <c r="M176" s="183"/>
    </row>
    <row r="177" spans="13:13" x14ac:dyDescent="0.3">
      <c r="M177" s="183"/>
    </row>
    <row r="178" spans="13:13" x14ac:dyDescent="0.3">
      <c r="M178" s="183"/>
    </row>
    <row r="179" spans="13:13" x14ac:dyDescent="0.3">
      <c r="M179" s="183"/>
    </row>
    <row r="180" spans="13:13" x14ac:dyDescent="0.3">
      <c r="M180" s="183"/>
    </row>
    <row r="181" spans="13:13" x14ac:dyDescent="0.3">
      <c r="M181" s="183"/>
    </row>
    <row r="182" spans="13:13" x14ac:dyDescent="0.3">
      <c r="M182" s="183"/>
    </row>
    <row r="183" spans="13:13" x14ac:dyDescent="0.3">
      <c r="M183" s="183"/>
    </row>
    <row r="184" spans="13:13" x14ac:dyDescent="0.3">
      <c r="M184" s="183"/>
    </row>
    <row r="185" spans="13:13" x14ac:dyDescent="0.3">
      <c r="M185" s="183"/>
    </row>
    <row r="186" spans="13:13" x14ac:dyDescent="0.3">
      <c r="M186" s="183"/>
    </row>
    <row r="187" spans="13:13" x14ac:dyDescent="0.3">
      <c r="M187" s="183"/>
    </row>
    <row r="188" spans="13:13" x14ac:dyDescent="0.3">
      <c r="M188" s="183"/>
    </row>
    <row r="189" spans="13:13" x14ac:dyDescent="0.3">
      <c r="M189" s="183"/>
    </row>
    <row r="190" spans="13:13" x14ac:dyDescent="0.3">
      <c r="M190" s="183"/>
    </row>
    <row r="191" spans="13:13" x14ac:dyDescent="0.3">
      <c r="M191" s="183"/>
    </row>
    <row r="192" spans="13:13" x14ac:dyDescent="0.3">
      <c r="M192" s="183"/>
    </row>
    <row r="193" spans="13:13" x14ac:dyDescent="0.3">
      <c r="M193" s="183"/>
    </row>
    <row r="194" spans="13:13" x14ac:dyDescent="0.3">
      <c r="M194" s="183"/>
    </row>
    <row r="195" spans="13:13" x14ac:dyDescent="0.3">
      <c r="M195" s="183"/>
    </row>
    <row r="196" spans="13:13" x14ac:dyDescent="0.3">
      <c r="M196" s="183"/>
    </row>
    <row r="197" spans="13:13" x14ac:dyDescent="0.3">
      <c r="M197" s="183"/>
    </row>
    <row r="198" spans="13:13" x14ac:dyDescent="0.3">
      <c r="M198" s="183"/>
    </row>
    <row r="199" spans="13:13" x14ac:dyDescent="0.3">
      <c r="M199" s="183"/>
    </row>
    <row r="200" spans="13:13" x14ac:dyDescent="0.3">
      <c r="M200" s="183"/>
    </row>
    <row r="201" spans="13:13" x14ac:dyDescent="0.3">
      <c r="M201" s="183"/>
    </row>
    <row r="202" spans="13:13" x14ac:dyDescent="0.3">
      <c r="M202" s="183"/>
    </row>
    <row r="203" spans="13:13" x14ac:dyDescent="0.3">
      <c r="M203" s="183"/>
    </row>
    <row r="204" spans="13:13" x14ac:dyDescent="0.3">
      <c r="M204" s="183"/>
    </row>
    <row r="205" spans="13:13" x14ac:dyDescent="0.3">
      <c r="M205" s="183"/>
    </row>
    <row r="206" spans="13:13" x14ac:dyDescent="0.3">
      <c r="M206" s="183"/>
    </row>
    <row r="207" spans="13:13" x14ac:dyDescent="0.3">
      <c r="M207" s="183"/>
    </row>
    <row r="208" spans="13:13" x14ac:dyDescent="0.3">
      <c r="M208" s="183"/>
    </row>
    <row r="209" spans="13:13" x14ac:dyDescent="0.3">
      <c r="M209" s="183"/>
    </row>
    <row r="210" spans="13:13" x14ac:dyDescent="0.3">
      <c r="M210" s="183"/>
    </row>
    <row r="211" spans="13:13" x14ac:dyDescent="0.3">
      <c r="M211" s="183"/>
    </row>
    <row r="212" spans="13:13" x14ac:dyDescent="0.3">
      <c r="M212" s="183"/>
    </row>
    <row r="213" spans="13:13" x14ac:dyDescent="0.3">
      <c r="M213" s="183"/>
    </row>
    <row r="214" spans="13:13" x14ac:dyDescent="0.3">
      <c r="M214" s="183"/>
    </row>
    <row r="215" spans="13:13" x14ac:dyDescent="0.3">
      <c r="M215" s="183"/>
    </row>
    <row r="216" spans="13:13" x14ac:dyDescent="0.3">
      <c r="M216" s="183"/>
    </row>
    <row r="217" spans="13:13" x14ac:dyDescent="0.3">
      <c r="M217" s="183"/>
    </row>
    <row r="218" spans="13:13" x14ac:dyDescent="0.3">
      <c r="M218" s="183"/>
    </row>
    <row r="219" spans="13:13" x14ac:dyDescent="0.3">
      <c r="M219" s="183"/>
    </row>
    <row r="220" spans="13:13" x14ac:dyDescent="0.3">
      <c r="M220" s="183"/>
    </row>
    <row r="221" spans="13:13" x14ac:dyDescent="0.3">
      <c r="M221" s="183"/>
    </row>
    <row r="222" spans="13:13" x14ac:dyDescent="0.3">
      <c r="M222" s="183"/>
    </row>
    <row r="223" spans="13:13" x14ac:dyDescent="0.3">
      <c r="M223" s="183"/>
    </row>
    <row r="224" spans="13:13" x14ac:dyDescent="0.3">
      <c r="M224" s="183"/>
    </row>
    <row r="225" spans="13:13" x14ac:dyDescent="0.3">
      <c r="M225" s="183"/>
    </row>
    <row r="226" spans="13:13" x14ac:dyDescent="0.3">
      <c r="M226" s="183"/>
    </row>
    <row r="227" spans="13:13" x14ac:dyDescent="0.3">
      <c r="M227" s="183"/>
    </row>
    <row r="228" spans="13:13" x14ac:dyDescent="0.3">
      <c r="M228" s="183"/>
    </row>
    <row r="229" spans="13:13" x14ac:dyDescent="0.3">
      <c r="M229" s="183"/>
    </row>
    <row r="230" spans="13:13" x14ac:dyDescent="0.3">
      <c r="M230" s="183"/>
    </row>
    <row r="231" spans="13:13" x14ac:dyDescent="0.3">
      <c r="M231" s="183"/>
    </row>
    <row r="232" spans="13:13" x14ac:dyDescent="0.3">
      <c r="M232" s="183"/>
    </row>
    <row r="233" spans="13:13" x14ac:dyDescent="0.3">
      <c r="M233" s="183"/>
    </row>
    <row r="234" spans="13:13" x14ac:dyDescent="0.3">
      <c r="M234" s="183"/>
    </row>
    <row r="235" spans="13:13" x14ac:dyDescent="0.3">
      <c r="M235" s="183"/>
    </row>
    <row r="236" spans="13:13" x14ac:dyDescent="0.3">
      <c r="M236" s="183"/>
    </row>
    <row r="237" spans="13:13" x14ac:dyDescent="0.3">
      <c r="M237" s="183"/>
    </row>
    <row r="238" spans="13:13" x14ac:dyDescent="0.3">
      <c r="M238" s="183"/>
    </row>
    <row r="239" spans="13:13" x14ac:dyDescent="0.3">
      <c r="M239" s="183"/>
    </row>
    <row r="240" spans="13:13" x14ac:dyDescent="0.3">
      <c r="M240" s="183"/>
    </row>
    <row r="241" spans="13:13" x14ac:dyDescent="0.3">
      <c r="M241" s="183"/>
    </row>
    <row r="242" spans="13:13" x14ac:dyDescent="0.3">
      <c r="M242" s="183"/>
    </row>
    <row r="243" spans="13:13" x14ac:dyDescent="0.3">
      <c r="M243" s="183"/>
    </row>
    <row r="244" spans="13:13" x14ac:dyDescent="0.3">
      <c r="M244" s="183"/>
    </row>
    <row r="245" spans="13:13" x14ac:dyDescent="0.3">
      <c r="M245" s="183"/>
    </row>
    <row r="246" spans="13:13" x14ac:dyDescent="0.3">
      <c r="M246" s="183"/>
    </row>
    <row r="247" spans="13:13" x14ac:dyDescent="0.3">
      <c r="M247" s="183"/>
    </row>
    <row r="248" spans="13:13" x14ac:dyDescent="0.3">
      <c r="M248" s="183"/>
    </row>
    <row r="249" spans="13:13" x14ac:dyDescent="0.3">
      <c r="M249" s="183"/>
    </row>
    <row r="250" spans="13:13" x14ac:dyDescent="0.3">
      <c r="M250" s="183"/>
    </row>
    <row r="251" spans="13:13" x14ac:dyDescent="0.3">
      <c r="M251" s="183"/>
    </row>
    <row r="252" spans="13:13" x14ac:dyDescent="0.3">
      <c r="M252" s="183"/>
    </row>
    <row r="253" spans="13:13" x14ac:dyDescent="0.3">
      <c r="M253" s="183"/>
    </row>
    <row r="254" spans="13:13" x14ac:dyDescent="0.3">
      <c r="M254" s="183"/>
    </row>
    <row r="255" spans="13:13" x14ac:dyDescent="0.3">
      <c r="M255" s="183"/>
    </row>
    <row r="256" spans="13:13" x14ac:dyDescent="0.3">
      <c r="M256" s="183"/>
    </row>
    <row r="257" spans="13:13" x14ac:dyDescent="0.3">
      <c r="M257" s="183"/>
    </row>
    <row r="258" spans="13:13" x14ac:dyDescent="0.3">
      <c r="M258" s="183"/>
    </row>
    <row r="259" spans="13:13" x14ac:dyDescent="0.3">
      <c r="M259" s="183"/>
    </row>
    <row r="260" spans="13:13" x14ac:dyDescent="0.3">
      <c r="M260" s="183"/>
    </row>
    <row r="261" spans="13:13" x14ac:dyDescent="0.3">
      <c r="M261" s="183"/>
    </row>
    <row r="262" spans="13:13" x14ac:dyDescent="0.3">
      <c r="M262" s="183"/>
    </row>
    <row r="263" spans="13:13" x14ac:dyDescent="0.3">
      <c r="M263" s="183"/>
    </row>
    <row r="264" spans="13:13" x14ac:dyDescent="0.3">
      <c r="M264" s="183"/>
    </row>
    <row r="265" spans="13:13" x14ac:dyDescent="0.3">
      <c r="M265" s="183"/>
    </row>
    <row r="266" spans="13:13" x14ac:dyDescent="0.3">
      <c r="M266" s="183"/>
    </row>
    <row r="267" spans="13:13" x14ac:dyDescent="0.3">
      <c r="M267" s="183"/>
    </row>
    <row r="268" spans="13:13" x14ac:dyDescent="0.3">
      <c r="M268" s="183"/>
    </row>
    <row r="269" spans="13:13" x14ac:dyDescent="0.3">
      <c r="M269" s="183"/>
    </row>
    <row r="270" spans="13:13" x14ac:dyDescent="0.3">
      <c r="M270" s="183"/>
    </row>
    <row r="271" spans="13:13" x14ac:dyDescent="0.3">
      <c r="M271" s="183"/>
    </row>
    <row r="272" spans="13:13" x14ac:dyDescent="0.3">
      <c r="M272" s="183"/>
    </row>
    <row r="273" spans="13:13" x14ac:dyDescent="0.3">
      <c r="M273" s="183"/>
    </row>
    <row r="274" spans="13:13" x14ac:dyDescent="0.3">
      <c r="M274" s="183"/>
    </row>
    <row r="275" spans="13:13" x14ac:dyDescent="0.3">
      <c r="M275" s="183"/>
    </row>
    <row r="276" spans="13:13" x14ac:dyDescent="0.3">
      <c r="M276" s="183"/>
    </row>
    <row r="277" spans="13:13" x14ac:dyDescent="0.3">
      <c r="M277" s="183"/>
    </row>
    <row r="278" spans="13:13" x14ac:dyDescent="0.3">
      <c r="M278" s="183"/>
    </row>
    <row r="279" spans="13:13" x14ac:dyDescent="0.3">
      <c r="M279" s="183"/>
    </row>
    <row r="280" spans="13:13" x14ac:dyDescent="0.3">
      <c r="M280" s="183"/>
    </row>
    <row r="281" spans="13:13" x14ac:dyDescent="0.3">
      <c r="M281" s="183"/>
    </row>
    <row r="282" spans="13:13" x14ac:dyDescent="0.3">
      <c r="M282" s="183"/>
    </row>
    <row r="283" spans="13:13" x14ac:dyDescent="0.3">
      <c r="M283" s="183"/>
    </row>
    <row r="284" spans="13:13" x14ac:dyDescent="0.3">
      <c r="M284" s="183"/>
    </row>
    <row r="285" spans="13:13" x14ac:dyDescent="0.3">
      <c r="M285" s="183"/>
    </row>
    <row r="286" spans="13:13" x14ac:dyDescent="0.3">
      <c r="M286" s="183"/>
    </row>
    <row r="287" spans="13:13" x14ac:dyDescent="0.3">
      <c r="M287" s="183"/>
    </row>
    <row r="288" spans="13:13" x14ac:dyDescent="0.3">
      <c r="M288" s="183"/>
    </row>
    <row r="289" spans="13:13" x14ac:dyDescent="0.3">
      <c r="M289" s="183"/>
    </row>
  </sheetData>
  <sheetProtection password="C4FF" sheet="1"/>
  <mergeCells count="7">
    <mergeCell ref="A1:D1"/>
    <mergeCell ref="P2:Q2"/>
    <mergeCell ref="A3:A4"/>
    <mergeCell ref="B3:B4"/>
    <mergeCell ref="C3:I3"/>
    <mergeCell ref="J3:M3"/>
    <mergeCell ref="N3:Q3"/>
  </mergeCells>
  <phoneticPr fontId="9" type="noConversion"/>
  <pageMargins left="0.19685039370078741" right="0.19685039370078741" top="0.78740157480314965" bottom="0.19685039370078741" header="0.51181102362204722" footer="0.51181102362204722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Доходи</vt:lpstr>
      <vt:lpstr>Видатки</vt:lpstr>
      <vt:lpstr>Видатки!Заголовки_для_друку</vt:lpstr>
      <vt:lpstr>Доходи!Заголовки_для_друку</vt:lpstr>
      <vt:lpstr>Видатки!Область_друку</vt:lpstr>
      <vt:lpstr>Доходи!Область_друку</vt:lpstr>
    </vt:vector>
  </TitlesOfParts>
  <Company>FD_BUD_SEC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Illia</dc:creator>
  <cp:lastModifiedBy>Вікторія Півторан</cp:lastModifiedBy>
  <cp:lastPrinted>2025-09-12T09:24:38Z</cp:lastPrinted>
  <dcterms:created xsi:type="dcterms:W3CDTF">2001-07-11T13:17:26Z</dcterms:created>
  <dcterms:modified xsi:type="dcterms:W3CDTF">2025-09-15T15:47:49Z</dcterms:modified>
</cp:coreProperties>
</file>