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E1E39C9D-F445-45D9-8204-7C67F08D71B8}" xr6:coauthVersionLast="47" xr6:coauthVersionMax="47" xr10:uidLastSave="{00000000-0000-0000-0000-000000000000}"/>
  <bookViews>
    <workbookView xWindow="-108" yWindow="-108" windowWidth="23256" windowHeight="12456" activeTab="1"/>
  </bookViews>
  <sheets>
    <sheet name="Доходи" sheetId="7" r:id="rId1"/>
    <sheet name="Видатки" sheetId="8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  <definedName name="_xlnm.Print_Titles" localSheetId="1">Видатки!$3:$4</definedName>
    <definedName name="_xlnm.Print_Titles" localSheetId="0">Доходи!$7:$8</definedName>
    <definedName name="_xlnm.Print_Area" localSheetId="1">Видатки!$A$1:$Q$64</definedName>
    <definedName name="_xlnm.Print_Area" localSheetId="0">Доходи!$A$1:$R$67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7" l="1"/>
  <c r="H63" i="7"/>
  <c r="I63" i="7"/>
  <c r="J63" i="7"/>
  <c r="O52" i="7"/>
  <c r="P52" i="7"/>
  <c r="Q52" i="7" s="1"/>
  <c r="R52" i="7"/>
  <c r="O53" i="7"/>
  <c r="P53" i="7"/>
  <c r="Q53" i="7" s="1"/>
  <c r="R53" i="7"/>
  <c r="O50" i="7"/>
  <c r="P50" i="7"/>
  <c r="Q50" i="7" s="1"/>
  <c r="R50" i="7"/>
  <c r="O63" i="7"/>
  <c r="R63" i="7"/>
  <c r="P63" i="7"/>
  <c r="E47" i="7"/>
  <c r="F47" i="7"/>
  <c r="I47" i="7"/>
  <c r="D47" i="7"/>
  <c r="N35" i="8"/>
  <c r="O35" i="8"/>
  <c r="N36" i="8"/>
  <c r="O36" i="8"/>
  <c r="Q36" i="8" s="1"/>
  <c r="M56" i="7"/>
  <c r="N56" i="7"/>
  <c r="M57" i="7"/>
  <c r="N57" i="7"/>
  <c r="M58" i="7"/>
  <c r="N58" i="7"/>
  <c r="M59" i="7"/>
  <c r="N59" i="7"/>
  <c r="M60" i="7"/>
  <c r="N60" i="7"/>
  <c r="M61" i="7"/>
  <c r="N61" i="7"/>
  <c r="M62" i="7"/>
  <c r="N62" i="7"/>
  <c r="K31" i="8"/>
  <c r="J31" i="8"/>
  <c r="L31" i="8" s="1"/>
  <c r="D12" i="8"/>
  <c r="E12" i="8"/>
  <c r="H12" i="8" s="1"/>
  <c r="C12" i="8"/>
  <c r="N25" i="8"/>
  <c r="O25" i="8"/>
  <c r="Q25" i="8"/>
  <c r="N21" i="8"/>
  <c r="O21" i="8"/>
  <c r="F25" i="8"/>
  <c r="G25" i="8"/>
  <c r="H25" i="8"/>
  <c r="I25" i="8"/>
  <c r="F21" i="8"/>
  <c r="G21" i="8"/>
  <c r="H21" i="8"/>
  <c r="I21" i="8"/>
  <c r="F35" i="8"/>
  <c r="G35" i="8"/>
  <c r="H35" i="8"/>
  <c r="I35" i="8"/>
  <c r="F36" i="8"/>
  <c r="G36" i="8"/>
  <c r="H36" i="8"/>
  <c r="I36" i="8"/>
  <c r="D31" i="8"/>
  <c r="E31" i="8"/>
  <c r="G31" i="8" s="1"/>
  <c r="C31" i="8"/>
  <c r="N43" i="8"/>
  <c r="O43" i="8"/>
  <c r="F43" i="8"/>
  <c r="G43" i="8"/>
  <c r="H43" i="8"/>
  <c r="I43" i="8"/>
  <c r="D38" i="8"/>
  <c r="E38" i="8"/>
  <c r="C38" i="8"/>
  <c r="N8" i="8"/>
  <c r="O8" i="8"/>
  <c r="P8" i="8" s="1"/>
  <c r="D6" i="8"/>
  <c r="E6" i="8"/>
  <c r="C6" i="8"/>
  <c r="H6" i="8"/>
  <c r="K56" i="8"/>
  <c r="M56" i="8"/>
  <c r="J56" i="8"/>
  <c r="E56" i="8"/>
  <c r="D56" i="8"/>
  <c r="C56" i="8"/>
  <c r="N56" i="8" s="1"/>
  <c r="P56" i="8" s="1"/>
  <c r="O55" i="7"/>
  <c r="P55" i="7"/>
  <c r="R55" i="7" s="1"/>
  <c r="O56" i="7"/>
  <c r="P56" i="7"/>
  <c r="R56" i="7" s="1"/>
  <c r="O57" i="7"/>
  <c r="P57" i="7"/>
  <c r="O58" i="7"/>
  <c r="R58" i="7" s="1"/>
  <c r="P58" i="7"/>
  <c r="O59" i="7"/>
  <c r="P59" i="7"/>
  <c r="Q59" i="7" s="1"/>
  <c r="O60" i="7"/>
  <c r="R60" i="7" s="1"/>
  <c r="P60" i="7"/>
  <c r="Q60" i="7" s="1"/>
  <c r="O61" i="7"/>
  <c r="P61" i="7"/>
  <c r="O62" i="7"/>
  <c r="P62" i="7"/>
  <c r="P49" i="7"/>
  <c r="R49" i="7"/>
  <c r="O49" i="7"/>
  <c r="G56" i="7"/>
  <c r="H56" i="7"/>
  <c r="I56" i="7"/>
  <c r="J56" i="7"/>
  <c r="G57" i="7"/>
  <c r="H57" i="7"/>
  <c r="I57" i="7"/>
  <c r="J57" i="7"/>
  <c r="G58" i="7"/>
  <c r="H58" i="7"/>
  <c r="I58" i="7"/>
  <c r="J58" i="7"/>
  <c r="G59" i="7"/>
  <c r="H59" i="7"/>
  <c r="I59" i="7"/>
  <c r="J59" i="7"/>
  <c r="G60" i="7"/>
  <c r="H60" i="7"/>
  <c r="I60" i="7"/>
  <c r="J60" i="7"/>
  <c r="G61" i="7"/>
  <c r="H61" i="7"/>
  <c r="I61" i="7"/>
  <c r="J61" i="7"/>
  <c r="G62" i="7"/>
  <c r="H62" i="7"/>
  <c r="I62" i="7"/>
  <c r="J62" i="7"/>
  <c r="J49" i="7"/>
  <c r="I49" i="7"/>
  <c r="H49" i="7"/>
  <c r="G49" i="7"/>
  <c r="O36" i="7"/>
  <c r="P36" i="7"/>
  <c r="L7" i="8"/>
  <c r="L9" i="8"/>
  <c r="L10" i="8"/>
  <c r="L11" i="8"/>
  <c r="L13" i="8"/>
  <c r="L14" i="8"/>
  <c r="L15" i="8"/>
  <c r="L16" i="8"/>
  <c r="L17" i="8"/>
  <c r="L18" i="8"/>
  <c r="L19" i="8"/>
  <c r="L20" i="8"/>
  <c r="L22" i="8"/>
  <c r="L23" i="8"/>
  <c r="L24" i="8"/>
  <c r="L26" i="8"/>
  <c r="L27" i="8"/>
  <c r="L28" i="8"/>
  <c r="L29" i="8"/>
  <c r="L30" i="8"/>
  <c r="L32" i="8"/>
  <c r="L33" i="8"/>
  <c r="L34" i="8"/>
  <c r="L37" i="8"/>
  <c r="L39" i="8"/>
  <c r="L40" i="8"/>
  <c r="L41" i="8"/>
  <c r="L42" i="8"/>
  <c r="L44" i="8"/>
  <c r="F26" i="8"/>
  <c r="G26" i="8"/>
  <c r="H26" i="8"/>
  <c r="I26" i="8"/>
  <c r="N26" i="8"/>
  <c r="Q26" i="8" s="1"/>
  <c r="O26" i="8"/>
  <c r="E21" i="7"/>
  <c r="E17" i="7"/>
  <c r="E43" i="7"/>
  <c r="F43" i="7"/>
  <c r="J43" i="7"/>
  <c r="D43" i="7"/>
  <c r="M46" i="7"/>
  <c r="N46" i="7"/>
  <c r="O46" i="7"/>
  <c r="P46" i="7"/>
  <c r="R46" i="7" s="1"/>
  <c r="G46" i="7"/>
  <c r="H46" i="7"/>
  <c r="I46" i="7"/>
  <c r="J46" i="7"/>
  <c r="L47" i="7"/>
  <c r="K47" i="7"/>
  <c r="L52" i="8"/>
  <c r="M52" i="8"/>
  <c r="L53" i="8"/>
  <c r="M53" i="8"/>
  <c r="N52" i="8"/>
  <c r="O52" i="8"/>
  <c r="P52" i="8" s="1"/>
  <c r="N53" i="8"/>
  <c r="O53" i="8"/>
  <c r="Q53" i="8" s="1"/>
  <c r="F53" i="8"/>
  <c r="G53" i="8"/>
  <c r="H53" i="8"/>
  <c r="I53" i="8"/>
  <c r="F52" i="8"/>
  <c r="G52" i="8"/>
  <c r="H52" i="8"/>
  <c r="I52" i="8"/>
  <c r="J6" i="8"/>
  <c r="K6" i="8"/>
  <c r="O6" i="8"/>
  <c r="F7" i="8"/>
  <c r="G7" i="8"/>
  <c r="H7" i="8"/>
  <c r="I7" i="8"/>
  <c r="M7" i="8"/>
  <c r="N7" i="8"/>
  <c r="O7" i="8"/>
  <c r="P7" i="8"/>
  <c r="F9" i="8"/>
  <c r="G9" i="8"/>
  <c r="H9" i="8"/>
  <c r="I9" i="8"/>
  <c r="M9" i="8"/>
  <c r="N9" i="8"/>
  <c r="O9" i="8"/>
  <c r="Q9" i="8" s="1"/>
  <c r="F10" i="8"/>
  <c r="G10" i="8"/>
  <c r="H10" i="8"/>
  <c r="I10" i="8"/>
  <c r="M10" i="8"/>
  <c r="N10" i="8"/>
  <c r="O10" i="8"/>
  <c r="F11" i="8"/>
  <c r="G11" i="8"/>
  <c r="H11" i="8"/>
  <c r="I11" i="8"/>
  <c r="M11" i="8"/>
  <c r="N11" i="8"/>
  <c r="O11" i="8"/>
  <c r="J12" i="8"/>
  <c r="K12" i="8"/>
  <c r="K45" i="8" s="1"/>
  <c r="F13" i="8"/>
  <c r="G13" i="8"/>
  <c r="H13" i="8"/>
  <c r="I13" i="8"/>
  <c r="M13" i="8"/>
  <c r="N13" i="8"/>
  <c r="O13" i="8"/>
  <c r="P13" i="8" s="1"/>
  <c r="F14" i="8"/>
  <c r="G14" i="8"/>
  <c r="H14" i="8"/>
  <c r="I14" i="8"/>
  <c r="M14" i="8"/>
  <c r="N14" i="8"/>
  <c r="O14" i="8"/>
  <c r="Q14" i="8" s="1"/>
  <c r="F15" i="8"/>
  <c r="G15" i="8"/>
  <c r="H15" i="8"/>
  <c r="I15" i="8"/>
  <c r="M15" i="8"/>
  <c r="N15" i="8"/>
  <c r="O15" i="8"/>
  <c r="P15" i="8"/>
  <c r="F16" i="8"/>
  <c r="G16" i="8"/>
  <c r="H16" i="8"/>
  <c r="I16" i="8"/>
  <c r="M16" i="8"/>
  <c r="N16" i="8"/>
  <c r="O16" i="8"/>
  <c r="F17" i="8"/>
  <c r="G17" i="8"/>
  <c r="H17" i="8"/>
  <c r="I17" i="8"/>
  <c r="M17" i="8"/>
  <c r="N17" i="8"/>
  <c r="Q17" i="8" s="1"/>
  <c r="O17" i="8"/>
  <c r="F18" i="8"/>
  <c r="G18" i="8"/>
  <c r="H18" i="8"/>
  <c r="I18" i="8"/>
  <c r="M18" i="8"/>
  <c r="N18" i="8"/>
  <c r="O18" i="8"/>
  <c r="F19" i="8"/>
  <c r="G19" i="8"/>
  <c r="H19" i="8"/>
  <c r="I19" i="8"/>
  <c r="M19" i="8"/>
  <c r="N19" i="8"/>
  <c r="O19" i="8"/>
  <c r="Q19" i="8" s="1"/>
  <c r="F20" i="8"/>
  <c r="G20" i="8"/>
  <c r="H20" i="8"/>
  <c r="I20" i="8"/>
  <c r="M20" i="8"/>
  <c r="N20" i="8"/>
  <c r="O20" i="8"/>
  <c r="P20" i="8" s="1"/>
  <c r="F22" i="8"/>
  <c r="G22" i="8"/>
  <c r="H22" i="8"/>
  <c r="I22" i="8"/>
  <c r="M22" i="8"/>
  <c r="N22" i="8"/>
  <c r="O22" i="8"/>
  <c r="P22" i="8" s="1"/>
  <c r="F23" i="8"/>
  <c r="G23" i="8"/>
  <c r="H23" i="8"/>
  <c r="I23" i="8"/>
  <c r="M23" i="8"/>
  <c r="N23" i="8"/>
  <c r="O23" i="8"/>
  <c r="Q23" i="8" s="1"/>
  <c r="F24" i="8"/>
  <c r="G24" i="8"/>
  <c r="H24" i="8"/>
  <c r="I24" i="8"/>
  <c r="M24" i="8"/>
  <c r="N24" i="8"/>
  <c r="O24" i="8"/>
  <c r="F27" i="8"/>
  <c r="G27" i="8"/>
  <c r="H27" i="8"/>
  <c r="I27" i="8"/>
  <c r="M27" i="8"/>
  <c r="N27" i="8"/>
  <c r="Q27" i="8" s="1"/>
  <c r="O27" i="8"/>
  <c r="F28" i="8"/>
  <c r="G28" i="8"/>
  <c r="H28" i="8"/>
  <c r="I28" i="8"/>
  <c r="M28" i="8"/>
  <c r="N28" i="8"/>
  <c r="O28" i="8"/>
  <c r="Q28" i="8" s="1"/>
  <c r="F29" i="8"/>
  <c r="G29" i="8"/>
  <c r="H29" i="8"/>
  <c r="I29" i="8"/>
  <c r="M29" i="8"/>
  <c r="N29" i="8"/>
  <c r="O29" i="8"/>
  <c r="P29" i="8" s="1"/>
  <c r="F30" i="8"/>
  <c r="G30" i="8"/>
  <c r="H30" i="8"/>
  <c r="I30" i="8"/>
  <c r="M30" i="8"/>
  <c r="N30" i="8"/>
  <c r="O30" i="8"/>
  <c r="Q30" i="8" s="1"/>
  <c r="F32" i="8"/>
  <c r="G32" i="8"/>
  <c r="H32" i="8"/>
  <c r="I32" i="8"/>
  <c r="M32" i="8"/>
  <c r="N32" i="8"/>
  <c r="O32" i="8"/>
  <c r="F33" i="8"/>
  <c r="G33" i="8"/>
  <c r="H33" i="8"/>
  <c r="I33" i="8"/>
  <c r="M33" i="8"/>
  <c r="N33" i="8"/>
  <c r="O33" i="8"/>
  <c r="F34" i="8"/>
  <c r="G34" i="8"/>
  <c r="H34" i="8"/>
  <c r="I34" i="8"/>
  <c r="M34" i="8"/>
  <c r="N34" i="8"/>
  <c r="O34" i="8"/>
  <c r="Q34" i="8" s="1"/>
  <c r="P34" i="8"/>
  <c r="F37" i="8"/>
  <c r="G37" i="8"/>
  <c r="H37" i="8"/>
  <c r="I37" i="8"/>
  <c r="M37" i="8"/>
  <c r="N37" i="8"/>
  <c r="O37" i="8"/>
  <c r="Q37" i="8" s="1"/>
  <c r="P37" i="8"/>
  <c r="J38" i="8"/>
  <c r="L38" i="8" s="1"/>
  <c r="N38" i="8"/>
  <c r="K38" i="8"/>
  <c r="F39" i="8"/>
  <c r="G39" i="8"/>
  <c r="H39" i="8"/>
  <c r="I39" i="8"/>
  <c r="M39" i="8"/>
  <c r="N39" i="8"/>
  <c r="Q39" i="8" s="1"/>
  <c r="O39" i="8"/>
  <c r="F40" i="8"/>
  <c r="G40" i="8"/>
  <c r="H40" i="8"/>
  <c r="I40" i="8"/>
  <c r="M40" i="8"/>
  <c r="N40" i="8"/>
  <c r="O40" i="8"/>
  <c r="Q40" i="8" s="1"/>
  <c r="F41" i="8"/>
  <c r="G41" i="8"/>
  <c r="H41" i="8"/>
  <c r="I41" i="8"/>
  <c r="M41" i="8"/>
  <c r="N41" i="8"/>
  <c r="O41" i="8"/>
  <c r="Q41" i="8" s="1"/>
  <c r="F42" i="8"/>
  <c r="G42" i="8"/>
  <c r="H42" i="8"/>
  <c r="I42" i="8"/>
  <c r="M42" i="8"/>
  <c r="N42" i="8"/>
  <c r="P42" i="8"/>
  <c r="O42" i="8"/>
  <c r="F44" i="8"/>
  <c r="G44" i="8"/>
  <c r="H44" i="8"/>
  <c r="I44" i="8"/>
  <c r="M44" i="8"/>
  <c r="N44" i="8"/>
  <c r="O44" i="8"/>
  <c r="P44" i="8" s="1"/>
  <c r="F46" i="8"/>
  <c r="G46" i="8"/>
  <c r="H46" i="8"/>
  <c r="I46" i="8"/>
  <c r="L46" i="8"/>
  <c r="M46" i="8"/>
  <c r="N46" i="8"/>
  <c r="Q46" i="8" s="1"/>
  <c r="O46" i="8"/>
  <c r="F48" i="8"/>
  <c r="G48" i="8"/>
  <c r="H48" i="8"/>
  <c r="I48" i="8"/>
  <c r="L48" i="8"/>
  <c r="M48" i="8"/>
  <c r="N48" i="8"/>
  <c r="Q48" i="8" s="1"/>
  <c r="O48" i="8"/>
  <c r="F49" i="8"/>
  <c r="G49" i="8"/>
  <c r="H49" i="8"/>
  <c r="I49" i="8"/>
  <c r="L49" i="8"/>
  <c r="M49" i="8"/>
  <c r="N49" i="8"/>
  <c r="Q49" i="8" s="1"/>
  <c r="O49" i="8"/>
  <c r="F50" i="8"/>
  <c r="G50" i="8"/>
  <c r="H50" i="8"/>
  <c r="I50" i="8"/>
  <c r="L50" i="8"/>
  <c r="M50" i="8"/>
  <c r="N50" i="8"/>
  <c r="Q50" i="8" s="1"/>
  <c r="O50" i="8"/>
  <c r="F51" i="8"/>
  <c r="G51" i="8"/>
  <c r="H51" i="8"/>
  <c r="I51" i="8"/>
  <c r="L51" i="8"/>
  <c r="M51" i="8"/>
  <c r="N51" i="8"/>
  <c r="Q51" i="8" s="1"/>
  <c r="O51" i="8"/>
  <c r="F54" i="8"/>
  <c r="G54" i="8"/>
  <c r="H54" i="8"/>
  <c r="I54" i="8"/>
  <c r="L54" i="8"/>
  <c r="M54" i="8"/>
  <c r="N54" i="8"/>
  <c r="Q54" i="8" s="1"/>
  <c r="O54" i="8"/>
  <c r="F57" i="8"/>
  <c r="G57" i="8"/>
  <c r="H57" i="8"/>
  <c r="I57" i="8"/>
  <c r="L57" i="8"/>
  <c r="M57" i="8"/>
  <c r="N57" i="8"/>
  <c r="O57" i="8"/>
  <c r="F58" i="8"/>
  <c r="G58" i="8"/>
  <c r="H58" i="8"/>
  <c r="I58" i="8"/>
  <c r="L58" i="8"/>
  <c r="M58" i="8"/>
  <c r="N58" i="8"/>
  <c r="P58" i="8" s="1"/>
  <c r="O58" i="8"/>
  <c r="F59" i="8"/>
  <c r="H59" i="8"/>
  <c r="I59" i="8"/>
  <c r="L59" i="8"/>
  <c r="M59" i="8"/>
  <c r="N59" i="8"/>
  <c r="O59" i="8"/>
  <c r="I60" i="8"/>
  <c r="L60" i="8"/>
  <c r="M60" i="8"/>
  <c r="Q60" i="8"/>
  <c r="C11" i="7"/>
  <c r="D11" i="7"/>
  <c r="O11" i="7" s="1"/>
  <c r="E11" i="7"/>
  <c r="F11" i="7"/>
  <c r="H11" i="7" s="1"/>
  <c r="K11" i="7"/>
  <c r="L11" i="7"/>
  <c r="N11" i="7" s="1"/>
  <c r="G12" i="7"/>
  <c r="H12" i="7"/>
  <c r="I12" i="7"/>
  <c r="J12" i="7"/>
  <c r="N12" i="7"/>
  <c r="O12" i="7"/>
  <c r="P12" i="7"/>
  <c r="Q12" i="7"/>
  <c r="G13" i="7"/>
  <c r="H13" i="7"/>
  <c r="I13" i="7"/>
  <c r="J13" i="7"/>
  <c r="N13" i="7"/>
  <c r="O13" i="7"/>
  <c r="P13" i="7"/>
  <c r="C14" i="7"/>
  <c r="C10" i="7" s="1"/>
  <c r="C40" i="7" s="1"/>
  <c r="C67" i="7" s="1"/>
  <c r="D14" i="7"/>
  <c r="F14" i="7"/>
  <c r="K14" i="7"/>
  <c r="O14" i="7" s="1"/>
  <c r="R14" i="7" s="1"/>
  <c r="L14" i="7"/>
  <c r="G15" i="7"/>
  <c r="H15" i="7"/>
  <c r="I15" i="7"/>
  <c r="J15" i="7"/>
  <c r="M15" i="7"/>
  <c r="M14" i="7" s="1"/>
  <c r="N15" i="7"/>
  <c r="O15" i="7"/>
  <c r="P15" i="7"/>
  <c r="G16" i="7"/>
  <c r="H16" i="7"/>
  <c r="I16" i="7"/>
  <c r="J16" i="7"/>
  <c r="M16" i="7"/>
  <c r="N16" i="7"/>
  <c r="O16" i="7"/>
  <c r="P16" i="7"/>
  <c r="R16" i="7"/>
  <c r="C17" i="7"/>
  <c r="D17" i="7"/>
  <c r="F17" i="7"/>
  <c r="K17" i="7"/>
  <c r="L17" i="7"/>
  <c r="N17" i="7" s="1"/>
  <c r="G18" i="7"/>
  <c r="H18" i="7"/>
  <c r="I18" i="7"/>
  <c r="J18" i="7"/>
  <c r="M18" i="7"/>
  <c r="N18" i="7"/>
  <c r="O18" i="7"/>
  <c r="P18" i="7"/>
  <c r="R18" i="7" s="1"/>
  <c r="Q18" i="7"/>
  <c r="G19" i="7"/>
  <c r="H19" i="7"/>
  <c r="I19" i="7"/>
  <c r="J19" i="7"/>
  <c r="M19" i="7"/>
  <c r="N19" i="7"/>
  <c r="O19" i="7"/>
  <c r="P19" i="7"/>
  <c r="G20" i="7"/>
  <c r="H20" i="7"/>
  <c r="I20" i="7"/>
  <c r="J20" i="7"/>
  <c r="M20" i="7"/>
  <c r="N20" i="7"/>
  <c r="O20" i="7"/>
  <c r="Q20" i="7" s="1"/>
  <c r="P20" i="7"/>
  <c r="D21" i="7"/>
  <c r="F21" i="7"/>
  <c r="H21" i="7"/>
  <c r="K21" i="7"/>
  <c r="O21" i="7"/>
  <c r="L21" i="7"/>
  <c r="M21" i="7" s="1"/>
  <c r="G22" i="7"/>
  <c r="H22" i="7"/>
  <c r="I22" i="7"/>
  <c r="J22" i="7"/>
  <c r="M22" i="7"/>
  <c r="N22" i="7"/>
  <c r="O22" i="7"/>
  <c r="P22" i="7"/>
  <c r="G23" i="7"/>
  <c r="H23" i="7"/>
  <c r="I23" i="7"/>
  <c r="J23" i="7"/>
  <c r="M23" i="7"/>
  <c r="N23" i="7"/>
  <c r="O23" i="7"/>
  <c r="P23" i="7"/>
  <c r="R23" i="7" s="1"/>
  <c r="G25" i="7"/>
  <c r="H25" i="7"/>
  <c r="I25" i="7"/>
  <c r="J25" i="7"/>
  <c r="M25" i="7"/>
  <c r="N25" i="7"/>
  <c r="O25" i="7"/>
  <c r="P25" i="7"/>
  <c r="Q25" i="7" s="1"/>
  <c r="D26" i="7"/>
  <c r="I26" i="7" s="1"/>
  <c r="E26" i="7"/>
  <c r="F26" i="7"/>
  <c r="K26" i="7"/>
  <c r="O26" i="7"/>
  <c r="L26" i="7"/>
  <c r="P26" i="7"/>
  <c r="Q26" i="7" s="1"/>
  <c r="G27" i="7"/>
  <c r="H27" i="7"/>
  <c r="I27" i="7"/>
  <c r="J27" i="7"/>
  <c r="M27" i="7"/>
  <c r="N27" i="7"/>
  <c r="O27" i="7"/>
  <c r="P27" i="7"/>
  <c r="Q27" i="7"/>
  <c r="G28" i="7"/>
  <c r="H28" i="7"/>
  <c r="I28" i="7"/>
  <c r="J28" i="7"/>
  <c r="M28" i="7"/>
  <c r="N28" i="7"/>
  <c r="O28" i="7"/>
  <c r="P28" i="7"/>
  <c r="G29" i="7"/>
  <c r="H29" i="7"/>
  <c r="I29" i="7"/>
  <c r="J29" i="7"/>
  <c r="M29" i="7"/>
  <c r="N29" i="7"/>
  <c r="O29" i="7"/>
  <c r="P29" i="7"/>
  <c r="R29" i="7" s="1"/>
  <c r="C30" i="7"/>
  <c r="D30" i="7"/>
  <c r="E30" i="7"/>
  <c r="F30" i="7"/>
  <c r="G30" i="7" s="1"/>
  <c r="K30" i="7"/>
  <c r="L30" i="7"/>
  <c r="G31" i="7"/>
  <c r="H31" i="7"/>
  <c r="I31" i="7"/>
  <c r="J31" i="7"/>
  <c r="M31" i="7"/>
  <c r="N31" i="7"/>
  <c r="O31" i="7"/>
  <c r="P31" i="7"/>
  <c r="H32" i="7"/>
  <c r="I32" i="7"/>
  <c r="J32" i="7"/>
  <c r="M32" i="7"/>
  <c r="N32" i="7"/>
  <c r="O32" i="7"/>
  <c r="P32" i="7"/>
  <c r="G33" i="7"/>
  <c r="H33" i="7"/>
  <c r="I33" i="7"/>
  <c r="J33" i="7"/>
  <c r="M33" i="7"/>
  <c r="N33" i="7"/>
  <c r="O33" i="7"/>
  <c r="P33" i="7"/>
  <c r="R33" i="7" s="1"/>
  <c r="G34" i="7"/>
  <c r="H34" i="7"/>
  <c r="I34" i="7"/>
  <c r="J34" i="7"/>
  <c r="M34" i="7"/>
  <c r="N34" i="7"/>
  <c r="O34" i="7"/>
  <c r="P34" i="7"/>
  <c r="R34" i="7" s="1"/>
  <c r="G35" i="7"/>
  <c r="H35" i="7"/>
  <c r="I35" i="7"/>
  <c r="J35" i="7"/>
  <c r="M35" i="7"/>
  <c r="N35" i="7"/>
  <c r="O35" i="7"/>
  <c r="P35" i="7"/>
  <c r="Q35" i="7" s="1"/>
  <c r="C37" i="7"/>
  <c r="F37" i="7"/>
  <c r="G37" i="7"/>
  <c r="K37" i="7"/>
  <c r="O37" i="7"/>
  <c r="L37" i="7"/>
  <c r="M37" i="7" s="1"/>
  <c r="G38" i="7"/>
  <c r="H38" i="7"/>
  <c r="M38" i="7"/>
  <c r="O38" i="7"/>
  <c r="P38" i="7"/>
  <c r="Q38" i="7" s="1"/>
  <c r="G39" i="7"/>
  <c r="H39" i="7"/>
  <c r="M39" i="7"/>
  <c r="O39" i="7"/>
  <c r="P39" i="7"/>
  <c r="C43" i="7"/>
  <c r="K43" i="7"/>
  <c r="O43" i="7" s="1"/>
  <c r="L43" i="7"/>
  <c r="M43" i="7"/>
  <c r="G44" i="7"/>
  <c r="H44" i="7"/>
  <c r="I44" i="7"/>
  <c r="J44" i="7"/>
  <c r="M44" i="7"/>
  <c r="N44" i="7"/>
  <c r="O44" i="7"/>
  <c r="P44" i="7"/>
  <c r="G45" i="7"/>
  <c r="H45" i="7"/>
  <c r="I45" i="7"/>
  <c r="J45" i="7"/>
  <c r="M45" i="7"/>
  <c r="N45" i="7"/>
  <c r="O45" i="7"/>
  <c r="P45" i="7"/>
  <c r="R45" i="7" s="1"/>
  <c r="C47" i="7"/>
  <c r="C42" i="7" s="1"/>
  <c r="C41" i="7" s="1"/>
  <c r="G48" i="7"/>
  <c r="H48" i="7"/>
  <c r="I48" i="7"/>
  <c r="J48" i="7"/>
  <c r="M48" i="7"/>
  <c r="N48" i="7"/>
  <c r="O48" i="7"/>
  <c r="P48" i="7"/>
  <c r="G51" i="7"/>
  <c r="H51" i="7"/>
  <c r="I51" i="7"/>
  <c r="J51" i="7"/>
  <c r="M51" i="7"/>
  <c r="N51" i="7"/>
  <c r="O51" i="7"/>
  <c r="O47" i="7" s="1"/>
  <c r="P51" i="7"/>
  <c r="G54" i="7"/>
  <c r="H54" i="7"/>
  <c r="I54" i="7"/>
  <c r="J54" i="7"/>
  <c r="M54" i="7"/>
  <c r="N54" i="7"/>
  <c r="O54" i="7"/>
  <c r="R54" i="7" s="1"/>
  <c r="P54" i="7"/>
  <c r="Q54" i="7" s="1"/>
  <c r="G55" i="7"/>
  <c r="H55" i="7"/>
  <c r="I55" i="7"/>
  <c r="J55" i="7"/>
  <c r="M55" i="7"/>
  <c r="N55" i="7"/>
  <c r="G65" i="7"/>
  <c r="H65" i="7"/>
  <c r="I65" i="7"/>
  <c r="J65" i="7"/>
  <c r="M65" i="7"/>
  <c r="N65" i="7"/>
  <c r="O65" i="7"/>
  <c r="P65" i="7"/>
  <c r="R65" i="7" s="1"/>
  <c r="G66" i="7"/>
  <c r="I66" i="7"/>
  <c r="M66" i="7"/>
  <c r="N66" i="7"/>
  <c r="O66" i="7"/>
  <c r="P66" i="7"/>
  <c r="M6" i="8"/>
  <c r="Q59" i="8"/>
  <c r="P59" i="8"/>
  <c r="Q52" i="8"/>
  <c r="P41" i="8"/>
  <c r="P21" i="8"/>
  <c r="Q21" i="8"/>
  <c r="I21" i="7"/>
  <c r="J21" i="7"/>
  <c r="M26" i="7"/>
  <c r="N26" i="7"/>
  <c r="D42" i="7"/>
  <c r="E10" i="7"/>
  <c r="P48" i="8"/>
  <c r="P51" i="8"/>
  <c r="P54" i="8"/>
  <c r="P50" i="8"/>
  <c r="I38" i="8"/>
  <c r="G6" i="8"/>
  <c r="Q13" i="8"/>
  <c r="P35" i="8"/>
  <c r="G56" i="8"/>
  <c r="R66" i="7"/>
  <c r="R51" i="7"/>
  <c r="Q48" i="7"/>
  <c r="R13" i="7"/>
  <c r="H43" i="7"/>
  <c r="P11" i="7"/>
  <c r="J11" i="7"/>
  <c r="G21" i="7"/>
  <c r="P43" i="7"/>
  <c r="I43" i="7"/>
  <c r="Q15" i="7"/>
  <c r="Q44" i="7"/>
  <c r="Q39" i="7"/>
  <c r="R61" i="7"/>
  <c r="R59" i="7"/>
  <c r="J47" i="7"/>
  <c r="F42" i="7"/>
  <c r="F41" i="7"/>
  <c r="M17" i="7"/>
  <c r="P14" i="7"/>
  <c r="N47" i="7"/>
  <c r="R44" i="7"/>
  <c r="Q45" i="7"/>
  <c r="H37" i="7"/>
  <c r="M47" i="7"/>
  <c r="K42" i="7"/>
  <c r="K41" i="7" s="1"/>
  <c r="K64" i="7" s="1"/>
  <c r="K67" i="7" s="1"/>
  <c r="Q13" i="7"/>
  <c r="Q61" i="7"/>
  <c r="G26" i="7"/>
  <c r="G24" i="7"/>
  <c r="G47" i="7"/>
  <c r="N14" i="7"/>
  <c r="I14" i="7"/>
  <c r="E42" i="7"/>
  <c r="R27" i="7"/>
  <c r="P47" i="7"/>
  <c r="Q51" i="7"/>
  <c r="H47" i="7"/>
  <c r="G43" i="7"/>
  <c r="J30" i="7"/>
  <c r="F24" i="7"/>
  <c r="H30" i="7"/>
  <c r="J26" i="7"/>
  <c r="I11" i="7"/>
  <c r="D10" i="7"/>
  <c r="P10" i="8"/>
  <c r="P49" i="8"/>
  <c r="C45" i="8"/>
  <c r="C47" i="8" s="1"/>
  <c r="Q22" i="8"/>
  <c r="Q29" i="8"/>
  <c r="P26" i="8"/>
  <c r="Q42" i="8"/>
  <c r="F38" i="8"/>
  <c r="D45" i="8"/>
  <c r="D47" i="8"/>
  <c r="D55" i="8" s="1"/>
  <c r="D61" i="8" s="1"/>
  <c r="O31" i="8"/>
  <c r="F31" i="8"/>
  <c r="E45" i="8"/>
  <c r="I45" i="8" s="1"/>
  <c r="I31" i="8"/>
  <c r="H31" i="8"/>
  <c r="P30" i="8"/>
  <c r="F12" i="8"/>
  <c r="G12" i="8"/>
  <c r="I12" i="8"/>
  <c r="F6" i="8"/>
  <c r="N6" i="8"/>
  <c r="I6" i="8"/>
  <c r="H42" i="7"/>
  <c r="I42" i="7"/>
  <c r="L56" i="8"/>
  <c r="P57" i="8"/>
  <c r="Q57" i="8"/>
  <c r="Q24" i="8"/>
  <c r="Q44" i="8"/>
  <c r="L6" i="8"/>
  <c r="Q7" i="8"/>
  <c r="Q8" i="8"/>
  <c r="Q35" i="8"/>
  <c r="P19" i="8"/>
  <c r="Q15" i="8"/>
  <c r="P9" i="8"/>
  <c r="P46" i="8"/>
  <c r="P25" i="8"/>
  <c r="P39" i="8"/>
  <c r="P24" i="8"/>
  <c r="P18" i="8"/>
  <c r="P16" i="8"/>
  <c r="P11" i="8"/>
  <c r="P17" i="8"/>
  <c r="K47" i="8"/>
  <c r="K55" i="8"/>
  <c r="K61" i="8" s="1"/>
  <c r="M38" i="8"/>
  <c r="M12" i="8"/>
  <c r="N12" i="8"/>
  <c r="Q18" i="8"/>
  <c r="L12" i="8"/>
  <c r="O12" i="8"/>
  <c r="Q16" i="8"/>
  <c r="Q11" i="8"/>
  <c r="Q10" i="8"/>
  <c r="F56" i="8"/>
  <c r="O56" i="8"/>
  <c r="F45" i="8"/>
  <c r="N43" i="7"/>
  <c r="Q55" i="7"/>
  <c r="Q16" i="7"/>
  <c r="Q46" i="7"/>
  <c r="Q57" i="7"/>
  <c r="R43" i="7"/>
  <c r="P17" i="7"/>
  <c r="R17" i="7" s="1"/>
  <c r="L42" i="7"/>
  <c r="N42" i="7" s="1"/>
  <c r="R25" i="7"/>
  <c r="R15" i="7"/>
  <c r="Q62" i="7"/>
  <c r="R12" i="7"/>
  <c r="Q66" i="7"/>
  <c r="Q49" i="7"/>
  <c r="Q47" i="7" s="1"/>
  <c r="Q58" i="7"/>
  <c r="Q56" i="7"/>
  <c r="R26" i="7"/>
  <c r="Q43" i="7"/>
  <c r="Q63" i="7"/>
  <c r="O17" i="7"/>
  <c r="Q33" i="7"/>
  <c r="R62" i="7"/>
  <c r="R48" i="7"/>
  <c r="R57" i="7"/>
  <c r="K10" i="7"/>
  <c r="O10" i="7"/>
  <c r="Q65" i="7"/>
  <c r="M30" i="7"/>
  <c r="O30" i="7"/>
  <c r="N30" i="7"/>
  <c r="K24" i="7"/>
  <c r="Q34" i="7"/>
  <c r="O45" i="8"/>
  <c r="Q56" i="8"/>
  <c r="P42" i="7"/>
  <c r="R11" i="7"/>
  <c r="Q11" i="7"/>
  <c r="K40" i="7"/>
  <c r="C55" i="8" l="1"/>
  <c r="E47" i="8"/>
  <c r="M31" i="8"/>
  <c r="H26" i="7"/>
  <c r="E24" i="7"/>
  <c r="E40" i="7" s="1"/>
  <c r="M42" i="7"/>
  <c r="L41" i="7"/>
  <c r="P12" i="8"/>
  <c r="Q12" i="8"/>
  <c r="R20" i="7"/>
  <c r="Q19" i="7"/>
  <c r="R19" i="7"/>
  <c r="I56" i="8"/>
  <c r="Q28" i="7"/>
  <c r="R28" i="7"/>
  <c r="Q22" i="7"/>
  <c r="R22" i="7"/>
  <c r="P21" i="7"/>
  <c r="N21" i="7"/>
  <c r="R36" i="7"/>
  <c r="Q36" i="7"/>
  <c r="Q43" i="8"/>
  <c r="P43" i="8"/>
  <c r="J45" i="8"/>
  <c r="P37" i="7"/>
  <c r="Q37" i="7" s="1"/>
  <c r="G14" i="7"/>
  <c r="H14" i="7"/>
  <c r="J14" i="7"/>
  <c r="G45" i="8"/>
  <c r="H45" i="8"/>
  <c r="R47" i="7"/>
  <c r="Q23" i="7"/>
  <c r="H56" i="8"/>
  <c r="P14" i="8"/>
  <c r="R31" i="7"/>
  <c r="Q31" i="7"/>
  <c r="P30" i="7"/>
  <c r="L24" i="7"/>
  <c r="I17" i="7"/>
  <c r="J17" i="7"/>
  <c r="H17" i="7"/>
  <c r="G17" i="7"/>
  <c r="Q32" i="8"/>
  <c r="P32" i="8"/>
  <c r="P6" i="8"/>
  <c r="Q6" i="8"/>
  <c r="O38" i="8"/>
  <c r="H38" i="8"/>
  <c r="G38" i="8"/>
  <c r="N31" i="8"/>
  <c r="Q17" i="7"/>
  <c r="H24" i="7"/>
  <c r="G42" i="7"/>
  <c r="E41" i="7"/>
  <c r="G41" i="7" s="1"/>
  <c r="R32" i="7"/>
  <c r="Q32" i="7"/>
  <c r="P33" i="8"/>
  <c r="Q33" i="8"/>
  <c r="L45" i="8"/>
  <c r="I41" i="7"/>
  <c r="R42" i="7"/>
  <c r="R35" i="7"/>
  <c r="Q14" i="7"/>
  <c r="J42" i="7"/>
  <c r="D41" i="7"/>
  <c r="O42" i="7"/>
  <c r="Q42" i="7" s="1"/>
  <c r="F10" i="7"/>
  <c r="Q29" i="7"/>
  <c r="P27" i="8"/>
  <c r="P28" i="8"/>
  <c r="I30" i="7"/>
  <c r="I24" i="7" s="1"/>
  <c r="Q58" i="8"/>
  <c r="P23" i="8"/>
  <c r="D24" i="7"/>
  <c r="O24" i="7" s="1"/>
  <c r="G11" i="7"/>
  <c r="M11" i="7"/>
  <c r="P40" i="8"/>
  <c r="P36" i="8"/>
  <c r="Q20" i="8"/>
  <c r="L10" i="7"/>
  <c r="P53" i="8"/>
  <c r="Q38" i="8" l="1"/>
  <c r="P38" i="8"/>
  <c r="J47" i="8"/>
  <c r="N45" i="8"/>
  <c r="M45" i="8"/>
  <c r="H41" i="7"/>
  <c r="P24" i="7"/>
  <c r="M24" i="7"/>
  <c r="N24" i="7"/>
  <c r="P41" i="7"/>
  <c r="N41" i="7"/>
  <c r="M41" i="7"/>
  <c r="O41" i="7"/>
  <c r="J41" i="7"/>
  <c r="D40" i="7"/>
  <c r="R21" i="7"/>
  <c r="Q21" i="7"/>
  <c r="P10" i="7"/>
  <c r="N10" i="7"/>
  <c r="L40" i="7"/>
  <c r="M10" i="7"/>
  <c r="E64" i="7"/>
  <c r="E67" i="7" s="1"/>
  <c r="H47" i="8"/>
  <c r="E55" i="8"/>
  <c r="I47" i="8"/>
  <c r="F47" i="8"/>
  <c r="G47" i="8"/>
  <c r="O47" i="8"/>
  <c r="J10" i="7"/>
  <c r="I10" i="7"/>
  <c r="H10" i="7"/>
  <c r="F40" i="7"/>
  <c r="G10" i="7"/>
  <c r="R30" i="7"/>
  <c r="Q30" i="7"/>
  <c r="C61" i="8"/>
  <c r="J24" i="7"/>
  <c r="Q31" i="8"/>
  <c r="P31" i="8"/>
  <c r="R24" i="7" l="1"/>
  <c r="Q24" i="7"/>
  <c r="N40" i="7"/>
  <c r="M40" i="7"/>
  <c r="P40" i="7"/>
  <c r="Q45" i="8"/>
  <c r="P45" i="8"/>
  <c r="J55" i="8"/>
  <c r="L47" i="8"/>
  <c r="L55" i="8" s="1"/>
  <c r="M47" i="8"/>
  <c r="N47" i="8"/>
  <c r="D64" i="7"/>
  <c r="D67" i="7" s="1"/>
  <c r="O67" i="7" s="1"/>
  <c r="O40" i="7"/>
  <c r="O64" i="7"/>
  <c r="P47" i="8"/>
  <c r="Q47" i="8"/>
  <c r="Q10" i="7"/>
  <c r="R10" i="7"/>
  <c r="R41" i="7"/>
  <c r="Q41" i="7"/>
  <c r="L64" i="7"/>
  <c r="G40" i="7"/>
  <c r="F64" i="7"/>
  <c r="H40" i="7"/>
  <c r="J40" i="7"/>
  <c r="I40" i="7"/>
  <c r="G55" i="8"/>
  <c r="E61" i="8"/>
  <c r="F55" i="8"/>
  <c r="I55" i="8"/>
  <c r="H55" i="8"/>
  <c r="O55" i="8"/>
  <c r="O61" i="8" l="1"/>
  <c r="H61" i="8"/>
  <c r="F61" i="8"/>
  <c r="I61" i="8"/>
  <c r="G61" i="8"/>
  <c r="J61" i="8"/>
  <c r="M55" i="8"/>
  <c r="N55" i="8"/>
  <c r="Q55" i="8" s="1"/>
  <c r="N64" i="7"/>
  <c r="M64" i="7"/>
  <c r="L67" i="7"/>
  <c r="Q40" i="7"/>
  <c r="R40" i="7"/>
  <c r="P64" i="7"/>
  <c r="P55" i="8"/>
  <c r="F67" i="7"/>
  <c r="J64" i="7"/>
  <c r="I64" i="7"/>
  <c r="G64" i="7"/>
  <c r="H64" i="7"/>
  <c r="Q64" i="7" l="1"/>
  <c r="R64" i="7"/>
  <c r="L61" i="8"/>
  <c r="M61" i="8"/>
  <c r="N61" i="8"/>
  <c r="N67" i="7"/>
  <c r="M67" i="7"/>
  <c r="P67" i="7"/>
  <c r="H67" i="7"/>
  <c r="I67" i="7"/>
  <c r="J67" i="7"/>
  <c r="G67" i="7"/>
  <c r="P61" i="8"/>
  <c r="Q61" i="8"/>
  <c r="R67" i="7" l="1"/>
  <c r="Q67" i="7"/>
</calcChain>
</file>

<file path=xl/sharedStrings.xml><?xml version="1.0" encoding="utf-8"?>
<sst xmlns="http://schemas.openxmlformats.org/spreadsheetml/2006/main" count="265" uniqueCount="228">
  <si>
    <t>Кредитування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</si>
  <si>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</si>
  <si>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</si>
  <si>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</si>
  <si>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</si>
  <si>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</si>
  <si>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</si>
  <si>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</si>
  <si>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4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</si>
  <si>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</si>
  <si>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</si>
  <si>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</si>
  <si>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</si>
  <si>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</si>
  <si>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</si>
  <si>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</si>
  <si>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</si>
  <si>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</si>
  <si>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</si>
  <si>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 xml:space="preserve">Збір за забруднення навколишнього природнього середовища </t>
  </si>
  <si>
    <t>Цільові фонди, утоворені органами місцевого самоврядування</t>
  </si>
  <si>
    <t xml:space="preserve">  </t>
  </si>
  <si>
    <t>Найменування видатків</t>
  </si>
  <si>
    <t>900201</t>
  </si>
  <si>
    <t>900202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</si>
  <si>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</si>
  <si>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</si>
  <si>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</si>
  <si>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Податки на доходи, податки на прибуток, податки на збільшення ринкової вартості</t>
  </si>
  <si>
    <t>Податки на власність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</si>
  <si>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</si>
  <si>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</si>
  <si>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</si>
  <si>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</si>
  <si>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</si>
  <si>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</si>
  <si>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</si>
  <si>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Доходи від операцій з капіталом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</si>
  <si>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</si>
  <si>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</si>
  <si>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</si>
  <si>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</si>
  <si>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</si>
  <si>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</si>
  <si>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</si>
  <si>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</si>
  <si>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</si>
  <si>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 xml:space="preserve">Застверджено місцевими радами на 2005 рік </t>
  </si>
  <si>
    <t>Доходи від операцій  з кредитування та надання гарантій</t>
  </si>
  <si>
    <t>Відхилення       від кошторисних призначень (+;-)</t>
  </si>
  <si>
    <t>Виконано з початку року</t>
  </si>
  <si>
    <t>Інші податки та збори</t>
  </si>
  <si>
    <t>Екологічний податок</t>
  </si>
  <si>
    <t>Збір за забруднення навколишнього природного середовища  </t>
  </si>
  <si>
    <t>Збір за першу реєстрацію транспортного засобу</t>
  </si>
  <si>
    <t>16</t>
  </si>
  <si>
    <t>17</t>
  </si>
  <si>
    <t>Базова дотація</t>
  </si>
  <si>
    <t>6</t>
  </si>
  <si>
    <t>7</t>
  </si>
  <si>
    <t>2000</t>
  </si>
  <si>
    <t>3000</t>
  </si>
  <si>
    <t>3100</t>
  </si>
  <si>
    <t>3110</t>
  </si>
  <si>
    <t>3130</t>
  </si>
  <si>
    <t>3140</t>
  </si>
  <si>
    <t>3200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</si>
  <si>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</si>
  <si>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</si>
  <si>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</si>
  <si>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</si>
  <si>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</si>
  <si>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</si>
  <si>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3090</t>
  </si>
  <si>
    <t>3050</t>
  </si>
  <si>
    <t>3190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</si>
  <si>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</si>
  <si>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</si>
  <si>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</si>
  <si>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</si>
  <si>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</si>
  <si>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</si>
  <si>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</si>
  <si>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</si>
  <si>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</si>
  <si>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</si>
  <si>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9100</t>
  </si>
  <si>
    <t xml:space="preserve">про виконання обласного бюджету  </t>
  </si>
  <si>
    <t>Код типової програмної класифікації видатків та кредитування місцевих бюджетів</t>
  </si>
  <si>
    <t>Усього</t>
  </si>
  <si>
    <t>Разом видатків без урахування міжбюджетних трансфертів</t>
  </si>
  <si>
    <t>900203</t>
  </si>
  <si>
    <t>Субвенція з державного бюджету місцевим бюджетам на надання державної підтримки особам з особливими освітніми потребами</t>
  </si>
  <si>
    <t>II  Видатки  обласного бюджету (загальний та спеціальний фонди)</t>
  </si>
  <si>
    <t xml:space="preserve"> I. Доходи обласного бюджету (загальний та спеціальний фонди)</t>
  </si>
  <si>
    <t>в тис.грн.</t>
  </si>
  <si>
    <t>відхилення</t>
  </si>
  <si>
    <t>контроль по казнач звіту 90010100 в грн.коп</t>
  </si>
  <si>
    <t>контроль по казнач звіту 90010200 в грн.коп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</si>
  <si>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здоров’я</t>
  </si>
  <si>
    <t>41033900</t>
  </si>
  <si>
    <t>41035400</t>
  </si>
  <si>
    <t>Освітня субвенція з державного бюджету місцевим бюджетам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</si>
  <si>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</si>
  <si>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</si>
  <si>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Інша діяльність у сфері державного управління</t>
  </si>
  <si>
    <t>3120</t>
  </si>
  <si>
    <t>3170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</si>
  <si>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</si>
  <si>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</si>
  <si>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</si>
  <si>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</si>
  <si>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</si>
  <si>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</si>
  <si>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реалізації окремих програм для осіб з інвалідністю</t>
  </si>
  <si>
    <t>Забезпечення обробки інформації з нарахування та виплати допомог і компенсацій</t>
  </si>
  <si>
    <t>Інші заклади та заходи</t>
  </si>
  <si>
    <t>7100</t>
  </si>
  <si>
    <t>8300</t>
  </si>
  <si>
    <t>8400</t>
  </si>
  <si>
    <t>8700</t>
  </si>
  <si>
    <t>Економічна діяльність</t>
  </si>
  <si>
    <t>Сільське, лісове, рибне господарство та мисливство</t>
  </si>
  <si>
    <t>Будівництво та регіональний розвиток</t>
  </si>
  <si>
    <t>Транспорт та транспортна інфраструктура, дорожнє господарство</t>
  </si>
  <si>
    <t>Інша діяльність</t>
  </si>
  <si>
    <t>Охорона навколишнього природного середовища</t>
  </si>
  <si>
    <t>9200</t>
  </si>
  <si>
    <t>9300</t>
  </si>
  <si>
    <t>9400</t>
  </si>
  <si>
    <t>9700</t>
  </si>
  <si>
    <t>Дотації з місцевого бюджету іншим бюджетам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</si>
  <si>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</si>
  <si>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</si>
  <si>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</si>
  <si>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</si>
  <si>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</si>
  <si>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Податок з власників транспортних засобів та інших самохідних машин і механізмів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</si>
  <si>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</si>
  <si>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</si>
  <si>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</si>
  <si>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Адміністративні збори та платежі, доходи від некомерційної господарської діяльності </t>
  </si>
  <si>
    <t>Субвенції з державного бюджету місцевим бюджетам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</si>
  <si>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</si>
  <si>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</si>
  <si>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місцевих бюджетів іншим місцевим бюджетам</t>
  </si>
  <si>
    <t>Бюджетні позички  суб'єктам господарювання  та їх повернення</t>
  </si>
  <si>
    <t>Охорона здоров'я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</si>
  <si>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</si>
  <si>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</si>
  <si>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41054100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</si>
  <si>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</si>
  <si>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Відхилення (+/-)</t>
  </si>
  <si>
    <t xml:space="preserve">     Відхилення       (+/-)</t>
  </si>
  <si>
    <t>Відхилення                 (+/-)</t>
  </si>
  <si>
    <t>Податок та збір на доходи фізичних осіб</t>
  </si>
  <si>
    <t>Дотації з державного бюджету місцевим бюджетам</t>
  </si>
  <si>
    <t>Усього доходів з урахуванням міжбюджетних трансфертів з державного бюджету</t>
  </si>
  <si>
    <t xml:space="preserve">Усього </t>
  </si>
  <si>
    <t>Усього доходів без урахування міжбюджетних трансфертів</t>
  </si>
  <si>
    <t>24170000</t>
  </si>
  <si>
    <t>Надходження коштів пайової участі у розвитку інфраструктури населеного пункту</t>
  </si>
  <si>
    <t>Всього видатків з міжбюджетними трансфертами</t>
  </si>
  <si>
    <t>РАЗОМ</t>
  </si>
  <si>
    <t>(тис. грн)</t>
  </si>
  <si>
    <t>8200</t>
  </si>
  <si>
    <t>Громадський порядок та безпека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</si>
  <si>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</si>
  <si>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</si>
  <si>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</si>
  <si>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9500</t>
  </si>
  <si>
    <t>9600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</si>
  <si>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</si>
  <si>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Субвенції з місцевого бюджету іншим місцевим бюджетам на здійснення інших програм та заходів за рахунок субвенцій з державного бюджету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</si>
  <si>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</si>
  <si>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(по шифровому звіту)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</si>
  <si>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</si>
  <si>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42000000</t>
  </si>
  <si>
    <t>Від Європейського Союзу, урядів іноземних держав, міжнародних організацій, донорських установ</t>
  </si>
  <si>
    <t>Процент виконання до плану 2025 року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</si>
  <si>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</si>
  <si>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</si>
  <si>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</si>
  <si>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</si>
  <si>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</si>
  <si>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</si>
  <si>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</si>
  <si>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</si>
  <si>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внутрішніх кредитів</t>
  </si>
  <si>
    <t>Повернення внутрішніх кредитів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</si>
  <si>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</si>
  <si>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</si>
  <si>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</si>
  <si>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</si>
  <si>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Організація та проведення громадських робіт</t>
  </si>
  <si>
    <t>7500</t>
  </si>
  <si>
    <t>Зв`язок, телекомунікації та інформатика</t>
  </si>
  <si>
    <t>Інші програми та заходи, пов`язані з економічною діяльністю</t>
  </si>
  <si>
    <t>8600</t>
  </si>
  <si>
    <t>Обслуговування місцевого боргу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</si>
  <si>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</si>
  <si>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</si>
  <si>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</si>
  <si>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41030900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</si>
  <si>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</si>
  <si>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Рентна плата за користування надрами загальнодержавного значення</t>
  </si>
  <si>
    <t>Надходження від орендної плати за користування єдиним майновим комплексом та іншим державним майном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</si>
  <si>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</si>
  <si>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</si>
  <si>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Захист населення і територій від надзвичайних ситуацій</t>
  </si>
  <si>
    <t>Медіа (Засоби масової інформації)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</si>
  <si>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</si>
  <si>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</si>
  <si>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41037500</t>
  </si>
  <si>
    <t>Субвенція з державного бюджету місцевим бюджетам на реалізацію публічних інвестиційних проектів у сфері охорони здоров`я</t>
  </si>
  <si>
    <t>за січень-травень 2025 року</t>
  </si>
  <si>
    <t>План на січень-травень 2025 року</t>
  </si>
  <si>
    <t>Відхилення до плану на січень-травень 2025 року (+/-)</t>
  </si>
  <si>
    <t xml:space="preserve">Процент виконання до плану на січень-травень 2025 року </t>
  </si>
  <si>
    <t>Затверджено  на 2025 рік із урахуванням змін</t>
  </si>
  <si>
    <t>Затверджено  на 2025 рік із урахуванням змін (кошторисні призначення)</t>
  </si>
  <si>
    <t>Затверджено на 2025 рік з урахуванням змін (кошторисні призначення)</t>
  </si>
  <si>
    <t>Затверджено   на 2025 рік із урахуванням змін</t>
  </si>
  <si>
    <t>Затверджено   на 2025 рік із урахуванням змін (кошторисні призначення)</t>
  </si>
  <si>
    <t>41033600</t>
  </si>
  <si>
    <t>41033800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</si>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</sst>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09" formatCode="0.0%"/>
  </numFmts>
  <fonts count="71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2"/>
      <color indexed="10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charset val="204"/>
    </font>
    <font>
      <sz val="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00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8" fillId="0" borderId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7" borderId="1" applyNumberFormat="0" applyAlignment="0" applyProtection="0"/>
    <xf numFmtId="9" fontId="1" fillId="0" borderId="0" applyFont="0" applyFill="0" applyBorder="0" applyAlignment="0" applyProtection="0"/>
    <xf numFmtId="0" fontId="47" fillId="4" borderId="0" applyNumberFormat="0" applyBorder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2" fillId="0" borderId="0" applyNumberFormat="0" applyFill="0" applyBorder="0" applyAlignment="0" applyProtection="0"/>
    <xf numFmtId="0" fontId="48" fillId="0" borderId="0"/>
    <xf numFmtId="0" fontId="59" fillId="0" borderId="0"/>
    <xf numFmtId="0" fontId="33" fillId="0" borderId="0"/>
    <xf numFmtId="0" fontId="61" fillId="0" borderId="0"/>
    <xf numFmtId="0" fontId="45" fillId="0" borderId="5" applyNumberFormat="0" applyFill="0" applyAlignment="0" applyProtection="0"/>
    <xf numFmtId="0" fontId="42" fillId="20" borderId="6" applyNumberFormat="0" applyAlignment="0" applyProtection="0"/>
    <xf numFmtId="0" fontId="43" fillId="0" borderId="0" applyNumberFormat="0" applyFill="0" applyBorder="0" applyAlignment="0" applyProtection="0"/>
    <xf numFmtId="0" fontId="62" fillId="0" borderId="0"/>
    <xf numFmtId="0" fontId="48" fillId="0" borderId="0"/>
    <xf numFmtId="0" fontId="61" fillId="0" borderId="0"/>
    <xf numFmtId="0" fontId="53" fillId="0" borderId="0"/>
    <xf numFmtId="0" fontId="2" fillId="0" borderId="0"/>
    <xf numFmtId="0" fontId="3" fillId="0" borderId="0"/>
    <xf numFmtId="0" fontId="3" fillId="0" borderId="0"/>
    <xf numFmtId="0" fontId="39" fillId="22" borderId="7" applyNumberFormat="0" applyFont="0" applyAlignment="0" applyProtection="0"/>
    <xf numFmtId="0" fontId="44" fillId="21" borderId="0" applyNumberFormat="0" applyBorder="0" applyAlignment="0" applyProtection="0"/>
    <xf numFmtId="0" fontId="49" fillId="0" borderId="0"/>
    <xf numFmtId="0" fontId="46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19">
    <xf numFmtId="0" fontId="0" fillId="0" borderId="0" xfId="0"/>
    <xf numFmtId="0" fontId="4" fillId="0" borderId="8" xfId="62" applyFont="1" applyFill="1" applyBorder="1" applyAlignment="1" applyProtection="1">
      <alignment horizontal="center" vertical="center" wrapText="1"/>
    </xf>
    <xf numFmtId="0" fontId="8" fillId="0" borderId="0" xfId="62" applyFont="1" applyFill="1" applyProtection="1"/>
    <xf numFmtId="0" fontId="5" fillId="0" borderId="0" xfId="62" applyFont="1" applyFill="1" applyAlignment="1" applyProtection="1">
      <alignment horizontal="left" vertical="center"/>
    </xf>
    <xf numFmtId="0" fontId="10" fillId="0" borderId="9" xfId="62" applyFont="1" applyFill="1" applyBorder="1" applyAlignment="1" applyProtection="1">
      <alignment horizontal="centerContinuous" vertical="center" wrapText="1"/>
    </xf>
    <xf numFmtId="0" fontId="21" fillId="0" borderId="0" xfId="62" applyFont="1" applyFill="1" applyAlignment="1" applyProtection="1"/>
    <xf numFmtId="0" fontId="18" fillId="0" borderId="0" xfId="62" applyFont="1" applyFill="1" applyAlignment="1" applyProtection="1"/>
    <xf numFmtId="0" fontId="22" fillId="0" borderId="0" xfId="62" applyFont="1" applyFill="1" applyProtection="1"/>
    <xf numFmtId="0" fontId="18" fillId="0" borderId="0" xfId="0" applyFont="1" applyFill="1" applyAlignment="1" applyProtection="1"/>
    <xf numFmtId="191" fontId="18" fillId="0" borderId="0" xfId="0" applyNumberFormat="1" applyFont="1" applyFill="1" applyBorder="1" applyAlignment="1" applyProtection="1">
      <alignment vertical="center"/>
    </xf>
    <xf numFmtId="0" fontId="6" fillId="0" borderId="10" xfId="62" applyFont="1" applyFill="1" applyBorder="1" applyAlignment="1" applyProtection="1">
      <alignment horizontal="center" wrapText="1"/>
    </xf>
    <xf numFmtId="191" fontId="31" fillId="0" borderId="8" xfId="0" applyNumberFormat="1" applyFont="1" applyFill="1" applyBorder="1" applyAlignment="1">
      <alignment vertical="center"/>
    </xf>
    <xf numFmtId="191" fontId="14" fillId="0" borderId="8" xfId="62" applyNumberFormat="1" applyFont="1" applyFill="1" applyBorder="1" applyProtection="1">
      <protection locked="0"/>
    </xf>
    <xf numFmtId="0" fontId="6" fillId="0" borderId="0" xfId="62" applyFont="1" applyFill="1" applyAlignment="1" applyProtection="1">
      <alignment horizontal="center" wrapText="1"/>
    </xf>
    <xf numFmtId="2" fontId="8" fillId="0" borderId="0" xfId="62" applyNumberFormat="1" applyFont="1" applyFill="1" applyProtection="1"/>
    <xf numFmtId="0" fontId="6" fillId="0" borderId="8" xfId="62" applyFont="1" applyFill="1" applyBorder="1" applyAlignment="1" applyProtection="1">
      <alignment horizontal="center" vertical="center" wrapText="1"/>
    </xf>
    <xf numFmtId="191" fontId="9" fillId="0" borderId="8" xfId="62" applyNumberFormat="1" applyFont="1" applyFill="1" applyBorder="1" applyProtection="1"/>
    <xf numFmtId="191" fontId="9" fillId="0" borderId="8" xfId="62" applyNumberFormat="1" applyFont="1" applyFill="1" applyBorder="1" applyProtection="1">
      <protection locked="0"/>
    </xf>
    <xf numFmtId="191" fontId="13" fillId="0" borderId="8" xfId="62" applyNumberFormat="1" applyFont="1" applyFill="1" applyBorder="1" applyProtection="1">
      <protection locked="0"/>
    </xf>
    <xf numFmtId="191" fontId="17" fillId="0" borderId="8" xfId="62" applyNumberFormat="1" applyFont="1" applyFill="1" applyBorder="1" applyProtection="1">
      <protection locked="0"/>
    </xf>
    <xf numFmtId="191" fontId="28" fillId="0" borderId="0" xfId="62" applyNumberFormat="1" applyFont="1" applyFill="1" applyBorder="1" applyProtection="1"/>
    <xf numFmtId="191" fontId="29" fillId="0" borderId="0" xfId="62" applyNumberFormat="1" applyFont="1" applyFill="1" applyBorder="1" applyProtection="1"/>
    <xf numFmtId="191" fontId="15" fillId="0" borderId="8" xfId="0" applyNumberFormat="1" applyFont="1" applyFill="1" applyBorder="1" applyAlignment="1">
      <alignment vertical="center"/>
    </xf>
    <xf numFmtId="0" fontId="25" fillId="0" borderId="0" xfId="62" applyFont="1" applyFill="1" applyProtection="1"/>
    <xf numFmtId="0" fontId="2" fillId="0" borderId="0" xfId="62" applyFont="1" applyFill="1" applyProtection="1"/>
    <xf numFmtId="0" fontId="4" fillId="0" borderId="8" xfId="62" applyFont="1" applyFill="1" applyBorder="1" applyAlignment="1" applyProtection="1">
      <alignment horizontal="center" wrapText="1"/>
    </xf>
    <xf numFmtId="0" fontId="4" fillId="0" borderId="8" xfId="62" applyFont="1" applyFill="1" applyBorder="1" applyAlignment="1" applyProtection="1">
      <alignment horizontal="center"/>
    </xf>
    <xf numFmtId="0" fontId="26" fillId="0" borderId="8" xfId="62" applyFont="1" applyFill="1" applyBorder="1" applyAlignment="1" applyProtection="1">
      <alignment horizontal="center" vertical="center" wrapText="1"/>
    </xf>
    <xf numFmtId="0" fontId="24" fillId="0" borderId="0" xfId="62" applyFont="1" applyFill="1" applyProtection="1"/>
    <xf numFmtId="0" fontId="8" fillId="0" borderId="0" xfId="0" applyFont="1" applyFill="1" applyBorder="1" applyAlignment="1" applyProtection="1">
      <alignment vertical="center"/>
    </xf>
    <xf numFmtId="49" fontId="12" fillId="0" borderId="8" xfId="62" applyNumberFormat="1" applyFont="1" applyFill="1" applyBorder="1" applyAlignment="1" applyProtection="1">
      <alignment horizontal="center" vertical="top" wrapText="1"/>
    </xf>
    <xf numFmtId="49" fontId="4" fillId="0" borderId="8" xfId="62" applyNumberFormat="1" applyFont="1" applyFill="1" applyBorder="1" applyAlignment="1" applyProtection="1">
      <alignment horizontal="center"/>
    </xf>
    <xf numFmtId="49" fontId="26" fillId="0" borderId="8" xfId="62" applyNumberFormat="1" applyFont="1" applyFill="1" applyBorder="1" applyAlignment="1" applyProtection="1">
      <alignment horizontal="center"/>
    </xf>
    <xf numFmtId="49" fontId="26" fillId="0" borderId="8" xfId="62" applyNumberFormat="1" applyFont="1" applyFill="1" applyBorder="1" applyAlignment="1" applyProtection="1">
      <alignment horizontal="center" vertical="center" wrapText="1"/>
    </xf>
    <xf numFmtId="49" fontId="36" fillId="0" borderId="8" xfId="62" applyNumberFormat="1" applyFont="1" applyFill="1" applyBorder="1" applyAlignment="1" applyProtection="1">
      <alignment horizontal="center"/>
    </xf>
    <xf numFmtId="0" fontId="34" fillId="0" borderId="8" xfId="62" applyFont="1" applyFill="1" applyBorder="1" applyProtection="1">
      <protection locked="0"/>
    </xf>
    <xf numFmtId="191" fontId="6" fillId="0" borderId="0" xfId="62" applyNumberFormat="1" applyFont="1" applyFill="1" applyBorder="1" applyAlignment="1" applyProtection="1">
      <alignment horizontal="centerContinuous" vertical="center"/>
    </xf>
    <xf numFmtId="191" fontId="8" fillId="0" borderId="0" xfId="62" applyNumberFormat="1" applyFont="1" applyFill="1" applyBorder="1" applyAlignment="1" applyProtection="1">
      <alignment horizontal="centerContinuous" vertical="center"/>
    </xf>
    <xf numFmtId="0" fontId="20" fillId="0" borderId="0" xfId="62" applyFont="1" applyFill="1" applyAlignment="1" applyProtection="1"/>
    <xf numFmtId="0" fontId="19" fillId="0" borderId="0" xfId="63" applyFont="1" applyFill="1" applyAlignment="1" applyProtection="1"/>
    <xf numFmtId="0" fontId="12" fillId="0" borderId="8" xfId="62" applyFont="1" applyFill="1" applyBorder="1" applyAlignment="1" applyProtection="1">
      <alignment horizontal="center" vertical="top" wrapText="1"/>
    </xf>
    <xf numFmtId="49" fontId="12" fillId="0" borderId="11" xfId="62" applyNumberFormat="1" applyFont="1" applyFill="1" applyBorder="1" applyAlignment="1" applyProtection="1">
      <alignment horizontal="center" vertical="top" wrapText="1"/>
    </xf>
    <xf numFmtId="0" fontId="27" fillId="0" borderId="0" xfId="62" applyFont="1" applyFill="1" applyProtection="1"/>
    <xf numFmtId="0" fontId="11" fillId="0" borderId="0" xfId="62" applyFont="1" applyFill="1" applyProtection="1"/>
    <xf numFmtId="191" fontId="8" fillId="0" borderId="0" xfId="62" applyNumberFormat="1" applyFont="1" applyFill="1" applyProtection="1"/>
    <xf numFmtId="0" fontId="22" fillId="0" borderId="0" xfId="62" applyFont="1" applyFill="1" applyBorder="1" applyProtection="1"/>
    <xf numFmtId="191" fontId="22" fillId="0" borderId="0" xfId="62" applyNumberFormat="1" applyFont="1" applyFill="1" applyBorder="1" applyProtection="1"/>
    <xf numFmtId="200" fontId="6" fillId="0" borderId="0" xfId="64" applyNumberFormat="1" applyFont="1" applyFill="1" applyAlignment="1" applyProtection="1">
      <alignment horizontal="center"/>
    </xf>
    <xf numFmtId="0" fontId="23" fillId="0" borderId="0" xfId="0" applyFont="1" applyFill="1" applyProtection="1"/>
    <xf numFmtId="0" fontId="12" fillId="0" borderId="0" xfId="0" applyFont="1" applyFill="1" applyProtection="1"/>
    <xf numFmtId="191" fontId="6" fillId="0" borderId="0" xfId="62" applyNumberFormat="1" applyFont="1" applyFill="1" applyBorder="1" applyAlignment="1" applyProtection="1">
      <alignment horizontal="center" vertical="center" wrapText="1"/>
    </xf>
    <xf numFmtId="191" fontId="30" fillId="0" borderId="0" xfId="0" applyNumberFormat="1" applyFont="1" applyFill="1" applyBorder="1" applyAlignment="1">
      <alignment horizontal="center" vertical="center"/>
    </xf>
    <xf numFmtId="0" fontId="32" fillId="0" borderId="0" xfId="62" applyFont="1" applyFill="1" applyProtection="1"/>
    <xf numFmtId="191" fontId="8" fillId="0" borderId="0" xfId="62" applyNumberFormat="1" applyFont="1" applyFill="1" applyBorder="1" applyAlignment="1" applyProtection="1">
      <alignment horizontal="center" vertical="center" wrapText="1"/>
    </xf>
    <xf numFmtId="191" fontId="8" fillId="0" borderId="0" xfId="62" applyNumberFormat="1" applyFont="1" applyFill="1" applyBorder="1" applyAlignment="1" applyProtection="1">
      <alignment wrapText="1"/>
    </xf>
    <xf numFmtId="191" fontId="8" fillId="0" borderId="0" xfId="62" applyNumberFormat="1" applyFont="1" applyFill="1" applyBorder="1" applyAlignment="1" applyProtection="1">
      <alignment horizontal="center"/>
    </xf>
    <xf numFmtId="191" fontId="8" fillId="0" borderId="0" xfId="62" applyNumberFormat="1" applyFont="1" applyFill="1" applyBorder="1" applyProtection="1"/>
    <xf numFmtId="191" fontId="8" fillId="0" borderId="0" xfId="62" applyNumberFormat="1" applyFont="1" applyFill="1" applyAlignment="1" applyProtection="1">
      <alignment wrapText="1"/>
    </xf>
    <xf numFmtId="191" fontId="8" fillId="0" borderId="0" xfId="62" applyNumberFormat="1" applyFont="1" applyFill="1" applyAlignment="1" applyProtection="1">
      <alignment horizontal="center"/>
    </xf>
    <xf numFmtId="0" fontId="8" fillId="0" borderId="0" xfId="62" applyFont="1" applyFill="1" applyAlignment="1" applyProtection="1">
      <alignment wrapText="1"/>
    </xf>
    <xf numFmtId="0" fontId="8" fillId="0" borderId="0" xfId="62" applyFont="1" applyFill="1" applyAlignment="1" applyProtection="1">
      <alignment horizontal="center"/>
    </xf>
    <xf numFmtId="0" fontId="8" fillId="23" borderId="0" xfId="62" applyFont="1" applyFill="1" applyProtection="1"/>
    <xf numFmtId="0" fontId="25" fillId="23" borderId="0" xfId="62" applyFont="1" applyFill="1" applyProtection="1"/>
    <xf numFmtId="200" fontId="25" fillId="23" borderId="0" xfId="62" applyNumberFormat="1" applyFont="1" applyFill="1" applyProtection="1"/>
    <xf numFmtId="0" fontId="2" fillId="23" borderId="0" xfId="62" applyFont="1" applyFill="1" applyProtection="1"/>
    <xf numFmtId="0" fontId="22" fillId="23" borderId="0" xfId="62" applyFont="1" applyFill="1" applyProtection="1"/>
    <xf numFmtId="0" fontId="8" fillId="0" borderId="0" xfId="62" applyFont="1" applyFill="1" applyBorder="1" applyProtection="1"/>
    <xf numFmtId="0" fontId="8" fillId="0" borderId="0" xfId="62" applyFont="1" applyFill="1" applyBorder="1" applyAlignment="1" applyProtection="1">
      <alignment horizontal="centerContinuous" vertical="center"/>
    </xf>
    <xf numFmtId="49" fontId="12" fillId="24" borderId="8" xfId="62" applyNumberFormat="1" applyFont="1" applyFill="1" applyBorder="1" applyAlignment="1" applyProtection="1">
      <alignment horizontal="center" vertical="top" wrapText="1"/>
    </xf>
    <xf numFmtId="0" fontId="22" fillId="24" borderId="0" xfId="62" applyFont="1" applyFill="1" applyProtection="1"/>
    <xf numFmtId="200" fontId="8" fillId="24" borderId="0" xfId="62" applyNumberFormat="1" applyFont="1" applyFill="1" applyProtection="1"/>
    <xf numFmtId="0" fontId="8" fillId="24" borderId="0" xfId="62" applyFont="1" applyFill="1" applyProtection="1"/>
    <xf numFmtId="0" fontId="8" fillId="24" borderId="8" xfId="62" applyFont="1" applyFill="1" applyBorder="1" applyAlignment="1" applyProtection="1">
      <alignment horizontal="center" vertical="center"/>
    </xf>
    <xf numFmtId="0" fontId="12" fillId="24" borderId="8" xfId="62" applyFont="1" applyFill="1" applyBorder="1" applyAlignment="1" applyProtection="1">
      <alignment horizontal="center" vertical="top" wrapText="1"/>
    </xf>
    <xf numFmtId="0" fontId="6" fillId="24" borderId="8" xfId="62" applyFont="1" applyFill="1" applyBorder="1" applyAlignment="1" applyProtection="1">
      <alignment horizontal="center" vertical="center"/>
    </xf>
    <xf numFmtId="0" fontId="11" fillId="24" borderId="8" xfId="62" applyFont="1" applyFill="1" applyBorder="1" applyAlignment="1" applyProtection="1">
      <alignment horizontal="center" vertical="center"/>
    </xf>
    <xf numFmtId="0" fontId="37" fillId="24" borderId="8" xfId="62" applyFont="1" applyFill="1" applyBorder="1" applyAlignment="1" applyProtection="1">
      <alignment horizontal="center" vertical="center"/>
    </xf>
    <xf numFmtId="191" fontId="38" fillId="0" borderId="8" xfId="0" applyNumberFormat="1" applyFont="1" applyFill="1" applyBorder="1" applyAlignment="1">
      <alignment vertical="center"/>
    </xf>
    <xf numFmtId="0" fontId="6" fillId="0" borderId="0" xfId="62" applyFont="1" applyFill="1" applyProtection="1"/>
    <xf numFmtId="1" fontId="8" fillId="0" borderId="0" xfId="62" applyNumberFormat="1" applyFont="1" applyFill="1" applyBorder="1" applyAlignment="1" applyProtection="1">
      <alignment horizontal="center"/>
    </xf>
    <xf numFmtId="200" fontId="8" fillId="0" borderId="0" xfId="62" applyNumberFormat="1" applyFont="1" applyFill="1" applyBorder="1" applyProtection="1"/>
    <xf numFmtId="200" fontId="8" fillId="0" borderId="0" xfId="62" applyNumberFormat="1" applyFont="1" applyFill="1" applyProtection="1"/>
    <xf numFmtId="0" fontId="4" fillId="25" borderId="8" xfId="62" applyFont="1" applyFill="1" applyBorder="1" applyAlignment="1" applyProtection="1">
      <alignment horizontal="center" vertical="center"/>
    </xf>
    <xf numFmtId="0" fontId="4" fillId="25" borderId="8" xfId="62" applyFont="1" applyFill="1" applyBorder="1" applyAlignment="1" applyProtection="1">
      <alignment horizontal="center" vertical="center" wrapText="1"/>
    </xf>
    <xf numFmtId="191" fontId="4" fillId="25" borderId="8" xfId="62" applyNumberFormat="1" applyFont="1" applyFill="1" applyBorder="1" applyAlignment="1" applyProtection="1">
      <alignment horizontal="center"/>
    </xf>
    <xf numFmtId="49" fontId="12" fillId="28" borderId="8" xfId="62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vertical="center"/>
    </xf>
    <xf numFmtId="200" fontId="4" fillId="28" borderId="8" xfId="62" applyNumberFormat="1" applyFont="1" applyFill="1" applyBorder="1" applyAlignment="1" applyProtection="1">
      <alignment horizontal="center"/>
    </xf>
    <xf numFmtId="200" fontId="4" fillId="0" borderId="8" xfId="62" applyNumberFormat="1" applyFont="1" applyFill="1" applyBorder="1" applyAlignment="1" applyProtection="1">
      <alignment horizontal="center"/>
    </xf>
    <xf numFmtId="200" fontId="4" fillId="28" borderId="12" xfId="62" applyNumberFormat="1" applyFont="1" applyFill="1" applyBorder="1" applyAlignment="1" applyProtection="1">
      <alignment horizontal="center"/>
    </xf>
    <xf numFmtId="200" fontId="4" fillId="0" borderId="11" xfId="62" applyNumberFormat="1" applyFont="1" applyFill="1" applyBorder="1" applyAlignment="1" applyProtection="1">
      <alignment horizontal="center"/>
    </xf>
    <xf numFmtId="200" fontId="4" fillId="25" borderId="8" xfId="62" applyNumberFormat="1" applyFont="1" applyFill="1" applyBorder="1" applyAlignment="1" applyProtection="1">
      <alignment horizontal="center"/>
    </xf>
    <xf numFmtId="200" fontId="34" fillId="28" borderId="8" xfId="62" applyNumberFormat="1" applyFont="1" applyFill="1" applyBorder="1" applyAlignment="1" applyProtection="1">
      <alignment horizontal="center"/>
    </xf>
    <xf numFmtId="200" fontId="34" fillId="0" borderId="8" xfId="62" applyNumberFormat="1" applyFont="1" applyFill="1" applyBorder="1" applyAlignment="1" applyProtection="1">
      <alignment horizontal="center"/>
    </xf>
    <xf numFmtId="200" fontId="4" fillId="0" borderId="8" xfId="0" applyNumberFormat="1" applyFont="1" applyFill="1" applyBorder="1" applyAlignment="1" applyProtection="1">
      <alignment horizontal="center"/>
    </xf>
    <xf numFmtId="200" fontId="34" fillId="0" borderId="8" xfId="0" applyNumberFormat="1" applyFont="1" applyFill="1" applyBorder="1" applyAlignment="1" applyProtection="1">
      <alignment horizontal="center"/>
    </xf>
    <xf numFmtId="209" fontId="4" fillId="0" borderId="8" xfId="45" applyNumberFormat="1" applyFont="1" applyFill="1" applyBorder="1" applyAlignment="1" applyProtection="1">
      <alignment horizontal="center"/>
    </xf>
    <xf numFmtId="209" fontId="34" fillId="0" borderId="8" xfId="45" applyNumberFormat="1" applyFont="1" applyFill="1" applyBorder="1" applyAlignment="1" applyProtection="1">
      <alignment horizontal="center"/>
    </xf>
    <xf numFmtId="209" fontId="4" fillId="28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 vertical="center"/>
    </xf>
    <xf numFmtId="209" fontId="34" fillId="28" borderId="8" xfId="45" applyNumberFormat="1" applyFont="1" applyFill="1" applyBorder="1" applyAlignment="1" applyProtection="1">
      <alignment horizontal="center"/>
    </xf>
    <xf numFmtId="200" fontId="4" fillId="0" borderId="8" xfId="62" applyNumberFormat="1" applyFont="1" applyFill="1" applyBorder="1" applyAlignment="1" applyProtection="1">
      <alignment horizontal="center"/>
      <protection locked="0"/>
    </xf>
    <xf numFmtId="200" fontId="34" fillId="28" borderId="8" xfId="62" applyNumberFormat="1" applyFont="1" applyFill="1" applyBorder="1" applyAlignment="1" applyProtection="1">
      <alignment horizontal="center"/>
      <protection locked="0"/>
    </xf>
    <xf numFmtId="209" fontId="34" fillId="0" borderId="8" xfId="45" applyNumberFormat="1" applyFont="1" applyFill="1" applyBorder="1" applyAlignment="1" applyProtection="1">
      <alignment horizontal="center"/>
      <protection locked="0"/>
    </xf>
    <xf numFmtId="200" fontId="34" fillId="0" borderId="8" xfId="62" applyNumberFormat="1" applyFont="1" applyFill="1" applyBorder="1" applyAlignment="1" applyProtection="1">
      <alignment horizontal="center"/>
      <protection locked="0"/>
    </xf>
    <xf numFmtId="200" fontId="34" fillId="0" borderId="11" xfId="62" applyNumberFormat="1" applyFont="1" applyFill="1" applyBorder="1" applyAlignment="1" applyProtection="1">
      <alignment horizontal="center"/>
    </xf>
    <xf numFmtId="200" fontId="4" fillId="24" borderId="8" xfId="62" applyNumberFormat="1" applyFont="1" applyFill="1" applyBorder="1" applyAlignment="1" applyProtection="1">
      <alignment horizontal="center"/>
      <protection locked="0"/>
    </xf>
    <xf numFmtId="200" fontId="36" fillId="0" borderId="8" xfId="0" applyNumberFormat="1" applyFont="1" applyFill="1" applyBorder="1" applyAlignment="1">
      <alignment horizontal="center"/>
    </xf>
    <xf numFmtId="49" fontId="54" fillId="0" borderId="8" xfId="0" applyNumberFormat="1" applyFont="1" applyFill="1" applyBorder="1" applyAlignment="1">
      <alignment horizontal="center" vertical="center"/>
    </xf>
    <xf numFmtId="200" fontId="54" fillId="28" borderId="8" xfId="62" applyNumberFormat="1" applyFont="1" applyFill="1" applyBorder="1" applyAlignment="1" applyProtection="1">
      <alignment horizontal="center"/>
    </xf>
    <xf numFmtId="200" fontId="54" fillId="0" borderId="8" xfId="62" applyNumberFormat="1" applyFont="1" applyFill="1" applyBorder="1" applyAlignment="1" applyProtection="1">
      <alignment horizontal="center"/>
    </xf>
    <xf numFmtId="209" fontId="54" fillId="0" borderId="8" xfId="45" applyNumberFormat="1" applyFont="1" applyFill="1" applyBorder="1" applyAlignment="1" applyProtection="1">
      <alignment horizontal="center"/>
    </xf>
    <xf numFmtId="209" fontId="54" fillId="28" borderId="8" xfId="45" applyNumberFormat="1" applyFont="1" applyFill="1" applyBorder="1" applyAlignment="1" applyProtection="1">
      <alignment horizontal="center"/>
    </xf>
    <xf numFmtId="0" fontId="7" fillId="0" borderId="0" xfId="62" applyFont="1" applyFill="1" applyProtection="1"/>
    <xf numFmtId="0" fontId="56" fillId="0" borderId="0" xfId="62" applyFont="1" applyFill="1" applyProtection="1"/>
    <xf numFmtId="0" fontId="55" fillId="0" borderId="0" xfId="62" applyFont="1" applyFill="1" applyProtection="1"/>
    <xf numFmtId="0" fontId="54" fillId="0" borderId="8" xfId="0" applyNumberFormat="1" applyFont="1" applyFill="1" applyBorder="1" applyAlignment="1" applyProtection="1">
      <alignment horizontal="center" vertical="center"/>
      <protection hidden="1"/>
    </xf>
    <xf numFmtId="49" fontId="57" fillId="0" borderId="8" xfId="62" applyNumberFormat="1" applyFont="1" applyFill="1" applyBorder="1" applyAlignment="1" applyProtection="1">
      <alignment horizontal="center" vertical="center" wrapText="1"/>
    </xf>
    <xf numFmtId="0" fontId="56" fillId="23" borderId="0" xfId="62" applyFont="1" applyFill="1" applyProtection="1"/>
    <xf numFmtId="200" fontId="56" fillId="23" borderId="0" xfId="62" applyNumberFormat="1" applyFont="1" applyFill="1" applyProtection="1"/>
    <xf numFmtId="0" fontId="55" fillId="23" borderId="0" xfId="62" applyFont="1" applyFill="1" applyProtection="1"/>
    <xf numFmtId="0" fontId="7" fillId="24" borderId="8" xfId="62" applyFont="1" applyFill="1" applyBorder="1" applyAlignment="1" applyProtection="1">
      <alignment horizontal="center" vertical="center"/>
    </xf>
    <xf numFmtId="200" fontId="54" fillId="28" borderId="8" xfId="62" applyNumberFormat="1" applyFont="1" applyFill="1" applyBorder="1" applyAlignment="1" applyProtection="1">
      <alignment horizontal="center"/>
      <protection locked="0"/>
    </xf>
    <xf numFmtId="200" fontId="54" fillId="0" borderId="8" xfId="62" applyNumberFormat="1" applyFont="1" applyFill="1" applyBorder="1" applyAlignment="1" applyProtection="1">
      <alignment horizontal="center"/>
      <protection locked="0"/>
    </xf>
    <xf numFmtId="200" fontId="54" fillId="0" borderId="11" xfId="62" applyNumberFormat="1" applyFont="1" applyFill="1" applyBorder="1" applyAlignment="1" applyProtection="1">
      <alignment horizontal="center"/>
    </xf>
    <xf numFmtId="209" fontId="58" fillId="0" borderId="8" xfId="45" applyNumberFormat="1" applyFont="1" applyFill="1" applyBorder="1" applyAlignment="1" applyProtection="1">
      <alignment horizontal="center"/>
    </xf>
    <xf numFmtId="209" fontId="54" fillId="0" borderId="8" xfId="45" applyNumberFormat="1" applyFont="1" applyFill="1" applyBorder="1" applyAlignment="1" applyProtection="1">
      <alignment horizontal="center"/>
      <protection locked="0"/>
    </xf>
    <xf numFmtId="200" fontId="4" fillId="25" borderId="8" xfId="62" applyNumberFormat="1" applyFont="1" applyFill="1" applyBorder="1" applyAlignment="1" applyProtection="1">
      <alignment horizontal="center" vertical="center"/>
    </xf>
    <xf numFmtId="0" fontId="8" fillId="28" borderId="0" xfId="62" applyFont="1" applyFill="1" applyProtection="1"/>
    <xf numFmtId="0" fontId="63" fillId="0" borderId="8" xfId="62" applyFont="1" applyFill="1" applyBorder="1" applyAlignment="1" applyProtection="1">
      <alignment horizontal="center"/>
      <protection locked="0"/>
    </xf>
    <xf numFmtId="200" fontId="6" fillId="28" borderId="0" xfId="64" applyNumberFormat="1" applyFont="1" applyFill="1" applyAlignment="1" applyProtection="1">
      <alignment horizontal="center"/>
    </xf>
    <xf numFmtId="4" fontId="8" fillId="0" borderId="0" xfId="62" applyNumberFormat="1" applyFont="1" applyFill="1" applyProtection="1"/>
    <xf numFmtId="4" fontId="7" fillId="0" borderId="0" xfId="62" applyNumberFormat="1" applyFont="1" applyFill="1" applyProtection="1"/>
    <xf numFmtId="0" fontId="64" fillId="0" borderId="0" xfId="62" applyFont="1" applyFill="1" applyProtection="1"/>
    <xf numFmtId="200" fontId="8" fillId="28" borderId="0" xfId="62" applyNumberFormat="1" applyFont="1" applyFill="1" applyProtection="1"/>
    <xf numFmtId="191" fontId="6" fillId="28" borderId="0" xfId="0" applyNumberFormat="1" applyFont="1" applyFill="1" applyBorder="1" applyAlignment="1" applyProtection="1">
      <alignment vertical="center"/>
    </xf>
    <xf numFmtId="191" fontId="8" fillId="28" borderId="0" xfId="62" applyNumberFormat="1" applyFont="1" applyFill="1" applyProtection="1"/>
    <xf numFmtId="191" fontId="6" fillId="0" borderId="0" xfId="0" applyNumberFormat="1" applyFont="1" applyFill="1" applyBorder="1" applyAlignment="1" applyProtection="1">
      <alignment vertical="center"/>
    </xf>
    <xf numFmtId="0" fontId="8" fillId="26" borderId="0" xfId="62" applyFont="1" applyFill="1" applyProtection="1"/>
    <xf numFmtId="191" fontId="65" fillId="28" borderId="0" xfId="62" applyNumberFormat="1" applyFont="1" applyFill="1" applyProtection="1"/>
    <xf numFmtId="0" fontId="65" fillId="28" borderId="0" xfId="62" applyFont="1" applyFill="1" applyProtection="1"/>
    <xf numFmtId="200" fontId="65" fillId="28" borderId="0" xfId="62" applyNumberFormat="1" applyFont="1" applyFill="1" applyProtection="1"/>
    <xf numFmtId="0" fontId="65" fillId="29" borderId="0" xfId="62" applyFont="1" applyFill="1" applyProtection="1"/>
    <xf numFmtId="191" fontId="65" fillId="28" borderId="0" xfId="62" applyNumberFormat="1" applyFont="1" applyFill="1" applyBorder="1" applyProtection="1"/>
    <xf numFmtId="0" fontId="54" fillId="0" borderId="8" xfId="62" applyFont="1" applyFill="1" applyBorder="1" applyAlignment="1" applyProtection="1">
      <alignment vertical="center" wrapText="1"/>
    </xf>
    <xf numFmtId="0" fontId="34" fillId="0" borderId="8" xfId="62" applyFont="1" applyFill="1" applyBorder="1" applyAlignment="1" applyProtection="1">
      <alignment vertical="center" wrapText="1"/>
    </xf>
    <xf numFmtId="0" fontId="57" fillId="0" borderId="8" xfId="62" applyFont="1" applyFill="1" applyBorder="1" applyAlignment="1" applyProtection="1">
      <alignment vertical="center" wrapText="1"/>
    </xf>
    <xf numFmtId="0" fontId="57" fillId="0" borderId="8" xfId="62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/>
    <xf numFmtId="0" fontId="63" fillId="0" borderId="8" xfId="0" applyNumberFormat="1" applyFont="1" applyFill="1" applyBorder="1" applyAlignment="1">
      <alignment horizontal="left" vertical="center" wrapText="1"/>
    </xf>
    <xf numFmtId="0" fontId="34" fillId="0" borderId="8" xfId="0" applyNumberFormat="1" applyFont="1" applyFill="1" applyBorder="1" applyAlignment="1">
      <alignment horizontal="left" vertical="center" wrapText="1"/>
    </xf>
    <xf numFmtId="0" fontId="6" fillId="24" borderId="13" xfId="0" applyFont="1" applyFill="1" applyBorder="1" applyAlignment="1" applyProtection="1">
      <alignment horizontal="center" vertical="center" wrapText="1"/>
    </xf>
    <xf numFmtId="0" fontId="6" fillId="0" borderId="9" xfId="62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Continuous" vertical="center" wrapText="1"/>
    </xf>
    <xf numFmtId="0" fontId="6" fillId="0" borderId="8" xfId="62" applyFont="1" applyFill="1" applyBorder="1" applyAlignment="1" applyProtection="1">
      <alignment horizontal="centerContinuous" vertical="center" wrapText="1"/>
    </xf>
    <xf numFmtId="0" fontId="6" fillId="0" borderId="14" xfId="0" applyFont="1" applyFill="1" applyBorder="1" applyAlignment="1" applyProtection="1">
      <alignment horizontal="centerContinuous" vertical="center" wrapText="1"/>
    </xf>
    <xf numFmtId="0" fontId="6" fillId="0" borderId="9" xfId="0" applyFont="1" applyFill="1" applyBorder="1" applyAlignment="1" applyProtection="1">
      <alignment horizontal="centerContinuous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28" borderId="8" xfId="0" applyFont="1" applyFill="1" applyBorder="1" applyAlignment="1" applyProtection="1">
      <alignment horizontal="center" vertical="center" wrapText="1"/>
    </xf>
    <xf numFmtId="0" fontId="6" fillId="28" borderId="8" xfId="0" applyFont="1" applyFill="1" applyBorder="1" applyAlignment="1" applyProtection="1">
      <alignment horizontal="centerContinuous" vertical="center" wrapText="1"/>
    </xf>
    <xf numFmtId="0" fontId="66" fillId="28" borderId="0" xfId="62" applyFont="1" applyFill="1" applyAlignment="1" applyProtection="1">
      <alignment horizontal="center" wrapText="1"/>
    </xf>
    <xf numFmtId="200" fontId="66" fillId="28" borderId="0" xfId="62" applyNumberFormat="1" applyFont="1" applyFill="1" applyBorder="1" applyAlignment="1" applyProtection="1">
      <alignment horizontal="center" wrapText="1"/>
    </xf>
    <xf numFmtId="4" fontId="67" fillId="28" borderId="0" xfId="52" applyNumberFormat="1" applyFont="1" applyFill="1" applyBorder="1" applyAlignment="1">
      <alignment vertical="center"/>
    </xf>
    <xf numFmtId="4" fontId="67" fillId="28" borderId="0" xfId="51" applyNumberFormat="1" applyFont="1" applyFill="1" applyBorder="1" applyAlignment="1">
      <alignment vertical="center"/>
    </xf>
    <xf numFmtId="191" fontId="65" fillId="28" borderId="0" xfId="62" applyNumberFormat="1" applyFont="1" applyFill="1" applyBorder="1" applyAlignment="1" applyProtection="1">
      <alignment horizontal="center" vertical="center" wrapText="1"/>
    </xf>
    <xf numFmtId="191" fontId="65" fillId="29" borderId="0" xfId="62" applyNumberFormat="1" applyFont="1" applyFill="1" applyBorder="1" applyAlignment="1" applyProtection="1">
      <alignment horizontal="center"/>
    </xf>
    <xf numFmtId="191" fontId="65" fillId="29" borderId="0" xfId="62" applyNumberFormat="1" applyFont="1" applyFill="1" applyBorder="1" applyProtection="1"/>
    <xf numFmtId="200" fontId="68" fillId="29" borderId="0" xfId="62" applyNumberFormat="1" applyFont="1" applyFill="1" applyBorder="1" applyAlignment="1" applyProtection="1">
      <alignment horizontal="center"/>
    </xf>
    <xf numFmtId="200" fontId="69" fillId="27" borderId="0" xfId="62" applyNumberFormat="1" applyFont="1" applyFill="1" applyBorder="1" applyAlignment="1" applyProtection="1">
      <alignment horizontal="center"/>
    </xf>
    <xf numFmtId="200" fontId="69" fillId="29" borderId="0" xfId="62" applyNumberFormat="1" applyFont="1" applyFill="1" applyBorder="1" applyAlignment="1" applyProtection="1">
      <alignment horizontal="center"/>
    </xf>
    <xf numFmtId="191" fontId="65" fillId="29" borderId="0" xfId="62" applyNumberFormat="1" applyFont="1" applyFill="1" applyAlignment="1" applyProtection="1">
      <alignment horizontal="center"/>
    </xf>
    <xf numFmtId="191" fontId="65" fillId="29" borderId="0" xfId="62" applyNumberFormat="1" applyFont="1" applyFill="1" applyProtection="1"/>
    <xf numFmtId="0" fontId="65" fillId="29" borderId="0" xfId="62" applyFont="1" applyFill="1" applyAlignment="1" applyProtection="1">
      <alignment horizontal="center"/>
    </xf>
    <xf numFmtId="0" fontId="65" fillId="24" borderId="0" xfId="62" applyFont="1" applyFill="1" applyProtection="1"/>
    <xf numFmtId="200" fontId="5" fillId="28" borderId="0" xfId="62" applyNumberFormat="1" applyFont="1" applyFill="1" applyAlignment="1" applyProtection="1">
      <alignment horizontal="left" vertical="center"/>
    </xf>
    <xf numFmtId="39" fontId="60" fillId="28" borderId="0" xfId="0" applyNumberFormat="1" applyFont="1" applyFill="1" applyBorder="1" applyAlignment="1">
      <alignment horizontal="right" vertical="center" wrapText="1"/>
    </xf>
    <xf numFmtId="0" fontId="6" fillId="28" borderId="9" xfId="62" applyFont="1" applyFill="1" applyBorder="1" applyAlignment="1" applyProtection="1">
      <alignment horizontal="center" vertical="center" wrapText="1"/>
    </xf>
    <xf numFmtId="0" fontId="6" fillId="28" borderId="13" xfId="62" applyFont="1" applyFill="1" applyBorder="1" applyAlignment="1" applyProtection="1">
      <alignment horizontal="center" vertical="center" wrapText="1"/>
    </xf>
    <xf numFmtId="0" fontId="6" fillId="29" borderId="0" xfId="0" applyFont="1" applyFill="1" applyAlignment="1" applyProtection="1"/>
    <xf numFmtId="191" fontId="6" fillId="29" borderId="0" xfId="0" applyNumberFormat="1" applyFont="1" applyFill="1" applyBorder="1" applyAlignment="1" applyProtection="1">
      <alignment vertical="center"/>
    </xf>
    <xf numFmtId="4" fontId="33" fillId="29" borderId="8" xfId="0" applyNumberFormat="1" applyFont="1" applyFill="1" applyBorder="1" applyAlignment="1">
      <alignment vertical="center"/>
    </xf>
    <xf numFmtId="4" fontId="8" fillId="28" borderId="0" xfId="62" applyNumberFormat="1" applyFont="1" applyFill="1" applyBorder="1" applyProtection="1"/>
    <xf numFmtId="4" fontId="8" fillId="29" borderId="0" xfId="62" applyNumberFormat="1" applyFont="1" applyFill="1" applyBorder="1" applyProtection="1"/>
    <xf numFmtId="4" fontId="8" fillId="28" borderId="0" xfId="62" applyNumberFormat="1" applyFont="1" applyFill="1" applyProtection="1"/>
    <xf numFmtId="200" fontId="8" fillId="28" borderId="0" xfId="62" applyNumberFormat="1" applyFont="1" applyFill="1" applyBorder="1" applyProtection="1"/>
    <xf numFmtId="200" fontId="8" fillId="29" borderId="0" xfId="62" applyNumberFormat="1" applyFont="1" applyFill="1" applyBorder="1" applyProtection="1"/>
    <xf numFmtId="0" fontId="8" fillId="28" borderId="0" xfId="62" applyFont="1" applyFill="1" applyBorder="1" applyProtection="1"/>
    <xf numFmtId="0" fontId="8" fillId="29" borderId="0" xfId="62" applyFont="1" applyFill="1" applyBorder="1" applyProtection="1"/>
    <xf numFmtId="0" fontId="8" fillId="29" borderId="0" xfId="62" applyFont="1" applyFill="1" applyProtection="1"/>
    <xf numFmtId="200" fontId="8" fillId="29" borderId="0" xfId="62" applyNumberFormat="1" applyFont="1" applyFill="1" applyProtection="1"/>
    <xf numFmtId="49" fontId="12" fillId="28" borderId="12" xfId="62" applyNumberFormat="1" applyFont="1" applyFill="1" applyBorder="1" applyAlignment="1" applyProtection="1">
      <alignment horizontal="center" vertical="top" wrapText="1"/>
    </xf>
    <xf numFmtId="0" fontId="70" fillId="28" borderId="0" xfId="0" applyFont="1" applyFill="1" applyAlignment="1">
      <alignment horizontal="right" vertical="center" wrapText="1"/>
    </xf>
    <xf numFmtId="0" fontId="6" fillId="28" borderId="8" xfId="62" applyFont="1" applyFill="1" applyBorder="1" applyAlignment="1" applyProtection="1">
      <alignment horizontal="center" vertical="center" wrapText="1"/>
    </xf>
    <xf numFmtId="200" fontId="4" fillId="28" borderId="8" xfId="0" applyNumberFormat="1" applyFont="1" applyFill="1" applyBorder="1" applyAlignment="1" applyProtection="1">
      <alignment horizontal="center"/>
    </xf>
    <xf numFmtId="200" fontId="36" fillId="28" borderId="8" xfId="0" applyNumberFormat="1" applyFont="1" applyFill="1" applyBorder="1" applyAlignment="1">
      <alignment horizontal="center"/>
    </xf>
    <xf numFmtId="0" fontId="60" fillId="28" borderId="0" xfId="0" applyFont="1" applyFill="1" applyAlignment="1">
      <alignment horizontal="right" vertical="center" wrapText="1"/>
    </xf>
    <xf numFmtId="200" fontId="6" fillId="28" borderId="8" xfId="62" applyNumberFormat="1" applyFont="1" applyFill="1" applyBorder="1" applyAlignment="1" applyProtection="1">
      <alignment horizontal="center" vertical="center" wrapText="1"/>
    </xf>
    <xf numFmtId="200" fontId="6" fillId="28" borderId="8" xfId="0" applyNumberFormat="1" applyFont="1" applyFill="1" applyBorder="1" applyAlignment="1" applyProtection="1">
      <alignment horizontal="centerContinuous" vertical="center" wrapText="1"/>
    </xf>
    <xf numFmtId="200" fontId="12" fillId="28" borderId="8" xfId="62" applyNumberFormat="1" applyFont="1" applyFill="1" applyBorder="1" applyAlignment="1" applyProtection="1">
      <alignment horizontal="center" vertical="top" wrapText="1"/>
    </xf>
    <xf numFmtId="200" fontId="8" fillId="28" borderId="0" xfId="62" applyNumberFormat="1" applyFont="1" applyFill="1" applyBorder="1" applyAlignment="1" applyProtection="1">
      <alignment horizontal="centerContinuous" vertical="center"/>
    </xf>
    <xf numFmtId="0" fontId="8" fillId="28" borderId="0" xfId="62" applyFont="1" applyFill="1" applyBorder="1" applyAlignment="1" applyProtection="1">
      <alignment horizontal="centerContinuous" vertical="center"/>
    </xf>
    <xf numFmtId="0" fontId="13" fillId="29" borderId="0" xfId="62" applyFont="1" applyFill="1" applyBorder="1" applyProtection="1"/>
    <xf numFmtId="0" fontId="5" fillId="0" borderId="8" xfId="62" applyFont="1" applyFill="1" applyBorder="1" applyAlignment="1" applyProtection="1">
      <alignment horizontal="center" vertical="center"/>
    </xf>
    <xf numFmtId="0" fontId="5" fillId="0" borderId="9" xfId="62" applyFont="1" applyFill="1" applyBorder="1" applyAlignment="1" applyProtection="1">
      <alignment horizontal="center" vertical="center"/>
    </xf>
    <xf numFmtId="0" fontId="5" fillId="0" borderId="14" xfId="62" applyFont="1" applyFill="1" applyBorder="1" applyAlignment="1" applyProtection="1">
      <alignment horizontal="center" vertical="center"/>
    </xf>
    <xf numFmtId="0" fontId="5" fillId="0" borderId="15" xfId="62" applyFont="1" applyFill="1" applyBorder="1" applyAlignment="1" applyProtection="1">
      <alignment horizontal="center" vertical="center"/>
    </xf>
    <xf numFmtId="0" fontId="5" fillId="0" borderId="11" xfId="62" applyFont="1" applyFill="1" applyBorder="1" applyAlignment="1" applyProtection="1">
      <alignment horizontal="center" vertical="center"/>
    </xf>
    <xf numFmtId="0" fontId="5" fillId="0" borderId="0" xfId="62" applyFont="1" applyFill="1" applyAlignment="1" applyProtection="1">
      <alignment horizontal="center"/>
    </xf>
    <xf numFmtId="0" fontId="5" fillId="0" borderId="0" xfId="62" applyFont="1" applyFill="1" applyAlignment="1" applyProtection="1">
      <alignment horizontal="center" vertical="center" wrapText="1"/>
    </xf>
    <xf numFmtId="0" fontId="5" fillId="0" borderId="0" xfId="63" applyFont="1" applyFill="1" applyAlignment="1" applyProtection="1">
      <alignment horizontal="center"/>
    </xf>
    <xf numFmtId="0" fontId="22" fillId="0" borderId="0" xfId="62" applyFont="1" applyFill="1" applyAlignment="1" applyProtection="1">
      <alignment horizontal="center"/>
    </xf>
    <xf numFmtId="0" fontId="35" fillId="0" borderId="0" xfId="62" applyFont="1" applyFill="1" applyAlignment="1" applyProtection="1">
      <alignment horizontal="center" vertical="center" wrapText="1"/>
    </xf>
    <xf numFmtId="0" fontId="34" fillId="0" borderId="10" xfId="62" applyFont="1" applyFill="1" applyBorder="1" applyAlignment="1" applyProtection="1">
      <alignment horizontal="center"/>
    </xf>
    <xf numFmtId="0" fontId="9" fillId="24" borderId="8" xfId="62" applyFont="1" applyFill="1" applyBorder="1" applyAlignment="1" applyProtection="1">
      <alignment horizontal="center" vertical="center" wrapText="1"/>
    </xf>
    <xf numFmtId="0" fontId="4" fillId="0" borderId="8" xfId="62" applyFont="1" applyFill="1" applyBorder="1" applyAlignment="1" applyProtection="1">
      <alignment horizontal="center" vertical="center" wrapText="1"/>
    </xf>
    <xf numFmtId="0" fontId="5" fillId="0" borderId="0" xfId="62" applyFont="1" applyFill="1" applyAlignment="1" applyProtection="1">
      <alignment horizontal="center" wrapText="1"/>
    </xf>
    <xf numFmtId="0" fontId="9" fillId="0" borderId="8" xfId="62" applyFont="1" applyFill="1" applyBorder="1" applyAlignment="1" applyProtection="1">
      <alignment horizontal="center" vertical="center" wrapText="1"/>
    </xf>
    <xf numFmtId="0" fontId="5" fillId="28" borderId="8" xfId="62" applyFont="1" applyFill="1" applyBorder="1" applyAlignment="1" applyProtection="1">
      <alignment horizontal="center" vertical="center"/>
    </xf>
  </cellXfs>
  <cellStyles count="71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2 2" xfId="52"/>
    <cellStyle name="Звичайний 3" xfId="53"/>
    <cellStyle name="Звичайний 4" xfId="54"/>
    <cellStyle name="Зв'язана клітинка" xfId="55"/>
    <cellStyle name="Контрольна клітинка" xfId="56"/>
    <cellStyle name="Назва" xfId="57"/>
    <cellStyle name="Обычный 2" xfId="58"/>
    <cellStyle name="Обычный 2 2" xfId="59"/>
    <cellStyle name="Обычный 3" xfId="60"/>
    <cellStyle name="Обычный 3 2" xfId="61"/>
    <cellStyle name="Обычный_ZV1PIV98" xfId="62"/>
    <cellStyle name="Обычный_Додаток 4" xfId="63"/>
    <cellStyle name="Обычный_Додаток 5" xfId="64"/>
    <cellStyle name="Примечание 2" xfId="65"/>
    <cellStyle name="Середній" xfId="66"/>
    <cellStyle name="Стиль 1" xfId="67"/>
    <cellStyle name="Текст попередження" xfId="68"/>
    <cellStyle name="Тысячи [0]_Розподіл (2)" xfId="69"/>
    <cellStyle name="Тысячи_Розподіл (2)" xfId="7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0"/>
  <sheetViews>
    <sheetView view="pageBreakPreview" zoomScale="75" zoomScaleNormal="75" zoomScaleSheetLayoutView="75" workbookViewId="0">
      <pane xSplit="3" ySplit="9" topLeftCell="D59" activePane="bottomRight" state="frozen"/>
      <selection pane="topRight" activeCell="D1" sqref="D1"/>
      <selection pane="bottomLeft" activeCell="A10" sqref="A10"/>
      <selection pane="bottomRight" activeCell="G62" sqref="G62:J63"/>
    </sheetView>
  </sheetViews>
  <sheetFormatPr defaultColWidth="7.88671875" defaultRowHeight="15.6" x14ac:dyDescent="0.3"/>
  <cols>
    <col min="1" max="1" width="12.44140625" style="69" customWidth="1"/>
    <col min="2" max="2" width="83.109375" style="7" customWidth="1"/>
    <col min="3" max="3" width="0.109375" style="7" customWidth="1"/>
    <col min="4" max="4" width="20.5546875" style="129" customWidth="1"/>
    <col min="5" max="5" width="21.33203125" style="189" customWidth="1"/>
    <col min="6" max="6" width="21.88671875" style="129" customWidth="1"/>
    <col min="7" max="7" width="19.44140625" style="71" customWidth="1"/>
    <col min="8" max="8" width="21.44140625" style="2" customWidth="1"/>
    <col min="9" max="9" width="20.44140625" style="2" customWidth="1"/>
    <col min="10" max="10" width="17.6640625" style="2" customWidth="1"/>
    <col min="11" max="11" width="19" style="141" customWidth="1"/>
    <col min="12" max="12" width="19.88671875" style="141" customWidth="1"/>
    <col min="13" max="13" width="18.44140625" style="2" customWidth="1"/>
    <col min="14" max="14" width="13.5546875" style="2" customWidth="1"/>
    <col min="15" max="15" width="19.5546875" style="2" customWidth="1"/>
    <col min="16" max="16" width="20.6640625" style="2" customWidth="1"/>
    <col min="17" max="17" width="20.88671875" style="2" customWidth="1"/>
    <col min="18" max="18" width="13.33203125" style="2" customWidth="1"/>
    <col min="19" max="33" width="7.88671875" style="7" customWidth="1"/>
    <col min="34" max="16384" width="7.88671875" style="2"/>
  </cols>
  <sheetData>
    <row r="1" spans="1:33" s="38" customFormat="1" ht="20.399999999999999" x14ac:dyDescent="0.35">
      <c r="A1" s="208" t="s">
        <v>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</row>
    <row r="2" spans="1:33" s="5" customFormat="1" ht="24" customHeight="1" x14ac:dyDescent="0.35">
      <c r="A2" s="209" t="s">
        <v>87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33" s="39" customFormat="1" ht="21.6" customHeight="1" x14ac:dyDescent="0.35">
      <c r="A3" s="210" t="s">
        <v>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</row>
    <row r="4" spans="1:33" s="6" customFormat="1" ht="24.75" customHeight="1" x14ac:dyDescent="0.3">
      <c r="A4" s="209" t="s">
        <v>215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</row>
    <row r="5" spans="1:33" s="6" customFormat="1" ht="23.25" customHeight="1" x14ac:dyDescent="0.3">
      <c r="A5" s="212" t="s">
        <v>175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</row>
    <row r="6" spans="1:33" ht="28.5" customHeight="1" x14ac:dyDescent="0.35">
      <c r="A6" s="71"/>
      <c r="B6" s="3" t="s">
        <v>94</v>
      </c>
      <c r="C6" s="3"/>
      <c r="D6" s="175"/>
      <c r="E6" s="175"/>
      <c r="F6" s="176"/>
      <c r="G6" s="70"/>
      <c r="H6" s="81"/>
      <c r="I6" s="81"/>
      <c r="K6" s="142"/>
      <c r="L6" s="142"/>
      <c r="M6" s="81"/>
      <c r="N6" s="81"/>
      <c r="Q6" s="213" t="s">
        <v>164</v>
      </c>
      <c r="R6" s="213"/>
    </row>
    <row r="7" spans="1:33" s="7" customFormat="1" ht="28.5" customHeight="1" x14ac:dyDescent="0.3">
      <c r="A7" s="214" t="s">
        <v>4</v>
      </c>
      <c r="B7" s="215" t="s">
        <v>5</v>
      </c>
      <c r="C7" s="203" t="s">
        <v>45</v>
      </c>
      <c r="D7" s="203"/>
      <c r="E7" s="203"/>
      <c r="F7" s="203"/>
      <c r="G7" s="203"/>
      <c r="H7" s="203"/>
      <c r="I7" s="203"/>
      <c r="J7" s="203"/>
      <c r="K7" s="203" t="s">
        <v>46</v>
      </c>
      <c r="L7" s="204"/>
      <c r="M7" s="204"/>
      <c r="N7" s="204"/>
      <c r="O7" s="205" t="s">
        <v>163</v>
      </c>
      <c r="P7" s="205"/>
      <c r="Q7" s="206"/>
      <c r="R7" s="207"/>
    </row>
    <row r="8" spans="1:33" s="7" customFormat="1" ht="102.75" customHeight="1" x14ac:dyDescent="0.3">
      <c r="A8" s="214"/>
      <c r="B8" s="215"/>
      <c r="C8" s="4" t="s">
        <v>47</v>
      </c>
      <c r="D8" s="177" t="s">
        <v>222</v>
      </c>
      <c r="E8" s="178" t="s">
        <v>216</v>
      </c>
      <c r="F8" s="178" t="s">
        <v>6</v>
      </c>
      <c r="G8" s="152" t="s">
        <v>217</v>
      </c>
      <c r="H8" s="153" t="s">
        <v>218</v>
      </c>
      <c r="I8" s="153" t="s">
        <v>67</v>
      </c>
      <c r="J8" s="15" t="s">
        <v>179</v>
      </c>
      <c r="K8" s="178" t="s">
        <v>223</v>
      </c>
      <c r="L8" s="160" t="s">
        <v>6</v>
      </c>
      <c r="M8" s="154" t="s">
        <v>49</v>
      </c>
      <c r="N8" s="154" t="s">
        <v>7</v>
      </c>
      <c r="O8" s="155" t="s">
        <v>222</v>
      </c>
      <c r="P8" s="154" t="s">
        <v>6</v>
      </c>
      <c r="Q8" s="156" t="s">
        <v>152</v>
      </c>
      <c r="R8" s="157" t="s">
        <v>7</v>
      </c>
    </row>
    <row r="9" spans="1:33" s="43" customFormat="1" ht="13.8" x14ac:dyDescent="0.25">
      <c r="A9" s="73">
        <v>1</v>
      </c>
      <c r="B9" s="40">
        <v>2</v>
      </c>
      <c r="C9" s="30" t="s">
        <v>41</v>
      </c>
      <c r="D9" s="85" t="s">
        <v>41</v>
      </c>
      <c r="E9" s="85" t="s">
        <v>8</v>
      </c>
      <c r="F9" s="85" t="s">
        <v>9</v>
      </c>
      <c r="G9" s="68" t="s">
        <v>58</v>
      </c>
      <c r="H9" s="30" t="s">
        <v>59</v>
      </c>
      <c r="I9" s="30" t="s">
        <v>42</v>
      </c>
      <c r="J9" s="30" t="s">
        <v>10</v>
      </c>
      <c r="K9" s="191" t="s">
        <v>11</v>
      </c>
      <c r="L9" s="85" t="s">
        <v>12</v>
      </c>
      <c r="M9" s="30" t="s">
        <v>13</v>
      </c>
      <c r="N9" s="30" t="s">
        <v>43</v>
      </c>
      <c r="O9" s="30" t="s">
        <v>14</v>
      </c>
      <c r="P9" s="30" t="s">
        <v>40</v>
      </c>
      <c r="Q9" s="41" t="s">
        <v>55</v>
      </c>
      <c r="R9" s="30" t="s">
        <v>56</v>
      </c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spans="1:33" ht="32.25" customHeight="1" x14ac:dyDescent="0.3">
      <c r="A10" s="74">
        <v>10000000</v>
      </c>
      <c r="B10" s="1" t="s">
        <v>15</v>
      </c>
      <c r="C10" s="16" t="e">
        <f>C11+C14+C17+#REF!+#REF!</f>
        <v>#REF!</v>
      </c>
      <c r="D10" s="87">
        <f>D11+D14+D17+D21</f>
        <v>807652.70600000001</v>
      </c>
      <c r="E10" s="87">
        <f>E11+E17+E21</f>
        <v>338566.10599999997</v>
      </c>
      <c r="F10" s="87">
        <f>F11+F14+F17+F21</f>
        <v>368407.31342999998</v>
      </c>
      <c r="G10" s="87">
        <f t="shared" ref="G10:G27" si="0">F10-E10</f>
        <v>29841.207430000009</v>
      </c>
      <c r="H10" s="96">
        <f>IFERROR(F10/E10,"")</f>
        <v>1.0881399729658705</v>
      </c>
      <c r="I10" s="88">
        <f t="shared" ref="I10:I20" si="1">F10-D10</f>
        <v>-439245.39257000003</v>
      </c>
      <c r="J10" s="96">
        <f>IFERROR(F10/D10,"")</f>
        <v>0.4561457055651838</v>
      </c>
      <c r="K10" s="88">
        <f>K11+K14+K17+K21</f>
        <v>3349.2</v>
      </c>
      <c r="L10" s="88">
        <f>L11+L14+L17+L21</f>
        <v>1853.0594599999999</v>
      </c>
      <c r="M10" s="88">
        <f>L10-K10</f>
        <v>-1496.1405399999999</v>
      </c>
      <c r="N10" s="96">
        <f>IFERROR(L10/K10,"")</f>
        <v>0.55328420518332733</v>
      </c>
      <c r="O10" s="88">
        <f t="shared" ref="O10:O20" si="2">D10+K10</f>
        <v>811001.90599999996</v>
      </c>
      <c r="P10" s="88">
        <f t="shared" ref="P10:P20" si="3">L10+F10</f>
        <v>370260.37289</v>
      </c>
      <c r="Q10" s="90">
        <f t="shared" ref="Q10:Q20" si="4">P10-O10</f>
        <v>-440741.53310999996</v>
      </c>
      <c r="R10" s="96">
        <f>IFERROR(P10/O10,"")</f>
        <v>0.45654685907729547</v>
      </c>
    </row>
    <row r="11" spans="1:33" ht="45" customHeight="1" x14ac:dyDescent="0.3">
      <c r="A11" s="74">
        <v>11000000</v>
      </c>
      <c r="B11" s="1" t="s">
        <v>28</v>
      </c>
      <c r="C11" s="16">
        <f>C12+C13</f>
        <v>107497.5</v>
      </c>
      <c r="D11" s="87">
        <f>D12+D13</f>
        <v>797653.70600000001</v>
      </c>
      <c r="E11" s="87">
        <f>E12+E13</f>
        <v>333437.90599999996</v>
      </c>
      <c r="F11" s="87">
        <f>F12+F13</f>
        <v>363790.3222</v>
      </c>
      <c r="G11" s="87">
        <f t="shared" si="0"/>
        <v>30352.416200000036</v>
      </c>
      <c r="H11" s="96">
        <f>IFERROR(F11/E11,"")</f>
        <v>1.0910286912610352</v>
      </c>
      <c r="I11" s="88">
        <f t="shared" si="1"/>
        <v>-433863.38380000001</v>
      </c>
      <c r="J11" s="96">
        <f t="shared" ref="J11:J35" si="5">IFERROR(F11/D11,"")</f>
        <v>0.45607551179609263</v>
      </c>
      <c r="K11" s="88">
        <f>K12+K13</f>
        <v>0</v>
      </c>
      <c r="L11" s="88">
        <f>L12+L13</f>
        <v>0</v>
      </c>
      <c r="M11" s="88">
        <f>L11-K11</f>
        <v>0</v>
      </c>
      <c r="N11" s="96" t="str">
        <f t="shared" ref="N11:N35" si="6">IFERROR(L11/K11,"")</f>
        <v/>
      </c>
      <c r="O11" s="88">
        <f t="shared" si="2"/>
        <v>797653.70600000001</v>
      </c>
      <c r="P11" s="88">
        <f t="shared" si="3"/>
        <v>363790.3222</v>
      </c>
      <c r="Q11" s="90">
        <f t="shared" si="4"/>
        <v>-433863.38380000001</v>
      </c>
      <c r="R11" s="96">
        <f t="shared" ref="R11:R35" si="7">IFERROR(P11/O11,"")</f>
        <v>0.45607551179609263</v>
      </c>
    </row>
    <row r="12" spans="1:33" s="114" customFormat="1" ht="23.25" customHeight="1" x14ac:dyDescent="0.35">
      <c r="A12" s="122">
        <v>11010000</v>
      </c>
      <c r="B12" s="145" t="s">
        <v>155</v>
      </c>
      <c r="C12" s="12">
        <v>106199</v>
      </c>
      <c r="D12" s="123">
        <v>719067.70600000001</v>
      </c>
      <c r="E12" s="123">
        <v>289899.30599999998</v>
      </c>
      <c r="F12" s="123">
        <v>321445.40575999999</v>
      </c>
      <c r="G12" s="123">
        <f t="shared" si="0"/>
        <v>31546.099760000012</v>
      </c>
      <c r="H12" s="112">
        <f>IFERROR(F12/E12,"")</f>
        <v>1.1088174380107003</v>
      </c>
      <c r="I12" s="124">
        <f t="shared" si="1"/>
        <v>-397622.30024000001</v>
      </c>
      <c r="J12" s="112">
        <f t="shared" si="5"/>
        <v>0.44703079150657893</v>
      </c>
      <c r="K12" s="111">
        <v>0</v>
      </c>
      <c r="L12" s="111">
        <v>0</v>
      </c>
      <c r="M12" s="111">
        <v>0</v>
      </c>
      <c r="N12" s="112" t="str">
        <f t="shared" si="6"/>
        <v/>
      </c>
      <c r="O12" s="111">
        <f t="shared" si="2"/>
        <v>719067.70600000001</v>
      </c>
      <c r="P12" s="124">
        <f t="shared" si="3"/>
        <v>321445.40575999999</v>
      </c>
      <c r="Q12" s="125">
        <f t="shared" si="4"/>
        <v>-397622.30024000001</v>
      </c>
      <c r="R12" s="112">
        <f t="shared" si="7"/>
        <v>0.44703079150657893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33" s="114" customFormat="1" ht="24" customHeight="1" x14ac:dyDescent="0.35">
      <c r="A13" s="122">
        <v>11020000</v>
      </c>
      <c r="B13" s="145" t="s">
        <v>38</v>
      </c>
      <c r="C13" s="12">
        <v>1298.5</v>
      </c>
      <c r="D13" s="123">
        <v>78586</v>
      </c>
      <c r="E13" s="123">
        <v>43538.6</v>
      </c>
      <c r="F13" s="123">
        <v>42344.916440000001</v>
      </c>
      <c r="G13" s="123">
        <f t="shared" si="0"/>
        <v>-1193.6835599999977</v>
      </c>
      <c r="H13" s="112">
        <f>IFERROR(F13/E13,"")</f>
        <v>0.97258332697881889</v>
      </c>
      <c r="I13" s="124">
        <f t="shared" si="1"/>
        <v>-36241.083559999999</v>
      </c>
      <c r="J13" s="112">
        <f t="shared" si="5"/>
        <v>0.53883537067671083</v>
      </c>
      <c r="K13" s="111">
        <v>0</v>
      </c>
      <c r="L13" s="111">
        <v>0</v>
      </c>
      <c r="M13" s="111">
        <v>0</v>
      </c>
      <c r="N13" s="112" t="str">
        <f t="shared" si="6"/>
        <v/>
      </c>
      <c r="O13" s="111">
        <f t="shared" si="2"/>
        <v>78586</v>
      </c>
      <c r="P13" s="124">
        <f t="shared" si="3"/>
        <v>42344.916440000001</v>
      </c>
      <c r="Q13" s="125">
        <f t="shared" si="4"/>
        <v>-36241.083559999999</v>
      </c>
      <c r="R13" s="112">
        <f t="shared" si="7"/>
        <v>0.53883537067671083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</row>
    <row r="14" spans="1:33" ht="17.399999999999999" hidden="1" x14ac:dyDescent="0.3">
      <c r="A14" s="74">
        <v>12000000</v>
      </c>
      <c r="B14" s="1" t="s">
        <v>29</v>
      </c>
      <c r="C14" s="17">
        <f>C15</f>
        <v>0</v>
      </c>
      <c r="D14" s="87">
        <f>D15</f>
        <v>0</v>
      </c>
      <c r="E14" s="87"/>
      <c r="F14" s="87">
        <f>F15</f>
        <v>0</v>
      </c>
      <c r="G14" s="87">
        <f t="shared" si="0"/>
        <v>0</v>
      </c>
      <c r="H14" s="96" t="str">
        <f t="shared" ref="H14:H35" si="8">IFERROR(F14/E14,"")</f>
        <v/>
      </c>
      <c r="I14" s="88">
        <f t="shared" si="1"/>
        <v>0</v>
      </c>
      <c r="J14" s="96" t="str">
        <f t="shared" si="5"/>
        <v/>
      </c>
      <c r="K14" s="89">
        <f>K15</f>
        <v>0</v>
      </c>
      <c r="L14" s="89">
        <f>L15</f>
        <v>0</v>
      </c>
      <c r="M14" s="89">
        <f>M15</f>
        <v>0</v>
      </c>
      <c r="N14" s="96" t="str">
        <f t="shared" si="6"/>
        <v/>
      </c>
      <c r="O14" s="88">
        <f t="shared" si="2"/>
        <v>0</v>
      </c>
      <c r="P14" s="88">
        <f t="shared" si="3"/>
        <v>0</v>
      </c>
      <c r="Q14" s="90">
        <f t="shared" si="4"/>
        <v>0</v>
      </c>
      <c r="R14" s="96" t="str">
        <f t="shared" si="7"/>
        <v/>
      </c>
    </row>
    <row r="15" spans="1:33" ht="37.5" hidden="1" customHeight="1" x14ac:dyDescent="0.35">
      <c r="A15" s="72">
        <v>12020000</v>
      </c>
      <c r="B15" s="146" t="s">
        <v>137</v>
      </c>
      <c r="C15" s="18"/>
      <c r="D15" s="103">
        <v>0</v>
      </c>
      <c r="E15" s="103"/>
      <c r="F15" s="103">
        <v>0</v>
      </c>
      <c r="G15" s="103">
        <f t="shared" si="0"/>
        <v>0</v>
      </c>
      <c r="H15" s="96" t="str">
        <f t="shared" si="8"/>
        <v/>
      </c>
      <c r="I15" s="105">
        <f t="shared" si="1"/>
        <v>0</v>
      </c>
      <c r="J15" s="96" t="str">
        <f t="shared" si="5"/>
        <v/>
      </c>
      <c r="K15" s="93">
        <v>0</v>
      </c>
      <c r="L15" s="93">
        <v>0</v>
      </c>
      <c r="M15" s="93">
        <f t="shared" ref="M15:M20" si="9">L15-K15</f>
        <v>0</v>
      </c>
      <c r="N15" s="96" t="str">
        <f t="shared" si="6"/>
        <v/>
      </c>
      <c r="O15" s="93">
        <f t="shared" si="2"/>
        <v>0</v>
      </c>
      <c r="P15" s="105">
        <f t="shared" si="3"/>
        <v>0</v>
      </c>
      <c r="Q15" s="106">
        <f t="shared" si="4"/>
        <v>0</v>
      </c>
      <c r="R15" s="96" t="str">
        <f t="shared" si="7"/>
        <v/>
      </c>
    </row>
    <row r="16" spans="1:33" ht="18" hidden="1" x14ac:dyDescent="0.35">
      <c r="A16" s="72">
        <v>12030000</v>
      </c>
      <c r="B16" s="146" t="s">
        <v>54</v>
      </c>
      <c r="C16" s="18"/>
      <c r="D16" s="103"/>
      <c r="E16" s="103"/>
      <c r="F16" s="103"/>
      <c r="G16" s="103">
        <f t="shared" si="0"/>
        <v>0</v>
      </c>
      <c r="H16" s="96" t="str">
        <f t="shared" si="8"/>
        <v/>
      </c>
      <c r="I16" s="105">
        <f t="shared" si="1"/>
        <v>0</v>
      </c>
      <c r="J16" s="96" t="str">
        <f t="shared" si="5"/>
        <v/>
      </c>
      <c r="K16" s="93"/>
      <c r="L16" s="93"/>
      <c r="M16" s="93">
        <f t="shared" si="9"/>
        <v>0</v>
      </c>
      <c r="N16" s="96" t="str">
        <f t="shared" si="6"/>
        <v/>
      </c>
      <c r="O16" s="93">
        <f t="shared" si="2"/>
        <v>0</v>
      </c>
      <c r="P16" s="105">
        <f t="shared" si="3"/>
        <v>0</v>
      </c>
      <c r="Q16" s="106">
        <f t="shared" si="4"/>
        <v>0</v>
      </c>
      <c r="R16" s="96" t="str">
        <f t="shared" si="7"/>
        <v/>
      </c>
    </row>
    <row r="17" spans="1:33" ht="23.25" customHeight="1" x14ac:dyDescent="0.3">
      <c r="A17" s="74">
        <v>13000000</v>
      </c>
      <c r="B17" s="1" t="s">
        <v>138</v>
      </c>
      <c r="C17" s="17" t="e">
        <f>C18+#REF!+#REF!+#REF!</f>
        <v>#REF!</v>
      </c>
      <c r="D17" s="87">
        <f>SUM(D18:D20)</f>
        <v>9999</v>
      </c>
      <c r="E17" s="87">
        <f>SUM(E18:E20)</f>
        <v>5128.2</v>
      </c>
      <c r="F17" s="87">
        <f>SUM(F18:F20)</f>
        <v>4616.9912299999996</v>
      </c>
      <c r="G17" s="87">
        <f t="shared" si="0"/>
        <v>-511.20877000000019</v>
      </c>
      <c r="H17" s="96">
        <f t="shared" si="8"/>
        <v>0.90031419016419012</v>
      </c>
      <c r="I17" s="88">
        <f t="shared" si="1"/>
        <v>-5382.0087700000004</v>
      </c>
      <c r="J17" s="96">
        <f t="shared" si="5"/>
        <v>0.46174529752975296</v>
      </c>
      <c r="K17" s="88">
        <f>K18+K19+K20</f>
        <v>0</v>
      </c>
      <c r="L17" s="88">
        <f>L18+L19+L20</f>
        <v>0</v>
      </c>
      <c r="M17" s="88">
        <f t="shared" si="9"/>
        <v>0</v>
      </c>
      <c r="N17" s="96" t="str">
        <f t="shared" si="6"/>
        <v/>
      </c>
      <c r="O17" s="88">
        <f t="shared" si="2"/>
        <v>9999</v>
      </c>
      <c r="P17" s="88">
        <f t="shared" si="3"/>
        <v>4616.9912299999996</v>
      </c>
      <c r="Q17" s="90">
        <f t="shared" si="4"/>
        <v>-5382.0087700000004</v>
      </c>
      <c r="R17" s="96">
        <f t="shared" si="7"/>
        <v>0.46174529752975296</v>
      </c>
    </row>
    <row r="18" spans="1:33" s="114" customFormat="1" ht="18" hidden="1" x14ac:dyDescent="0.35">
      <c r="A18" s="122">
        <v>13010000</v>
      </c>
      <c r="B18" s="145" t="s">
        <v>139</v>
      </c>
      <c r="C18" s="12">
        <v>1</v>
      </c>
      <c r="D18" s="123">
        <v>0</v>
      </c>
      <c r="E18" s="123">
        <v>0</v>
      </c>
      <c r="F18" s="123">
        <v>0</v>
      </c>
      <c r="G18" s="123">
        <f t="shared" si="0"/>
        <v>0</v>
      </c>
      <c r="H18" s="126" t="str">
        <f t="shared" si="8"/>
        <v/>
      </c>
      <c r="I18" s="124">
        <f t="shared" si="1"/>
        <v>0</v>
      </c>
      <c r="J18" s="126" t="str">
        <f t="shared" si="5"/>
        <v/>
      </c>
      <c r="K18" s="111">
        <v>0</v>
      </c>
      <c r="L18" s="111">
        <v>0</v>
      </c>
      <c r="M18" s="111">
        <f t="shared" si="9"/>
        <v>0</v>
      </c>
      <c r="N18" s="126" t="str">
        <f t="shared" si="6"/>
        <v/>
      </c>
      <c r="O18" s="111">
        <f t="shared" si="2"/>
        <v>0</v>
      </c>
      <c r="P18" s="124">
        <f t="shared" si="3"/>
        <v>0</v>
      </c>
      <c r="Q18" s="125">
        <f t="shared" si="4"/>
        <v>0</v>
      </c>
      <c r="R18" s="126" t="str">
        <f t="shared" si="7"/>
        <v/>
      </c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</row>
    <row r="19" spans="1:33" s="114" customFormat="1" ht="24" customHeight="1" x14ac:dyDescent="0.35">
      <c r="A19" s="122">
        <v>13020000</v>
      </c>
      <c r="B19" s="145" t="s">
        <v>140</v>
      </c>
      <c r="C19" s="12"/>
      <c r="D19" s="123">
        <v>7710.2</v>
      </c>
      <c r="E19" s="123">
        <v>4173.3</v>
      </c>
      <c r="F19" s="123">
        <v>2797.6327500000002</v>
      </c>
      <c r="G19" s="123">
        <f t="shared" si="0"/>
        <v>-1375.66725</v>
      </c>
      <c r="H19" s="112">
        <f t="shared" si="8"/>
        <v>0.67036463949392566</v>
      </c>
      <c r="I19" s="124">
        <f t="shared" si="1"/>
        <v>-4912.5672500000001</v>
      </c>
      <c r="J19" s="112">
        <f t="shared" si="5"/>
        <v>0.36284827241835493</v>
      </c>
      <c r="K19" s="111">
        <v>0</v>
      </c>
      <c r="L19" s="111">
        <v>0</v>
      </c>
      <c r="M19" s="111">
        <f t="shared" si="9"/>
        <v>0</v>
      </c>
      <c r="N19" s="112" t="str">
        <f t="shared" si="6"/>
        <v/>
      </c>
      <c r="O19" s="111">
        <f t="shared" si="2"/>
        <v>7710.2</v>
      </c>
      <c r="P19" s="124">
        <f t="shared" si="3"/>
        <v>2797.6327500000002</v>
      </c>
      <c r="Q19" s="125">
        <f t="shared" si="4"/>
        <v>-4912.5672500000001</v>
      </c>
      <c r="R19" s="112">
        <f t="shared" si="7"/>
        <v>0.36284827241835493</v>
      </c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</row>
    <row r="20" spans="1:33" s="114" customFormat="1" ht="39" customHeight="1" x14ac:dyDescent="0.35">
      <c r="A20" s="122">
        <v>13030000</v>
      </c>
      <c r="B20" s="145" t="s">
        <v>205</v>
      </c>
      <c r="C20" s="12"/>
      <c r="D20" s="123">
        <v>2288.8000000000002</v>
      </c>
      <c r="E20" s="123">
        <v>954.9</v>
      </c>
      <c r="F20" s="123">
        <v>1819.3584799999999</v>
      </c>
      <c r="G20" s="123">
        <f t="shared" si="0"/>
        <v>864.45847999999989</v>
      </c>
      <c r="H20" s="112">
        <f t="shared" si="8"/>
        <v>1.9052869200963451</v>
      </c>
      <c r="I20" s="124">
        <f t="shared" si="1"/>
        <v>-469.44152000000031</v>
      </c>
      <c r="J20" s="112">
        <f t="shared" si="5"/>
        <v>0.79489622509612012</v>
      </c>
      <c r="K20" s="111">
        <v>0</v>
      </c>
      <c r="L20" s="111">
        <v>0</v>
      </c>
      <c r="M20" s="111">
        <f t="shared" si="9"/>
        <v>0</v>
      </c>
      <c r="N20" s="112" t="str">
        <f t="shared" si="6"/>
        <v/>
      </c>
      <c r="O20" s="111">
        <f t="shared" si="2"/>
        <v>2288.8000000000002</v>
      </c>
      <c r="P20" s="124">
        <f t="shared" si="3"/>
        <v>1819.3584799999999</v>
      </c>
      <c r="Q20" s="125">
        <f t="shared" si="4"/>
        <v>-469.44152000000031</v>
      </c>
      <c r="R20" s="112">
        <f t="shared" si="7"/>
        <v>0.79489622509612012</v>
      </c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</row>
    <row r="21" spans="1:33" ht="23.25" customHeight="1" x14ac:dyDescent="0.3">
      <c r="A21" s="74">
        <v>19000000</v>
      </c>
      <c r="B21" s="1" t="s">
        <v>51</v>
      </c>
      <c r="C21" s="12"/>
      <c r="D21" s="87">
        <f>D22+D23</f>
        <v>0</v>
      </c>
      <c r="E21" s="87">
        <f>E22+E23</f>
        <v>0</v>
      </c>
      <c r="F21" s="87">
        <f>F22+F23</f>
        <v>0</v>
      </c>
      <c r="G21" s="87">
        <f t="shared" si="0"/>
        <v>0</v>
      </c>
      <c r="H21" s="96" t="str">
        <f t="shared" si="8"/>
        <v/>
      </c>
      <c r="I21" s="88">
        <f>F21-D21</f>
        <v>0</v>
      </c>
      <c r="J21" s="96" t="str">
        <f t="shared" si="5"/>
        <v/>
      </c>
      <c r="K21" s="88">
        <f>K22+K23</f>
        <v>3349.2</v>
      </c>
      <c r="L21" s="88">
        <f>L22+L23</f>
        <v>1853.0594599999999</v>
      </c>
      <c r="M21" s="88">
        <f>L21-K21</f>
        <v>-1496.1405399999999</v>
      </c>
      <c r="N21" s="96">
        <f t="shared" si="6"/>
        <v>0.55328420518332733</v>
      </c>
      <c r="O21" s="88">
        <f t="shared" ref="O21:O54" si="10">D21+K21</f>
        <v>3349.2</v>
      </c>
      <c r="P21" s="88">
        <f>L21+F21</f>
        <v>1853.0594599999999</v>
      </c>
      <c r="Q21" s="88">
        <f t="shared" ref="Q21:Q44" si="11">P21-O21</f>
        <v>-1496.1405399999999</v>
      </c>
      <c r="R21" s="96">
        <f t="shared" si="7"/>
        <v>0.55328420518332733</v>
      </c>
    </row>
    <row r="22" spans="1:33" s="114" customFormat="1" ht="21.75" customHeight="1" x14ac:dyDescent="0.35">
      <c r="A22" s="122">
        <v>19010000</v>
      </c>
      <c r="B22" s="145" t="s">
        <v>52</v>
      </c>
      <c r="C22" s="12"/>
      <c r="D22" s="123">
        <v>0</v>
      </c>
      <c r="E22" s="123">
        <v>0</v>
      </c>
      <c r="F22" s="123">
        <v>0</v>
      </c>
      <c r="G22" s="123">
        <f t="shared" si="0"/>
        <v>0</v>
      </c>
      <c r="H22" s="112" t="str">
        <f t="shared" si="8"/>
        <v/>
      </c>
      <c r="I22" s="124">
        <f>F22-D22</f>
        <v>0</v>
      </c>
      <c r="J22" s="112" t="str">
        <f t="shared" si="5"/>
        <v/>
      </c>
      <c r="K22" s="111">
        <v>3349.2</v>
      </c>
      <c r="L22" s="111">
        <v>1853.0594599999999</v>
      </c>
      <c r="M22" s="111">
        <f>L22-K22</f>
        <v>-1496.1405399999999</v>
      </c>
      <c r="N22" s="112">
        <f t="shared" si="6"/>
        <v>0.55328420518332733</v>
      </c>
      <c r="O22" s="111">
        <f t="shared" si="10"/>
        <v>3349.2</v>
      </c>
      <c r="P22" s="124">
        <f>L22+F22</f>
        <v>1853.0594599999999</v>
      </c>
      <c r="Q22" s="111">
        <f t="shared" si="11"/>
        <v>-1496.1405399999999</v>
      </c>
      <c r="R22" s="112">
        <f t="shared" si="7"/>
        <v>0.55328420518332733</v>
      </c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</row>
    <row r="23" spans="1:33" ht="18.75" hidden="1" customHeight="1" x14ac:dyDescent="0.35">
      <c r="A23" s="72">
        <v>19050000</v>
      </c>
      <c r="B23" s="146" t="s">
        <v>53</v>
      </c>
      <c r="C23" s="12"/>
      <c r="D23" s="103">
        <v>0</v>
      </c>
      <c r="E23" s="103">
        <v>0</v>
      </c>
      <c r="F23" s="103">
        <v>0</v>
      </c>
      <c r="G23" s="103">
        <f t="shared" si="0"/>
        <v>0</v>
      </c>
      <c r="H23" s="96" t="str">
        <f t="shared" si="8"/>
        <v/>
      </c>
      <c r="I23" s="105">
        <f>F23-D23</f>
        <v>0</v>
      </c>
      <c r="J23" s="96" t="str">
        <f t="shared" si="5"/>
        <v/>
      </c>
      <c r="K23" s="93">
        <v>0</v>
      </c>
      <c r="L23" s="93">
        <v>0</v>
      </c>
      <c r="M23" s="93">
        <f>L23-K23</f>
        <v>0</v>
      </c>
      <c r="N23" s="96" t="str">
        <f t="shared" si="6"/>
        <v/>
      </c>
      <c r="O23" s="93">
        <f t="shared" si="10"/>
        <v>0</v>
      </c>
      <c r="P23" s="105">
        <f>L23+F23</f>
        <v>0</v>
      </c>
      <c r="Q23" s="93">
        <f t="shared" si="11"/>
        <v>0</v>
      </c>
      <c r="R23" s="96" t="str">
        <f t="shared" si="7"/>
        <v/>
      </c>
    </row>
    <row r="24" spans="1:33" ht="24" customHeight="1" x14ac:dyDescent="0.3">
      <c r="A24" s="74">
        <v>20000000</v>
      </c>
      <c r="B24" s="1" t="s">
        <v>16</v>
      </c>
      <c r="C24" s="17">
        <v>5750.4</v>
      </c>
      <c r="D24" s="87">
        <f>D25+D26+D30</f>
        <v>25965.600000000002</v>
      </c>
      <c r="E24" s="87">
        <f>E25+E26+E30</f>
        <v>9014.4</v>
      </c>
      <c r="F24" s="87">
        <f>F25+F26+F30</f>
        <v>9255.8472399999991</v>
      </c>
      <c r="G24" s="87">
        <f>G25+G26+G30</f>
        <v>241.44724000000008</v>
      </c>
      <c r="H24" s="96">
        <f t="shared" si="8"/>
        <v>1.0267846157259495</v>
      </c>
      <c r="I24" s="87">
        <f>I25+I26+I30</f>
        <v>-16709.752760000003</v>
      </c>
      <c r="J24" s="96">
        <f t="shared" si="5"/>
        <v>0.35646575623132137</v>
      </c>
      <c r="K24" s="88">
        <f>K25+K26+K30+K34</f>
        <v>273231.17439</v>
      </c>
      <c r="L24" s="88">
        <f>L25+L26+L30+L34</f>
        <v>159655.45207999999</v>
      </c>
      <c r="M24" s="88">
        <f>L24-K24</f>
        <v>-113575.72231000001</v>
      </c>
      <c r="N24" s="96">
        <f t="shared" si="6"/>
        <v>0.58432370477650453</v>
      </c>
      <c r="O24" s="88">
        <f t="shared" si="10"/>
        <v>299196.77438999998</v>
      </c>
      <c r="P24" s="102">
        <f>L24+F24</f>
        <v>168911.29931999999</v>
      </c>
      <c r="Q24" s="88">
        <f t="shared" si="11"/>
        <v>-130285.47506999999</v>
      </c>
      <c r="R24" s="96">
        <f t="shared" si="7"/>
        <v>0.56454919898242562</v>
      </c>
      <c r="S24" s="20"/>
    </row>
    <row r="25" spans="1:33" ht="39" customHeight="1" x14ac:dyDescent="0.3">
      <c r="A25" s="74">
        <v>21000000</v>
      </c>
      <c r="B25" s="1" t="s">
        <v>39</v>
      </c>
      <c r="C25" s="17">
        <v>1</v>
      </c>
      <c r="D25" s="87">
        <v>2820.9</v>
      </c>
      <c r="E25" s="87">
        <v>1.6</v>
      </c>
      <c r="F25" s="87">
        <v>51.365400000000001</v>
      </c>
      <c r="G25" s="87">
        <f>F25-E25</f>
        <v>49.7654</v>
      </c>
      <c r="H25" s="96">
        <f t="shared" si="8"/>
        <v>32.103375</v>
      </c>
      <c r="I25" s="88">
        <f>F25-D25</f>
        <v>-2769.5346</v>
      </c>
      <c r="J25" s="96">
        <f t="shared" si="5"/>
        <v>1.8208869509730937E-2</v>
      </c>
      <c r="K25" s="88"/>
      <c r="L25" s="88"/>
      <c r="M25" s="88">
        <f t="shared" ref="M25:M30" si="12">L25-K25</f>
        <v>0</v>
      </c>
      <c r="N25" s="96" t="str">
        <f t="shared" si="6"/>
        <v/>
      </c>
      <c r="O25" s="88">
        <f t="shared" si="10"/>
        <v>2820.9</v>
      </c>
      <c r="P25" s="88">
        <f t="shared" ref="P25:P54" si="13">L25+F25</f>
        <v>51.365400000000001</v>
      </c>
      <c r="Q25" s="88">
        <f t="shared" si="11"/>
        <v>-2769.5346</v>
      </c>
      <c r="R25" s="96">
        <f t="shared" si="7"/>
        <v>1.8208869509730937E-2</v>
      </c>
    </row>
    <row r="26" spans="1:33" ht="49.5" customHeight="1" x14ac:dyDescent="0.3">
      <c r="A26" s="74">
        <v>22000000</v>
      </c>
      <c r="B26" s="1" t="s">
        <v>141</v>
      </c>
      <c r="C26" s="17">
        <v>4948.8</v>
      </c>
      <c r="D26" s="87">
        <f>SUM(D28:D28)+D29+D27</f>
        <v>22824.7</v>
      </c>
      <c r="E26" s="87">
        <f>SUM(E28:E28)+E29+E27</f>
        <v>8692.7999999999993</v>
      </c>
      <c r="F26" s="87">
        <f>SUM(F28:F28)+F29+F27</f>
        <v>8353.9447999999993</v>
      </c>
      <c r="G26" s="87">
        <f t="shared" si="0"/>
        <v>-338.85519999999997</v>
      </c>
      <c r="H26" s="96">
        <f t="shared" si="8"/>
        <v>0.96101886618810972</v>
      </c>
      <c r="I26" s="87">
        <f>F26-D26</f>
        <v>-14470.755200000001</v>
      </c>
      <c r="J26" s="96">
        <f t="shared" si="5"/>
        <v>0.36600458275464731</v>
      </c>
      <c r="K26" s="88">
        <f>SUM(K28:K28)+K29+K27</f>
        <v>0</v>
      </c>
      <c r="L26" s="88">
        <f>SUM(L28:L28)+L29+L27</f>
        <v>0</v>
      </c>
      <c r="M26" s="88">
        <f t="shared" si="12"/>
        <v>0</v>
      </c>
      <c r="N26" s="96" t="str">
        <f t="shared" si="6"/>
        <v/>
      </c>
      <c r="O26" s="88">
        <f t="shared" si="10"/>
        <v>22824.7</v>
      </c>
      <c r="P26" s="88">
        <f t="shared" si="13"/>
        <v>8353.9447999999993</v>
      </c>
      <c r="Q26" s="88">
        <f t="shared" si="11"/>
        <v>-14470.755200000001</v>
      </c>
      <c r="R26" s="96">
        <f t="shared" si="7"/>
        <v>0.36600458275464731</v>
      </c>
    </row>
    <row r="27" spans="1:33" s="114" customFormat="1" ht="21.75" customHeight="1" x14ac:dyDescent="0.35">
      <c r="A27" s="122">
        <v>22010000</v>
      </c>
      <c r="B27" s="145" t="s">
        <v>68</v>
      </c>
      <c r="C27" s="19"/>
      <c r="D27" s="123">
        <v>17824.7</v>
      </c>
      <c r="E27" s="123">
        <v>6789.8</v>
      </c>
      <c r="F27" s="123">
        <v>5442.5754899999993</v>
      </c>
      <c r="G27" s="123">
        <f t="shared" si="0"/>
        <v>-1347.2245100000009</v>
      </c>
      <c r="H27" s="112">
        <f t="shared" si="8"/>
        <v>0.80158112020972627</v>
      </c>
      <c r="I27" s="123">
        <f>F27-D27</f>
        <v>-12382.124510000001</v>
      </c>
      <c r="J27" s="112">
        <f t="shared" si="5"/>
        <v>0.3053389672757465</v>
      </c>
      <c r="K27" s="124">
        <v>0</v>
      </c>
      <c r="L27" s="124">
        <v>0</v>
      </c>
      <c r="M27" s="124">
        <f t="shared" si="12"/>
        <v>0</v>
      </c>
      <c r="N27" s="112" t="str">
        <f t="shared" si="6"/>
        <v/>
      </c>
      <c r="O27" s="111">
        <f t="shared" si="10"/>
        <v>17824.7</v>
      </c>
      <c r="P27" s="124">
        <f t="shared" si="13"/>
        <v>5442.5754899999993</v>
      </c>
      <c r="Q27" s="111">
        <f t="shared" si="11"/>
        <v>-12382.124510000001</v>
      </c>
      <c r="R27" s="112">
        <f t="shared" si="7"/>
        <v>0.3053389672757465</v>
      </c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</row>
    <row r="28" spans="1:33" s="114" customFormat="1" ht="49.5" customHeight="1" x14ac:dyDescent="0.35">
      <c r="A28" s="122">
        <v>22080000</v>
      </c>
      <c r="B28" s="145" t="s">
        <v>206</v>
      </c>
      <c r="C28" s="12">
        <v>259.60000000000002</v>
      </c>
      <c r="D28" s="123">
        <v>5000</v>
      </c>
      <c r="E28" s="123">
        <v>1903</v>
      </c>
      <c r="F28" s="123">
        <v>2907.0938200000001</v>
      </c>
      <c r="G28" s="123">
        <f t="shared" ref="G28:G34" si="14">F28-E28</f>
        <v>1004.0938200000001</v>
      </c>
      <c r="H28" s="112">
        <f t="shared" si="8"/>
        <v>1.5276373200210194</v>
      </c>
      <c r="I28" s="123">
        <f t="shared" ref="I28:I35" si="15">F28-D28</f>
        <v>-2092.9061799999999</v>
      </c>
      <c r="J28" s="112">
        <f t="shared" si="5"/>
        <v>0.58141876400000003</v>
      </c>
      <c r="K28" s="124">
        <v>0</v>
      </c>
      <c r="L28" s="124">
        <v>0</v>
      </c>
      <c r="M28" s="124">
        <f t="shared" si="12"/>
        <v>0</v>
      </c>
      <c r="N28" s="112" t="str">
        <f t="shared" si="6"/>
        <v/>
      </c>
      <c r="O28" s="111">
        <f t="shared" si="10"/>
        <v>5000</v>
      </c>
      <c r="P28" s="124">
        <f t="shared" si="13"/>
        <v>2907.0938200000001</v>
      </c>
      <c r="Q28" s="111">
        <f t="shared" si="11"/>
        <v>-2092.9061799999999</v>
      </c>
      <c r="R28" s="112">
        <f t="shared" si="7"/>
        <v>0.58141876400000003</v>
      </c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</row>
    <row r="29" spans="1:33" s="114" customFormat="1" ht="100.5" customHeight="1" x14ac:dyDescent="0.35">
      <c r="A29" s="122">
        <v>22130000</v>
      </c>
      <c r="B29" s="145" t="s">
        <v>207</v>
      </c>
      <c r="C29" s="12"/>
      <c r="D29" s="123">
        <v>0</v>
      </c>
      <c r="E29" s="123">
        <v>0</v>
      </c>
      <c r="F29" s="123">
        <v>4.2754899999999996</v>
      </c>
      <c r="G29" s="123">
        <f t="shared" si="14"/>
        <v>4.2754899999999996</v>
      </c>
      <c r="H29" s="112" t="str">
        <f t="shared" si="8"/>
        <v/>
      </c>
      <c r="I29" s="123">
        <f t="shared" si="15"/>
        <v>4.2754899999999996</v>
      </c>
      <c r="J29" s="112" t="str">
        <f t="shared" si="5"/>
        <v/>
      </c>
      <c r="K29" s="124">
        <v>0</v>
      </c>
      <c r="L29" s="124">
        <v>0</v>
      </c>
      <c r="M29" s="124">
        <f t="shared" si="12"/>
        <v>0</v>
      </c>
      <c r="N29" s="112" t="str">
        <f t="shared" si="6"/>
        <v/>
      </c>
      <c r="O29" s="111">
        <f t="shared" si="10"/>
        <v>0</v>
      </c>
      <c r="P29" s="124">
        <f t="shared" si="13"/>
        <v>4.2754899999999996</v>
      </c>
      <c r="Q29" s="111">
        <f t="shared" si="11"/>
        <v>4.2754899999999996</v>
      </c>
      <c r="R29" s="112" t="str">
        <f t="shared" si="7"/>
        <v/>
      </c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</row>
    <row r="30" spans="1:33" ht="20.25" customHeight="1" x14ac:dyDescent="0.3">
      <c r="A30" s="74">
        <v>24000000</v>
      </c>
      <c r="B30" s="1" t="s">
        <v>30</v>
      </c>
      <c r="C30" s="17">
        <f>C31+C34</f>
        <v>0</v>
      </c>
      <c r="D30" s="107">
        <f>SUM(D31:D32)</f>
        <v>320</v>
      </c>
      <c r="E30" s="107">
        <f>SUM(E31:E32)</f>
        <v>320</v>
      </c>
      <c r="F30" s="107">
        <f>SUM(F31:F32)</f>
        <v>850.53704000000005</v>
      </c>
      <c r="G30" s="107">
        <f t="shared" si="14"/>
        <v>530.53704000000005</v>
      </c>
      <c r="H30" s="96">
        <f t="shared" si="8"/>
        <v>2.6579282500000003</v>
      </c>
      <c r="I30" s="107">
        <f t="shared" si="15"/>
        <v>530.53704000000005</v>
      </c>
      <c r="J30" s="96">
        <f t="shared" si="5"/>
        <v>2.6579282500000003</v>
      </c>
      <c r="K30" s="102">
        <f>SUM(K31:K33)</f>
        <v>900</v>
      </c>
      <c r="L30" s="102">
        <f>SUM(L31:L33)</f>
        <v>152.74173999999999</v>
      </c>
      <c r="M30" s="102">
        <f t="shared" si="12"/>
        <v>-747.25826000000006</v>
      </c>
      <c r="N30" s="96">
        <f t="shared" si="6"/>
        <v>0.16971304444444443</v>
      </c>
      <c r="O30" s="88">
        <f t="shared" si="10"/>
        <v>1220</v>
      </c>
      <c r="P30" s="102">
        <f t="shared" si="13"/>
        <v>1003.2787800000001</v>
      </c>
      <c r="Q30" s="88">
        <f t="shared" si="11"/>
        <v>-216.7212199999999</v>
      </c>
      <c r="R30" s="96">
        <f t="shared" si="7"/>
        <v>0.82235965573770498</v>
      </c>
    </row>
    <row r="31" spans="1:33" s="114" customFormat="1" ht="20.25" customHeight="1" x14ac:dyDescent="0.35">
      <c r="A31" s="122">
        <v>24060000</v>
      </c>
      <c r="B31" s="145" t="s">
        <v>17</v>
      </c>
      <c r="C31" s="12">
        <v>0</v>
      </c>
      <c r="D31" s="123">
        <v>320</v>
      </c>
      <c r="E31" s="123">
        <v>320</v>
      </c>
      <c r="F31" s="123">
        <v>850.53704000000005</v>
      </c>
      <c r="G31" s="123">
        <f t="shared" si="14"/>
        <v>530.53704000000005</v>
      </c>
      <c r="H31" s="112">
        <f t="shared" si="8"/>
        <v>2.6579282500000003</v>
      </c>
      <c r="I31" s="123">
        <f t="shared" si="15"/>
        <v>530.53704000000005</v>
      </c>
      <c r="J31" s="112">
        <f t="shared" si="5"/>
        <v>2.6579282500000003</v>
      </c>
      <c r="K31" s="111">
        <v>900</v>
      </c>
      <c r="L31" s="111">
        <v>152.74173999999999</v>
      </c>
      <c r="M31" s="111">
        <f t="shared" ref="M31:M40" si="16">L31-K31</f>
        <v>-747.25826000000006</v>
      </c>
      <c r="N31" s="112">
        <f t="shared" si="6"/>
        <v>0.16971304444444443</v>
      </c>
      <c r="O31" s="111">
        <f t="shared" si="10"/>
        <v>1220</v>
      </c>
      <c r="P31" s="124">
        <f t="shared" si="13"/>
        <v>1003.2787800000001</v>
      </c>
      <c r="Q31" s="111">
        <f t="shared" si="11"/>
        <v>-216.7212199999999</v>
      </c>
      <c r="R31" s="112">
        <f t="shared" si="7"/>
        <v>0.82235965573770498</v>
      </c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</row>
    <row r="32" spans="1:33" ht="21.75" hidden="1" customHeight="1" x14ac:dyDescent="0.35">
      <c r="A32" s="72">
        <v>24110000</v>
      </c>
      <c r="B32" s="146" t="s">
        <v>48</v>
      </c>
      <c r="C32" s="12"/>
      <c r="D32" s="103">
        <v>0</v>
      </c>
      <c r="E32" s="103">
        <v>0</v>
      </c>
      <c r="F32" s="103">
        <v>0</v>
      </c>
      <c r="G32" s="103">
        <v>0</v>
      </c>
      <c r="H32" s="96" t="str">
        <f t="shared" si="8"/>
        <v/>
      </c>
      <c r="I32" s="103">
        <f t="shared" si="15"/>
        <v>0</v>
      </c>
      <c r="J32" s="96" t="str">
        <f t="shared" si="5"/>
        <v/>
      </c>
      <c r="K32" s="93">
        <v>0</v>
      </c>
      <c r="L32" s="93">
        <v>0</v>
      </c>
      <c r="M32" s="93">
        <f t="shared" si="16"/>
        <v>0</v>
      </c>
      <c r="N32" s="96" t="str">
        <f t="shared" si="6"/>
        <v/>
      </c>
      <c r="O32" s="93">
        <f t="shared" si="10"/>
        <v>0</v>
      </c>
      <c r="P32" s="105">
        <f t="shared" si="13"/>
        <v>0</v>
      </c>
      <c r="Q32" s="93">
        <f t="shared" si="11"/>
        <v>0</v>
      </c>
      <c r="R32" s="96" t="str">
        <f t="shared" si="7"/>
        <v/>
      </c>
    </row>
    <row r="33" spans="1:33" ht="35.25" hidden="1" customHeight="1" x14ac:dyDescent="0.35">
      <c r="A33" s="72" t="s">
        <v>160</v>
      </c>
      <c r="B33" s="146" t="s">
        <v>161</v>
      </c>
      <c r="C33" s="12"/>
      <c r="D33" s="103">
        <v>0</v>
      </c>
      <c r="E33" s="103">
        <v>0</v>
      </c>
      <c r="F33" s="103">
        <v>0</v>
      </c>
      <c r="G33" s="103">
        <f t="shared" si="14"/>
        <v>0</v>
      </c>
      <c r="H33" s="96" t="str">
        <f t="shared" si="8"/>
        <v/>
      </c>
      <c r="I33" s="103">
        <f t="shared" si="15"/>
        <v>0</v>
      </c>
      <c r="J33" s="96" t="str">
        <f t="shared" si="5"/>
        <v/>
      </c>
      <c r="K33" s="93">
        <v>0</v>
      </c>
      <c r="L33" s="93">
        <v>0</v>
      </c>
      <c r="M33" s="93">
        <f t="shared" si="16"/>
        <v>0</v>
      </c>
      <c r="N33" s="96" t="str">
        <f t="shared" si="6"/>
        <v/>
      </c>
      <c r="O33" s="93">
        <f t="shared" si="10"/>
        <v>0</v>
      </c>
      <c r="P33" s="105">
        <f t="shared" si="13"/>
        <v>0</v>
      </c>
      <c r="Q33" s="93">
        <f t="shared" si="11"/>
        <v>0</v>
      </c>
      <c r="R33" s="96" t="str">
        <f t="shared" si="7"/>
        <v/>
      </c>
    </row>
    <row r="34" spans="1:33" ht="22.2" customHeight="1" x14ac:dyDescent="0.3">
      <c r="A34" s="74">
        <v>25000000</v>
      </c>
      <c r="B34" s="1" t="s">
        <v>25</v>
      </c>
      <c r="C34" s="17"/>
      <c r="D34" s="87">
        <v>0</v>
      </c>
      <c r="E34" s="87">
        <v>0</v>
      </c>
      <c r="F34" s="87">
        <v>0</v>
      </c>
      <c r="G34" s="87">
        <f t="shared" si="14"/>
        <v>0</v>
      </c>
      <c r="H34" s="96" t="str">
        <f t="shared" si="8"/>
        <v/>
      </c>
      <c r="I34" s="87">
        <f t="shared" si="15"/>
        <v>0</v>
      </c>
      <c r="J34" s="96" t="str">
        <f t="shared" si="5"/>
        <v/>
      </c>
      <c r="K34" s="88">
        <v>272331.17439</v>
      </c>
      <c r="L34" s="88">
        <v>159502.71033999999</v>
      </c>
      <c r="M34" s="88">
        <f t="shared" si="16"/>
        <v>-112828.46405000001</v>
      </c>
      <c r="N34" s="96">
        <f t="shared" si="6"/>
        <v>0.58569390998762183</v>
      </c>
      <c r="O34" s="88">
        <f t="shared" si="10"/>
        <v>272331.17439</v>
      </c>
      <c r="P34" s="88">
        <f t="shared" si="13"/>
        <v>159502.71033999999</v>
      </c>
      <c r="Q34" s="88">
        <f t="shared" si="11"/>
        <v>-112828.46405000001</v>
      </c>
      <c r="R34" s="96">
        <f t="shared" si="7"/>
        <v>0.58569390998762183</v>
      </c>
    </row>
    <row r="35" spans="1:33" ht="17.399999999999999" hidden="1" x14ac:dyDescent="0.3">
      <c r="A35" s="74">
        <v>30000000</v>
      </c>
      <c r="B35" s="1" t="s">
        <v>37</v>
      </c>
      <c r="C35" s="19"/>
      <c r="D35" s="87">
        <v>0</v>
      </c>
      <c r="E35" s="87">
        <v>0</v>
      </c>
      <c r="F35" s="87">
        <v>0</v>
      </c>
      <c r="G35" s="87">
        <f t="shared" ref="G35:G51" si="17">F35-E35</f>
        <v>0</v>
      </c>
      <c r="H35" s="96" t="str">
        <f t="shared" si="8"/>
        <v/>
      </c>
      <c r="I35" s="88">
        <f t="shared" si="15"/>
        <v>0</v>
      </c>
      <c r="J35" s="96" t="str">
        <f t="shared" si="5"/>
        <v/>
      </c>
      <c r="K35" s="88">
        <v>0</v>
      </c>
      <c r="L35" s="88">
        <v>0</v>
      </c>
      <c r="M35" s="88">
        <f t="shared" si="16"/>
        <v>0</v>
      </c>
      <c r="N35" s="96" t="str">
        <f t="shared" si="6"/>
        <v/>
      </c>
      <c r="O35" s="88">
        <f t="shared" si="10"/>
        <v>0</v>
      </c>
      <c r="P35" s="88">
        <f t="shared" si="13"/>
        <v>0</v>
      </c>
      <c r="Q35" s="88">
        <f t="shared" si="11"/>
        <v>0</v>
      </c>
      <c r="R35" s="96" t="str">
        <f t="shared" si="7"/>
        <v/>
      </c>
      <c r="S35" s="20"/>
      <c r="T35" s="20"/>
      <c r="U35" s="20"/>
      <c r="V35" s="20"/>
      <c r="W35" s="21"/>
    </row>
    <row r="36" spans="1:33" ht="34.799999999999997" hidden="1" x14ac:dyDescent="0.3">
      <c r="A36" s="74" t="s">
        <v>177</v>
      </c>
      <c r="B36" s="1" t="s">
        <v>178</v>
      </c>
      <c r="C36" s="1"/>
      <c r="D36" s="87"/>
      <c r="E36" s="87"/>
      <c r="F36" s="87"/>
      <c r="G36" s="87"/>
      <c r="H36" s="96"/>
      <c r="I36" s="88"/>
      <c r="J36" s="96"/>
      <c r="K36" s="88"/>
      <c r="L36" s="88"/>
      <c r="M36" s="88"/>
      <c r="N36" s="96"/>
      <c r="O36" s="88">
        <f>D36+K36</f>
        <v>0</v>
      </c>
      <c r="P36" s="88">
        <f>L36+F36</f>
        <v>0</v>
      </c>
      <c r="Q36" s="88">
        <f>P36-O36</f>
        <v>0</v>
      </c>
      <c r="R36" s="96" t="str">
        <f>IFERROR(P36/O36,"")</f>
        <v/>
      </c>
      <c r="S36" s="20"/>
      <c r="T36" s="20"/>
      <c r="U36" s="20"/>
      <c r="V36" s="20"/>
      <c r="W36" s="21"/>
    </row>
    <row r="37" spans="1:33" ht="18" hidden="1" x14ac:dyDescent="0.35">
      <c r="A37" s="74">
        <v>50000000</v>
      </c>
      <c r="B37" s="1" t="s">
        <v>18</v>
      </c>
      <c r="C37" s="17">
        <f>C38+C39</f>
        <v>0</v>
      </c>
      <c r="D37" s="87"/>
      <c r="E37" s="87"/>
      <c r="F37" s="87">
        <f>F38+F39</f>
        <v>0</v>
      </c>
      <c r="G37" s="87">
        <f t="shared" si="17"/>
        <v>0</v>
      </c>
      <c r="H37" s="103" t="e">
        <f>F37/E37*100</f>
        <v>#DIV/0!</v>
      </c>
      <c r="I37" s="88"/>
      <c r="J37" s="88"/>
      <c r="K37" s="88">
        <f>K38+K39</f>
        <v>0</v>
      </c>
      <c r="L37" s="88">
        <f>L38+L39</f>
        <v>0</v>
      </c>
      <c r="M37" s="88">
        <f t="shared" si="16"/>
        <v>0</v>
      </c>
      <c r="N37" s="88"/>
      <c r="O37" s="88">
        <f t="shared" si="10"/>
        <v>0</v>
      </c>
      <c r="P37" s="88">
        <f t="shared" si="13"/>
        <v>0</v>
      </c>
      <c r="Q37" s="88">
        <f t="shared" si="11"/>
        <v>0</v>
      </c>
      <c r="R37" s="88"/>
    </row>
    <row r="38" spans="1:33" ht="18" hidden="1" x14ac:dyDescent="0.35">
      <c r="A38" s="72">
        <v>50080000</v>
      </c>
      <c r="B38" s="146" t="s">
        <v>19</v>
      </c>
      <c r="C38" s="12"/>
      <c r="D38" s="103"/>
      <c r="E38" s="103"/>
      <c r="F38" s="103"/>
      <c r="G38" s="103">
        <f t="shared" si="17"/>
        <v>0</v>
      </c>
      <c r="H38" s="103" t="e">
        <f>F38/E38*100</f>
        <v>#DIV/0!</v>
      </c>
      <c r="I38" s="105"/>
      <c r="J38" s="105"/>
      <c r="K38" s="93"/>
      <c r="L38" s="93"/>
      <c r="M38" s="93">
        <f t="shared" si="16"/>
        <v>0</v>
      </c>
      <c r="N38" s="105"/>
      <c r="O38" s="93">
        <f t="shared" si="10"/>
        <v>0</v>
      </c>
      <c r="P38" s="105">
        <f t="shared" si="13"/>
        <v>0</v>
      </c>
      <c r="Q38" s="93">
        <f t="shared" si="11"/>
        <v>0</v>
      </c>
      <c r="R38" s="93"/>
    </row>
    <row r="39" spans="1:33" ht="18" hidden="1" x14ac:dyDescent="0.35">
      <c r="A39" s="72">
        <v>50110000</v>
      </c>
      <c r="B39" s="146" t="s">
        <v>20</v>
      </c>
      <c r="C39" s="12"/>
      <c r="D39" s="103"/>
      <c r="E39" s="103"/>
      <c r="F39" s="103"/>
      <c r="G39" s="103">
        <f t="shared" si="17"/>
        <v>0</v>
      </c>
      <c r="H39" s="103" t="e">
        <f>F39/E39*100</f>
        <v>#DIV/0!</v>
      </c>
      <c r="I39" s="105"/>
      <c r="J39" s="105"/>
      <c r="K39" s="93"/>
      <c r="L39" s="93"/>
      <c r="M39" s="93">
        <f t="shared" si="16"/>
        <v>0</v>
      </c>
      <c r="N39" s="105"/>
      <c r="O39" s="93">
        <f t="shared" si="10"/>
        <v>0</v>
      </c>
      <c r="P39" s="105">
        <f t="shared" si="13"/>
        <v>0</v>
      </c>
      <c r="Q39" s="93">
        <f t="shared" si="11"/>
        <v>0</v>
      </c>
      <c r="R39" s="93"/>
    </row>
    <row r="40" spans="1:33" s="61" customFormat="1" ht="21.75" customHeight="1" x14ac:dyDescent="0.3">
      <c r="A40" s="82">
        <v>90010100</v>
      </c>
      <c r="B40" s="83" t="s">
        <v>159</v>
      </c>
      <c r="C40" s="84" t="e">
        <f>C10+C24+C37+C38</f>
        <v>#REF!</v>
      </c>
      <c r="D40" s="91">
        <f>D10+D24+D37+D35</f>
        <v>833618.30599999998</v>
      </c>
      <c r="E40" s="91">
        <f>E10+E24+E37+E35</f>
        <v>347580.50599999999</v>
      </c>
      <c r="F40" s="91">
        <f>F10+F24+F37+F35</f>
        <v>377663.16066999995</v>
      </c>
      <c r="G40" s="91">
        <f t="shared" si="17"/>
        <v>30082.65466999996</v>
      </c>
      <c r="H40" s="99">
        <f t="shared" ref="H40:H49" si="18">IFERROR(F40/E40,"")</f>
        <v>1.0865487395026692</v>
      </c>
      <c r="I40" s="91">
        <f t="shared" ref="I40:I51" si="19">F40-D40</f>
        <v>-455955.14533000003</v>
      </c>
      <c r="J40" s="99">
        <f>IFERROR(F40/D40,"")</f>
        <v>0.45304086768699148</v>
      </c>
      <c r="K40" s="91">
        <f>K10+K24+K35+K37+K36</f>
        <v>276580.37439000001</v>
      </c>
      <c r="L40" s="91">
        <f>L10+L24+L35+L37+L36</f>
        <v>161508.51153999998</v>
      </c>
      <c r="M40" s="91">
        <f t="shared" si="16"/>
        <v>-115071.86285000003</v>
      </c>
      <c r="N40" s="99">
        <f>IFERROR(L40/K40,"")</f>
        <v>0.58394783757238078</v>
      </c>
      <c r="O40" s="91">
        <f t="shared" si="10"/>
        <v>1110198.6803899999</v>
      </c>
      <c r="P40" s="91">
        <f t="shared" si="13"/>
        <v>539171.67220999999</v>
      </c>
      <c r="Q40" s="91">
        <f t="shared" si="11"/>
        <v>-571027.00817999989</v>
      </c>
      <c r="R40" s="100">
        <f>IFERROR(P40/O40,"")</f>
        <v>0.48565331749502283</v>
      </c>
    </row>
    <row r="41" spans="1:33" ht="28.5" customHeight="1" x14ac:dyDescent="0.3">
      <c r="A41" s="76">
        <v>40000000</v>
      </c>
      <c r="B41" s="1" t="s">
        <v>26</v>
      </c>
      <c r="C41" s="11" t="e">
        <f>C42+#REF!</f>
        <v>#REF!</v>
      </c>
      <c r="D41" s="87">
        <f>D42</f>
        <v>845217.67999999993</v>
      </c>
      <c r="E41" s="87">
        <f>E42</f>
        <v>382177.14999999997</v>
      </c>
      <c r="F41" s="87">
        <f>F42</f>
        <v>385317.94999999995</v>
      </c>
      <c r="G41" s="87">
        <f t="shared" si="17"/>
        <v>3140.7999999999884</v>
      </c>
      <c r="H41" s="96">
        <f t="shared" si="18"/>
        <v>1.0082181784023456</v>
      </c>
      <c r="I41" s="88">
        <f t="shared" si="19"/>
        <v>-459899.73</v>
      </c>
      <c r="J41" s="96">
        <f>IFERROR(F41/D41,"")</f>
        <v>0.45588013492571522</v>
      </c>
      <c r="K41" s="88">
        <f>K42</f>
        <v>0</v>
      </c>
      <c r="L41" s="88">
        <f>L42</f>
        <v>0</v>
      </c>
      <c r="M41" s="88">
        <f t="shared" ref="M41:M46" si="20">L41-K41</f>
        <v>0</v>
      </c>
      <c r="N41" s="96" t="str">
        <f>IFERROR(L41/K41,"")</f>
        <v/>
      </c>
      <c r="O41" s="88">
        <f t="shared" si="10"/>
        <v>845217.67999999993</v>
      </c>
      <c r="P41" s="88">
        <f t="shared" si="13"/>
        <v>385317.94999999995</v>
      </c>
      <c r="Q41" s="88">
        <f t="shared" si="11"/>
        <v>-459899.73</v>
      </c>
      <c r="R41" s="96">
        <f>IFERROR(P41/O41,"")</f>
        <v>0.45588013492571522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28.5" customHeight="1" x14ac:dyDescent="0.3">
      <c r="A42" s="76">
        <v>41000000</v>
      </c>
      <c r="B42" s="1" t="s">
        <v>27</v>
      </c>
      <c r="C42" s="11" t="e">
        <f>C43+C47</f>
        <v>#REF!</v>
      </c>
      <c r="D42" s="87">
        <f>D43+D47</f>
        <v>845217.67999999993</v>
      </c>
      <c r="E42" s="87">
        <f>E43+E47</f>
        <v>382177.14999999997</v>
      </c>
      <c r="F42" s="87">
        <f>F43+F47</f>
        <v>385317.94999999995</v>
      </c>
      <c r="G42" s="87">
        <f t="shared" si="17"/>
        <v>3140.7999999999884</v>
      </c>
      <c r="H42" s="96">
        <f t="shared" si="18"/>
        <v>1.0082181784023456</v>
      </c>
      <c r="I42" s="88">
        <f t="shared" si="19"/>
        <v>-459899.73</v>
      </c>
      <c r="J42" s="96">
        <f t="shared" ref="J42:J55" si="21">IFERROR(F42/D42,"")</f>
        <v>0.45588013492571522</v>
      </c>
      <c r="K42" s="88">
        <f>K43+K47</f>
        <v>0</v>
      </c>
      <c r="L42" s="88">
        <f>L43+L47</f>
        <v>0</v>
      </c>
      <c r="M42" s="88">
        <f t="shared" si="20"/>
        <v>0</v>
      </c>
      <c r="N42" s="96" t="str">
        <f t="shared" ref="N42:N55" si="22">IFERROR(L42/K42,"")</f>
        <v/>
      </c>
      <c r="O42" s="88">
        <f t="shared" si="10"/>
        <v>845217.67999999993</v>
      </c>
      <c r="P42" s="88">
        <f t="shared" si="13"/>
        <v>385317.94999999995</v>
      </c>
      <c r="Q42" s="88">
        <f t="shared" si="11"/>
        <v>-459899.73</v>
      </c>
      <c r="R42" s="96">
        <f t="shared" ref="R42:R54" si="23">IFERROR(P42/O42,"")</f>
        <v>0.45588013492571522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78" customFormat="1" ht="28.5" customHeight="1" x14ac:dyDescent="0.3">
      <c r="A43" s="74">
        <v>41020000</v>
      </c>
      <c r="B43" s="1" t="s">
        <v>156</v>
      </c>
      <c r="C43" s="77">
        <f>SUM(C44:C44)</f>
        <v>226954.7</v>
      </c>
      <c r="D43" s="107">
        <f>D44+D45+D46</f>
        <v>395023.64199999999</v>
      </c>
      <c r="E43" s="107">
        <f>E44+E45+E46</f>
        <v>167545.64199999999</v>
      </c>
      <c r="F43" s="107">
        <f>F44+F45+F46</f>
        <v>167545.64199999999</v>
      </c>
      <c r="G43" s="107">
        <f t="shared" si="17"/>
        <v>0</v>
      </c>
      <c r="H43" s="96">
        <f t="shared" si="18"/>
        <v>1</v>
      </c>
      <c r="I43" s="102">
        <f t="shared" si="19"/>
        <v>-227478</v>
      </c>
      <c r="J43" s="96">
        <f t="shared" si="21"/>
        <v>0.42414079610961614</v>
      </c>
      <c r="K43" s="102">
        <f>K44+K45</f>
        <v>0</v>
      </c>
      <c r="L43" s="102">
        <f>L44+L45</f>
        <v>0</v>
      </c>
      <c r="M43" s="102">
        <f t="shared" si="20"/>
        <v>0</v>
      </c>
      <c r="N43" s="96" t="str">
        <f t="shared" si="22"/>
        <v/>
      </c>
      <c r="O43" s="102">
        <f t="shared" si="10"/>
        <v>395023.64199999999</v>
      </c>
      <c r="P43" s="102">
        <f t="shared" si="13"/>
        <v>167545.64199999999</v>
      </c>
      <c r="Q43" s="102">
        <f t="shared" si="11"/>
        <v>-227478</v>
      </c>
      <c r="R43" s="96">
        <f t="shared" si="23"/>
        <v>0.42414079610961614</v>
      </c>
    </row>
    <row r="44" spans="1:33" s="114" customFormat="1" ht="28.5" customHeight="1" x14ac:dyDescent="0.35">
      <c r="A44" s="122">
        <v>41020100</v>
      </c>
      <c r="B44" s="145" t="s">
        <v>57</v>
      </c>
      <c r="C44" s="22">
        <v>226954.7</v>
      </c>
      <c r="D44" s="123">
        <v>277613.7</v>
      </c>
      <c r="E44" s="123">
        <v>115672.5</v>
      </c>
      <c r="F44" s="123">
        <v>115672.5</v>
      </c>
      <c r="G44" s="123">
        <f t="shared" si="17"/>
        <v>0</v>
      </c>
      <c r="H44" s="112">
        <f t="shared" si="18"/>
        <v>1</v>
      </c>
      <c r="I44" s="124">
        <f t="shared" si="19"/>
        <v>-161941.20000000001</v>
      </c>
      <c r="J44" s="112">
        <f t="shared" si="21"/>
        <v>0.41666711693262976</v>
      </c>
      <c r="K44" s="124"/>
      <c r="L44" s="124"/>
      <c r="M44" s="124">
        <f t="shared" si="20"/>
        <v>0</v>
      </c>
      <c r="N44" s="112" t="str">
        <f t="shared" si="22"/>
        <v/>
      </c>
      <c r="O44" s="124">
        <f t="shared" si="10"/>
        <v>277613.7</v>
      </c>
      <c r="P44" s="124">
        <f t="shared" si="13"/>
        <v>115672.5</v>
      </c>
      <c r="Q44" s="124">
        <f t="shared" si="11"/>
        <v>-161941.20000000001</v>
      </c>
      <c r="R44" s="112">
        <f t="shared" si="23"/>
        <v>0.41666711693262976</v>
      </c>
    </row>
    <row r="45" spans="1:33" s="114" customFormat="1" ht="61.5" customHeight="1" x14ac:dyDescent="0.35">
      <c r="A45" s="122">
        <v>41020200</v>
      </c>
      <c r="B45" s="145" t="s">
        <v>99</v>
      </c>
      <c r="C45" s="22"/>
      <c r="D45" s="123">
        <v>112348.8</v>
      </c>
      <c r="E45" s="123">
        <v>46812</v>
      </c>
      <c r="F45" s="123">
        <v>46812</v>
      </c>
      <c r="G45" s="123">
        <f t="shared" si="17"/>
        <v>0</v>
      </c>
      <c r="H45" s="112">
        <f t="shared" si="18"/>
        <v>1</v>
      </c>
      <c r="I45" s="124">
        <f t="shared" si="19"/>
        <v>-65536.800000000003</v>
      </c>
      <c r="J45" s="112">
        <f t="shared" si="21"/>
        <v>0.41666666666666663</v>
      </c>
      <c r="K45" s="124"/>
      <c r="L45" s="124"/>
      <c r="M45" s="124">
        <f t="shared" si="20"/>
        <v>0</v>
      </c>
      <c r="N45" s="112" t="str">
        <f t="shared" si="22"/>
        <v/>
      </c>
      <c r="O45" s="124">
        <f>D45+K45</f>
        <v>112348.8</v>
      </c>
      <c r="P45" s="124">
        <f>L45+F45</f>
        <v>46812</v>
      </c>
      <c r="Q45" s="124">
        <f>P45-O45</f>
        <v>-65536.800000000003</v>
      </c>
      <c r="R45" s="112">
        <f t="shared" si="23"/>
        <v>0.41666666666666663</v>
      </c>
    </row>
    <row r="46" spans="1:33" ht="72" x14ac:dyDescent="0.35">
      <c r="A46" s="122" t="s">
        <v>201</v>
      </c>
      <c r="B46" s="145" t="s">
        <v>202</v>
      </c>
      <c r="C46" s="22"/>
      <c r="D46" s="123">
        <v>5061.1419999999998</v>
      </c>
      <c r="E46" s="123">
        <v>5061.1419999999998</v>
      </c>
      <c r="F46" s="123">
        <v>5061.1419999999998</v>
      </c>
      <c r="G46" s="123">
        <f>F46-E46</f>
        <v>0</v>
      </c>
      <c r="H46" s="112">
        <f t="shared" si="18"/>
        <v>1</v>
      </c>
      <c r="I46" s="124">
        <f>F46-D46</f>
        <v>0</v>
      </c>
      <c r="J46" s="112">
        <f>IFERROR(F46/D46,"")</f>
        <v>1</v>
      </c>
      <c r="K46" s="124"/>
      <c r="L46" s="124"/>
      <c r="M46" s="124">
        <f t="shared" si="20"/>
        <v>0</v>
      </c>
      <c r="N46" s="112" t="str">
        <f>IFERROR(L46/K46,"")</f>
        <v/>
      </c>
      <c r="O46" s="124">
        <f>D46+K46</f>
        <v>5061.1419999999998</v>
      </c>
      <c r="P46" s="124">
        <f>L46+F46</f>
        <v>5061.1419999999998</v>
      </c>
      <c r="Q46" s="124">
        <f>P46-O46</f>
        <v>0</v>
      </c>
      <c r="R46" s="112">
        <f>IFERROR(P46/O46,"")</f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25.5" customHeight="1" x14ac:dyDescent="0.3">
      <c r="A47" s="74">
        <v>41030000</v>
      </c>
      <c r="B47" s="1" t="s">
        <v>142</v>
      </c>
      <c r="C47" s="17" t="e">
        <f>#REF!</f>
        <v>#REF!</v>
      </c>
      <c r="D47" s="87">
        <f>SUM(D48:D62)+D63</f>
        <v>450194.038</v>
      </c>
      <c r="E47" s="87">
        <f>SUM(E48:E62)+E63</f>
        <v>214631.50799999997</v>
      </c>
      <c r="F47" s="87">
        <f>SUM(F48:F62)+F63</f>
        <v>217772.30799999999</v>
      </c>
      <c r="G47" s="87">
        <f>SUM(G48:G62)</f>
        <v>0</v>
      </c>
      <c r="H47" s="96">
        <f t="shared" si="18"/>
        <v>1.0146334526056633</v>
      </c>
      <c r="I47" s="102">
        <f t="shared" si="19"/>
        <v>-232421.73</v>
      </c>
      <c r="J47" s="96">
        <f t="shared" si="21"/>
        <v>0.48372988004785616</v>
      </c>
      <c r="K47" s="87">
        <f>SUM(K48:K62)</f>
        <v>0</v>
      </c>
      <c r="L47" s="87">
        <f>SUM(L48:L62)</f>
        <v>0</v>
      </c>
      <c r="M47" s="87">
        <f>SUM(M48:M62)</f>
        <v>0</v>
      </c>
      <c r="N47" s="96" t="str">
        <f t="shared" si="22"/>
        <v/>
      </c>
      <c r="O47" s="87">
        <f>SUM(O48:O62)</f>
        <v>382440.038</v>
      </c>
      <c r="P47" s="87">
        <f>SUM(P48:P62)</f>
        <v>193512.908</v>
      </c>
      <c r="Q47" s="87">
        <f>SUM(Q48:Q62)</f>
        <v>-188927.12999999995</v>
      </c>
      <c r="R47" s="96">
        <f t="shared" si="23"/>
        <v>0.50599542090830985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72" x14ac:dyDescent="0.35">
      <c r="A48" s="122" t="s">
        <v>203</v>
      </c>
      <c r="B48" s="145" t="s">
        <v>204</v>
      </c>
      <c r="C48" s="17"/>
      <c r="D48" s="123">
        <v>71971.89</v>
      </c>
      <c r="E48" s="123">
        <v>58729.764000000003</v>
      </c>
      <c r="F48" s="123">
        <v>58729.764000000003</v>
      </c>
      <c r="G48" s="123">
        <f t="shared" si="17"/>
        <v>0</v>
      </c>
      <c r="H48" s="112">
        <f t="shared" si="18"/>
        <v>1</v>
      </c>
      <c r="I48" s="124">
        <f t="shared" si="19"/>
        <v>-13242.125999999997</v>
      </c>
      <c r="J48" s="112">
        <f t="shared" si="21"/>
        <v>0.81600975047341406</v>
      </c>
      <c r="K48" s="124">
        <v>0</v>
      </c>
      <c r="L48" s="124">
        <v>0</v>
      </c>
      <c r="M48" s="124">
        <f>L48-K48</f>
        <v>0</v>
      </c>
      <c r="N48" s="126" t="str">
        <f t="shared" si="22"/>
        <v/>
      </c>
      <c r="O48" s="124">
        <f t="shared" si="10"/>
        <v>71971.89</v>
      </c>
      <c r="P48" s="124">
        <f t="shared" si="13"/>
        <v>58729.764000000003</v>
      </c>
      <c r="Q48" s="124">
        <f t="shared" ref="Q48:Q54" si="24">P48-O48</f>
        <v>-13242.125999999997</v>
      </c>
      <c r="R48" s="112">
        <f t="shared" si="23"/>
        <v>0.81600975047341406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8" ht="74.25" customHeight="1" x14ac:dyDescent="0.35">
      <c r="A49" s="122" t="s">
        <v>180</v>
      </c>
      <c r="B49" s="145" t="s">
        <v>181</v>
      </c>
      <c r="C49" s="19"/>
      <c r="D49" s="123">
        <v>133972</v>
      </c>
      <c r="E49" s="123">
        <v>33493</v>
      </c>
      <c r="F49" s="123">
        <v>33493</v>
      </c>
      <c r="G49" s="123">
        <f>F49-E49</f>
        <v>0</v>
      </c>
      <c r="H49" s="112">
        <f t="shared" si="18"/>
        <v>1</v>
      </c>
      <c r="I49" s="124">
        <f>F49-D49</f>
        <v>-100479</v>
      </c>
      <c r="J49" s="112">
        <f>IFERROR(F49/D49,"")</f>
        <v>0.25</v>
      </c>
      <c r="K49" s="105"/>
      <c r="L49" s="105"/>
      <c r="M49" s="105"/>
      <c r="N49" s="96"/>
      <c r="O49" s="124">
        <f>D49+K49</f>
        <v>133972</v>
      </c>
      <c r="P49" s="124">
        <f>L49+F49</f>
        <v>33493</v>
      </c>
      <c r="Q49" s="124">
        <f t="shared" si="24"/>
        <v>-100479</v>
      </c>
      <c r="R49" s="112">
        <f>IFERROR(P49/O49,"")</f>
        <v>0.25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8" ht="74.25" customHeight="1" x14ac:dyDescent="0.35">
      <c r="A50" s="122" t="s">
        <v>211</v>
      </c>
      <c r="B50" s="145" t="s">
        <v>212</v>
      </c>
      <c r="C50" s="19"/>
      <c r="D50" s="123">
        <v>632.44799999999998</v>
      </c>
      <c r="E50" s="123">
        <v>140.54400000000001</v>
      </c>
      <c r="F50" s="123">
        <v>140.54400000000001</v>
      </c>
      <c r="G50" s="123"/>
      <c r="H50" s="112"/>
      <c r="I50" s="124"/>
      <c r="J50" s="112"/>
      <c r="K50" s="105"/>
      <c r="L50" s="105"/>
      <c r="M50" s="105"/>
      <c r="N50" s="96"/>
      <c r="O50" s="124">
        <f>D50+K50</f>
        <v>632.44799999999998</v>
      </c>
      <c r="P50" s="124">
        <f>L50+F50</f>
        <v>140.54400000000001</v>
      </c>
      <c r="Q50" s="124">
        <f t="shared" si="24"/>
        <v>-491.904</v>
      </c>
      <c r="R50" s="112">
        <f>IFERROR(P50/O50,"")</f>
        <v>0.22222222222222224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8" s="114" customFormat="1" ht="49.5" customHeight="1" x14ac:dyDescent="0.35">
      <c r="A51" s="122">
        <v>41033000</v>
      </c>
      <c r="B51" s="145" t="s">
        <v>174</v>
      </c>
      <c r="C51" s="19"/>
      <c r="D51" s="123">
        <v>23060</v>
      </c>
      <c r="E51" s="123">
        <v>9608.5</v>
      </c>
      <c r="F51" s="123">
        <v>9608.5</v>
      </c>
      <c r="G51" s="123">
        <f t="shared" si="17"/>
        <v>0</v>
      </c>
      <c r="H51" s="112">
        <f>IFERROR(F51/E51,"")</f>
        <v>1</v>
      </c>
      <c r="I51" s="124">
        <f t="shared" si="19"/>
        <v>-13451.5</v>
      </c>
      <c r="J51" s="112">
        <f t="shared" si="21"/>
        <v>0.41667389418907197</v>
      </c>
      <c r="K51" s="124"/>
      <c r="L51" s="124"/>
      <c r="M51" s="124">
        <f>L51-K51</f>
        <v>0</v>
      </c>
      <c r="N51" s="112" t="str">
        <f t="shared" si="22"/>
        <v/>
      </c>
      <c r="O51" s="124">
        <f>D51+K51</f>
        <v>23060</v>
      </c>
      <c r="P51" s="124">
        <f>L51+F51</f>
        <v>9608.5</v>
      </c>
      <c r="Q51" s="124">
        <f t="shared" si="24"/>
        <v>-13451.5</v>
      </c>
      <c r="R51" s="112">
        <f t="shared" si="23"/>
        <v>0.41667389418907197</v>
      </c>
    </row>
    <row r="52" spans="1:38" s="114" customFormat="1" ht="126.75" customHeight="1" x14ac:dyDescent="0.35">
      <c r="A52" s="122" t="s">
        <v>224</v>
      </c>
      <c r="B52" s="145" t="s">
        <v>226</v>
      </c>
      <c r="C52" s="19"/>
      <c r="D52" s="123">
        <v>0</v>
      </c>
      <c r="E52" s="123">
        <v>0</v>
      </c>
      <c r="F52" s="123">
        <v>3140.8</v>
      </c>
      <c r="G52" s="123"/>
      <c r="H52" s="112"/>
      <c r="I52" s="124"/>
      <c r="J52" s="112"/>
      <c r="K52" s="124"/>
      <c r="L52" s="124"/>
      <c r="M52" s="124"/>
      <c r="N52" s="112"/>
      <c r="O52" s="124">
        <f>D52+K52</f>
        <v>0</v>
      </c>
      <c r="P52" s="124">
        <f>L52+F52</f>
        <v>3140.8</v>
      </c>
      <c r="Q52" s="124">
        <f t="shared" si="24"/>
        <v>3140.8</v>
      </c>
      <c r="R52" s="112" t="str">
        <f>IFERROR(P52/O52,"")</f>
        <v/>
      </c>
    </row>
    <row r="53" spans="1:38" s="114" customFormat="1" ht="99" customHeight="1" x14ac:dyDescent="0.35">
      <c r="A53" s="122" t="s">
        <v>225</v>
      </c>
      <c r="B53" s="145" t="s">
        <v>227</v>
      </c>
      <c r="C53" s="19"/>
      <c r="D53" s="123">
        <v>3450</v>
      </c>
      <c r="E53" s="123">
        <v>638.9</v>
      </c>
      <c r="F53" s="123">
        <v>638.9</v>
      </c>
      <c r="G53" s="123"/>
      <c r="H53" s="112"/>
      <c r="I53" s="124"/>
      <c r="J53" s="112"/>
      <c r="K53" s="124"/>
      <c r="L53" s="124"/>
      <c r="M53" s="124"/>
      <c r="N53" s="112"/>
      <c r="O53" s="124">
        <f>D53+K53</f>
        <v>3450</v>
      </c>
      <c r="P53" s="124">
        <f>L53+F53</f>
        <v>638.9</v>
      </c>
      <c r="Q53" s="124">
        <f t="shared" si="24"/>
        <v>-2811.1</v>
      </c>
      <c r="R53" s="112">
        <f>IFERROR(P53/O53,"")</f>
        <v>0.18518840579710144</v>
      </c>
    </row>
    <row r="54" spans="1:38" s="114" customFormat="1" ht="29.25" customHeight="1" x14ac:dyDescent="0.35">
      <c r="A54" s="122" t="s">
        <v>100</v>
      </c>
      <c r="B54" s="145" t="s">
        <v>102</v>
      </c>
      <c r="C54" s="19"/>
      <c r="D54" s="123">
        <v>121712.7</v>
      </c>
      <c r="E54" s="123">
        <v>73441.3</v>
      </c>
      <c r="F54" s="123">
        <v>73441.3</v>
      </c>
      <c r="G54" s="123">
        <f>F54-E54</f>
        <v>0</v>
      </c>
      <c r="H54" s="112">
        <f>IFERROR(F54/E54,"")</f>
        <v>1</v>
      </c>
      <c r="I54" s="124">
        <f>F54-D54</f>
        <v>-48271.399999999994</v>
      </c>
      <c r="J54" s="112">
        <f t="shared" si="21"/>
        <v>0.60339882362317165</v>
      </c>
      <c r="K54" s="124"/>
      <c r="L54" s="124"/>
      <c r="M54" s="124">
        <f>L54-K54</f>
        <v>0</v>
      </c>
      <c r="N54" s="112" t="str">
        <f t="shared" si="22"/>
        <v/>
      </c>
      <c r="O54" s="124">
        <f t="shared" si="10"/>
        <v>121712.7</v>
      </c>
      <c r="P54" s="124">
        <f t="shared" si="13"/>
        <v>73441.3</v>
      </c>
      <c r="Q54" s="124">
        <f t="shared" si="24"/>
        <v>-48271.399999999994</v>
      </c>
      <c r="R54" s="112">
        <f t="shared" si="23"/>
        <v>0.60339882362317165</v>
      </c>
    </row>
    <row r="55" spans="1:38" ht="40.5" customHeight="1" x14ac:dyDescent="0.35">
      <c r="A55" s="122" t="s">
        <v>101</v>
      </c>
      <c r="B55" s="145" t="s">
        <v>92</v>
      </c>
      <c r="C55" s="17"/>
      <c r="D55" s="123">
        <v>6.5</v>
      </c>
      <c r="E55" s="123">
        <v>3</v>
      </c>
      <c r="F55" s="123">
        <v>3</v>
      </c>
      <c r="G55" s="123">
        <f>F55-E55</f>
        <v>0</v>
      </c>
      <c r="H55" s="112">
        <f>IFERROR(F55/E55,"")</f>
        <v>1</v>
      </c>
      <c r="I55" s="124">
        <f>F55-D55</f>
        <v>-3.5</v>
      </c>
      <c r="J55" s="112">
        <f t="shared" si="21"/>
        <v>0.46153846153846156</v>
      </c>
      <c r="K55" s="124"/>
      <c r="L55" s="124"/>
      <c r="M55" s="124">
        <f>L55-K55</f>
        <v>0</v>
      </c>
      <c r="N55" s="97" t="str">
        <f t="shared" si="22"/>
        <v/>
      </c>
      <c r="O55" s="124">
        <f t="shared" ref="O55:O62" si="25">D55+K55</f>
        <v>6.5</v>
      </c>
      <c r="P55" s="124">
        <f t="shared" ref="P55:P62" si="26">L55+F55</f>
        <v>3</v>
      </c>
      <c r="Q55" s="124">
        <f t="shared" ref="Q55:Q62" si="27">P55-O55</f>
        <v>-3.5</v>
      </c>
      <c r="R55" s="112">
        <f t="shared" ref="R55:R62" si="28">IFERROR(P55/O55,"")</f>
        <v>0.46153846153846156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8" ht="82.5" customHeight="1" x14ac:dyDescent="0.35">
      <c r="A56" s="122" t="s">
        <v>182</v>
      </c>
      <c r="B56" s="145" t="s">
        <v>183</v>
      </c>
      <c r="C56" s="17"/>
      <c r="D56" s="123">
        <v>7895.8</v>
      </c>
      <c r="E56" s="123">
        <v>4637.5</v>
      </c>
      <c r="F56" s="123">
        <v>4637.5</v>
      </c>
      <c r="G56" s="123">
        <f t="shared" ref="G56:G62" si="29">F56-E56</f>
        <v>0</v>
      </c>
      <c r="H56" s="112">
        <f t="shared" ref="H56:H62" si="30">IFERROR(F56/E56,"")</f>
        <v>1</v>
      </c>
      <c r="I56" s="124">
        <f t="shared" ref="I56:I62" si="31">F56-D56</f>
        <v>-3258.3</v>
      </c>
      <c r="J56" s="112">
        <f t="shared" ref="J56:J62" si="32">IFERROR(F56/D56,"")</f>
        <v>0.58733757187365432</v>
      </c>
      <c r="K56" s="124"/>
      <c r="L56" s="124"/>
      <c r="M56" s="124">
        <f t="shared" ref="M56:M62" si="33">L56-K56</f>
        <v>0</v>
      </c>
      <c r="N56" s="97" t="str">
        <f t="shared" ref="N56:N62" si="34">IFERROR(L56/K56,"")</f>
        <v/>
      </c>
      <c r="O56" s="124">
        <f t="shared" si="25"/>
        <v>7895.8</v>
      </c>
      <c r="P56" s="124">
        <f t="shared" si="26"/>
        <v>4637.5</v>
      </c>
      <c r="Q56" s="124">
        <f t="shared" si="27"/>
        <v>-3258.3</v>
      </c>
      <c r="R56" s="112">
        <f t="shared" si="28"/>
        <v>0.58733757187365432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8" ht="71.25" customHeight="1" x14ac:dyDescent="0.35">
      <c r="A57" s="122" t="s">
        <v>184</v>
      </c>
      <c r="B57" s="145" t="s">
        <v>185</v>
      </c>
      <c r="C57" s="17"/>
      <c r="D57" s="123">
        <v>11183.5</v>
      </c>
      <c r="E57" s="123">
        <v>3159.2</v>
      </c>
      <c r="F57" s="123">
        <v>3159.2</v>
      </c>
      <c r="G57" s="123">
        <f t="shared" si="29"/>
        <v>0</v>
      </c>
      <c r="H57" s="112">
        <f t="shared" si="30"/>
        <v>1</v>
      </c>
      <c r="I57" s="124">
        <f t="shared" si="31"/>
        <v>-8024.3</v>
      </c>
      <c r="J57" s="112">
        <f t="shared" si="32"/>
        <v>0.28248759332945855</v>
      </c>
      <c r="K57" s="124"/>
      <c r="L57" s="124"/>
      <c r="M57" s="124">
        <f t="shared" si="33"/>
        <v>0</v>
      </c>
      <c r="N57" s="97" t="str">
        <f t="shared" si="34"/>
        <v/>
      </c>
      <c r="O57" s="124">
        <f t="shared" si="25"/>
        <v>11183.5</v>
      </c>
      <c r="P57" s="124">
        <f t="shared" si="26"/>
        <v>3159.2</v>
      </c>
      <c r="Q57" s="124">
        <f t="shared" si="27"/>
        <v>-8024.3</v>
      </c>
      <c r="R57" s="112">
        <f t="shared" si="28"/>
        <v>0.28248759332945855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8" ht="318.75" hidden="1" customHeight="1" x14ac:dyDescent="0.35">
      <c r="A58" s="72">
        <v>41036100</v>
      </c>
      <c r="B58" s="145" t="s">
        <v>190</v>
      </c>
      <c r="C58" s="17"/>
      <c r="D58" s="123"/>
      <c r="E58" s="123"/>
      <c r="F58" s="123"/>
      <c r="G58" s="123">
        <f t="shared" si="29"/>
        <v>0</v>
      </c>
      <c r="H58" s="112" t="str">
        <f t="shared" si="30"/>
        <v/>
      </c>
      <c r="I58" s="124">
        <f t="shared" si="31"/>
        <v>0</v>
      </c>
      <c r="J58" s="112" t="str">
        <f t="shared" si="32"/>
        <v/>
      </c>
      <c r="K58" s="124"/>
      <c r="L58" s="124"/>
      <c r="M58" s="124">
        <f t="shared" si="33"/>
        <v>0</v>
      </c>
      <c r="N58" s="97" t="str">
        <f t="shared" si="34"/>
        <v/>
      </c>
      <c r="O58" s="124">
        <f t="shared" si="25"/>
        <v>0</v>
      </c>
      <c r="P58" s="124">
        <f t="shared" si="26"/>
        <v>0</v>
      </c>
      <c r="Q58" s="124">
        <f t="shared" si="27"/>
        <v>0</v>
      </c>
      <c r="R58" s="112" t="str">
        <f t="shared" si="28"/>
        <v/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8" ht="61.5" customHeight="1" x14ac:dyDescent="0.35">
      <c r="A59" s="122" t="s">
        <v>186</v>
      </c>
      <c r="B59" s="145" t="s">
        <v>187</v>
      </c>
      <c r="C59" s="17"/>
      <c r="D59" s="123">
        <v>3985.5</v>
      </c>
      <c r="E59" s="123">
        <v>3321.5</v>
      </c>
      <c r="F59" s="123">
        <v>3321.5</v>
      </c>
      <c r="G59" s="123">
        <f t="shared" si="29"/>
        <v>0</v>
      </c>
      <c r="H59" s="112">
        <f t="shared" si="30"/>
        <v>1</v>
      </c>
      <c r="I59" s="124">
        <f t="shared" si="31"/>
        <v>-664</v>
      </c>
      <c r="J59" s="112">
        <f t="shared" si="32"/>
        <v>0.83339606072011041</v>
      </c>
      <c r="K59" s="124"/>
      <c r="L59" s="124"/>
      <c r="M59" s="124">
        <f t="shared" si="33"/>
        <v>0</v>
      </c>
      <c r="N59" s="97" t="str">
        <f t="shared" si="34"/>
        <v/>
      </c>
      <c r="O59" s="124">
        <f t="shared" si="25"/>
        <v>3985.5</v>
      </c>
      <c r="P59" s="124">
        <f t="shared" si="26"/>
        <v>3321.5</v>
      </c>
      <c r="Q59" s="124">
        <f t="shared" si="27"/>
        <v>-664</v>
      </c>
      <c r="R59" s="112">
        <f t="shared" si="28"/>
        <v>0.83339606072011041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8" ht="225" hidden="1" customHeight="1" x14ac:dyDescent="0.35">
      <c r="A60" s="122">
        <v>41036400</v>
      </c>
      <c r="B60" s="145" t="s">
        <v>167</v>
      </c>
      <c r="C60" s="17"/>
      <c r="D60" s="123"/>
      <c r="E60" s="123"/>
      <c r="F60" s="123"/>
      <c r="G60" s="123">
        <f t="shared" si="29"/>
        <v>0</v>
      </c>
      <c r="H60" s="112" t="str">
        <f t="shared" si="30"/>
        <v/>
      </c>
      <c r="I60" s="124">
        <f t="shared" si="31"/>
        <v>0</v>
      </c>
      <c r="J60" s="112" t="str">
        <f t="shared" si="32"/>
        <v/>
      </c>
      <c r="K60" s="124"/>
      <c r="L60" s="124"/>
      <c r="M60" s="124">
        <f t="shared" si="33"/>
        <v>0</v>
      </c>
      <c r="N60" s="97" t="str">
        <f t="shared" si="34"/>
        <v/>
      </c>
      <c r="O60" s="124">
        <f t="shared" si="25"/>
        <v>0</v>
      </c>
      <c r="P60" s="124">
        <f t="shared" si="26"/>
        <v>0</v>
      </c>
      <c r="Q60" s="124">
        <f t="shared" si="27"/>
        <v>0</v>
      </c>
      <c r="R60" s="112" t="str">
        <f t="shared" si="28"/>
        <v/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8" ht="36" hidden="1" x14ac:dyDescent="0.35">
      <c r="A61" s="122">
        <v>41037000</v>
      </c>
      <c r="B61" s="146" t="s">
        <v>169</v>
      </c>
      <c r="C61" s="17"/>
      <c r="D61" s="123"/>
      <c r="E61" s="123"/>
      <c r="F61" s="123"/>
      <c r="G61" s="123">
        <f t="shared" si="29"/>
        <v>0</v>
      </c>
      <c r="H61" s="112" t="str">
        <f t="shared" si="30"/>
        <v/>
      </c>
      <c r="I61" s="124">
        <f t="shared" si="31"/>
        <v>0</v>
      </c>
      <c r="J61" s="112" t="str">
        <f t="shared" si="32"/>
        <v/>
      </c>
      <c r="K61" s="124"/>
      <c r="L61" s="124"/>
      <c r="M61" s="124">
        <f t="shared" si="33"/>
        <v>0</v>
      </c>
      <c r="N61" s="97" t="str">
        <f t="shared" si="34"/>
        <v/>
      </c>
      <c r="O61" s="124">
        <f t="shared" si="25"/>
        <v>0</v>
      </c>
      <c r="P61" s="124">
        <f t="shared" si="26"/>
        <v>0</v>
      </c>
      <c r="Q61" s="124">
        <f t="shared" si="27"/>
        <v>0</v>
      </c>
      <c r="R61" s="112" t="str">
        <f t="shared" si="28"/>
        <v/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8" ht="67.5" customHeight="1" x14ac:dyDescent="0.35">
      <c r="A62" s="122">
        <v>41037200</v>
      </c>
      <c r="B62" s="145" t="s">
        <v>168</v>
      </c>
      <c r="C62" s="17"/>
      <c r="D62" s="123">
        <v>4569.7</v>
      </c>
      <c r="E62" s="123">
        <v>3198.9</v>
      </c>
      <c r="F62" s="123">
        <v>3198.9</v>
      </c>
      <c r="G62" s="123">
        <f t="shared" si="29"/>
        <v>0</v>
      </c>
      <c r="H62" s="112">
        <f t="shared" si="30"/>
        <v>1</v>
      </c>
      <c r="I62" s="124">
        <f t="shared" si="31"/>
        <v>-1370.7999999999997</v>
      </c>
      <c r="J62" s="112">
        <f t="shared" si="32"/>
        <v>0.70002407160207458</v>
      </c>
      <c r="K62" s="124"/>
      <c r="L62" s="124"/>
      <c r="M62" s="124">
        <f t="shared" si="33"/>
        <v>0</v>
      </c>
      <c r="N62" s="97" t="str">
        <f t="shared" si="34"/>
        <v/>
      </c>
      <c r="O62" s="124">
        <f t="shared" si="25"/>
        <v>4569.7</v>
      </c>
      <c r="P62" s="124">
        <f t="shared" si="26"/>
        <v>3198.9</v>
      </c>
      <c r="Q62" s="124">
        <f t="shared" si="27"/>
        <v>-1370.7999999999997</v>
      </c>
      <c r="R62" s="112">
        <f t="shared" si="28"/>
        <v>0.70002407160207458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8" ht="67.5" customHeight="1" x14ac:dyDescent="0.35">
      <c r="A63" s="122" t="s">
        <v>213</v>
      </c>
      <c r="B63" s="145" t="s">
        <v>214</v>
      </c>
      <c r="C63" s="17"/>
      <c r="D63" s="123">
        <v>67754</v>
      </c>
      <c r="E63" s="123">
        <v>24259.4</v>
      </c>
      <c r="F63" s="123">
        <v>24259.4</v>
      </c>
      <c r="G63" s="123">
        <f>F63-E63</f>
        <v>0</v>
      </c>
      <c r="H63" s="112">
        <f>IFERROR(F63/E63,"")</f>
        <v>1</v>
      </c>
      <c r="I63" s="124">
        <f>F63-D63</f>
        <v>-43494.6</v>
      </c>
      <c r="J63" s="112">
        <f>IFERROR(F63/D63,"")</f>
        <v>0.35805118516987927</v>
      </c>
      <c r="K63" s="124"/>
      <c r="L63" s="124"/>
      <c r="M63" s="124"/>
      <c r="N63" s="97"/>
      <c r="O63" s="124">
        <f>D63+K63</f>
        <v>67754</v>
      </c>
      <c r="P63" s="124">
        <f>L63+F63</f>
        <v>24259.4</v>
      </c>
      <c r="Q63" s="124">
        <f>P63-O63</f>
        <v>-43494.6</v>
      </c>
      <c r="R63" s="112">
        <f>IFERROR(P63/O63,"")</f>
        <v>0.35805118516987927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8" s="61" customFormat="1" ht="34.799999999999997" x14ac:dyDescent="0.3">
      <c r="A64" s="82">
        <v>900102</v>
      </c>
      <c r="B64" s="83" t="s">
        <v>157</v>
      </c>
      <c r="C64" s="84"/>
      <c r="D64" s="128">
        <f>D40+D41</f>
        <v>1678835.986</v>
      </c>
      <c r="E64" s="128">
        <f>E40+E41</f>
        <v>729757.65599999996</v>
      </c>
      <c r="F64" s="128">
        <f>F40+F41</f>
        <v>762981.11066999985</v>
      </c>
      <c r="G64" s="128">
        <f>F64-E64</f>
        <v>33223.45466999989</v>
      </c>
      <c r="H64" s="100">
        <f>IFERROR(F64/E64,"")</f>
        <v>1.0455266956048213</v>
      </c>
      <c r="I64" s="128">
        <f>F64-D64</f>
        <v>-915854.87533000018</v>
      </c>
      <c r="J64" s="100">
        <f>IFERROR(F64/D64,"")</f>
        <v>0.45447030980547487</v>
      </c>
      <c r="K64" s="128">
        <f>K41+K40</f>
        <v>276580.37439000001</v>
      </c>
      <c r="L64" s="128">
        <f>L41+L40</f>
        <v>161508.51153999998</v>
      </c>
      <c r="M64" s="128">
        <f>L64-K64</f>
        <v>-115071.86285000003</v>
      </c>
      <c r="N64" s="100">
        <f>IFERROR(L64/K64,"")</f>
        <v>0.58394783757238078</v>
      </c>
      <c r="O64" s="128">
        <f>O41+O40</f>
        <v>1955416.3603899998</v>
      </c>
      <c r="P64" s="128">
        <f>P41+P40</f>
        <v>924489.62220999994</v>
      </c>
      <c r="Q64" s="128">
        <f>P64-O64</f>
        <v>-1030926.7381799999</v>
      </c>
      <c r="R64" s="100">
        <f>IFERROR(P64/O64,"")</f>
        <v>0.472784027451634</v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3" s="114" customFormat="1" ht="24" customHeight="1" x14ac:dyDescent="0.35">
      <c r="A65" s="122">
        <v>41050000</v>
      </c>
      <c r="B65" s="145" t="s">
        <v>145</v>
      </c>
      <c r="C65" s="12"/>
      <c r="D65" s="123">
        <v>11981.254000000001</v>
      </c>
      <c r="E65" s="123">
        <v>6545.2539999999999</v>
      </c>
      <c r="F65" s="123">
        <v>3104.7</v>
      </c>
      <c r="G65" s="123">
        <f>F65-E65</f>
        <v>-3440.5540000000001</v>
      </c>
      <c r="H65" s="113">
        <f>IFERROR(F65/E65,"")</f>
        <v>0.47434370003058701</v>
      </c>
      <c r="I65" s="124">
        <f>F65-D65</f>
        <v>-8876.5540000000001</v>
      </c>
      <c r="J65" s="127">
        <f>IFERROR(F65/D65,"")</f>
        <v>0.25912980394205815</v>
      </c>
      <c r="K65" s="124">
        <v>1172.81</v>
      </c>
      <c r="L65" s="124">
        <v>3414.56</v>
      </c>
      <c r="M65" s="124">
        <f>L65-K65</f>
        <v>2241.75</v>
      </c>
      <c r="N65" s="127">
        <f>IFERROR(L65/K65,"")</f>
        <v>2.911434929784023</v>
      </c>
      <c r="O65" s="124">
        <f>D65+K65</f>
        <v>13154.064</v>
      </c>
      <c r="P65" s="124">
        <f>L65+F65</f>
        <v>6519.26</v>
      </c>
      <c r="Q65" s="124">
        <f>P65-O65</f>
        <v>-6634.8040000000001</v>
      </c>
      <c r="R65" s="127">
        <f>IFERROR(P65/O65,"")</f>
        <v>0.49560804934505415</v>
      </c>
    </row>
    <row r="66" spans="1:33" ht="72" hidden="1" x14ac:dyDescent="0.35">
      <c r="A66" s="75" t="s">
        <v>150</v>
      </c>
      <c r="B66" s="145" t="s">
        <v>151</v>
      </c>
      <c r="C66" s="12"/>
      <c r="D66" s="103">
        <v>0</v>
      </c>
      <c r="E66" s="103">
        <v>0</v>
      </c>
      <c r="F66" s="103">
        <v>0</v>
      </c>
      <c r="G66" s="103">
        <f>F66-E66</f>
        <v>0</v>
      </c>
      <c r="H66" s="105"/>
      <c r="I66" s="105">
        <f>F66-D66</f>
        <v>0</v>
      </c>
      <c r="J66" s="105"/>
      <c r="K66" s="105">
        <v>5000</v>
      </c>
      <c r="L66" s="105">
        <v>5000</v>
      </c>
      <c r="M66" s="105">
        <f>L66-K66</f>
        <v>0</v>
      </c>
      <c r="N66" s="105">
        <f>L66/K66*100</f>
        <v>100</v>
      </c>
      <c r="O66" s="105">
        <f>D66+K66</f>
        <v>5000</v>
      </c>
      <c r="P66" s="105">
        <f>L66+F66</f>
        <v>5000</v>
      </c>
      <c r="Q66" s="105">
        <f>P66-O66</f>
        <v>0</v>
      </c>
      <c r="R66" s="104">
        <f>P66/O66*100</f>
        <v>100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21.75" customHeight="1" x14ac:dyDescent="0.3">
      <c r="A67" s="82">
        <v>900103</v>
      </c>
      <c r="B67" s="83" t="s">
        <v>158</v>
      </c>
      <c r="C67" s="84" t="e">
        <f>C40+C41</f>
        <v>#REF!</v>
      </c>
      <c r="D67" s="91">
        <f>D64+D65</f>
        <v>1690817.24</v>
      </c>
      <c r="E67" s="91">
        <f>E64+E65</f>
        <v>736302.90999999992</v>
      </c>
      <c r="F67" s="91">
        <f>F64+F65</f>
        <v>766085.8106699998</v>
      </c>
      <c r="G67" s="91">
        <f>F67-E67</f>
        <v>29782.900669999886</v>
      </c>
      <c r="H67" s="99">
        <f>IFERROR(F67/E67,"")</f>
        <v>1.0404492502548983</v>
      </c>
      <c r="I67" s="91">
        <f>F67-D67</f>
        <v>-924731.42933000019</v>
      </c>
      <c r="J67" s="99">
        <f>IFERROR(F67/D67,"")</f>
        <v>0.45308611276639205</v>
      </c>
      <c r="K67" s="91">
        <f>K64+K65</f>
        <v>277753.18439000001</v>
      </c>
      <c r="L67" s="91">
        <f>L64+L65</f>
        <v>164923.07153999998</v>
      </c>
      <c r="M67" s="91">
        <f>L67-K67</f>
        <v>-112830.11285000003</v>
      </c>
      <c r="N67" s="99">
        <f>IFERROR(L67/K67,"")</f>
        <v>0.59377562817939644</v>
      </c>
      <c r="O67" s="91">
        <f>D67+K67</f>
        <v>1968570.4243900001</v>
      </c>
      <c r="P67" s="91">
        <f>L67+F67</f>
        <v>931008.88220999972</v>
      </c>
      <c r="Q67" s="91">
        <f>P67-O67</f>
        <v>-1037561.5421800003</v>
      </c>
      <c r="R67" s="100">
        <f>IFERROR(P67/O67,"")</f>
        <v>0.47293653845200434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3">
      <c r="B68" s="86"/>
      <c r="C68" s="8"/>
      <c r="D68" s="136"/>
      <c r="E68" s="179"/>
      <c r="F68" s="137"/>
      <c r="G68" s="137"/>
      <c r="H68" s="44"/>
      <c r="I68" s="66"/>
      <c r="J68" s="66"/>
      <c r="K68" s="144"/>
    </row>
    <row r="69" spans="1:33" x14ac:dyDescent="0.3">
      <c r="B69" s="29"/>
      <c r="C69" s="9"/>
      <c r="D69" s="136"/>
      <c r="E69" s="180"/>
      <c r="F69" s="136"/>
      <c r="G69" s="136"/>
      <c r="H69" s="138"/>
      <c r="K69" s="144"/>
      <c r="L69" s="144"/>
    </row>
    <row r="70" spans="1:33" x14ac:dyDescent="0.3">
      <c r="C70" s="9"/>
      <c r="E70" s="180"/>
      <c r="F70" s="181"/>
      <c r="G70" s="137"/>
      <c r="H70" s="44"/>
      <c r="I70" s="44"/>
      <c r="J70" s="44"/>
      <c r="L70" s="144"/>
    </row>
    <row r="71" spans="1:33" hidden="1" x14ac:dyDescent="0.3">
      <c r="B71" s="45" t="s">
        <v>97</v>
      </c>
      <c r="C71" s="46"/>
      <c r="D71" s="182"/>
      <c r="E71" s="183"/>
      <c r="F71" s="184"/>
      <c r="K71" s="140"/>
      <c r="L71" s="140"/>
    </row>
    <row r="72" spans="1:33" hidden="1" x14ac:dyDescent="0.3">
      <c r="B72" s="45" t="s">
        <v>95</v>
      </c>
      <c r="C72" s="45"/>
      <c r="D72" s="185"/>
      <c r="E72" s="186"/>
      <c r="F72" s="135"/>
      <c r="G72" s="137"/>
      <c r="H72" s="44"/>
    </row>
    <row r="73" spans="1:33" hidden="1" x14ac:dyDescent="0.3">
      <c r="B73" s="45" t="s">
        <v>96</v>
      </c>
      <c r="C73" s="45"/>
      <c r="D73" s="185"/>
      <c r="E73" s="186"/>
      <c r="F73" s="135"/>
    </row>
    <row r="74" spans="1:33" hidden="1" x14ac:dyDescent="0.3">
      <c r="B74" s="45"/>
      <c r="C74" s="45"/>
      <c r="D74" s="187"/>
      <c r="E74" s="188"/>
    </row>
    <row r="75" spans="1:33" hidden="1" x14ac:dyDescent="0.3">
      <c r="B75" s="45"/>
      <c r="C75" s="45"/>
      <c r="D75" s="187"/>
      <c r="E75" s="188"/>
    </row>
    <row r="76" spans="1:33" hidden="1" x14ac:dyDescent="0.3">
      <c r="B76" s="45" t="s">
        <v>98</v>
      </c>
      <c r="C76" s="45"/>
      <c r="D76" s="182"/>
      <c r="E76" s="183"/>
      <c r="F76" s="184"/>
    </row>
    <row r="77" spans="1:33" hidden="1" x14ac:dyDescent="0.3">
      <c r="B77" s="45" t="s">
        <v>95</v>
      </c>
      <c r="D77" s="185"/>
      <c r="E77" s="186"/>
      <c r="F77" s="135"/>
    </row>
    <row r="78" spans="1:33" hidden="1" x14ac:dyDescent="0.3">
      <c r="B78" s="45" t="s">
        <v>96</v>
      </c>
      <c r="D78" s="135"/>
      <c r="F78" s="135"/>
    </row>
    <row r="80" spans="1:33" x14ac:dyDescent="0.3">
      <c r="F80" s="135"/>
    </row>
    <row r="81" spans="5:7" x14ac:dyDescent="0.3">
      <c r="G81" s="139"/>
    </row>
    <row r="82" spans="5:7" x14ac:dyDescent="0.3">
      <c r="E82" s="190"/>
    </row>
    <row r="120" spans="1:13" x14ac:dyDescent="0.3">
      <c r="A120" s="211"/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</row>
  </sheetData>
  <sheetProtection password="C4FF" sheet="1"/>
  <mergeCells count="12">
    <mergeCell ref="A120:M120"/>
    <mergeCell ref="A5:R5"/>
    <mergeCell ref="Q6:R6"/>
    <mergeCell ref="A7:A8"/>
    <mergeCell ref="B7:B8"/>
    <mergeCell ref="C7:J7"/>
    <mergeCell ref="K7:N7"/>
    <mergeCell ref="O7:R7"/>
    <mergeCell ref="A1:R1"/>
    <mergeCell ref="A2:R2"/>
    <mergeCell ref="A3:R3"/>
    <mergeCell ref="A4:R4"/>
  </mergeCells>
  <phoneticPr fontId="16" type="noConversion"/>
  <conditionalFormatting sqref="F70">
    <cfRule type="expression" dxfId="0" priority="1" stopIfTrue="1">
      <formula>A70=1</formula>
    </cfRule>
  </conditionalFormatting>
  <pageMargins left="0.19685039370078741" right="0.19685039370078741" top="0.98425196850393704" bottom="0.39370078740157483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9"/>
  <sheetViews>
    <sheetView tabSelected="1" view="pageBreakPreview" zoomScale="75" zoomScaleNormal="75" zoomScaleSheetLayoutView="75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F49" sqref="F49"/>
    </sheetView>
  </sheetViews>
  <sheetFormatPr defaultColWidth="7.5546875" defaultRowHeight="15.6" x14ac:dyDescent="0.3"/>
  <cols>
    <col min="1" max="1" width="16" style="59" customWidth="1"/>
    <col min="2" max="2" width="65.33203125" style="60" customWidth="1"/>
    <col min="3" max="3" width="21" style="173" customWidth="1"/>
    <col min="4" max="4" width="20.44140625" style="174" customWidth="1"/>
    <col min="5" max="5" width="20.33203125" style="143" customWidth="1"/>
    <col min="6" max="6" width="21.5546875" style="2" customWidth="1"/>
    <col min="7" max="7" width="15.33203125" style="2" customWidth="1"/>
    <col min="8" max="8" width="20" style="2" customWidth="1"/>
    <col min="9" max="9" width="16" style="2" customWidth="1"/>
    <col min="10" max="10" width="21.5546875" style="189" customWidth="1"/>
    <col min="11" max="11" width="20.6640625" style="189" customWidth="1"/>
    <col min="12" max="12" width="18.6640625" style="2" customWidth="1"/>
    <col min="13" max="13" width="14.33203125" style="2" customWidth="1"/>
    <col min="14" max="14" width="22.5546875" style="2" customWidth="1"/>
    <col min="15" max="15" width="19.44140625" style="2" customWidth="1"/>
    <col min="16" max="16" width="21.5546875" style="2" customWidth="1"/>
    <col min="17" max="17" width="13.44140625" style="2" customWidth="1"/>
    <col min="18" max="19" width="7.5546875" style="7" customWidth="1"/>
    <col min="20" max="16384" width="7.5546875" style="2"/>
  </cols>
  <sheetData>
    <row r="1" spans="1:19" ht="23.25" customHeight="1" x14ac:dyDescent="0.35">
      <c r="A1" s="216" t="s">
        <v>93</v>
      </c>
      <c r="B1" s="216"/>
      <c r="C1" s="216"/>
      <c r="D1" s="216"/>
      <c r="E1" s="161"/>
      <c r="F1" s="13"/>
      <c r="G1" s="13"/>
      <c r="H1" s="44"/>
      <c r="I1" s="44"/>
      <c r="J1" s="129" t="s">
        <v>21</v>
      </c>
      <c r="K1" s="129"/>
      <c r="L1" s="129"/>
      <c r="M1" s="129"/>
    </row>
    <row r="2" spans="1:19" ht="21.75" customHeight="1" x14ac:dyDescent="0.35">
      <c r="A2" s="10"/>
      <c r="B2" s="10" t="s">
        <v>21</v>
      </c>
      <c r="C2" s="162"/>
      <c r="D2" s="142"/>
      <c r="E2" s="192"/>
      <c r="F2" s="135"/>
      <c r="G2" s="14"/>
      <c r="H2" s="47"/>
      <c r="I2" s="81"/>
      <c r="J2" s="196"/>
      <c r="K2" s="196"/>
      <c r="L2" s="131"/>
      <c r="M2" s="135"/>
      <c r="P2" s="213" t="s">
        <v>164</v>
      </c>
      <c r="Q2" s="213"/>
    </row>
    <row r="3" spans="1:19" s="7" customFormat="1" ht="20.399999999999999" x14ac:dyDescent="0.3">
      <c r="A3" s="217" t="s">
        <v>88</v>
      </c>
      <c r="B3" s="215" t="s">
        <v>22</v>
      </c>
      <c r="C3" s="203" t="s">
        <v>45</v>
      </c>
      <c r="D3" s="203"/>
      <c r="E3" s="203"/>
      <c r="F3" s="203"/>
      <c r="G3" s="203"/>
      <c r="H3" s="203"/>
      <c r="I3" s="203"/>
      <c r="J3" s="218" t="s">
        <v>46</v>
      </c>
      <c r="K3" s="218"/>
      <c r="L3" s="218"/>
      <c r="M3" s="218"/>
      <c r="N3" s="203" t="s">
        <v>163</v>
      </c>
      <c r="O3" s="203"/>
      <c r="P3" s="203"/>
      <c r="Q3" s="203"/>
    </row>
    <row r="4" spans="1:19" s="7" customFormat="1" ht="104.25" customHeight="1" x14ac:dyDescent="0.3">
      <c r="A4" s="217"/>
      <c r="B4" s="215"/>
      <c r="C4" s="193" t="s">
        <v>219</v>
      </c>
      <c r="D4" s="178" t="s">
        <v>216</v>
      </c>
      <c r="E4" s="160" t="s">
        <v>50</v>
      </c>
      <c r="F4" s="158" t="s">
        <v>217</v>
      </c>
      <c r="G4" s="153" t="s">
        <v>218</v>
      </c>
      <c r="H4" s="15" t="s">
        <v>67</v>
      </c>
      <c r="I4" s="15" t="s">
        <v>179</v>
      </c>
      <c r="J4" s="197" t="s">
        <v>220</v>
      </c>
      <c r="K4" s="198" t="s">
        <v>50</v>
      </c>
      <c r="L4" s="159" t="s">
        <v>153</v>
      </c>
      <c r="M4" s="160" t="s">
        <v>7</v>
      </c>
      <c r="N4" s="155" t="s">
        <v>221</v>
      </c>
      <c r="O4" s="154" t="s">
        <v>50</v>
      </c>
      <c r="P4" s="154" t="s">
        <v>154</v>
      </c>
      <c r="Q4" s="154" t="s">
        <v>7</v>
      </c>
    </row>
    <row r="5" spans="1:19" s="49" customFormat="1" ht="13.8" x14ac:dyDescent="0.25">
      <c r="A5" s="40">
        <v>1</v>
      </c>
      <c r="B5" s="40">
        <v>2</v>
      </c>
      <c r="C5" s="85" t="s">
        <v>41</v>
      </c>
      <c r="D5" s="85" t="s">
        <v>8</v>
      </c>
      <c r="E5" s="85" t="s">
        <v>9</v>
      </c>
      <c r="F5" s="30" t="s">
        <v>58</v>
      </c>
      <c r="G5" s="30" t="s">
        <v>59</v>
      </c>
      <c r="H5" s="30" t="s">
        <v>42</v>
      </c>
      <c r="I5" s="30" t="s">
        <v>10</v>
      </c>
      <c r="J5" s="199" t="s">
        <v>11</v>
      </c>
      <c r="K5" s="199" t="s">
        <v>12</v>
      </c>
      <c r="L5" s="85" t="s">
        <v>13</v>
      </c>
      <c r="M5" s="85" t="s">
        <v>43</v>
      </c>
      <c r="N5" s="30" t="s">
        <v>14</v>
      </c>
      <c r="O5" s="30" t="s">
        <v>40</v>
      </c>
      <c r="P5" s="30" t="s">
        <v>55</v>
      </c>
      <c r="Q5" s="30" t="s">
        <v>56</v>
      </c>
      <c r="R5" s="48"/>
      <c r="S5" s="48"/>
    </row>
    <row r="6" spans="1:19" ht="22.5" customHeight="1" x14ac:dyDescent="0.3">
      <c r="A6" s="31" t="s">
        <v>69</v>
      </c>
      <c r="B6" s="25" t="s">
        <v>31</v>
      </c>
      <c r="C6" s="88">
        <f>C7+C9+C8</f>
        <v>43395</v>
      </c>
      <c r="D6" s="88">
        <f>D7+D9+D8</f>
        <v>17795</v>
      </c>
      <c r="E6" s="88">
        <f>E7+E9+E8</f>
        <v>15384.012439999999</v>
      </c>
      <c r="F6" s="88">
        <f>E6-D6</f>
        <v>-2410.9875600000014</v>
      </c>
      <c r="G6" s="96">
        <f>IFERROR(E6/D6,"")</f>
        <v>0.86451320258499575</v>
      </c>
      <c r="H6" s="88">
        <f>E6-C6</f>
        <v>-28010.987560000001</v>
      </c>
      <c r="I6" s="96">
        <f>IFERROR(E6/C6,"")</f>
        <v>0.3545111750201636</v>
      </c>
      <c r="J6" s="87">
        <f>J7+J9</f>
        <v>0</v>
      </c>
      <c r="K6" s="87">
        <f>K7+K9</f>
        <v>0</v>
      </c>
      <c r="L6" s="87">
        <f>K6-J6</f>
        <v>0</v>
      </c>
      <c r="M6" s="98" t="str">
        <f>IFERROR(K6/J6,"")</f>
        <v/>
      </c>
      <c r="N6" s="88">
        <f t="shared" ref="N6:N29" si="0">C6+J6</f>
        <v>43395</v>
      </c>
      <c r="O6" s="88">
        <f t="shared" ref="O6:O29" si="1">E6+K6</f>
        <v>15384.012439999999</v>
      </c>
      <c r="P6" s="88">
        <f>O6-N6</f>
        <v>-28010.987560000001</v>
      </c>
      <c r="Q6" s="96">
        <f>IFERROR(O6/N6,"")</f>
        <v>0.3545111750201636</v>
      </c>
    </row>
    <row r="7" spans="1:19" s="114" customFormat="1" ht="87.75" customHeight="1" x14ac:dyDescent="0.35">
      <c r="A7" s="109" t="s">
        <v>103</v>
      </c>
      <c r="B7" s="147" t="s">
        <v>104</v>
      </c>
      <c r="C7" s="111">
        <v>28900</v>
      </c>
      <c r="D7" s="111">
        <v>11850</v>
      </c>
      <c r="E7" s="111">
        <v>10768.024819999999</v>
      </c>
      <c r="F7" s="111">
        <f t="shared" ref="F7:F55" si="2">E7-D7</f>
        <v>-1081.9751800000013</v>
      </c>
      <c r="G7" s="112">
        <f t="shared" ref="G7:G44" si="3">IFERROR(E7/D7,"")</f>
        <v>0.90869407763713073</v>
      </c>
      <c r="H7" s="111">
        <f t="shared" ref="H7:H55" si="4">E7-C7</f>
        <v>-18131.975180000001</v>
      </c>
      <c r="I7" s="112">
        <f t="shared" ref="I7:I44" si="5">IFERROR(E7/C7,"")</f>
        <v>0.37259601453287194</v>
      </c>
      <c r="J7" s="110">
        <v>0</v>
      </c>
      <c r="K7" s="110">
        <v>0</v>
      </c>
      <c r="L7" s="110">
        <f t="shared" ref="L7:L44" si="6">K7-J7</f>
        <v>0</v>
      </c>
      <c r="M7" s="113" t="str">
        <f t="shared" ref="M7:M44" si="7">IFERROR(K7/J7,"")</f>
        <v/>
      </c>
      <c r="N7" s="111">
        <f t="shared" si="0"/>
        <v>28900</v>
      </c>
      <c r="O7" s="111">
        <f t="shared" si="1"/>
        <v>10768.024819999999</v>
      </c>
      <c r="P7" s="111">
        <f t="shared" ref="P7:P48" si="8">O7-N7</f>
        <v>-18131.975180000001</v>
      </c>
      <c r="Q7" s="112">
        <f t="shared" ref="Q7:Q44" si="9">IFERROR(O7/N7,"")</f>
        <v>0.37259601453287194</v>
      </c>
      <c r="R7" s="52"/>
      <c r="S7" s="52"/>
    </row>
    <row r="8" spans="1:19" s="114" customFormat="1" ht="54" hidden="1" x14ac:dyDescent="0.35">
      <c r="A8" s="109" t="s">
        <v>191</v>
      </c>
      <c r="B8" s="147" t="s">
        <v>192</v>
      </c>
      <c r="C8" s="111"/>
      <c r="D8" s="111"/>
      <c r="E8" s="111"/>
      <c r="F8" s="111"/>
      <c r="G8" s="112"/>
      <c r="H8" s="111"/>
      <c r="I8" s="112"/>
      <c r="J8" s="110"/>
      <c r="K8" s="110"/>
      <c r="L8" s="110"/>
      <c r="M8" s="113"/>
      <c r="N8" s="111">
        <f t="shared" si="0"/>
        <v>0</v>
      </c>
      <c r="O8" s="111">
        <f t="shared" si="1"/>
        <v>0</v>
      </c>
      <c r="P8" s="111">
        <f>O8-N8</f>
        <v>0</v>
      </c>
      <c r="Q8" s="112" t="str">
        <f>IFERROR(O8/N8,"")</f>
        <v/>
      </c>
      <c r="R8" s="52"/>
      <c r="S8" s="52"/>
    </row>
    <row r="9" spans="1:19" s="116" customFormat="1" ht="27" customHeight="1" x14ac:dyDescent="0.35">
      <c r="A9" s="109" t="s">
        <v>70</v>
      </c>
      <c r="B9" s="147" t="s">
        <v>105</v>
      </c>
      <c r="C9" s="111">
        <v>14495</v>
      </c>
      <c r="D9" s="111">
        <v>5945</v>
      </c>
      <c r="E9" s="111">
        <v>4615.9876199999999</v>
      </c>
      <c r="F9" s="111">
        <f t="shared" si="2"/>
        <v>-1329.0123800000001</v>
      </c>
      <c r="G9" s="112">
        <f t="shared" si="3"/>
        <v>0.77644871656854497</v>
      </c>
      <c r="H9" s="111">
        <f t="shared" si="4"/>
        <v>-9879.0123800000001</v>
      </c>
      <c r="I9" s="112">
        <f t="shared" si="5"/>
        <v>0.31845378544325631</v>
      </c>
      <c r="J9" s="110"/>
      <c r="K9" s="110"/>
      <c r="L9" s="110">
        <f t="shared" si="6"/>
        <v>0</v>
      </c>
      <c r="M9" s="113" t="str">
        <f t="shared" si="7"/>
        <v/>
      </c>
      <c r="N9" s="111">
        <f t="shared" si="0"/>
        <v>14495</v>
      </c>
      <c r="O9" s="111">
        <f t="shared" si="1"/>
        <v>4615.9876199999999</v>
      </c>
      <c r="P9" s="111">
        <f t="shared" si="8"/>
        <v>-9879.0123800000001</v>
      </c>
      <c r="Q9" s="112">
        <f t="shared" si="9"/>
        <v>0.31845378544325631</v>
      </c>
      <c r="R9" s="115"/>
      <c r="S9" s="115"/>
    </row>
    <row r="10" spans="1:19" ht="18" customHeight="1" x14ac:dyDescent="0.3">
      <c r="A10" s="31" t="s">
        <v>71</v>
      </c>
      <c r="B10" s="25" t="s">
        <v>32</v>
      </c>
      <c r="C10" s="88">
        <v>570093.39399999997</v>
      </c>
      <c r="D10" s="88">
        <v>259285.58399999994</v>
      </c>
      <c r="E10" s="88">
        <v>228100.883</v>
      </c>
      <c r="F10" s="88">
        <f t="shared" si="2"/>
        <v>-31184.700999999943</v>
      </c>
      <c r="G10" s="96">
        <f t="shared" si="3"/>
        <v>0.87972836546130562</v>
      </c>
      <c r="H10" s="88">
        <f t="shared" si="4"/>
        <v>-341992.51099999994</v>
      </c>
      <c r="I10" s="96">
        <f t="shared" si="5"/>
        <v>0.40011142981249842</v>
      </c>
      <c r="J10" s="87">
        <v>262252.16275000002</v>
      </c>
      <c r="K10" s="87">
        <v>42333.513119999996</v>
      </c>
      <c r="L10" s="87">
        <f t="shared" si="6"/>
        <v>-219918.64963000003</v>
      </c>
      <c r="M10" s="98">
        <f t="shared" si="7"/>
        <v>0.16142293232622729</v>
      </c>
      <c r="N10" s="88">
        <f t="shared" si="0"/>
        <v>832345.55674999999</v>
      </c>
      <c r="O10" s="88">
        <f t="shared" si="1"/>
        <v>270434.39611999999</v>
      </c>
      <c r="P10" s="88">
        <f t="shared" si="8"/>
        <v>-561911.16063000006</v>
      </c>
      <c r="Q10" s="96">
        <f t="shared" si="9"/>
        <v>0.32490639726118775</v>
      </c>
    </row>
    <row r="11" spans="1:19" ht="20.25" customHeight="1" x14ac:dyDescent="0.3">
      <c r="A11" s="31" t="s">
        <v>60</v>
      </c>
      <c r="B11" s="26" t="s">
        <v>147</v>
      </c>
      <c r="C11" s="88">
        <v>171337.60000000001</v>
      </c>
      <c r="D11" s="88">
        <v>89664.89999999998</v>
      </c>
      <c r="E11" s="88">
        <v>70766.13</v>
      </c>
      <c r="F11" s="88">
        <f t="shared" si="2"/>
        <v>-18898.769999999975</v>
      </c>
      <c r="G11" s="96">
        <f t="shared" si="3"/>
        <v>0.78922889558790588</v>
      </c>
      <c r="H11" s="88">
        <f t="shared" si="4"/>
        <v>-100571.47</v>
      </c>
      <c r="I11" s="96">
        <f t="shared" si="5"/>
        <v>0.41302160179668679</v>
      </c>
      <c r="J11" s="87">
        <v>117771.87185</v>
      </c>
      <c r="K11" s="87">
        <v>25703.336050000002</v>
      </c>
      <c r="L11" s="87">
        <f t="shared" si="6"/>
        <v>-92068.535799999998</v>
      </c>
      <c r="M11" s="98">
        <f t="shared" si="7"/>
        <v>0.21824681603716908</v>
      </c>
      <c r="N11" s="88">
        <f t="shared" si="0"/>
        <v>289109.47184999997</v>
      </c>
      <c r="O11" s="88">
        <f t="shared" si="1"/>
        <v>96469.466050000003</v>
      </c>
      <c r="P11" s="88">
        <f t="shared" si="8"/>
        <v>-192640.00579999998</v>
      </c>
      <c r="Q11" s="96">
        <f t="shared" si="9"/>
        <v>0.3336779851337825</v>
      </c>
    </row>
    <row r="12" spans="1:19" ht="27" customHeight="1" x14ac:dyDescent="0.3">
      <c r="A12" s="31" t="s">
        <v>61</v>
      </c>
      <c r="B12" s="1" t="s">
        <v>33</v>
      </c>
      <c r="C12" s="88">
        <f>SUM(C13:C27)</f>
        <v>211735.228</v>
      </c>
      <c r="D12" s="88">
        <f>SUM(D13:D27)</f>
        <v>91129.652999999991</v>
      </c>
      <c r="E12" s="88">
        <f>SUM(E13:E27)</f>
        <v>70810.039019999997</v>
      </c>
      <c r="F12" s="88">
        <f t="shared" si="2"/>
        <v>-20319.613979999995</v>
      </c>
      <c r="G12" s="96">
        <f t="shared" si="3"/>
        <v>0.77702522383136918</v>
      </c>
      <c r="H12" s="88">
        <f t="shared" si="4"/>
        <v>-140925.18898000001</v>
      </c>
      <c r="I12" s="96">
        <f t="shared" si="5"/>
        <v>0.33442729246736397</v>
      </c>
      <c r="J12" s="87">
        <f>SUM(J14:J27)</f>
        <v>67354.938989999995</v>
      </c>
      <c r="K12" s="87">
        <f>SUM(K14:K27)</f>
        <v>21745.962470000002</v>
      </c>
      <c r="L12" s="87">
        <f t="shared" si="6"/>
        <v>-45608.976519999997</v>
      </c>
      <c r="M12" s="98">
        <f t="shared" si="7"/>
        <v>0.32285624181514833</v>
      </c>
      <c r="N12" s="88">
        <f t="shared" si="0"/>
        <v>279090.16699</v>
      </c>
      <c r="O12" s="88">
        <f t="shared" si="1"/>
        <v>92556.001489999995</v>
      </c>
      <c r="P12" s="88">
        <f t="shared" si="8"/>
        <v>-186534.1655</v>
      </c>
      <c r="Q12" s="96">
        <f t="shared" si="9"/>
        <v>0.33163476337493591</v>
      </c>
    </row>
    <row r="13" spans="1:19" ht="72" hidden="1" x14ac:dyDescent="0.35">
      <c r="A13" s="117">
        <v>3030</v>
      </c>
      <c r="B13" s="145" t="s">
        <v>200</v>
      </c>
      <c r="C13" s="111"/>
      <c r="D13" s="111"/>
      <c r="E13" s="111"/>
      <c r="F13" s="111">
        <f>E13-D13</f>
        <v>0</v>
      </c>
      <c r="G13" s="112" t="str">
        <f t="shared" si="3"/>
        <v/>
      </c>
      <c r="H13" s="111">
        <f>E13-C13</f>
        <v>0</v>
      </c>
      <c r="I13" s="112" t="str">
        <f t="shared" si="5"/>
        <v/>
      </c>
      <c r="J13" s="92">
        <v>0</v>
      </c>
      <c r="K13" s="92">
        <v>0</v>
      </c>
      <c r="L13" s="92">
        <f t="shared" si="6"/>
        <v>0</v>
      </c>
      <c r="M13" s="101" t="str">
        <f t="shared" si="7"/>
        <v/>
      </c>
      <c r="N13" s="93">
        <f t="shared" si="0"/>
        <v>0</v>
      </c>
      <c r="O13" s="93">
        <f t="shared" si="1"/>
        <v>0</v>
      </c>
      <c r="P13" s="93">
        <f>O13-N13</f>
        <v>0</v>
      </c>
      <c r="Q13" s="97" t="str">
        <f t="shared" si="9"/>
        <v/>
      </c>
    </row>
    <row r="14" spans="1:19" s="116" customFormat="1" ht="51.75" customHeight="1" x14ac:dyDescent="0.35">
      <c r="A14" s="117" t="s">
        <v>74</v>
      </c>
      <c r="B14" s="145" t="s">
        <v>108</v>
      </c>
      <c r="C14" s="111">
        <v>1000</v>
      </c>
      <c r="D14" s="111">
        <v>500</v>
      </c>
      <c r="E14" s="111">
        <v>285.52947</v>
      </c>
      <c r="F14" s="111">
        <f t="shared" si="2"/>
        <v>-214.47053</v>
      </c>
      <c r="G14" s="112">
        <f t="shared" si="3"/>
        <v>0.57105894000000001</v>
      </c>
      <c r="H14" s="111">
        <f t="shared" ref="H14:H27" si="10">E14-C14</f>
        <v>-714.47053000000005</v>
      </c>
      <c r="I14" s="112">
        <f t="shared" si="5"/>
        <v>0.28552947000000001</v>
      </c>
      <c r="J14" s="110">
        <v>0</v>
      </c>
      <c r="K14" s="110">
        <v>0</v>
      </c>
      <c r="L14" s="110">
        <f t="shared" si="6"/>
        <v>0</v>
      </c>
      <c r="M14" s="113" t="str">
        <f t="shared" si="7"/>
        <v/>
      </c>
      <c r="N14" s="111">
        <f t="shared" si="0"/>
        <v>1000</v>
      </c>
      <c r="O14" s="111">
        <f t="shared" si="1"/>
        <v>285.52947</v>
      </c>
      <c r="P14" s="111">
        <f t="shared" si="8"/>
        <v>-714.47053000000005</v>
      </c>
      <c r="Q14" s="112">
        <f t="shared" si="9"/>
        <v>0.28552947000000001</v>
      </c>
      <c r="R14" s="115"/>
      <c r="S14" s="115"/>
    </row>
    <row r="15" spans="1:19" s="116" customFormat="1" ht="50.25" customHeight="1" x14ac:dyDescent="0.35">
      <c r="A15" s="117" t="s">
        <v>73</v>
      </c>
      <c r="B15" s="145" t="s">
        <v>109</v>
      </c>
      <c r="C15" s="111">
        <v>300</v>
      </c>
      <c r="D15" s="111">
        <v>112.10000000000001</v>
      </c>
      <c r="E15" s="111">
        <v>48.746540000000003</v>
      </c>
      <c r="F15" s="111">
        <f t="shared" si="2"/>
        <v>-63.353460000000005</v>
      </c>
      <c r="G15" s="112">
        <f t="shared" si="3"/>
        <v>0.43484870651204283</v>
      </c>
      <c r="H15" s="111">
        <f t="shared" si="10"/>
        <v>-251.25345999999999</v>
      </c>
      <c r="I15" s="112">
        <f t="shared" si="5"/>
        <v>0.16248846666666666</v>
      </c>
      <c r="J15" s="110">
        <v>0</v>
      </c>
      <c r="K15" s="110">
        <v>0</v>
      </c>
      <c r="L15" s="110">
        <f t="shared" si="6"/>
        <v>0</v>
      </c>
      <c r="M15" s="113" t="str">
        <f t="shared" si="7"/>
        <v/>
      </c>
      <c r="N15" s="111">
        <f t="shared" si="0"/>
        <v>300</v>
      </c>
      <c r="O15" s="111">
        <f t="shared" si="1"/>
        <v>48.746540000000003</v>
      </c>
      <c r="P15" s="111">
        <f t="shared" si="8"/>
        <v>-251.25345999999999</v>
      </c>
      <c r="Q15" s="112">
        <f t="shared" si="9"/>
        <v>0.16248846666666666</v>
      </c>
      <c r="R15" s="115"/>
      <c r="S15" s="115"/>
    </row>
    <row r="16" spans="1:19" s="116" customFormat="1" ht="80.25" customHeight="1" x14ac:dyDescent="0.35">
      <c r="A16" s="117" t="s">
        <v>62</v>
      </c>
      <c r="B16" s="145" t="s">
        <v>110</v>
      </c>
      <c r="C16" s="111">
        <v>153262</v>
      </c>
      <c r="D16" s="111">
        <v>65308.5</v>
      </c>
      <c r="E16" s="111">
        <v>54750.381770000007</v>
      </c>
      <c r="F16" s="111">
        <f t="shared" si="2"/>
        <v>-10558.118229999993</v>
      </c>
      <c r="G16" s="112">
        <f t="shared" si="3"/>
        <v>0.83833470023044487</v>
      </c>
      <c r="H16" s="111">
        <f t="shared" si="10"/>
        <v>-98511.618229999993</v>
      </c>
      <c r="I16" s="112">
        <f t="shared" si="5"/>
        <v>0.35723389861805277</v>
      </c>
      <c r="J16" s="110">
        <v>58709.984659999995</v>
      </c>
      <c r="K16" s="110">
        <v>17089.142190000002</v>
      </c>
      <c r="L16" s="110">
        <f t="shared" si="6"/>
        <v>-41620.842469999989</v>
      </c>
      <c r="M16" s="113">
        <f t="shared" si="7"/>
        <v>0.29107727227261726</v>
      </c>
      <c r="N16" s="111">
        <f t="shared" si="0"/>
        <v>211971.98465999999</v>
      </c>
      <c r="O16" s="111">
        <f t="shared" si="1"/>
        <v>71839.523960000006</v>
      </c>
      <c r="P16" s="111">
        <f t="shared" si="8"/>
        <v>-140132.4607</v>
      </c>
      <c r="Q16" s="112">
        <f t="shared" si="9"/>
        <v>0.33891046533922664</v>
      </c>
      <c r="R16" s="115"/>
      <c r="S16" s="115"/>
    </row>
    <row r="17" spans="1:19" s="116" customFormat="1" ht="44.25" customHeight="1" x14ac:dyDescent="0.35">
      <c r="A17" s="117" t="s">
        <v>63</v>
      </c>
      <c r="B17" s="145" t="s">
        <v>111</v>
      </c>
      <c r="C17" s="111">
        <v>9200</v>
      </c>
      <c r="D17" s="111">
        <v>3500</v>
      </c>
      <c r="E17" s="111">
        <v>2867.8302100000001</v>
      </c>
      <c r="F17" s="111">
        <f t="shared" si="2"/>
        <v>-632.16978999999992</v>
      </c>
      <c r="G17" s="112">
        <f t="shared" si="3"/>
        <v>0.81938006000000008</v>
      </c>
      <c r="H17" s="111">
        <f t="shared" si="10"/>
        <v>-6332.1697899999999</v>
      </c>
      <c r="I17" s="112">
        <f t="shared" si="5"/>
        <v>0.311720675</v>
      </c>
      <c r="J17" s="110">
        <v>186.51006000000001</v>
      </c>
      <c r="K17" s="110">
        <v>186.51006000000001</v>
      </c>
      <c r="L17" s="110">
        <f t="shared" si="6"/>
        <v>0</v>
      </c>
      <c r="M17" s="113">
        <f t="shared" si="7"/>
        <v>1</v>
      </c>
      <c r="N17" s="111">
        <f t="shared" si="0"/>
        <v>9386.5100600000005</v>
      </c>
      <c r="O17" s="111">
        <f t="shared" si="1"/>
        <v>3054.3402700000001</v>
      </c>
      <c r="P17" s="111">
        <f t="shared" si="8"/>
        <v>-6332.1697899999999</v>
      </c>
      <c r="Q17" s="112">
        <f t="shared" si="9"/>
        <v>0.32539679289493034</v>
      </c>
      <c r="R17" s="115"/>
      <c r="S17" s="115"/>
    </row>
    <row r="18" spans="1:19" s="116" customFormat="1" ht="40.5" customHeight="1" x14ac:dyDescent="0.35">
      <c r="A18" s="117" t="s">
        <v>106</v>
      </c>
      <c r="B18" s="145" t="s">
        <v>112</v>
      </c>
      <c r="C18" s="111">
        <v>3385.1</v>
      </c>
      <c r="D18" s="111">
        <v>1326</v>
      </c>
      <c r="E18" s="111">
        <v>1277.4161700000002</v>
      </c>
      <c r="F18" s="111">
        <f t="shared" si="2"/>
        <v>-48.583829999999807</v>
      </c>
      <c r="G18" s="112">
        <f t="shared" si="3"/>
        <v>0.96336061085972868</v>
      </c>
      <c r="H18" s="111">
        <f t="shared" si="10"/>
        <v>-2107.6838299999999</v>
      </c>
      <c r="I18" s="112">
        <f t="shared" si="5"/>
        <v>0.37736438214528378</v>
      </c>
      <c r="J18" s="110">
        <v>1500.624</v>
      </c>
      <c r="K18" s="110">
        <v>1500.624</v>
      </c>
      <c r="L18" s="110">
        <f t="shared" si="6"/>
        <v>0</v>
      </c>
      <c r="M18" s="113">
        <f t="shared" si="7"/>
        <v>1</v>
      </c>
      <c r="N18" s="111">
        <f t="shared" si="0"/>
        <v>4885.7240000000002</v>
      </c>
      <c r="O18" s="111">
        <f t="shared" si="1"/>
        <v>2778.0401700000002</v>
      </c>
      <c r="P18" s="111">
        <f t="shared" si="8"/>
        <v>-2107.6838299999999</v>
      </c>
      <c r="Q18" s="112">
        <f t="shared" si="9"/>
        <v>0.56860358260106381</v>
      </c>
      <c r="R18" s="115"/>
      <c r="S18" s="115"/>
    </row>
    <row r="19" spans="1:19" s="116" customFormat="1" ht="67.5" customHeight="1" x14ac:dyDescent="0.35">
      <c r="A19" s="117" t="s">
        <v>64</v>
      </c>
      <c r="B19" s="145" t="s">
        <v>208</v>
      </c>
      <c r="C19" s="111">
        <v>1898</v>
      </c>
      <c r="D19" s="111">
        <v>429.93</v>
      </c>
      <c r="E19" s="111">
        <v>183.18045000000001</v>
      </c>
      <c r="F19" s="111">
        <f t="shared" si="2"/>
        <v>-246.74955</v>
      </c>
      <c r="G19" s="112">
        <f t="shared" si="3"/>
        <v>0.42607040681041103</v>
      </c>
      <c r="H19" s="111">
        <f t="shared" si="10"/>
        <v>-1714.8195499999999</v>
      </c>
      <c r="I19" s="112">
        <f t="shared" si="5"/>
        <v>9.6512355110642781E-2</v>
      </c>
      <c r="J19" s="110">
        <v>0</v>
      </c>
      <c r="K19" s="110">
        <v>0</v>
      </c>
      <c r="L19" s="110">
        <f t="shared" si="6"/>
        <v>0</v>
      </c>
      <c r="M19" s="113" t="str">
        <f t="shared" si="7"/>
        <v/>
      </c>
      <c r="N19" s="111">
        <f t="shared" si="0"/>
        <v>1898</v>
      </c>
      <c r="O19" s="111">
        <f t="shared" si="1"/>
        <v>183.18045000000001</v>
      </c>
      <c r="P19" s="111">
        <f t="shared" si="8"/>
        <v>-1714.8195499999999</v>
      </c>
      <c r="Q19" s="112">
        <f t="shared" si="9"/>
        <v>9.6512355110642781E-2</v>
      </c>
      <c r="R19" s="115"/>
      <c r="S19" s="115"/>
    </row>
    <row r="20" spans="1:19" s="116" customFormat="1" ht="72" x14ac:dyDescent="0.35">
      <c r="A20" s="117" t="s">
        <v>65</v>
      </c>
      <c r="B20" s="145" t="s">
        <v>113</v>
      </c>
      <c r="C20" s="111"/>
      <c r="D20" s="111"/>
      <c r="E20" s="111"/>
      <c r="F20" s="111">
        <f t="shared" si="2"/>
        <v>0</v>
      </c>
      <c r="G20" s="112" t="str">
        <f t="shared" si="3"/>
        <v/>
      </c>
      <c r="H20" s="111">
        <f t="shared" si="10"/>
        <v>0</v>
      </c>
      <c r="I20" s="112" t="str">
        <f t="shared" si="5"/>
        <v/>
      </c>
      <c r="J20" s="110">
        <v>52.210050000000003</v>
      </c>
      <c r="K20" s="110">
        <v>0</v>
      </c>
      <c r="L20" s="110">
        <f t="shared" si="6"/>
        <v>-52.210050000000003</v>
      </c>
      <c r="M20" s="113">
        <f t="shared" si="7"/>
        <v>0</v>
      </c>
      <c r="N20" s="111">
        <f t="shared" si="0"/>
        <v>52.210050000000003</v>
      </c>
      <c r="O20" s="111">
        <f t="shared" si="1"/>
        <v>0</v>
      </c>
      <c r="P20" s="111">
        <f t="shared" si="8"/>
        <v>-52.210050000000003</v>
      </c>
      <c r="Q20" s="112">
        <f t="shared" si="9"/>
        <v>0</v>
      </c>
      <c r="R20" s="115"/>
      <c r="S20" s="115"/>
    </row>
    <row r="21" spans="1:19" s="116" customFormat="1" ht="90" hidden="1" x14ac:dyDescent="0.35">
      <c r="A21" s="117">
        <v>3160</v>
      </c>
      <c r="B21" s="145" t="s">
        <v>193</v>
      </c>
      <c r="C21" s="111"/>
      <c r="D21" s="111"/>
      <c r="E21" s="111"/>
      <c r="F21" s="111">
        <f>E21-D21</f>
        <v>0</v>
      </c>
      <c r="G21" s="112" t="str">
        <f>IFERROR(E21/D21,"")</f>
        <v/>
      </c>
      <c r="H21" s="111">
        <f>E21-C21</f>
        <v>0</v>
      </c>
      <c r="I21" s="112" t="str">
        <f>IFERROR(E21/C21,"")</f>
        <v/>
      </c>
      <c r="J21" s="110"/>
      <c r="K21" s="110"/>
      <c r="L21" s="110"/>
      <c r="M21" s="113"/>
      <c r="N21" s="111">
        <f t="shared" si="0"/>
        <v>0</v>
      </c>
      <c r="O21" s="111">
        <f t="shared" si="1"/>
        <v>0</v>
      </c>
      <c r="P21" s="111">
        <f>O21-N21</f>
        <v>0</v>
      </c>
      <c r="Q21" s="112" t="str">
        <f>IFERROR(O21/N21,"")</f>
        <v/>
      </c>
      <c r="R21" s="115"/>
      <c r="S21" s="115"/>
    </row>
    <row r="22" spans="1:19" s="116" customFormat="1" ht="36" customHeight="1" x14ac:dyDescent="0.35">
      <c r="A22" s="117" t="s">
        <v>107</v>
      </c>
      <c r="B22" s="145" t="s">
        <v>114</v>
      </c>
      <c r="C22" s="111">
        <v>500</v>
      </c>
      <c r="D22" s="111">
        <v>275</v>
      </c>
      <c r="E22" s="111">
        <v>265.73758000000004</v>
      </c>
      <c r="F22" s="111">
        <f t="shared" si="2"/>
        <v>-9.2624199999999632</v>
      </c>
      <c r="G22" s="112">
        <f t="shared" si="3"/>
        <v>0.96631847272727289</v>
      </c>
      <c r="H22" s="111">
        <f t="shared" si="10"/>
        <v>-234.26241999999996</v>
      </c>
      <c r="I22" s="112">
        <f t="shared" si="5"/>
        <v>0.53147516000000006</v>
      </c>
      <c r="J22" s="110">
        <v>0</v>
      </c>
      <c r="K22" s="110">
        <v>0</v>
      </c>
      <c r="L22" s="110">
        <f t="shared" si="6"/>
        <v>0</v>
      </c>
      <c r="M22" s="113" t="str">
        <f t="shared" si="7"/>
        <v/>
      </c>
      <c r="N22" s="111">
        <f t="shared" si="0"/>
        <v>500</v>
      </c>
      <c r="O22" s="111">
        <f t="shared" si="1"/>
        <v>265.73758000000004</v>
      </c>
      <c r="P22" s="111">
        <f t="shared" si="8"/>
        <v>-234.26241999999996</v>
      </c>
      <c r="Q22" s="112">
        <f t="shared" si="9"/>
        <v>0.53147516000000006</v>
      </c>
      <c r="R22" s="115"/>
      <c r="S22" s="115"/>
    </row>
    <row r="23" spans="1:19" s="116" customFormat="1" ht="23.25" customHeight="1" x14ac:dyDescent="0.35">
      <c r="A23" s="117" t="s">
        <v>75</v>
      </c>
      <c r="B23" s="145" t="s">
        <v>72</v>
      </c>
      <c r="C23" s="111">
        <v>4523.0749999999998</v>
      </c>
      <c r="D23" s="111">
        <v>1887.3700000000001</v>
      </c>
      <c r="E23" s="111">
        <v>170.07540999999998</v>
      </c>
      <c r="F23" s="111">
        <f t="shared" si="2"/>
        <v>-1717.2945900000002</v>
      </c>
      <c r="G23" s="112">
        <f t="shared" si="3"/>
        <v>9.0112383899288412E-2</v>
      </c>
      <c r="H23" s="111">
        <f t="shared" si="10"/>
        <v>-4352.9995899999994</v>
      </c>
      <c r="I23" s="112">
        <f t="shared" si="5"/>
        <v>3.7601722279643826E-2</v>
      </c>
      <c r="J23" s="110">
        <v>0</v>
      </c>
      <c r="K23" s="110">
        <v>0</v>
      </c>
      <c r="L23" s="110">
        <f t="shared" si="6"/>
        <v>0</v>
      </c>
      <c r="M23" s="113" t="str">
        <f t="shared" si="7"/>
        <v/>
      </c>
      <c r="N23" s="111">
        <f t="shared" si="0"/>
        <v>4523.0749999999998</v>
      </c>
      <c r="O23" s="111">
        <f t="shared" si="1"/>
        <v>170.07540999999998</v>
      </c>
      <c r="P23" s="111">
        <f t="shared" si="8"/>
        <v>-4352.9995899999994</v>
      </c>
      <c r="Q23" s="112">
        <f t="shared" si="9"/>
        <v>3.7601722279643826E-2</v>
      </c>
      <c r="R23" s="115"/>
      <c r="S23" s="115"/>
    </row>
    <row r="24" spans="1:19" s="116" customFormat="1" ht="40.5" customHeight="1" x14ac:dyDescent="0.35">
      <c r="A24" s="117" t="s">
        <v>66</v>
      </c>
      <c r="B24" s="145" t="s">
        <v>115</v>
      </c>
      <c r="C24" s="111">
        <v>9716.4</v>
      </c>
      <c r="D24" s="111">
        <v>4244.3</v>
      </c>
      <c r="E24" s="111">
        <v>3818.2736299999997</v>
      </c>
      <c r="F24" s="111">
        <f t="shared" si="2"/>
        <v>-426.0263700000005</v>
      </c>
      <c r="G24" s="112">
        <f t="shared" si="3"/>
        <v>0.89962387908489017</v>
      </c>
      <c r="H24" s="111">
        <f t="shared" si="10"/>
        <v>-5898.12637</v>
      </c>
      <c r="I24" s="112">
        <f t="shared" si="5"/>
        <v>0.39297205034786542</v>
      </c>
      <c r="J24" s="110">
        <v>204</v>
      </c>
      <c r="K24" s="110">
        <v>0</v>
      </c>
      <c r="L24" s="110">
        <f t="shared" si="6"/>
        <v>-204</v>
      </c>
      <c r="M24" s="113">
        <f t="shared" si="7"/>
        <v>0</v>
      </c>
      <c r="N24" s="111">
        <f t="shared" si="0"/>
        <v>9920.4</v>
      </c>
      <c r="O24" s="111">
        <f t="shared" si="1"/>
        <v>3818.2736299999997</v>
      </c>
      <c r="P24" s="111">
        <f t="shared" si="8"/>
        <v>-6102.12637</v>
      </c>
      <c r="Q24" s="112">
        <f t="shared" si="9"/>
        <v>0.38489109612515621</v>
      </c>
      <c r="R24" s="115"/>
      <c r="S24" s="115"/>
    </row>
    <row r="25" spans="1:19" s="116" customFormat="1" ht="40.5" hidden="1" customHeight="1" x14ac:dyDescent="0.35">
      <c r="A25" s="117">
        <v>3210</v>
      </c>
      <c r="B25" s="145" t="s">
        <v>194</v>
      </c>
      <c r="C25" s="111"/>
      <c r="D25" s="111"/>
      <c r="E25" s="111"/>
      <c r="F25" s="111">
        <f>E25-D25</f>
        <v>0</v>
      </c>
      <c r="G25" s="112" t="str">
        <f>IFERROR(E25/D25,"")</f>
        <v/>
      </c>
      <c r="H25" s="111">
        <f>E25-C25</f>
        <v>0</v>
      </c>
      <c r="I25" s="112" t="str">
        <f>IFERROR(E25/C25,"")</f>
        <v/>
      </c>
      <c r="J25" s="110">
        <v>0</v>
      </c>
      <c r="K25" s="110">
        <v>0</v>
      </c>
      <c r="L25" s="110"/>
      <c r="M25" s="113"/>
      <c r="N25" s="111">
        <f t="shared" si="0"/>
        <v>0</v>
      </c>
      <c r="O25" s="111">
        <f t="shared" si="1"/>
        <v>0</v>
      </c>
      <c r="P25" s="111">
        <f>O25-N25</f>
        <v>0</v>
      </c>
      <c r="Q25" s="112" t="str">
        <f>IFERROR(O25/N25,"")</f>
        <v/>
      </c>
      <c r="R25" s="115"/>
      <c r="S25" s="115"/>
    </row>
    <row r="26" spans="1:19" s="116" customFormat="1" ht="66.75" customHeight="1" x14ac:dyDescent="0.35">
      <c r="A26" s="117">
        <v>3230</v>
      </c>
      <c r="B26" s="145" t="s">
        <v>176</v>
      </c>
      <c r="C26" s="111">
        <v>3721.75</v>
      </c>
      <c r="D26" s="111">
        <v>581.95000000000005</v>
      </c>
      <c r="E26" s="111">
        <v>127.95</v>
      </c>
      <c r="F26" s="111">
        <f t="shared" si="2"/>
        <v>-454.00000000000006</v>
      </c>
      <c r="G26" s="112">
        <f t="shared" si="3"/>
        <v>0.2198642495059713</v>
      </c>
      <c r="H26" s="111">
        <f t="shared" si="10"/>
        <v>-3593.8</v>
      </c>
      <c r="I26" s="112">
        <f t="shared" si="5"/>
        <v>3.4378988379122725E-2</v>
      </c>
      <c r="J26" s="110">
        <v>3000</v>
      </c>
      <c r="K26" s="110">
        <v>0</v>
      </c>
      <c r="L26" s="110">
        <f t="shared" si="6"/>
        <v>-3000</v>
      </c>
      <c r="M26" s="113"/>
      <c r="N26" s="111">
        <f t="shared" si="0"/>
        <v>6721.75</v>
      </c>
      <c r="O26" s="111">
        <f t="shared" si="1"/>
        <v>127.95</v>
      </c>
      <c r="P26" s="111">
        <f t="shared" si="8"/>
        <v>-6593.8</v>
      </c>
      <c r="Q26" s="112">
        <f>IFERROR(O26/N26,"")</f>
        <v>1.9035221482500836E-2</v>
      </c>
      <c r="R26" s="115"/>
      <c r="S26" s="115"/>
    </row>
    <row r="27" spans="1:19" s="116" customFormat="1" ht="23.25" customHeight="1" x14ac:dyDescent="0.35">
      <c r="A27" s="117" t="s">
        <v>76</v>
      </c>
      <c r="B27" s="145" t="s">
        <v>116</v>
      </c>
      <c r="C27" s="111">
        <v>24228.902999999998</v>
      </c>
      <c r="D27" s="111">
        <v>12964.503000000001</v>
      </c>
      <c r="E27" s="111">
        <v>7014.9177899999995</v>
      </c>
      <c r="F27" s="111">
        <f t="shared" si="2"/>
        <v>-5949.5852100000011</v>
      </c>
      <c r="G27" s="112">
        <f t="shared" si="3"/>
        <v>0.54108651831851939</v>
      </c>
      <c r="H27" s="111">
        <f t="shared" si="10"/>
        <v>-17213.985209999999</v>
      </c>
      <c r="I27" s="112">
        <f t="shared" si="5"/>
        <v>0.28952684279597801</v>
      </c>
      <c r="J27" s="110">
        <v>3701.61022</v>
      </c>
      <c r="K27" s="110">
        <v>2969.68622</v>
      </c>
      <c r="L27" s="110">
        <f t="shared" si="6"/>
        <v>-731.92399999999998</v>
      </c>
      <c r="M27" s="113">
        <f t="shared" si="7"/>
        <v>0.80226875427202593</v>
      </c>
      <c r="N27" s="111">
        <f t="shared" si="0"/>
        <v>27930.513219999997</v>
      </c>
      <c r="O27" s="111">
        <f t="shared" si="1"/>
        <v>9984.6040099999991</v>
      </c>
      <c r="P27" s="111">
        <f t="shared" si="8"/>
        <v>-17945.909209999998</v>
      </c>
      <c r="Q27" s="112">
        <f t="shared" si="9"/>
        <v>0.35748014837229691</v>
      </c>
      <c r="R27" s="115"/>
      <c r="S27" s="115"/>
    </row>
    <row r="28" spans="1:19" s="24" customFormat="1" ht="17.399999999999999" x14ac:dyDescent="0.3">
      <c r="A28" s="32" t="s">
        <v>77</v>
      </c>
      <c r="B28" s="27" t="s">
        <v>35</v>
      </c>
      <c r="C28" s="88">
        <v>108407.5</v>
      </c>
      <c r="D28" s="88">
        <v>44854.74</v>
      </c>
      <c r="E28" s="88">
        <v>37793.866739999998</v>
      </c>
      <c r="F28" s="88">
        <f t="shared" si="2"/>
        <v>-7060.8732600000003</v>
      </c>
      <c r="G28" s="96">
        <f t="shared" si="3"/>
        <v>0.84258356508141619</v>
      </c>
      <c r="H28" s="88">
        <f t="shared" si="4"/>
        <v>-70613.633260000002</v>
      </c>
      <c r="I28" s="96">
        <f t="shared" si="5"/>
        <v>0.34862778626940016</v>
      </c>
      <c r="J28" s="87">
        <v>5554.7834999999995</v>
      </c>
      <c r="K28" s="87">
        <v>739.02624000000003</v>
      </c>
      <c r="L28" s="87">
        <f t="shared" si="6"/>
        <v>-4815.7572599999994</v>
      </c>
      <c r="M28" s="98">
        <f t="shared" si="7"/>
        <v>0.13304321221520157</v>
      </c>
      <c r="N28" s="88">
        <f t="shared" si="0"/>
        <v>113962.28350000001</v>
      </c>
      <c r="O28" s="88">
        <f t="shared" si="1"/>
        <v>38532.892979999997</v>
      </c>
      <c r="P28" s="88">
        <f t="shared" si="8"/>
        <v>-75429.390520000015</v>
      </c>
      <c r="Q28" s="96">
        <f t="shared" si="9"/>
        <v>0.33811969887388221</v>
      </c>
      <c r="R28" s="23"/>
      <c r="S28" s="23"/>
    </row>
    <row r="29" spans="1:19" s="24" customFormat="1" ht="32.25" customHeight="1" x14ac:dyDescent="0.3">
      <c r="A29" s="33" t="s">
        <v>78</v>
      </c>
      <c r="B29" s="27" t="s">
        <v>36</v>
      </c>
      <c r="C29" s="88">
        <v>53768.100000000006</v>
      </c>
      <c r="D29" s="88">
        <v>22502.42</v>
      </c>
      <c r="E29" s="88">
        <v>21719.687390000003</v>
      </c>
      <c r="F29" s="88">
        <f t="shared" si="2"/>
        <v>-782.73260999999547</v>
      </c>
      <c r="G29" s="96">
        <f t="shared" si="3"/>
        <v>0.96521562525275084</v>
      </c>
      <c r="H29" s="88">
        <f t="shared" si="4"/>
        <v>-32048.412610000003</v>
      </c>
      <c r="I29" s="96">
        <f t="shared" si="5"/>
        <v>0.40395117904482397</v>
      </c>
      <c r="J29" s="87">
        <v>979.08490000000006</v>
      </c>
      <c r="K29" s="87">
        <v>156.36995000000002</v>
      </c>
      <c r="L29" s="87">
        <f t="shared" si="6"/>
        <v>-822.71495000000004</v>
      </c>
      <c r="M29" s="98">
        <f t="shared" si="7"/>
        <v>0.15971030704283154</v>
      </c>
      <c r="N29" s="88">
        <f t="shared" si="0"/>
        <v>54747.184900000007</v>
      </c>
      <c r="O29" s="88">
        <f t="shared" si="1"/>
        <v>21876.057340000003</v>
      </c>
      <c r="P29" s="88">
        <f t="shared" si="8"/>
        <v>-32871.127560000008</v>
      </c>
      <c r="Q29" s="96">
        <f t="shared" si="9"/>
        <v>0.39958323665332424</v>
      </c>
      <c r="R29" s="23"/>
      <c r="S29" s="23"/>
    </row>
    <row r="30" spans="1:19" s="24" customFormat="1" ht="24" customHeight="1" x14ac:dyDescent="0.3">
      <c r="A30" s="33" t="s">
        <v>79</v>
      </c>
      <c r="B30" s="27" t="s">
        <v>34</v>
      </c>
      <c r="C30" s="88">
        <v>4868.2020000000002</v>
      </c>
      <c r="D30" s="88">
        <v>2598.2020000000002</v>
      </c>
      <c r="E30" s="88">
        <v>2343.92641</v>
      </c>
      <c r="F30" s="88">
        <f t="shared" si="2"/>
        <v>-254.27559000000019</v>
      </c>
      <c r="G30" s="96">
        <f t="shared" si="3"/>
        <v>0.90213401806326066</v>
      </c>
      <c r="H30" s="88">
        <f t="shared" si="4"/>
        <v>-2524.2755900000002</v>
      </c>
      <c r="I30" s="96">
        <f t="shared" si="5"/>
        <v>0.48147681834073441</v>
      </c>
      <c r="J30" s="87">
        <v>0</v>
      </c>
      <c r="K30" s="87">
        <v>0</v>
      </c>
      <c r="L30" s="87">
        <f t="shared" si="6"/>
        <v>0</v>
      </c>
      <c r="M30" s="98" t="str">
        <f t="shared" si="7"/>
        <v/>
      </c>
      <c r="N30" s="88">
        <f t="shared" ref="N30:N44" si="11">C30+J30</f>
        <v>4868.2020000000002</v>
      </c>
      <c r="O30" s="88">
        <f t="shared" ref="O30:O44" si="12">E30+K30</f>
        <v>2343.92641</v>
      </c>
      <c r="P30" s="88">
        <f t="shared" ref="P30:P44" si="13">O30-N30</f>
        <v>-2524.2755900000002</v>
      </c>
      <c r="Q30" s="96">
        <f t="shared" si="9"/>
        <v>0.48147681834073441</v>
      </c>
      <c r="R30" s="23"/>
      <c r="S30" s="23"/>
    </row>
    <row r="31" spans="1:19" s="24" customFormat="1" ht="24" customHeight="1" x14ac:dyDescent="0.3">
      <c r="A31" s="33" t="s">
        <v>80</v>
      </c>
      <c r="B31" s="27" t="s">
        <v>121</v>
      </c>
      <c r="C31" s="88">
        <f>SUM(C32:C37)</f>
        <v>90100</v>
      </c>
      <c r="D31" s="88">
        <f>SUM(D32:D37)</f>
        <v>36026.699999999997</v>
      </c>
      <c r="E31" s="88">
        <f>SUM(E32:E37)</f>
        <v>14437.331480000001</v>
      </c>
      <c r="F31" s="88">
        <f t="shared" si="2"/>
        <v>-21589.368519999996</v>
      </c>
      <c r="G31" s="96">
        <f t="shared" si="3"/>
        <v>0.40073977022597135</v>
      </c>
      <c r="H31" s="88">
        <f t="shared" si="4"/>
        <v>-75662.668520000007</v>
      </c>
      <c r="I31" s="96">
        <f t="shared" si="5"/>
        <v>0.16023675338512763</v>
      </c>
      <c r="J31" s="87">
        <f>SUM(J32:J37)</f>
        <v>137463.94404</v>
      </c>
      <c r="K31" s="87">
        <f>SUM(K32:K37)</f>
        <v>27505.317450000002</v>
      </c>
      <c r="L31" s="87">
        <f t="shared" si="6"/>
        <v>-109958.62659</v>
      </c>
      <c r="M31" s="98">
        <f t="shared" si="7"/>
        <v>0.20009114129590488</v>
      </c>
      <c r="N31" s="88">
        <f t="shared" si="11"/>
        <v>227563.94404</v>
      </c>
      <c r="O31" s="88">
        <f t="shared" si="12"/>
        <v>41942.648930000003</v>
      </c>
      <c r="P31" s="88">
        <f t="shared" si="13"/>
        <v>-185621.29511000001</v>
      </c>
      <c r="Q31" s="96">
        <f t="shared" si="9"/>
        <v>0.18431148707208003</v>
      </c>
      <c r="R31" s="23"/>
      <c r="S31" s="23"/>
    </row>
    <row r="32" spans="1:19" s="116" customFormat="1" ht="39" customHeight="1" x14ac:dyDescent="0.35">
      <c r="A32" s="118" t="s">
        <v>117</v>
      </c>
      <c r="B32" s="148" t="s">
        <v>122</v>
      </c>
      <c r="C32" s="111">
        <v>2000</v>
      </c>
      <c r="D32" s="111">
        <v>816.7</v>
      </c>
      <c r="E32" s="111">
        <v>8</v>
      </c>
      <c r="F32" s="111">
        <f t="shared" si="2"/>
        <v>-808.7</v>
      </c>
      <c r="G32" s="112">
        <f t="shared" si="3"/>
        <v>9.7955185502632547E-3</v>
      </c>
      <c r="H32" s="111">
        <f t="shared" si="4"/>
        <v>-1992</v>
      </c>
      <c r="I32" s="112">
        <f t="shared" si="5"/>
        <v>4.0000000000000001E-3</v>
      </c>
      <c r="J32" s="111"/>
      <c r="K32" s="111">
        <v>0</v>
      </c>
      <c r="L32" s="111">
        <f t="shared" si="6"/>
        <v>0</v>
      </c>
      <c r="M32" s="113" t="str">
        <f t="shared" si="7"/>
        <v/>
      </c>
      <c r="N32" s="111">
        <f t="shared" si="11"/>
        <v>2000</v>
      </c>
      <c r="O32" s="111">
        <f t="shared" si="12"/>
        <v>8</v>
      </c>
      <c r="P32" s="111">
        <f t="shared" si="13"/>
        <v>-1992</v>
      </c>
      <c r="Q32" s="112">
        <f t="shared" si="9"/>
        <v>4.0000000000000001E-3</v>
      </c>
      <c r="R32" s="115"/>
      <c r="S32" s="115"/>
    </row>
    <row r="33" spans="1:19" s="116" customFormat="1" ht="18" hidden="1" x14ac:dyDescent="0.35">
      <c r="A33" s="118" t="s">
        <v>84</v>
      </c>
      <c r="B33" s="148" t="s">
        <v>123</v>
      </c>
      <c r="C33" s="111"/>
      <c r="D33" s="111"/>
      <c r="E33" s="111"/>
      <c r="F33" s="111">
        <f t="shared" si="2"/>
        <v>0</v>
      </c>
      <c r="G33" s="112" t="str">
        <f t="shared" si="3"/>
        <v/>
      </c>
      <c r="H33" s="111">
        <f t="shared" si="4"/>
        <v>0</v>
      </c>
      <c r="I33" s="112" t="str">
        <f t="shared" si="5"/>
        <v/>
      </c>
      <c r="J33" s="111"/>
      <c r="K33" s="111">
        <v>0</v>
      </c>
      <c r="L33" s="111">
        <f t="shared" si="6"/>
        <v>0</v>
      </c>
      <c r="M33" s="113" t="str">
        <f t="shared" si="7"/>
        <v/>
      </c>
      <c r="N33" s="111">
        <f t="shared" si="11"/>
        <v>0</v>
      </c>
      <c r="O33" s="111">
        <f t="shared" si="12"/>
        <v>0</v>
      </c>
      <c r="P33" s="111">
        <f t="shared" si="13"/>
        <v>0</v>
      </c>
      <c r="Q33" s="112" t="str">
        <f t="shared" si="9"/>
        <v/>
      </c>
      <c r="R33" s="28"/>
      <c r="S33" s="115"/>
    </row>
    <row r="34" spans="1:19" s="116" customFormat="1" ht="36" x14ac:dyDescent="0.35">
      <c r="A34" s="118" t="s">
        <v>85</v>
      </c>
      <c r="B34" s="148" t="s">
        <v>124</v>
      </c>
      <c r="C34" s="111">
        <v>80000</v>
      </c>
      <c r="D34" s="111">
        <v>32000</v>
      </c>
      <c r="E34" s="111">
        <v>13168.437400000001</v>
      </c>
      <c r="F34" s="111">
        <f t="shared" si="2"/>
        <v>-18831.562599999997</v>
      </c>
      <c r="G34" s="112">
        <f t="shared" si="3"/>
        <v>0.41151366875000001</v>
      </c>
      <c r="H34" s="111">
        <f t="shared" si="4"/>
        <v>-66831.562600000005</v>
      </c>
      <c r="I34" s="112">
        <f t="shared" si="5"/>
        <v>0.16460546750000002</v>
      </c>
      <c r="J34" s="111">
        <v>2050.64624</v>
      </c>
      <c r="K34" s="111">
        <v>1349.7008500000002</v>
      </c>
      <c r="L34" s="111">
        <f t="shared" si="6"/>
        <v>-700.94538999999986</v>
      </c>
      <c r="M34" s="113">
        <f t="shared" si="7"/>
        <v>0.65818317351509648</v>
      </c>
      <c r="N34" s="111">
        <f t="shared" si="11"/>
        <v>82050.646240000002</v>
      </c>
      <c r="O34" s="111">
        <f t="shared" si="12"/>
        <v>14518.13825</v>
      </c>
      <c r="P34" s="111">
        <f t="shared" si="13"/>
        <v>-67532.507989999998</v>
      </c>
      <c r="Q34" s="112">
        <f t="shared" si="9"/>
        <v>0.17694118103023973</v>
      </c>
      <c r="R34" s="28"/>
      <c r="S34" s="115"/>
    </row>
    <row r="35" spans="1:19" s="116" customFormat="1" ht="18" hidden="1" x14ac:dyDescent="0.35">
      <c r="A35" s="118" t="s">
        <v>195</v>
      </c>
      <c r="B35" s="148" t="s">
        <v>196</v>
      </c>
      <c r="C35" s="111"/>
      <c r="D35" s="111"/>
      <c r="E35" s="111"/>
      <c r="F35" s="111">
        <f>E35-D35</f>
        <v>0</v>
      </c>
      <c r="G35" s="112" t="str">
        <f>IFERROR(E35/D35,"")</f>
        <v/>
      </c>
      <c r="H35" s="111">
        <f>E35-C35</f>
        <v>0</v>
      </c>
      <c r="I35" s="112" t="str">
        <f>IFERROR(E35/C35,"")</f>
        <v/>
      </c>
      <c r="J35" s="111"/>
      <c r="K35" s="111"/>
      <c r="L35" s="111"/>
      <c r="M35" s="113"/>
      <c r="N35" s="111">
        <f>C35+J35</f>
        <v>0</v>
      </c>
      <c r="O35" s="111">
        <f>E35+K35</f>
        <v>0</v>
      </c>
      <c r="P35" s="111">
        <f>O35-N35</f>
        <v>0</v>
      </c>
      <c r="Q35" s="112" t="str">
        <f>IFERROR(O35/N35,"")</f>
        <v/>
      </c>
      <c r="R35" s="28"/>
      <c r="S35" s="115"/>
    </row>
    <row r="36" spans="1:19" s="116" customFormat="1" ht="36" x14ac:dyDescent="0.35">
      <c r="A36" s="118" t="s">
        <v>83</v>
      </c>
      <c r="B36" s="148" t="s">
        <v>197</v>
      </c>
      <c r="C36" s="111">
        <v>8100</v>
      </c>
      <c r="D36" s="111">
        <v>3210</v>
      </c>
      <c r="E36" s="111">
        <v>1260.89408</v>
      </c>
      <c r="F36" s="111">
        <f>E36-D36</f>
        <v>-1949.10592</v>
      </c>
      <c r="G36" s="112">
        <f>IFERROR(E36/D36,"")</f>
        <v>0.39280189408099692</v>
      </c>
      <c r="H36" s="111">
        <f>E36-C36</f>
        <v>-6839.10592</v>
      </c>
      <c r="I36" s="112">
        <f>IFERROR(E36/C36,"")</f>
        <v>0.15566593580246915</v>
      </c>
      <c r="J36" s="111"/>
      <c r="K36" s="111"/>
      <c r="L36" s="111"/>
      <c r="M36" s="113"/>
      <c r="N36" s="111">
        <f>C36+J36</f>
        <v>8100</v>
      </c>
      <c r="O36" s="111">
        <f>E36+K36</f>
        <v>1260.89408</v>
      </c>
      <c r="P36" s="111">
        <f>O36-N36</f>
        <v>-6839.10592</v>
      </c>
      <c r="Q36" s="112">
        <f>IFERROR(O36/N36,"")</f>
        <v>0.15566593580246915</v>
      </c>
      <c r="R36" s="28"/>
      <c r="S36" s="115"/>
    </row>
    <row r="37" spans="1:19" s="24" customFormat="1" ht="54" x14ac:dyDescent="0.35">
      <c r="A37" s="118" t="s">
        <v>148</v>
      </c>
      <c r="B37" s="148" t="s">
        <v>149</v>
      </c>
      <c r="C37" s="111">
        <v>0</v>
      </c>
      <c r="D37" s="111">
        <v>0</v>
      </c>
      <c r="E37" s="111">
        <v>0</v>
      </c>
      <c r="F37" s="111">
        <f t="shared" si="2"/>
        <v>0</v>
      </c>
      <c r="G37" s="111" t="str">
        <f t="shared" si="3"/>
        <v/>
      </c>
      <c r="H37" s="111">
        <f t="shared" si="4"/>
        <v>0</v>
      </c>
      <c r="I37" s="97" t="str">
        <f t="shared" si="5"/>
        <v/>
      </c>
      <c r="J37" s="111">
        <v>135413.2978</v>
      </c>
      <c r="K37" s="111">
        <v>26155.616600000001</v>
      </c>
      <c r="L37" s="111">
        <f t="shared" si="6"/>
        <v>-109257.68119999999</v>
      </c>
      <c r="M37" s="111">
        <f t="shared" si="7"/>
        <v>0.19315397398142387</v>
      </c>
      <c r="N37" s="111">
        <f>C37+J37</f>
        <v>135413.2978</v>
      </c>
      <c r="O37" s="111">
        <f>E37+K37</f>
        <v>26155.616600000001</v>
      </c>
      <c r="P37" s="111">
        <f>O37-N37</f>
        <v>-109257.68119999999</v>
      </c>
      <c r="Q37" s="111">
        <f t="shared" si="9"/>
        <v>0.19315397398142387</v>
      </c>
      <c r="R37" s="28"/>
      <c r="S37" s="23"/>
    </row>
    <row r="38" spans="1:19" s="24" customFormat="1" ht="17.399999999999999" x14ac:dyDescent="0.3">
      <c r="A38" s="33" t="s">
        <v>81</v>
      </c>
      <c r="B38" s="27" t="s">
        <v>125</v>
      </c>
      <c r="C38" s="88">
        <f>SUM(C39:C44)</f>
        <v>35486.179000000004</v>
      </c>
      <c r="D38" s="88">
        <f>SUM(D39:D44)</f>
        <v>15102.599000000002</v>
      </c>
      <c r="E38" s="88">
        <f>SUM(E39:E44)</f>
        <v>7780.0409399999999</v>
      </c>
      <c r="F38" s="88">
        <f t="shared" si="2"/>
        <v>-7322.5580600000021</v>
      </c>
      <c r="G38" s="96">
        <f t="shared" si="3"/>
        <v>0.51514583284638615</v>
      </c>
      <c r="H38" s="88">
        <f t="shared" si="4"/>
        <v>-27706.138060000005</v>
      </c>
      <c r="I38" s="96">
        <f t="shared" si="5"/>
        <v>0.21924143875845295</v>
      </c>
      <c r="J38" s="87">
        <f>J39+J41+J42+J44+J40</f>
        <v>4549.2</v>
      </c>
      <c r="K38" s="87">
        <f>(K39+K41+K42+K44+K40)</f>
        <v>0</v>
      </c>
      <c r="L38" s="87">
        <f t="shared" si="6"/>
        <v>-4549.2</v>
      </c>
      <c r="M38" s="98">
        <f t="shared" si="7"/>
        <v>0</v>
      </c>
      <c r="N38" s="88">
        <f t="shared" si="11"/>
        <v>40035.379000000001</v>
      </c>
      <c r="O38" s="88">
        <f t="shared" si="12"/>
        <v>7780.0409399999999</v>
      </c>
      <c r="P38" s="88">
        <f t="shared" si="13"/>
        <v>-32255.338060000002</v>
      </c>
      <c r="Q38" s="96">
        <f t="shared" si="9"/>
        <v>0.19432914423015701</v>
      </c>
      <c r="R38" s="28"/>
      <c r="S38" s="23"/>
    </row>
    <row r="39" spans="1:19" s="116" customFormat="1" ht="45.75" customHeight="1" x14ac:dyDescent="0.35">
      <c r="A39" s="118" t="s">
        <v>82</v>
      </c>
      <c r="B39" s="148" t="s">
        <v>209</v>
      </c>
      <c r="C39" s="111">
        <v>448</v>
      </c>
      <c r="D39" s="111">
        <v>288</v>
      </c>
      <c r="E39" s="111">
        <v>108.89700999999999</v>
      </c>
      <c r="F39" s="111">
        <f t="shared" si="2"/>
        <v>-179.10299000000001</v>
      </c>
      <c r="G39" s="112">
        <f t="shared" si="3"/>
        <v>0.37811461805555552</v>
      </c>
      <c r="H39" s="111">
        <f t="shared" si="4"/>
        <v>-339.10298999999998</v>
      </c>
      <c r="I39" s="112">
        <f t="shared" si="5"/>
        <v>0.24307368303571428</v>
      </c>
      <c r="J39" s="111">
        <v>300</v>
      </c>
      <c r="K39" s="111">
        <v>0</v>
      </c>
      <c r="L39" s="111">
        <f t="shared" si="6"/>
        <v>-300</v>
      </c>
      <c r="M39" s="113">
        <f t="shared" si="7"/>
        <v>0</v>
      </c>
      <c r="N39" s="111">
        <f t="shared" si="11"/>
        <v>748</v>
      </c>
      <c r="O39" s="111">
        <f t="shared" si="12"/>
        <v>108.89700999999999</v>
      </c>
      <c r="P39" s="111">
        <f t="shared" si="13"/>
        <v>-639.10298999999998</v>
      </c>
      <c r="Q39" s="112">
        <f t="shared" si="9"/>
        <v>0.14558423796791442</v>
      </c>
      <c r="R39" s="28"/>
      <c r="S39" s="115"/>
    </row>
    <row r="40" spans="1:19" s="116" customFormat="1" ht="24.75" customHeight="1" x14ac:dyDescent="0.35">
      <c r="A40" s="118" t="s">
        <v>165</v>
      </c>
      <c r="B40" s="148" t="s">
        <v>166</v>
      </c>
      <c r="C40" s="111">
        <v>20100</v>
      </c>
      <c r="D40" s="111">
        <v>8930.2000000000007</v>
      </c>
      <c r="E40" s="111">
        <v>7617.4939300000005</v>
      </c>
      <c r="F40" s="111">
        <f t="shared" si="2"/>
        <v>-1312.7060700000002</v>
      </c>
      <c r="G40" s="112">
        <f t="shared" si="3"/>
        <v>0.85300373227923221</v>
      </c>
      <c r="H40" s="111">
        <f t="shared" si="4"/>
        <v>-12482.506069999999</v>
      </c>
      <c r="I40" s="112">
        <f t="shared" si="5"/>
        <v>0.37897979751243782</v>
      </c>
      <c r="J40" s="111">
        <v>0</v>
      </c>
      <c r="K40" s="111">
        <v>0</v>
      </c>
      <c r="L40" s="111">
        <f t="shared" si="6"/>
        <v>0</v>
      </c>
      <c r="M40" s="113" t="str">
        <f t="shared" si="7"/>
        <v/>
      </c>
      <c r="N40" s="111">
        <f>C40+J40</f>
        <v>20100</v>
      </c>
      <c r="O40" s="111">
        <f>E40+K40</f>
        <v>7617.4939300000005</v>
      </c>
      <c r="P40" s="111">
        <f>O40-N40</f>
        <v>-12482.506069999999</v>
      </c>
      <c r="Q40" s="112">
        <f t="shared" si="9"/>
        <v>0.37897979751243782</v>
      </c>
      <c r="R40" s="28"/>
      <c r="S40" s="115"/>
    </row>
    <row r="41" spans="1:19" s="116" customFormat="1" ht="24.75" customHeight="1" x14ac:dyDescent="0.35">
      <c r="A41" s="118" t="s">
        <v>118</v>
      </c>
      <c r="B41" s="148" t="s">
        <v>126</v>
      </c>
      <c r="C41" s="111"/>
      <c r="D41" s="111"/>
      <c r="E41" s="111"/>
      <c r="F41" s="111">
        <f t="shared" si="2"/>
        <v>0</v>
      </c>
      <c r="G41" s="112" t="str">
        <f t="shared" si="3"/>
        <v/>
      </c>
      <c r="H41" s="111">
        <f t="shared" si="4"/>
        <v>0</v>
      </c>
      <c r="I41" s="112" t="str">
        <f t="shared" si="5"/>
        <v/>
      </c>
      <c r="J41" s="111">
        <v>4249.2</v>
      </c>
      <c r="K41" s="111">
        <v>0</v>
      </c>
      <c r="L41" s="111">
        <f t="shared" si="6"/>
        <v>-4249.2</v>
      </c>
      <c r="M41" s="113">
        <f t="shared" si="7"/>
        <v>0</v>
      </c>
      <c r="N41" s="111">
        <f t="shared" si="11"/>
        <v>4249.2</v>
      </c>
      <c r="O41" s="111">
        <f t="shared" si="12"/>
        <v>0</v>
      </c>
      <c r="P41" s="111">
        <f t="shared" si="13"/>
        <v>-4249.2</v>
      </c>
      <c r="Q41" s="112">
        <f t="shared" si="9"/>
        <v>0</v>
      </c>
      <c r="R41" s="28"/>
      <c r="S41" s="115"/>
    </row>
    <row r="42" spans="1:19" s="116" customFormat="1" ht="27.75" customHeight="1" x14ac:dyDescent="0.35">
      <c r="A42" s="118" t="s">
        <v>119</v>
      </c>
      <c r="B42" s="148" t="s">
        <v>210</v>
      </c>
      <c r="C42" s="111">
        <v>800</v>
      </c>
      <c r="D42" s="111">
        <v>275</v>
      </c>
      <c r="E42" s="111">
        <v>53.65</v>
      </c>
      <c r="F42" s="111">
        <f t="shared" si="2"/>
        <v>-221.35</v>
      </c>
      <c r="G42" s="112">
        <f t="shared" si="3"/>
        <v>0.19509090909090909</v>
      </c>
      <c r="H42" s="111">
        <f t="shared" si="4"/>
        <v>-746.35</v>
      </c>
      <c r="I42" s="112">
        <f t="shared" si="5"/>
        <v>6.7062499999999997E-2</v>
      </c>
      <c r="J42" s="111">
        <v>0</v>
      </c>
      <c r="K42" s="111">
        <v>0</v>
      </c>
      <c r="L42" s="111">
        <f t="shared" si="6"/>
        <v>0</v>
      </c>
      <c r="M42" s="113" t="str">
        <f t="shared" si="7"/>
        <v/>
      </c>
      <c r="N42" s="111">
        <f t="shared" si="11"/>
        <v>800</v>
      </c>
      <c r="O42" s="111">
        <f t="shared" si="12"/>
        <v>53.65</v>
      </c>
      <c r="P42" s="111">
        <f t="shared" si="13"/>
        <v>-746.35</v>
      </c>
      <c r="Q42" s="112">
        <f t="shared" si="9"/>
        <v>6.7062499999999997E-2</v>
      </c>
      <c r="R42" s="28"/>
      <c r="S42" s="115"/>
    </row>
    <row r="43" spans="1:19" s="116" customFormat="1" ht="27.75" hidden="1" customHeight="1" x14ac:dyDescent="0.35">
      <c r="A43" s="118" t="s">
        <v>198</v>
      </c>
      <c r="B43" s="148" t="s">
        <v>199</v>
      </c>
      <c r="C43" s="111"/>
      <c r="D43" s="111"/>
      <c r="E43" s="111"/>
      <c r="F43" s="111">
        <f>E43-D43</f>
        <v>0</v>
      </c>
      <c r="G43" s="112" t="str">
        <f>IFERROR(E43/D43,"")</f>
        <v/>
      </c>
      <c r="H43" s="111">
        <f>E43-C43</f>
        <v>0</v>
      </c>
      <c r="I43" s="112" t="str">
        <f>IFERROR(E43/C43,"")</f>
        <v/>
      </c>
      <c r="J43" s="111"/>
      <c r="K43" s="111"/>
      <c r="L43" s="111"/>
      <c r="M43" s="113"/>
      <c r="N43" s="111">
        <f>C43+J43</f>
        <v>0</v>
      </c>
      <c r="O43" s="111">
        <f>E43+K43</f>
        <v>0</v>
      </c>
      <c r="P43" s="111">
        <f>O43-N43</f>
        <v>0</v>
      </c>
      <c r="Q43" s="112" t="str">
        <f>IFERROR(O43/N43,"")</f>
        <v/>
      </c>
      <c r="R43" s="28"/>
      <c r="S43" s="115"/>
    </row>
    <row r="44" spans="1:19" s="116" customFormat="1" ht="26.25" customHeight="1" x14ac:dyDescent="0.35">
      <c r="A44" s="118" t="s">
        <v>120</v>
      </c>
      <c r="B44" s="148" t="s">
        <v>44</v>
      </c>
      <c r="C44" s="111">
        <v>14138.179</v>
      </c>
      <c r="D44" s="111">
        <v>5609.3990000000003</v>
      </c>
      <c r="E44" s="111">
        <v>0</v>
      </c>
      <c r="F44" s="111">
        <f t="shared" si="2"/>
        <v>-5609.3990000000003</v>
      </c>
      <c r="G44" s="112">
        <f t="shared" si="3"/>
        <v>0</v>
      </c>
      <c r="H44" s="111">
        <f t="shared" si="4"/>
        <v>-14138.179</v>
      </c>
      <c r="I44" s="112">
        <f t="shared" si="5"/>
        <v>0</v>
      </c>
      <c r="J44" s="111">
        <v>0</v>
      </c>
      <c r="K44" s="111">
        <v>0</v>
      </c>
      <c r="L44" s="111">
        <f t="shared" si="6"/>
        <v>0</v>
      </c>
      <c r="M44" s="113" t="str">
        <f t="shared" si="7"/>
        <v/>
      </c>
      <c r="N44" s="111">
        <f t="shared" si="11"/>
        <v>14138.179</v>
      </c>
      <c r="O44" s="111">
        <f t="shared" si="12"/>
        <v>0</v>
      </c>
      <c r="P44" s="111">
        <f t="shared" si="13"/>
        <v>-14138.179</v>
      </c>
      <c r="Q44" s="112">
        <f t="shared" si="9"/>
        <v>0</v>
      </c>
      <c r="R44" s="28"/>
      <c r="S44" s="115"/>
    </row>
    <row r="45" spans="1:19" s="64" customFormat="1" ht="42.75" customHeight="1" x14ac:dyDescent="0.3">
      <c r="A45" s="82" t="s">
        <v>23</v>
      </c>
      <c r="B45" s="83" t="s">
        <v>90</v>
      </c>
      <c r="C45" s="91">
        <f>C6+C10+C11+C12+C28+C29+C30+C31+C38</f>
        <v>1289191.2030000002</v>
      </c>
      <c r="D45" s="91">
        <f>D6+D10+D11+D12+D28+D29+D30+D31+D38</f>
        <v>578959.79799999995</v>
      </c>
      <c r="E45" s="91">
        <f>E6+E10+E11+E12+E28+E29+E30+E31+E38</f>
        <v>469135.91741999995</v>
      </c>
      <c r="F45" s="91">
        <f t="shared" si="2"/>
        <v>-109823.88058</v>
      </c>
      <c r="G45" s="99">
        <f t="shared" ref="G45:G58" si="14">IFERROR(E45/D45,"")</f>
        <v>0.81030827881420531</v>
      </c>
      <c r="H45" s="91">
        <f t="shared" si="4"/>
        <v>-820055.28558000026</v>
      </c>
      <c r="I45" s="99">
        <f t="shared" ref="I45:I55" si="15">IFERROR(E45/C45,"")</f>
        <v>0.36389940943461424</v>
      </c>
      <c r="J45" s="91">
        <f>J6+J10+J11+J12+J28+J29+J30+J31+J38</f>
        <v>595925.98603000003</v>
      </c>
      <c r="K45" s="91">
        <f>K6+K10+K11+K12+K28+K29+K30+K31+K38</f>
        <v>118183.52528</v>
      </c>
      <c r="L45" s="91">
        <f t="shared" ref="L45:L61" si="16">K45-J45</f>
        <v>-477742.46075000003</v>
      </c>
      <c r="M45" s="99">
        <f>IFERROR(K45/J45,"")</f>
        <v>0.19831913366847276</v>
      </c>
      <c r="N45" s="91">
        <f>C45+J45</f>
        <v>1885117.1890300002</v>
      </c>
      <c r="O45" s="91">
        <f>E45+K45</f>
        <v>587319.44270000001</v>
      </c>
      <c r="P45" s="91">
        <f t="shared" si="8"/>
        <v>-1297797.7463300002</v>
      </c>
      <c r="Q45" s="99">
        <f>IFERROR(O45/N45,"")</f>
        <v>0.31155593196951814</v>
      </c>
      <c r="R45" s="62"/>
      <c r="S45" s="63"/>
    </row>
    <row r="46" spans="1:19" s="121" customFormat="1" ht="57.75" customHeight="1" x14ac:dyDescent="0.35">
      <c r="A46" s="109" t="s">
        <v>143</v>
      </c>
      <c r="B46" s="148" t="s">
        <v>144</v>
      </c>
      <c r="C46" s="111">
        <v>42929.700000000004</v>
      </c>
      <c r="D46" s="111">
        <v>42929.700000000004</v>
      </c>
      <c r="E46" s="111">
        <v>37460</v>
      </c>
      <c r="F46" s="111">
        <f t="shared" si="2"/>
        <v>-5469.7000000000044</v>
      </c>
      <c r="G46" s="112">
        <f t="shared" si="14"/>
        <v>0.87258937285841731</v>
      </c>
      <c r="H46" s="111">
        <f t="shared" si="4"/>
        <v>-5469.7000000000044</v>
      </c>
      <c r="I46" s="112">
        <f t="shared" si="15"/>
        <v>0.87258937285841731</v>
      </c>
      <c r="J46" s="111">
        <v>23851.384999999998</v>
      </c>
      <c r="K46" s="111">
        <v>13399.385</v>
      </c>
      <c r="L46" s="111">
        <f t="shared" si="16"/>
        <v>-10451.999999999998</v>
      </c>
      <c r="M46" s="113">
        <f t="shared" ref="M46:M61" si="17">IFERROR(K46/J46,"")</f>
        <v>0.56178645391032855</v>
      </c>
      <c r="N46" s="111">
        <f>C46+J46</f>
        <v>66781.085000000006</v>
      </c>
      <c r="O46" s="111">
        <f>E46+K46</f>
        <v>50859.385000000002</v>
      </c>
      <c r="P46" s="111">
        <f t="shared" si="8"/>
        <v>-15921.700000000004</v>
      </c>
      <c r="Q46" s="113">
        <f t="shared" ref="Q46:Q61" si="18">IFERROR(O46/N46,"")</f>
        <v>0.76158368795595333</v>
      </c>
      <c r="R46" s="119"/>
      <c r="S46" s="120"/>
    </row>
    <row r="47" spans="1:19" s="62" customFormat="1" ht="17.399999999999999" x14ac:dyDescent="0.3">
      <c r="A47" s="82" t="s">
        <v>24</v>
      </c>
      <c r="B47" s="83" t="s">
        <v>162</v>
      </c>
      <c r="C47" s="91">
        <f>C45+C46</f>
        <v>1332120.9030000002</v>
      </c>
      <c r="D47" s="91">
        <f>D45+D46</f>
        <v>621889.49799999991</v>
      </c>
      <c r="E47" s="91">
        <f>E45+E46</f>
        <v>506595.91741999995</v>
      </c>
      <c r="F47" s="91">
        <f t="shared" si="2"/>
        <v>-115293.58057999995</v>
      </c>
      <c r="G47" s="99">
        <f t="shared" si="14"/>
        <v>0.81460760963035272</v>
      </c>
      <c r="H47" s="91">
        <f t="shared" si="4"/>
        <v>-825524.98558000021</v>
      </c>
      <c r="I47" s="99">
        <f t="shared" si="15"/>
        <v>0.38029274691142645</v>
      </c>
      <c r="J47" s="91">
        <f>J45+J46</f>
        <v>619777.37103000004</v>
      </c>
      <c r="K47" s="91">
        <f>K45+K46</f>
        <v>131582.91028000001</v>
      </c>
      <c r="L47" s="91">
        <f t="shared" si="16"/>
        <v>-488194.46075000003</v>
      </c>
      <c r="M47" s="99">
        <f t="shared" si="17"/>
        <v>0.21230673533840719</v>
      </c>
      <c r="N47" s="91">
        <f>C47+J47</f>
        <v>1951898.2740300002</v>
      </c>
      <c r="O47" s="91">
        <f>E47+K47</f>
        <v>638178.82770000002</v>
      </c>
      <c r="P47" s="91">
        <f t="shared" si="8"/>
        <v>-1313719.4463300002</v>
      </c>
      <c r="Q47" s="99">
        <f t="shared" si="18"/>
        <v>0.32695291357698664</v>
      </c>
    </row>
    <row r="48" spans="1:19" s="115" customFormat="1" ht="18" x14ac:dyDescent="0.35">
      <c r="A48" s="109" t="s">
        <v>86</v>
      </c>
      <c r="B48" s="148" t="s">
        <v>131</v>
      </c>
      <c r="C48" s="111">
        <v>2621.8310000000001</v>
      </c>
      <c r="D48" s="111">
        <v>2621.8310000000001</v>
      </c>
      <c r="E48" s="111">
        <v>2621.8310000000001</v>
      </c>
      <c r="F48" s="111">
        <f t="shared" si="2"/>
        <v>0</v>
      </c>
      <c r="G48" s="112">
        <f t="shared" si="14"/>
        <v>1</v>
      </c>
      <c r="H48" s="111">
        <f t="shared" si="4"/>
        <v>0</v>
      </c>
      <c r="I48" s="112">
        <f t="shared" si="15"/>
        <v>1</v>
      </c>
      <c r="J48" s="110">
        <v>0</v>
      </c>
      <c r="K48" s="110">
        <v>0</v>
      </c>
      <c r="L48" s="111">
        <f t="shared" si="16"/>
        <v>0</v>
      </c>
      <c r="M48" s="113" t="str">
        <f t="shared" si="17"/>
        <v/>
      </c>
      <c r="N48" s="111">
        <f>C48+J48</f>
        <v>2621.8310000000001</v>
      </c>
      <c r="O48" s="111">
        <f>E48+K48</f>
        <v>2621.8310000000001</v>
      </c>
      <c r="P48" s="111">
        <f t="shared" si="8"/>
        <v>0</v>
      </c>
      <c r="Q48" s="113">
        <f t="shared" si="18"/>
        <v>1</v>
      </c>
    </row>
    <row r="49" spans="1:19" s="115" customFormat="1" ht="54" x14ac:dyDescent="0.35">
      <c r="A49" s="109" t="s">
        <v>127</v>
      </c>
      <c r="B49" s="148" t="s">
        <v>132</v>
      </c>
      <c r="C49" s="111">
        <v>79341.514999999999</v>
      </c>
      <c r="D49" s="111">
        <v>63156.794000000002</v>
      </c>
      <c r="E49" s="111">
        <v>63156.794000000002</v>
      </c>
      <c r="F49" s="111">
        <f t="shared" si="2"/>
        <v>0</v>
      </c>
      <c r="G49" s="112">
        <f t="shared" si="14"/>
        <v>1</v>
      </c>
      <c r="H49" s="111">
        <f t="shared" si="4"/>
        <v>-16184.720999999998</v>
      </c>
      <c r="I49" s="112">
        <f t="shared" si="15"/>
        <v>0.79601194910382034</v>
      </c>
      <c r="J49" s="110">
        <v>0</v>
      </c>
      <c r="K49" s="110">
        <v>0</v>
      </c>
      <c r="L49" s="111">
        <f t="shared" si="16"/>
        <v>0</v>
      </c>
      <c r="M49" s="113" t="str">
        <f t="shared" si="17"/>
        <v/>
      </c>
      <c r="N49" s="111">
        <f t="shared" ref="N49:N55" si="19">C49+J49</f>
        <v>79341.514999999999</v>
      </c>
      <c r="O49" s="111">
        <f t="shared" ref="O49:O55" si="20">E49+K49</f>
        <v>63156.794000000002</v>
      </c>
      <c r="P49" s="111">
        <f t="shared" ref="P49:P55" si="21">O49-N49</f>
        <v>-16184.720999999998</v>
      </c>
      <c r="Q49" s="113">
        <f t="shared" si="18"/>
        <v>0.79601194910382034</v>
      </c>
    </row>
    <row r="50" spans="1:19" s="52" customFormat="1" ht="59.25" customHeight="1" x14ac:dyDescent="0.35">
      <c r="A50" s="109" t="s">
        <v>128</v>
      </c>
      <c r="B50" s="148" t="s">
        <v>133</v>
      </c>
      <c r="C50" s="111">
        <v>44176.800000000003</v>
      </c>
      <c r="D50" s="111">
        <v>24621.8</v>
      </c>
      <c r="E50" s="111">
        <v>21481</v>
      </c>
      <c r="F50" s="111">
        <f t="shared" si="2"/>
        <v>-3140.7999999999993</v>
      </c>
      <c r="G50" s="112">
        <f t="shared" si="14"/>
        <v>0.87243824578219309</v>
      </c>
      <c r="H50" s="111">
        <f t="shared" si="4"/>
        <v>-22695.800000000003</v>
      </c>
      <c r="I50" s="112">
        <f t="shared" si="15"/>
        <v>0.48625070172579271</v>
      </c>
      <c r="J50" s="110">
        <v>0</v>
      </c>
      <c r="K50" s="110">
        <v>0</v>
      </c>
      <c r="L50" s="111">
        <f t="shared" si="16"/>
        <v>0</v>
      </c>
      <c r="M50" s="113" t="str">
        <f t="shared" si="17"/>
        <v/>
      </c>
      <c r="N50" s="111">
        <f t="shared" si="19"/>
        <v>44176.800000000003</v>
      </c>
      <c r="O50" s="111">
        <f t="shared" si="20"/>
        <v>21481</v>
      </c>
      <c r="P50" s="111">
        <f t="shared" si="21"/>
        <v>-22695.800000000003</v>
      </c>
      <c r="Q50" s="113">
        <f t="shared" si="18"/>
        <v>0.48625070172579271</v>
      </c>
    </row>
    <row r="51" spans="1:19" s="52" customFormat="1" ht="56.25" hidden="1" customHeight="1" x14ac:dyDescent="0.35">
      <c r="A51" s="109" t="s">
        <v>129</v>
      </c>
      <c r="B51" s="148" t="s">
        <v>134</v>
      </c>
      <c r="C51" s="111"/>
      <c r="D51" s="111"/>
      <c r="E51" s="111"/>
      <c r="F51" s="111">
        <f t="shared" si="2"/>
        <v>0</v>
      </c>
      <c r="G51" s="112" t="str">
        <f t="shared" si="14"/>
        <v/>
      </c>
      <c r="H51" s="111">
        <f t="shared" si="4"/>
        <v>0</v>
      </c>
      <c r="I51" s="112" t="str">
        <f t="shared" si="15"/>
        <v/>
      </c>
      <c r="J51" s="110">
        <v>0</v>
      </c>
      <c r="K51" s="110">
        <v>0</v>
      </c>
      <c r="L51" s="111">
        <f t="shared" si="16"/>
        <v>0</v>
      </c>
      <c r="M51" s="113" t="str">
        <f t="shared" si="17"/>
        <v/>
      </c>
      <c r="N51" s="111">
        <f t="shared" si="19"/>
        <v>0</v>
      </c>
      <c r="O51" s="111">
        <f t="shared" si="20"/>
        <v>0</v>
      </c>
      <c r="P51" s="111">
        <f t="shared" si="21"/>
        <v>0</v>
      </c>
      <c r="Q51" s="113" t="str">
        <f t="shared" si="18"/>
        <v/>
      </c>
    </row>
    <row r="52" spans="1:19" s="52" customFormat="1" ht="90" x14ac:dyDescent="0.35">
      <c r="A52" s="109" t="s">
        <v>170</v>
      </c>
      <c r="B52" s="148" t="s">
        <v>172</v>
      </c>
      <c r="C52" s="111">
        <v>632.44799999999998</v>
      </c>
      <c r="D52" s="111">
        <v>140.54400000000001</v>
      </c>
      <c r="E52" s="111">
        <v>140.54400000000001</v>
      </c>
      <c r="F52" s="111">
        <f t="shared" si="2"/>
        <v>0</v>
      </c>
      <c r="G52" s="112">
        <f t="shared" si="14"/>
        <v>1</v>
      </c>
      <c r="H52" s="111">
        <f t="shared" si="4"/>
        <v>-491.904</v>
      </c>
      <c r="I52" s="112">
        <f t="shared" si="15"/>
        <v>0.22222222222222224</v>
      </c>
      <c r="J52" s="110">
        <v>0</v>
      </c>
      <c r="K52" s="110">
        <v>0</v>
      </c>
      <c r="L52" s="111">
        <f>K52-J52</f>
        <v>0</v>
      </c>
      <c r="M52" s="113" t="str">
        <f>IFERROR(K52/J52,"")</f>
        <v/>
      </c>
      <c r="N52" s="111">
        <f t="shared" si="19"/>
        <v>632.44799999999998</v>
      </c>
      <c r="O52" s="111">
        <f t="shared" si="20"/>
        <v>140.54400000000001</v>
      </c>
      <c r="P52" s="111">
        <f t="shared" si="21"/>
        <v>-491.904</v>
      </c>
      <c r="Q52" s="113">
        <f>IFERROR(O52/N52,"")</f>
        <v>0.22222222222222224</v>
      </c>
    </row>
    <row r="53" spans="1:19" s="52" customFormat="1" ht="54" hidden="1" x14ac:dyDescent="0.35">
      <c r="A53" s="109" t="s">
        <v>171</v>
      </c>
      <c r="B53" s="148" t="s">
        <v>173</v>
      </c>
      <c r="C53" s="111"/>
      <c r="D53" s="111"/>
      <c r="E53" s="111"/>
      <c r="F53" s="111">
        <f t="shared" si="2"/>
        <v>0</v>
      </c>
      <c r="G53" s="112" t="str">
        <f t="shared" si="14"/>
        <v/>
      </c>
      <c r="H53" s="111">
        <f t="shared" si="4"/>
        <v>0</v>
      </c>
      <c r="I53" s="112" t="str">
        <f t="shared" si="15"/>
        <v/>
      </c>
      <c r="J53" s="110">
        <v>0</v>
      </c>
      <c r="K53" s="110">
        <v>0</v>
      </c>
      <c r="L53" s="111">
        <f>K53-J53</f>
        <v>0</v>
      </c>
      <c r="M53" s="113" t="str">
        <f>IFERROR(K53/J53,"")</f>
        <v/>
      </c>
      <c r="N53" s="111">
        <f t="shared" si="19"/>
        <v>0</v>
      </c>
      <c r="O53" s="111">
        <f t="shared" si="20"/>
        <v>0</v>
      </c>
      <c r="P53" s="111">
        <f t="shared" si="21"/>
        <v>0</v>
      </c>
      <c r="Q53" s="113" t="str">
        <f>IFERROR(O53/N53,"")</f>
        <v/>
      </c>
    </row>
    <row r="54" spans="1:19" s="134" customFormat="1" ht="54" x14ac:dyDescent="0.35">
      <c r="A54" s="109" t="s">
        <v>130</v>
      </c>
      <c r="B54" s="148" t="s">
        <v>135</v>
      </c>
      <c r="C54" s="111">
        <v>922.57799999999997</v>
      </c>
      <c r="D54" s="111">
        <v>780.05799999999999</v>
      </c>
      <c r="E54" s="111">
        <v>648.19000000000005</v>
      </c>
      <c r="F54" s="111">
        <f t="shared" si="2"/>
        <v>-131.86799999999994</v>
      </c>
      <c r="G54" s="112">
        <f t="shared" si="14"/>
        <v>0.83095103184635</v>
      </c>
      <c r="H54" s="111">
        <f t="shared" si="4"/>
        <v>-274.38799999999992</v>
      </c>
      <c r="I54" s="112">
        <f t="shared" si="15"/>
        <v>0.70258558083977729</v>
      </c>
      <c r="J54" s="110"/>
      <c r="K54" s="110"/>
      <c r="L54" s="111">
        <f t="shared" si="16"/>
        <v>0</v>
      </c>
      <c r="M54" s="113" t="str">
        <f t="shared" si="17"/>
        <v/>
      </c>
      <c r="N54" s="111">
        <f t="shared" si="19"/>
        <v>922.57799999999997</v>
      </c>
      <c r="O54" s="111">
        <f t="shared" si="20"/>
        <v>648.19000000000005</v>
      </c>
      <c r="P54" s="111">
        <f t="shared" si="21"/>
        <v>-274.38799999999992</v>
      </c>
      <c r="Q54" s="113">
        <f t="shared" si="18"/>
        <v>0.70258558083977729</v>
      </c>
    </row>
    <row r="55" spans="1:19" s="61" customFormat="1" ht="17.399999999999999" x14ac:dyDescent="0.3">
      <c r="A55" s="82" t="s">
        <v>91</v>
      </c>
      <c r="B55" s="83" t="s">
        <v>89</v>
      </c>
      <c r="C55" s="91">
        <f>C47+SUM(C48:C54)</f>
        <v>1459816.0750000002</v>
      </c>
      <c r="D55" s="91">
        <f>D47+SUM(D48:D54)</f>
        <v>713210.52499999991</v>
      </c>
      <c r="E55" s="91">
        <f>E47+SUM(E48:E54)</f>
        <v>594644.27642000001</v>
      </c>
      <c r="F55" s="91">
        <f t="shared" si="2"/>
        <v>-118566.2485799999</v>
      </c>
      <c r="G55" s="99">
        <f t="shared" si="14"/>
        <v>0.83375701223702514</v>
      </c>
      <c r="H55" s="91">
        <f t="shared" si="4"/>
        <v>-865171.79858000018</v>
      </c>
      <c r="I55" s="99">
        <f t="shared" si="15"/>
        <v>0.40734191560399136</v>
      </c>
      <c r="J55" s="91">
        <f>J47+SUM(J48:J54)</f>
        <v>619777.37103000004</v>
      </c>
      <c r="K55" s="91">
        <f>K47+SUM(K48:K54)</f>
        <v>131582.91028000001</v>
      </c>
      <c r="L55" s="91">
        <f>L47+SUM(L48:L54)</f>
        <v>-488194.46075000003</v>
      </c>
      <c r="M55" s="99">
        <f t="shared" si="17"/>
        <v>0.21230673533840719</v>
      </c>
      <c r="N55" s="91">
        <f t="shared" si="19"/>
        <v>2079593.4460300002</v>
      </c>
      <c r="O55" s="91">
        <f t="shared" si="20"/>
        <v>726227.18669999996</v>
      </c>
      <c r="P55" s="91">
        <f t="shared" si="21"/>
        <v>-1353366.2593300003</v>
      </c>
      <c r="Q55" s="99">
        <f t="shared" si="18"/>
        <v>0.34921594318658156</v>
      </c>
      <c r="R55" s="65"/>
      <c r="S55" s="65"/>
    </row>
    <row r="56" spans="1:19" ht="18" x14ac:dyDescent="0.35">
      <c r="A56" s="34"/>
      <c r="B56" s="149" t="s">
        <v>0</v>
      </c>
      <c r="C56" s="194">
        <f>C57+C58</f>
        <v>0</v>
      </c>
      <c r="D56" s="194">
        <f>D57+D58</f>
        <v>0</v>
      </c>
      <c r="E56" s="194">
        <f>E57+E58</f>
        <v>-37.909999999999997</v>
      </c>
      <c r="F56" s="94">
        <f t="shared" ref="F56:F61" si="22">E56-D56</f>
        <v>-37.909999999999997</v>
      </c>
      <c r="G56" s="96" t="str">
        <f t="shared" si="14"/>
        <v/>
      </c>
      <c r="H56" s="94">
        <f t="shared" ref="H56:H61" si="23">E56-C56</f>
        <v>-37.909999999999997</v>
      </c>
      <c r="I56" s="98" t="str">
        <f t="shared" ref="I56:I61" si="24">IFERROR(E56/C56,"")</f>
        <v/>
      </c>
      <c r="J56" s="194">
        <f>J57+J58</f>
        <v>1145.7280000000001</v>
      </c>
      <c r="K56" s="194">
        <f>K57+K58</f>
        <v>-711.9348</v>
      </c>
      <c r="L56" s="94">
        <f t="shared" si="16"/>
        <v>-1857.6628000000001</v>
      </c>
      <c r="M56" s="101">
        <f t="shared" si="17"/>
        <v>-0.62138203831974081</v>
      </c>
      <c r="N56" s="94">
        <f t="shared" ref="N56:N61" si="25">C56+J56</f>
        <v>1145.7280000000001</v>
      </c>
      <c r="O56" s="94">
        <f t="shared" ref="O56:O61" si="26">E56+K56</f>
        <v>-749.84479999999996</v>
      </c>
      <c r="P56" s="94">
        <f t="shared" ref="P56:P61" si="27">O56-N56</f>
        <v>-1895.5727999999999</v>
      </c>
      <c r="Q56" s="98">
        <f t="shared" si="18"/>
        <v>-0.65447017093062221</v>
      </c>
      <c r="R56" s="2"/>
      <c r="S56" s="2"/>
    </row>
    <row r="57" spans="1:19" ht="18" x14ac:dyDescent="0.35">
      <c r="A57" s="130">
        <v>4110</v>
      </c>
      <c r="B57" s="150" t="s">
        <v>188</v>
      </c>
      <c r="C57" s="195">
        <v>0</v>
      </c>
      <c r="D57" s="195">
        <v>0</v>
      </c>
      <c r="E57" s="195"/>
      <c r="F57" s="108">
        <f t="shared" si="22"/>
        <v>0</v>
      </c>
      <c r="G57" s="97" t="str">
        <f t="shared" si="14"/>
        <v/>
      </c>
      <c r="H57" s="108">
        <f t="shared" si="23"/>
        <v>0</v>
      </c>
      <c r="I57" s="101" t="str">
        <f t="shared" si="24"/>
        <v/>
      </c>
      <c r="J57" s="95">
        <v>2731.665</v>
      </c>
      <c r="K57" s="95">
        <v>225</v>
      </c>
      <c r="L57" s="95">
        <f t="shared" si="16"/>
        <v>-2506.665</v>
      </c>
      <c r="M57" s="101">
        <f t="shared" si="17"/>
        <v>8.2367347387033191E-2</v>
      </c>
      <c r="N57" s="108">
        <f t="shared" si="25"/>
        <v>2731.665</v>
      </c>
      <c r="O57" s="108">
        <f t="shared" si="26"/>
        <v>225</v>
      </c>
      <c r="P57" s="108">
        <f t="shared" si="27"/>
        <v>-2506.665</v>
      </c>
      <c r="Q57" s="101">
        <f t="shared" si="18"/>
        <v>8.2367347387033191E-2</v>
      </c>
      <c r="R57" s="2"/>
      <c r="S57" s="2"/>
    </row>
    <row r="58" spans="1:19" ht="21" customHeight="1" x14ac:dyDescent="0.35">
      <c r="A58" s="130">
        <v>4120</v>
      </c>
      <c r="B58" s="150" t="s">
        <v>189</v>
      </c>
      <c r="C58" s="195">
        <v>0</v>
      </c>
      <c r="D58" s="195">
        <v>0</v>
      </c>
      <c r="E58" s="195">
        <v>-37.909999999999997</v>
      </c>
      <c r="F58" s="108">
        <f>E58-D58</f>
        <v>-37.909999999999997</v>
      </c>
      <c r="G58" s="97" t="str">
        <f t="shared" si="14"/>
        <v/>
      </c>
      <c r="H58" s="108">
        <f>E58-C58</f>
        <v>-37.909999999999997</v>
      </c>
      <c r="I58" s="101" t="str">
        <f t="shared" si="24"/>
        <v/>
      </c>
      <c r="J58" s="95">
        <v>-1585.9369999999999</v>
      </c>
      <c r="K58" s="95">
        <v>-936.9348</v>
      </c>
      <c r="L58" s="108">
        <f t="shared" si="16"/>
        <v>649.0021999999999</v>
      </c>
      <c r="M58" s="101">
        <f t="shared" si="17"/>
        <v>0.59077680891485607</v>
      </c>
      <c r="N58" s="108">
        <f>C58+J58</f>
        <v>-1585.9369999999999</v>
      </c>
      <c r="O58" s="108">
        <f>E58+K58</f>
        <v>-974.84479999999996</v>
      </c>
      <c r="P58" s="108">
        <f t="shared" si="27"/>
        <v>611.09219999999993</v>
      </c>
      <c r="Q58" s="101">
        <f t="shared" si="18"/>
        <v>0.61468065881557721</v>
      </c>
      <c r="R58" s="2"/>
      <c r="S58" s="2"/>
    </row>
    <row r="59" spans="1:19" ht="72" hidden="1" x14ac:dyDescent="0.35">
      <c r="A59" s="35">
        <v>8880</v>
      </c>
      <c r="B59" s="151" t="s">
        <v>136</v>
      </c>
      <c r="C59" s="195">
        <v>0</v>
      </c>
      <c r="D59" s="195">
        <v>0</v>
      </c>
      <c r="E59" s="195">
        <v>0</v>
      </c>
      <c r="F59" s="108">
        <f t="shared" si="22"/>
        <v>0</v>
      </c>
      <c r="G59" s="93"/>
      <c r="H59" s="108">
        <f t="shared" si="23"/>
        <v>0</v>
      </c>
      <c r="I59" s="99" t="str">
        <f t="shared" si="24"/>
        <v/>
      </c>
      <c r="J59" s="195">
        <v>0</v>
      </c>
      <c r="K59" s="195">
        <v>0</v>
      </c>
      <c r="L59" s="108">
        <f t="shared" si="16"/>
        <v>0</v>
      </c>
      <c r="M59" s="99" t="str">
        <f t="shared" si="17"/>
        <v/>
      </c>
      <c r="N59" s="108">
        <f t="shared" si="25"/>
        <v>0</v>
      </c>
      <c r="O59" s="108">
        <f t="shared" si="26"/>
        <v>0</v>
      </c>
      <c r="P59" s="108">
        <f t="shared" si="27"/>
        <v>0</v>
      </c>
      <c r="Q59" s="99" t="str">
        <f t="shared" si="18"/>
        <v/>
      </c>
      <c r="R59" s="2"/>
      <c r="S59" s="2"/>
    </row>
    <row r="60" spans="1:19" ht="36" hidden="1" x14ac:dyDescent="0.35">
      <c r="A60" s="35">
        <v>8860</v>
      </c>
      <c r="B60" s="151" t="s">
        <v>146</v>
      </c>
      <c r="C60" s="195">
        <v>0</v>
      </c>
      <c r="D60" s="195">
        <v>0</v>
      </c>
      <c r="E60" s="195">
        <v>0</v>
      </c>
      <c r="F60" s="108"/>
      <c r="G60" s="93"/>
      <c r="H60" s="108"/>
      <c r="I60" s="99" t="str">
        <f t="shared" si="24"/>
        <v/>
      </c>
      <c r="J60" s="195">
        <v>0</v>
      </c>
      <c r="K60" s="195">
        <v>0</v>
      </c>
      <c r="L60" s="108">
        <f t="shared" si="16"/>
        <v>0</v>
      </c>
      <c r="M60" s="99" t="str">
        <f t="shared" si="17"/>
        <v/>
      </c>
      <c r="N60" s="108"/>
      <c r="O60" s="108"/>
      <c r="P60" s="108"/>
      <c r="Q60" s="99" t="str">
        <f t="shared" si="18"/>
        <v/>
      </c>
      <c r="R60" s="2"/>
      <c r="S60" s="2"/>
    </row>
    <row r="61" spans="1:19" s="61" customFormat="1" ht="17.399999999999999" x14ac:dyDescent="0.3">
      <c r="A61" s="82"/>
      <c r="B61" s="83" t="s">
        <v>1</v>
      </c>
      <c r="C61" s="91">
        <f>C55+C56</f>
        <v>1459816.0750000002</v>
      </c>
      <c r="D61" s="91">
        <f>D55+D56</f>
        <v>713210.52499999991</v>
      </c>
      <c r="E61" s="91">
        <f>E55+E56</f>
        <v>594606.36641999998</v>
      </c>
      <c r="F61" s="91">
        <f t="shared" si="22"/>
        <v>-118604.15857999993</v>
      </c>
      <c r="G61" s="99">
        <f>IFERROR(E61/D61,"")</f>
        <v>0.83370385822615289</v>
      </c>
      <c r="H61" s="91">
        <f t="shared" si="23"/>
        <v>-865209.70858000021</v>
      </c>
      <c r="I61" s="99">
        <f t="shared" si="24"/>
        <v>0.40731594657909209</v>
      </c>
      <c r="J61" s="91">
        <f>J55+J56</f>
        <v>620923.09903000004</v>
      </c>
      <c r="K61" s="91">
        <f>K55+K56</f>
        <v>130870.97548000001</v>
      </c>
      <c r="L61" s="91">
        <f t="shared" si="16"/>
        <v>-490052.12355000002</v>
      </c>
      <c r="M61" s="99">
        <f t="shared" si="17"/>
        <v>0.2107684118765196</v>
      </c>
      <c r="N61" s="91">
        <f t="shared" si="25"/>
        <v>2080739.1740300003</v>
      </c>
      <c r="O61" s="91">
        <f t="shared" si="26"/>
        <v>725477.3419</v>
      </c>
      <c r="P61" s="91">
        <f t="shared" si="27"/>
        <v>-1355261.8321300005</v>
      </c>
      <c r="Q61" s="99">
        <f t="shared" si="18"/>
        <v>0.34866327839394057</v>
      </c>
    </row>
    <row r="62" spans="1:19" x14ac:dyDescent="0.3">
      <c r="A62" s="50"/>
      <c r="B62" s="51"/>
      <c r="C62" s="163"/>
      <c r="D62" s="163"/>
      <c r="E62" s="163"/>
      <c r="F62" s="36"/>
      <c r="G62" s="36"/>
      <c r="H62" s="37"/>
      <c r="I62" s="67"/>
      <c r="J62" s="200"/>
      <c r="K62" s="201"/>
      <c r="M62" s="114"/>
    </row>
    <row r="63" spans="1:19" x14ac:dyDescent="0.3">
      <c r="A63" s="53"/>
      <c r="B63" s="29"/>
      <c r="C63" s="164"/>
      <c r="D63" s="164"/>
      <c r="E63" s="164"/>
      <c r="F63" s="37"/>
      <c r="G63" s="37"/>
      <c r="H63" s="37"/>
      <c r="I63" s="67"/>
      <c r="J63" s="201"/>
      <c r="K63" s="200" t="s">
        <v>21</v>
      </c>
      <c r="M63" s="114"/>
    </row>
    <row r="64" spans="1:19" x14ac:dyDescent="0.3">
      <c r="A64" s="54"/>
      <c r="B64" s="55"/>
      <c r="C64" s="165"/>
      <c r="D64" s="165"/>
      <c r="E64" s="165"/>
      <c r="F64" s="53"/>
      <c r="G64" s="53"/>
      <c r="H64" s="56"/>
      <c r="I64" s="66"/>
      <c r="J64" s="182"/>
      <c r="K64" s="187"/>
      <c r="M64" s="114"/>
    </row>
    <row r="65" spans="1:13" x14ac:dyDescent="0.3">
      <c r="A65" s="54"/>
      <c r="B65" s="55"/>
      <c r="C65" s="166"/>
      <c r="D65" s="144"/>
      <c r="E65" s="167"/>
      <c r="F65" s="56"/>
      <c r="G65" s="56"/>
      <c r="H65" s="56"/>
      <c r="I65" s="66"/>
      <c r="J65" s="188"/>
      <c r="K65" s="188"/>
      <c r="M65" s="114"/>
    </row>
    <row r="66" spans="1:13" ht="17.399999999999999" x14ac:dyDescent="0.3">
      <c r="A66" s="54"/>
      <c r="B66" s="79"/>
      <c r="C66" s="168"/>
      <c r="D66" s="169"/>
      <c r="E66" s="170"/>
      <c r="F66" s="56"/>
      <c r="G66" s="56"/>
      <c r="H66" s="56"/>
      <c r="I66" s="66"/>
      <c r="J66" s="202">
        <v>1000</v>
      </c>
      <c r="K66" s="188"/>
      <c r="M66" s="114"/>
    </row>
    <row r="67" spans="1:13" x14ac:dyDescent="0.3">
      <c r="A67" s="54"/>
      <c r="B67" s="55"/>
      <c r="C67" s="166"/>
      <c r="D67" s="144"/>
      <c r="E67" s="167"/>
      <c r="F67" s="56"/>
      <c r="G67" s="56"/>
      <c r="H67" s="56"/>
      <c r="I67" s="66"/>
      <c r="J67" s="188"/>
      <c r="K67" s="188"/>
      <c r="M67" s="114"/>
    </row>
    <row r="68" spans="1:13" x14ac:dyDescent="0.3">
      <c r="A68" s="54"/>
      <c r="B68" s="55"/>
      <c r="C68" s="166"/>
      <c r="D68" s="144"/>
      <c r="E68" s="167"/>
      <c r="F68" s="56"/>
      <c r="G68" s="56"/>
      <c r="H68" s="56"/>
      <c r="I68" s="80"/>
      <c r="J68" s="183"/>
      <c r="K68" s="188"/>
      <c r="L68" s="132"/>
      <c r="M68" s="133"/>
    </row>
    <row r="69" spans="1:13" x14ac:dyDescent="0.3">
      <c r="A69" s="54"/>
      <c r="B69" s="55"/>
      <c r="C69" s="166"/>
      <c r="D69" s="144"/>
      <c r="E69" s="167"/>
      <c r="F69" s="56"/>
      <c r="G69" s="56"/>
      <c r="H69" s="56"/>
      <c r="I69" s="66"/>
      <c r="J69" s="183"/>
      <c r="K69" s="188"/>
      <c r="M69" s="114"/>
    </row>
    <row r="70" spans="1:13" x14ac:dyDescent="0.3">
      <c r="A70" s="57"/>
      <c r="B70" s="58"/>
      <c r="C70" s="171"/>
      <c r="D70" s="140"/>
      <c r="E70" s="172"/>
      <c r="F70" s="44"/>
      <c r="G70" s="44"/>
      <c r="H70" s="44"/>
      <c r="M70" s="114"/>
    </row>
    <row r="71" spans="1:13" x14ac:dyDescent="0.3">
      <c r="A71" s="57"/>
      <c r="B71" s="58"/>
      <c r="C71" s="171"/>
      <c r="D71" s="140"/>
      <c r="E71" s="172"/>
      <c r="F71" s="44"/>
      <c r="G71" s="44"/>
      <c r="H71" s="44"/>
      <c r="M71" s="114"/>
    </row>
    <row r="72" spans="1:13" x14ac:dyDescent="0.3">
      <c r="A72" s="57"/>
      <c r="B72" s="58"/>
      <c r="C72" s="171"/>
      <c r="D72" s="140"/>
      <c r="E72" s="172"/>
      <c r="F72" s="44"/>
      <c r="G72" s="44"/>
      <c r="H72" s="44"/>
      <c r="M72" s="114"/>
    </row>
    <row r="73" spans="1:13" x14ac:dyDescent="0.3">
      <c r="M73" s="114"/>
    </row>
    <row r="74" spans="1:13" x14ac:dyDescent="0.3">
      <c r="M74" s="114"/>
    </row>
    <row r="75" spans="1:13" x14ac:dyDescent="0.3">
      <c r="M75" s="114"/>
    </row>
    <row r="76" spans="1:13" x14ac:dyDescent="0.3">
      <c r="M76" s="114"/>
    </row>
    <row r="77" spans="1:13" x14ac:dyDescent="0.3">
      <c r="M77" s="114"/>
    </row>
    <row r="78" spans="1:13" x14ac:dyDescent="0.3">
      <c r="M78" s="114"/>
    </row>
    <row r="79" spans="1:13" x14ac:dyDescent="0.3">
      <c r="M79" s="114"/>
    </row>
    <row r="80" spans="1:13" x14ac:dyDescent="0.3">
      <c r="M80" s="114"/>
    </row>
    <row r="81" spans="13:13" x14ac:dyDescent="0.3">
      <c r="M81" s="114"/>
    </row>
    <row r="82" spans="13:13" x14ac:dyDescent="0.3">
      <c r="M82" s="114"/>
    </row>
    <row r="83" spans="13:13" x14ac:dyDescent="0.3">
      <c r="M83" s="114"/>
    </row>
    <row r="84" spans="13:13" x14ac:dyDescent="0.3">
      <c r="M84" s="114"/>
    </row>
    <row r="85" spans="13:13" x14ac:dyDescent="0.3">
      <c r="M85" s="114"/>
    </row>
    <row r="86" spans="13:13" x14ac:dyDescent="0.3">
      <c r="M86" s="114"/>
    </row>
    <row r="87" spans="13:13" x14ac:dyDescent="0.3">
      <c r="M87" s="114"/>
    </row>
    <row r="88" spans="13:13" x14ac:dyDescent="0.3">
      <c r="M88" s="114"/>
    </row>
    <row r="89" spans="13:13" x14ac:dyDescent="0.3">
      <c r="M89" s="114"/>
    </row>
    <row r="90" spans="13:13" x14ac:dyDescent="0.3">
      <c r="M90" s="114"/>
    </row>
    <row r="91" spans="13:13" x14ac:dyDescent="0.3">
      <c r="M91" s="114"/>
    </row>
    <row r="92" spans="13:13" x14ac:dyDescent="0.3">
      <c r="M92" s="114"/>
    </row>
    <row r="93" spans="13:13" x14ac:dyDescent="0.3">
      <c r="M93" s="114"/>
    </row>
    <row r="94" spans="13:13" x14ac:dyDescent="0.3">
      <c r="M94" s="114"/>
    </row>
    <row r="95" spans="13:13" x14ac:dyDescent="0.3">
      <c r="M95" s="114"/>
    </row>
    <row r="96" spans="13:13" x14ac:dyDescent="0.3">
      <c r="M96" s="114"/>
    </row>
    <row r="97" spans="13:13" x14ac:dyDescent="0.3">
      <c r="M97" s="114"/>
    </row>
    <row r="98" spans="13:13" x14ac:dyDescent="0.3">
      <c r="M98" s="114"/>
    </row>
    <row r="99" spans="13:13" x14ac:dyDescent="0.3">
      <c r="M99" s="114"/>
    </row>
    <row r="100" spans="13:13" x14ac:dyDescent="0.3">
      <c r="M100" s="114"/>
    </row>
    <row r="101" spans="13:13" x14ac:dyDescent="0.3">
      <c r="M101" s="114"/>
    </row>
    <row r="102" spans="13:13" x14ac:dyDescent="0.3">
      <c r="M102" s="114"/>
    </row>
    <row r="103" spans="13:13" x14ac:dyDescent="0.3">
      <c r="M103" s="114"/>
    </row>
    <row r="104" spans="13:13" x14ac:dyDescent="0.3">
      <c r="M104" s="114"/>
    </row>
    <row r="105" spans="13:13" x14ac:dyDescent="0.3">
      <c r="M105" s="114"/>
    </row>
    <row r="106" spans="13:13" x14ac:dyDescent="0.3">
      <c r="M106" s="114"/>
    </row>
    <row r="107" spans="13:13" x14ac:dyDescent="0.3">
      <c r="M107" s="114"/>
    </row>
    <row r="108" spans="13:13" x14ac:dyDescent="0.3">
      <c r="M108" s="114"/>
    </row>
    <row r="109" spans="13:13" x14ac:dyDescent="0.3">
      <c r="M109" s="114"/>
    </row>
    <row r="110" spans="13:13" x14ac:dyDescent="0.3">
      <c r="M110" s="114"/>
    </row>
    <row r="111" spans="13:13" x14ac:dyDescent="0.3">
      <c r="M111" s="114"/>
    </row>
    <row r="112" spans="13:13" x14ac:dyDescent="0.3">
      <c r="M112" s="114"/>
    </row>
    <row r="113" spans="13:13" x14ac:dyDescent="0.3">
      <c r="M113" s="114"/>
    </row>
    <row r="114" spans="13:13" x14ac:dyDescent="0.3">
      <c r="M114" s="114"/>
    </row>
    <row r="115" spans="13:13" x14ac:dyDescent="0.3">
      <c r="M115" s="114"/>
    </row>
    <row r="116" spans="13:13" x14ac:dyDescent="0.3">
      <c r="M116" s="114"/>
    </row>
    <row r="117" spans="13:13" x14ac:dyDescent="0.3">
      <c r="M117" s="114"/>
    </row>
    <row r="118" spans="13:13" x14ac:dyDescent="0.3">
      <c r="M118" s="114"/>
    </row>
    <row r="119" spans="13:13" x14ac:dyDescent="0.3">
      <c r="M119" s="114"/>
    </row>
    <row r="120" spans="13:13" x14ac:dyDescent="0.3">
      <c r="M120" s="114"/>
    </row>
    <row r="121" spans="13:13" x14ac:dyDescent="0.3">
      <c r="M121" s="114"/>
    </row>
    <row r="122" spans="13:13" x14ac:dyDescent="0.3">
      <c r="M122" s="114"/>
    </row>
    <row r="123" spans="13:13" x14ac:dyDescent="0.3">
      <c r="M123" s="114"/>
    </row>
    <row r="124" spans="13:13" x14ac:dyDescent="0.3">
      <c r="M124" s="114"/>
    </row>
    <row r="125" spans="13:13" x14ac:dyDescent="0.3">
      <c r="M125" s="114"/>
    </row>
    <row r="126" spans="13:13" x14ac:dyDescent="0.3">
      <c r="M126" s="114"/>
    </row>
    <row r="127" spans="13:13" x14ac:dyDescent="0.3">
      <c r="M127" s="114"/>
    </row>
    <row r="128" spans="13:13" x14ac:dyDescent="0.3">
      <c r="M128" s="114"/>
    </row>
    <row r="129" spans="13:13" x14ac:dyDescent="0.3">
      <c r="M129" s="114"/>
    </row>
    <row r="130" spans="13:13" x14ac:dyDescent="0.3">
      <c r="M130" s="114"/>
    </row>
    <row r="131" spans="13:13" x14ac:dyDescent="0.3">
      <c r="M131" s="114"/>
    </row>
    <row r="132" spans="13:13" x14ac:dyDescent="0.3">
      <c r="M132" s="114"/>
    </row>
    <row r="133" spans="13:13" x14ac:dyDescent="0.3">
      <c r="M133" s="114"/>
    </row>
    <row r="134" spans="13:13" x14ac:dyDescent="0.3">
      <c r="M134" s="114"/>
    </row>
    <row r="135" spans="13:13" x14ac:dyDescent="0.3">
      <c r="M135" s="114"/>
    </row>
    <row r="136" spans="13:13" x14ac:dyDescent="0.3">
      <c r="M136" s="114"/>
    </row>
    <row r="137" spans="13:13" x14ac:dyDescent="0.3">
      <c r="M137" s="114"/>
    </row>
    <row r="138" spans="13:13" x14ac:dyDescent="0.3">
      <c r="M138" s="114"/>
    </row>
    <row r="139" spans="13:13" x14ac:dyDescent="0.3">
      <c r="M139" s="114"/>
    </row>
    <row r="140" spans="13:13" x14ac:dyDescent="0.3">
      <c r="M140" s="114"/>
    </row>
    <row r="141" spans="13:13" x14ac:dyDescent="0.3">
      <c r="M141" s="114"/>
    </row>
    <row r="142" spans="13:13" x14ac:dyDescent="0.3">
      <c r="M142" s="114"/>
    </row>
    <row r="143" spans="13:13" x14ac:dyDescent="0.3">
      <c r="M143" s="114"/>
    </row>
    <row r="144" spans="13:13" x14ac:dyDescent="0.3">
      <c r="M144" s="114"/>
    </row>
    <row r="145" spans="13:13" x14ac:dyDescent="0.3">
      <c r="M145" s="114"/>
    </row>
    <row r="146" spans="13:13" x14ac:dyDescent="0.3">
      <c r="M146" s="114"/>
    </row>
    <row r="147" spans="13:13" x14ac:dyDescent="0.3">
      <c r="M147" s="114"/>
    </row>
    <row r="148" spans="13:13" x14ac:dyDescent="0.3">
      <c r="M148" s="114"/>
    </row>
    <row r="149" spans="13:13" x14ac:dyDescent="0.3">
      <c r="M149" s="114"/>
    </row>
    <row r="150" spans="13:13" x14ac:dyDescent="0.3">
      <c r="M150" s="114"/>
    </row>
    <row r="151" spans="13:13" x14ac:dyDescent="0.3">
      <c r="M151" s="114"/>
    </row>
    <row r="152" spans="13:13" x14ac:dyDescent="0.3">
      <c r="M152" s="114"/>
    </row>
    <row r="153" spans="13:13" x14ac:dyDescent="0.3">
      <c r="M153" s="114"/>
    </row>
    <row r="154" spans="13:13" x14ac:dyDescent="0.3">
      <c r="M154" s="114"/>
    </row>
    <row r="155" spans="13:13" x14ac:dyDescent="0.3">
      <c r="M155" s="114"/>
    </row>
    <row r="156" spans="13:13" x14ac:dyDescent="0.3">
      <c r="M156" s="114"/>
    </row>
    <row r="157" spans="13:13" x14ac:dyDescent="0.3">
      <c r="M157" s="114"/>
    </row>
    <row r="158" spans="13:13" x14ac:dyDescent="0.3">
      <c r="M158" s="114"/>
    </row>
    <row r="159" spans="13:13" x14ac:dyDescent="0.3">
      <c r="M159" s="114"/>
    </row>
    <row r="160" spans="13:13" x14ac:dyDescent="0.3">
      <c r="M160" s="114"/>
    </row>
    <row r="161" spans="13:13" x14ac:dyDescent="0.3">
      <c r="M161" s="114"/>
    </row>
    <row r="162" spans="13:13" x14ac:dyDescent="0.3">
      <c r="M162" s="114"/>
    </row>
    <row r="163" spans="13:13" x14ac:dyDescent="0.3">
      <c r="M163" s="114"/>
    </row>
    <row r="164" spans="13:13" x14ac:dyDescent="0.3">
      <c r="M164" s="114"/>
    </row>
    <row r="165" spans="13:13" x14ac:dyDescent="0.3">
      <c r="M165" s="114"/>
    </row>
    <row r="166" spans="13:13" x14ac:dyDescent="0.3">
      <c r="M166" s="114"/>
    </row>
    <row r="167" spans="13:13" x14ac:dyDescent="0.3">
      <c r="M167" s="114"/>
    </row>
    <row r="168" spans="13:13" x14ac:dyDescent="0.3">
      <c r="M168" s="114"/>
    </row>
    <row r="169" spans="13:13" x14ac:dyDescent="0.3">
      <c r="M169" s="114"/>
    </row>
    <row r="170" spans="13:13" x14ac:dyDescent="0.3">
      <c r="M170" s="114"/>
    </row>
    <row r="171" spans="13:13" x14ac:dyDescent="0.3">
      <c r="M171" s="114"/>
    </row>
    <row r="172" spans="13:13" x14ac:dyDescent="0.3">
      <c r="M172" s="114"/>
    </row>
    <row r="173" spans="13:13" x14ac:dyDescent="0.3">
      <c r="M173" s="114"/>
    </row>
    <row r="174" spans="13:13" x14ac:dyDescent="0.3">
      <c r="M174" s="114"/>
    </row>
    <row r="175" spans="13:13" x14ac:dyDescent="0.3">
      <c r="M175" s="114"/>
    </row>
    <row r="176" spans="13:13" x14ac:dyDescent="0.3">
      <c r="M176" s="114"/>
    </row>
    <row r="177" spans="13:13" x14ac:dyDescent="0.3">
      <c r="M177" s="114"/>
    </row>
    <row r="178" spans="13:13" x14ac:dyDescent="0.3">
      <c r="M178" s="114"/>
    </row>
    <row r="179" spans="13:13" x14ac:dyDescent="0.3">
      <c r="M179" s="114"/>
    </row>
    <row r="180" spans="13:13" x14ac:dyDescent="0.3">
      <c r="M180" s="114"/>
    </row>
    <row r="181" spans="13:13" x14ac:dyDescent="0.3">
      <c r="M181" s="114"/>
    </row>
    <row r="182" spans="13:13" x14ac:dyDescent="0.3">
      <c r="M182" s="114"/>
    </row>
    <row r="183" spans="13:13" x14ac:dyDescent="0.3">
      <c r="M183" s="114"/>
    </row>
    <row r="184" spans="13:13" x14ac:dyDescent="0.3">
      <c r="M184" s="114"/>
    </row>
    <row r="185" spans="13:13" x14ac:dyDescent="0.3">
      <c r="M185" s="114"/>
    </row>
    <row r="186" spans="13:13" x14ac:dyDescent="0.3">
      <c r="M186" s="114"/>
    </row>
    <row r="187" spans="13:13" x14ac:dyDescent="0.3">
      <c r="M187" s="114"/>
    </row>
    <row r="188" spans="13:13" x14ac:dyDescent="0.3">
      <c r="M188" s="114"/>
    </row>
    <row r="189" spans="13:13" x14ac:dyDescent="0.3">
      <c r="M189" s="114"/>
    </row>
    <row r="190" spans="13:13" x14ac:dyDescent="0.3">
      <c r="M190" s="114"/>
    </row>
    <row r="191" spans="13:13" x14ac:dyDescent="0.3">
      <c r="M191" s="114"/>
    </row>
    <row r="192" spans="13:13" x14ac:dyDescent="0.3">
      <c r="M192" s="114"/>
    </row>
    <row r="193" spans="13:13" x14ac:dyDescent="0.3">
      <c r="M193" s="114"/>
    </row>
    <row r="194" spans="13:13" x14ac:dyDescent="0.3">
      <c r="M194" s="114"/>
    </row>
    <row r="195" spans="13:13" x14ac:dyDescent="0.3">
      <c r="M195" s="114"/>
    </row>
    <row r="196" spans="13:13" x14ac:dyDescent="0.3">
      <c r="M196" s="114"/>
    </row>
    <row r="197" spans="13:13" x14ac:dyDescent="0.3">
      <c r="M197" s="114"/>
    </row>
    <row r="198" spans="13:13" x14ac:dyDescent="0.3">
      <c r="M198" s="114"/>
    </row>
    <row r="199" spans="13:13" x14ac:dyDescent="0.3">
      <c r="M199" s="114"/>
    </row>
    <row r="200" spans="13:13" x14ac:dyDescent="0.3">
      <c r="M200" s="114"/>
    </row>
    <row r="201" spans="13:13" x14ac:dyDescent="0.3">
      <c r="M201" s="114"/>
    </row>
    <row r="202" spans="13:13" x14ac:dyDescent="0.3">
      <c r="M202" s="114"/>
    </row>
    <row r="203" spans="13:13" x14ac:dyDescent="0.3">
      <c r="M203" s="114"/>
    </row>
    <row r="204" spans="13:13" x14ac:dyDescent="0.3">
      <c r="M204" s="114"/>
    </row>
    <row r="205" spans="13:13" x14ac:dyDescent="0.3">
      <c r="M205" s="114"/>
    </row>
    <row r="206" spans="13:13" x14ac:dyDescent="0.3">
      <c r="M206" s="114"/>
    </row>
    <row r="207" spans="13:13" x14ac:dyDescent="0.3">
      <c r="M207" s="114"/>
    </row>
    <row r="208" spans="13:13" x14ac:dyDescent="0.3">
      <c r="M208" s="114"/>
    </row>
    <row r="209" spans="13:13" x14ac:dyDescent="0.3">
      <c r="M209" s="114"/>
    </row>
    <row r="210" spans="13:13" x14ac:dyDescent="0.3">
      <c r="M210" s="114"/>
    </row>
    <row r="211" spans="13:13" x14ac:dyDescent="0.3">
      <c r="M211" s="114"/>
    </row>
    <row r="212" spans="13:13" x14ac:dyDescent="0.3">
      <c r="M212" s="114"/>
    </row>
    <row r="213" spans="13:13" x14ac:dyDescent="0.3">
      <c r="M213" s="114"/>
    </row>
    <row r="214" spans="13:13" x14ac:dyDescent="0.3">
      <c r="M214" s="114"/>
    </row>
    <row r="215" spans="13:13" x14ac:dyDescent="0.3">
      <c r="M215" s="114"/>
    </row>
    <row r="216" spans="13:13" x14ac:dyDescent="0.3">
      <c r="M216" s="114"/>
    </row>
    <row r="217" spans="13:13" x14ac:dyDescent="0.3">
      <c r="M217" s="114"/>
    </row>
    <row r="218" spans="13:13" x14ac:dyDescent="0.3">
      <c r="M218" s="114"/>
    </row>
    <row r="219" spans="13:13" x14ac:dyDescent="0.3">
      <c r="M219" s="114"/>
    </row>
    <row r="220" spans="13:13" x14ac:dyDescent="0.3">
      <c r="M220" s="114"/>
    </row>
    <row r="221" spans="13:13" x14ac:dyDescent="0.3">
      <c r="M221" s="114"/>
    </row>
    <row r="222" spans="13:13" x14ac:dyDescent="0.3">
      <c r="M222" s="114"/>
    </row>
    <row r="223" spans="13:13" x14ac:dyDescent="0.3">
      <c r="M223" s="114"/>
    </row>
    <row r="224" spans="13:13" x14ac:dyDescent="0.3">
      <c r="M224" s="114"/>
    </row>
    <row r="225" spans="13:13" x14ac:dyDescent="0.3">
      <c r="M225" s="114"/>
    </row>
    <row r="226" spans="13:13" x14ac:dyDescent="0.3">
      <c r="M226" s="114"/>
    </row>
    <row r="227" spans="13:13" x14ac:dyDescent="0.3">
      <c r="M227" s="114"/>
    </row>
    <row r="228" spans="13:13" x14ac:dyDescent="0.3">
      <c r="M228" s="114"/>
    </row>
    <row r="229" spans="13:13" x14ac:dyDescent="0.3">
      <c r="M229" s="114"/>
    </row>
    <row r="230" spans="13:13" x14ac:dyDescent="0.3">
      <c r="M230" s="114"/>
    </row>
    <row r="231" spans="13:13" x14ac:dyDescent="0.3">
      <c r="M231" s="114"/>
    </row>
    <row r="232" spans="13:13" x14ac:dyDescent="0.3">
      <c r="M232" s="114"/>
    </row>
    <row r="233" spans="13:13" x14ac:dyDescent="0.3">
      <c r="M233" s="114"/>
    </row>
    <row r="234" spans="13:13" x14ac:dyDescent="0.3">
      <c r="M234" s="114"/>
    </row>
    <row r="235" spans="13:13" x14ac:dyDescent="0.3">
      <c r="M235" s="114"/>
    </row>
    <row r="236" spans="13:13" x14ac:dyDescent="0.3">
      <c r="M236" s="114"/>
    </row>
    <row r="237" spans="13:13" x14ac:dyDescent="0.3">
      <c r="M237" s="114"/>
    </row>
    <row r="238" spans="13:13" x14ac:dyDescent="0.3">
      <c r="M238" s="114"/>
    </row>
    <row r="239" spans="13:13" x14ac:dyDescent="0.3">
      <c r="M239" s="114"/>
    </row>
    <row r="240" spans="13:13" x14ac:dyDescent="0.3">
      <c r="M240" s="114"/>
    </row>
    <row r="241" spans="13:13" x14ac:dyDescent="0.3">
      <c r="M241" s="114"/>
    </row>
    <row r="242" spans="13:13" x14ac:dyDescent="0.3">
      <c r="M242" s="114"/>
    </row>
    <row r="243" spans="13:13" x14ac:dyDescent="0.3">
      <c r="M243" s="114"/>
    </row>
    <row r="244" spans="13:13" x14ac:dyDescent="0.3">
      <c r="M244" s="114"/>
    </row>
    <row r="245" spans="13:13" x14ac:dyDescent="0.3">
      <c r="M245" s="114"/>
    </row>
    <row r="246" spans="13:13" x14ac:dyDescent="0.3">
      <c r="M246" s="114"/>
    </row>
    <row r="247" spans="13:13" x14ac:dyDescent="0.3">
      <c r="M247" s="114"/>
    </row>
    <row r="248" spans="13:13" x14ac:dyDescent="0.3">
      <c r="M248" s="114"/>
    </row>
    <row r="249" spans="13:13" x14ac:dyDescent="0.3">
      <c r="M249" s="114"/>
    </row>
    <row r="250" spans="13:13" x14ac:dyDescent="0.3">
      <c r="M250" s="114"/>
    </row>
    <row r="251" spans="13:13" x14ac:dyDescent="0.3">
      <c r="M251" s="114"/>
    </row>
    <row r="252" spans="13:13" x14ac:dyDescent="0.3">
      <c r="M252" s="114"/>
    </row>
    <row r="253" spans="13:13" x14ac:dyDescent="0.3">
      <c r="M253" s="114"/>
    </row>
    <row r="254" spans="13:13" x14ac:dyDescent="0.3">
      <c r="M254" s="114"/>
    </row>
    <row r="255" spans="13:13" x14ac:dyDescent="0.3">
      <c r="M255" s="114"/>
    </row>
    <row r="256" spans="13:13" x14ac:dyDescent="0.3">
      <c r="M256" s="114"/>
    </row>
    <row r="257" spans="13:13" x14ac:dyDescent="0.3">
      <c r="M257" s="114"/>
    </row>
    <row r="258" spans="13:13" x14ac:dyDescent="0.3">
      <c r="M258" s="114"/>
    </row>
    <row r="259" spans="13:13" x14ac:dyDescent="0.3">
      <c r="M259" s="114"/>
    </row>
    <row r="260" spans="13:13" x14ac:dyDescent="0.3">
      <c r="M260" s="114"/>
    </row>
    <row r="261" spans="13:13" x14ac:dyDescent="0.3">
      <c r="M261" s="114"/>
    </row>
    <row r="262" spans="13:13" x14ac:dyDescent="0.3">
      <c r="M262" s="114"/>
    </row>
    <row r="263" spans="13:13" x14ac:dyDescent="0.3">
      <c r="M263" s="114"/>
    </row>
    <row r="264" spans="13:13" x14ac:dyDescent="0.3">
      <c r="M264" s="114"/>
    </row>
    <row r="265" spans="13:13" x14ac:dyDescent="0.3">
      <c r="M265" s="114"/>
    </row>
    <row r="266" spans="13:13" x14ac:dyDescent="0.3">
      <c r="M266" s="114"/>
    </row>
    <row r="267" spans="13:13" x14ac:dyDescent="0.3">
      <c r="M267" s="114"/>
    </row>
    <row r="268" spans="13:13" x14ac:dyDescent="0.3">
      <c r="M268" s="114"/>
    </row>
    <row r="269" spans="13:13" x14ac:dyDescent="0.3">
      <c r="M269" s="114"/>
    </row>
    <row r="270" spans="13:13" x14ac:dyDescent="0.3">
      <c r="M270" s="114"/>
    </row>
    <row r="271" spans="13:13" x14ac:dyDescent="0.3">
      <c r="M271" s="114"/>
    </row>
    <row r="272" spans="13:13" x14ac:dyDescent="0.3">
      <c r="M272" s="114"/>
    </row>
    <row r="273" spans="13:13" x14ac:dyDescent="0.3">
      <c r="M273" s="114"/>
    </row>
    <row r="274" spans="13:13" x14ac:dyDescent="0.3">
      <c r="M274" s="114"/>
    </row>
    <row r="275" spans="13:13" x14ac:dyDescent="0.3">
      <c r="M275" s="114"/>
    </row>
    <row r="276" spans="13:13" x14ac:dyDescent="0.3">
      <c r="M276" s="114"/>
    </row>
    <row r="277" spans="13:13" x14ac:dyDescent="0.3">
      <c r="M277" s="114"/>
    </row>
    <row r="278" spans="13:13" x14ac:dyDescent="0.3">
      <c r="M278" s="114"/>
    </row>
    <row r="279" spans="13:13" x14ac:dyDescent="0.3">
      <c r="M279" s="114"/>
    </row>
    <row r="280" spans="13:13" x14ac:dyDescent="0.3">
      <c r="M280" s="114"/>
    </row>
    <row r="281" spans="13:13" x14ac:dyDescent="0.3">
      <c r="M281" s="114"/>
    </row>
    <row r="282" spans="13:13" x14ac:dyDescent="0.3">
      <c r="M282" s="114"/>
    </row>
    <row r="283" spans="13:13" x14ac:dyDescent="0.3">
      <c r="M283" s="114"/>
    </row>
    <row r="284" spans="13:13" x14ac:dyDescent="0.3">
      <c r="M284" s="114"/>
    </row>
    <row r="285" spans="13:13" x14ac:dyDescent="0.3">
      <c r="M285" s="114"/>
    </row>
    <row r="286" spans="13:13" x14ac:dyDescent="0.3">
      <c r="M286" s="114"/>
    </row>
    <row r="287" spans="13:13" x14ac:dyDescent="0.3">
      <c r="M287" s="114"/>
    </row>
    <row r="288" spans="13:13" x14ac:dyDescent="0.3">
      <c r="M288" s="114"/>
    </row>
    <row r="289" spans="13:13" x14ac:dyDescent="0.3">
      <c r="M289" s="114"/>
    </row>
  </sheetData>
  <sheetProtection password="C4FF" sheet="1"/>
  <mergeCells count="7">
    <mergeCell ref="A1:D1"/>
    <mergeCell ref="P2:Q2"/>
    <mergeCell ref="A3:A4"/>
    <mergeCell ref="B3:B4"/>
    <mergeCell ref="C3:I3"/>
    <mergeCell ref="J3:M3"/>
    <mergeCell ref="N3:Q3"/>
  </mergeCells>
  <phoneticPr fontId="16" type="noConversion"/>
  <pageMargins left="0.19685039370078741" right="0.19685039370078741" top="0.78740157480314965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Вікторія Півторан</cp:lastModifiedBy>
  <cp:lastPrinted>2025-06-05T13:50:07Z</cp:lastPrinted>
  <dcterms:created xsi:type="dcterms:W3CDTF">2001-07-11T13:17:26Z</dcterms:created>
  <dcterms:modified xsi:type="dcterms:W3CDTF">2025-06-11T08:02:44Z</dcterms:modified>
</cp:coreProperties>
</file>