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Доходи" sheetId="7" r:id="rId1"/>
    <sheet name="Видатки" sheetId="8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Titles" localSheetId="1">Видатки!$3:$4</definedName>
    <definedName name="_xlnm.Print_Titles" localSheetId="0">Доходи!$7:$8</definedName>
    <definedName name="_xlnm.Print_Area" localSheetId="1">Видатки!$A$1:$Q$60</definedName>
    <definedName name="_xlnm.Print_Area" localSheetId="0">Доходи!$A$1:$R$60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<sst xmlns="http://schemas.openxmlformats.org/spreadsheetml/2006/main" count="250" uniqueCount="213">
  <si>
    <t>Дані</t>
  </si>
  <si>
    <t xml:space="preserve">про виконання обласного бюджету  </t>
  </si>
  <si>
    <t>Чернівецької області</t>
  </si>
  <si>
    <t>за січень-березень 2026 року</t>
  </si>
  <si>
    <t>(по квартальному звіту)</t>
  </si>
  <si>
    <t xml:space="preserve"> I. Доходи обласного бюджету (загальний та спеціальний фонди)</t>
  </si>
  <si>
    <t>(тис. грн)</t>
  </si>
  <si>
    <t>Код бюджетної класифікації</t>
  </si>
  <si>
    <t>Найменування доходів</t>
  </si>
  <si>
    <t>Загальний фонд</t>
  </si>
  <si>
    <t>Спеціальний фонд</t>
  </si>
  <si>
    <t>РАЗОМ</t>
  </si>
  <si>
    <t xml:space="preserve">Застверджено місцевими радами на 2005 рік </t>
  </si>
  <si>
    <t>Затверджено   на 2026 рік із урахуванням змін</t>
  </si>
  <si>
    <t>План на січень-березень 2026 року</t>
  </si>
  <si>
    <t>Надійшло з початку року</t>
  </si>
  <si>
    <t>Відхилення до плану на січень-березень 2026 року (+/-)</t>
  </si>
  <si>
    <t xml:space="preserve">Процент виконання до плану на січень-березень 2026 року </t>
  </si>
  <si>
    <t>Відхилення (+/-) до плану на рік</t>
  </si>
  <si>
    <t>Процент виконання до плану 2026 року</t>
  </si>
  <si>
    <t>Затверджено   на 2026 рік із урахуванням змін (кошторисні призначення)</t>
  </si>
  <si>
    <t>Відхилення       від кошторисних призначень (+;-)</t>
  </si>
  <si>
    <t>Процент виконання</t>
  </si>
  <si>
    <t>Відхилення (+/-)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</si>
  <si>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</si>
  <si>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</si>
  <si>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</si>
  <si>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</si>
  <si>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</si>
  <si>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</si>
  <si>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</si>
  <si>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</si>
  <si>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</si>
  <si>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</si>
  <si>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</si>
  <si>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</si>
  <si>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</si>
  <si>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</si>
  <si>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</si>
  <si>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</si>
  <si>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</si>
  <si>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</si>
  <si>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</si>
  <si>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</si>
  <si>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</si>
  <si>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Збір за першу реєстрацію транспортного засобу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</si>
  <si>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</si>
  <si>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</si>
  <si>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</si>
  <si>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Рентна плата за користування надрами</t>
  </si>
  <si>
    <t>Інші податки та збори</t>
  </si>
  <si>
    <t>Екологічний податок</t>
  </si>
  <si>
    <t>Збір за забруднення навколишнього природного середовища  </t>
  </si>
  <si>
    <t>Неподаткові надходження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</si>
  <si>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</si>
  <si>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</si>
  <si>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</si>
  <si>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</si>
  <si>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</si>
  <si>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</si>
  <si>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Інші надходження</t>
  </si>
  <si>
    <t>Доходи від операцій  з кредитування та надання гарантій</t>
  </si>
  <si>
    <t>24170000</t>
  </si>
  <si>
    <t>Надходження коштів пайової участі у розвитку інфраструктури населеного пункту</t>
  </si>
  <si>
    <t xml:space="preserve">Власні надходження бюджетних установ </t>
  </si>
  <si>
    <t>Доходи від операцій з капіталом</t>
  </si>
  <si>
    <t>42000000</t>
  </si>
  <si>
    <t>Від Європейського Союзу, урядів іноземних держав, міжнародних організацій, донорських установ</t>
  </si>
  <si>
    <t>Цільові фонди</t>
  </si>
  <si>
    <t xml:space="preserve">Збір за забруднення навколишнього природнього середовища </t>
  </si>
  <si>
    <t>Цільові фонди, утоворені органами місцевого самоврядування</t>
  </si>
  <si>
    <t>Усього доходів без урахування міжбюджетних трансфертів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</si>
  <si>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</si>
  <si>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</si>
  <si>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</si>
  <si>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</si>
  <si>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</si>
  <si>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</si>
  <si>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</si>
  <si>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</si>
  <si>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</si>
  <si>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</si>
  <si>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</si>
  <si>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</si>
  <si>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41032300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</si>
  <si>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</si>
  <si>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</si>
  <si>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</si>
  <si>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</si>
  <si>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</si>
  <si>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</si>
  <si>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</si>
  <si>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</si>
  <si>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</si>
  <si>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</si>
  <si>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</si>
  <si>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</si>
  <si>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</si>
  <si>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Усього доходів з урахуванням міжбюджетних трансфертів з державного бюджету</t>
  </si>
  <si>
    <t>Субвенції з місцевих бюджетів іншим місцевим бюджетам</t>
  </si>
  <si>
    <t>41054100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</si>
  <si>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</si>
  <si>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 xml:space="preserve">Усього </t>
  </si>
  <si>
    <t>контроль по казнач звіту 90010100 в грн.коп</t>
  </si>
  <si>
    <t>в тис.грн.</t>
  </si>
  <si>
    <t>відхилення</t>
  </si>
  <si>
    <t>контроль по казнач звіту 90010200 в грн.коп</t>
  </si>
  <si>
    <t>II  Видатки  обласного бюджету (загальний та спеціальний фонди)</t>
  </si>
  <si>
    <t xml:space="preserve">  </t>
  </si>
  <si>
    <t>Код типової програмної класифікації видатків та кредитування місцевих бюджетів</t>
  </si>
  <si>
    <t>Найменування видатків</t>
  </si>
  <si>
    <t>Затверджено  на 2026 рік із урахуванням змін</t>
  </si>
  <si>
    <t>Виконано з початку року</t>
  </si>
  <si>
    <t>Затверджено  на 2026 рік із урахуванням змін (кошторисні призначення)</t>
  </si>
  <si>
    <t xml:space="preserve">     Відхилення       (+/-)</t>
  </si>
  <si>
    <t>Затверджено на 2026 рік з урахуванням змін (кошторисні призначення)</t>
  </si>
  <si>
    <t>Відхилення                 (+/-)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</si>
  <si>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</si>
  <si>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</si>
  <si>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</si>
  <si>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</si>
  <si>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</si>
  <si>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</si>
  <si>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</si>
  <si>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</si>
  <si>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</si>
  <si>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</si>
  <si>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</si>
  <si>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</si>
  <si>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3040</t>
  </si>
  <si>
    <t>Надання допомоги сім'ям з дітьми, малозабезпеченим сім’ям, тимчасової допомоги дітям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</si>
  <si>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</si>
  <si>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</si>
  <si>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</si>
  <si>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</si>
  <si>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</si>
  <si>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</si>
  <si>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</si>
  <si>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</si>
  <si>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</si>
  <si>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</si>
  <si>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</si>
  <si>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</si>
  <si>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</si>
  <si>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</si>
  <si>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3170</t>
  </si>
  <si>
    <t>Забезпечення реалізації окремих програм для осіб з інвалідністю</t>
  </si>
  <si>
    <t>3190</t>
  </si>
  <si>
    <t>Соціальний захист ветеранів війни та праці</t>
  </si>
  <si>
    <t>3200</t>
  </si>
  <si>
    <t>Забезпечення обробки інформації з нарахування та виплати допомог і компенсацій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</si>
  <si>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</si>
  <si>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3240</t>
  </si>
  <si>
    <t>Інші заклади та заходи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</si>
  <si>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</si>
  <si>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</si>
  <si>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</si>
  <si>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</si>
  <si>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</si>
  <si>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</si>
  <si>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</si>
  <si>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</si>
  <si>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</si>
  <si>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7100</t>
  </si>
  <si>
    <t>Сільське, лісове, рибне господарство та мисливство</t>
  </si>
  <si>
    <t>7300</t>
  </si>
  <si>
    <t>Будівництво та регіональний розвиток</t>
  </si>
  <si>
    <t>7400</t>
  </si>
  <si>
    <t>Транспорт та транспортна інфраструктура, дорожнє господарство</t>
  </si>
  <si>
    <t>7600</t>
  </si>
  <si>
    <t>Інші програми та заходи, пов'язані з економічною діяльністю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</si>
  <si>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</si>
  <si>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</si>
  <si>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8000</t>
  </si>
  <si>
    <t>Інша діяльність</t>
  </si>
  <si>
    <t>8100</t>
  </si>
  <si>
    <t>Захист населення і територій від надзвичайних ситуацій техногенного та природного характеру</t>
  </si>
  <si>
    <t>8200</t>
  </si>
  <si>
    <t>Громадський порядок та безпека</t>
  </si>
  <si>
    <t>8300</t>
  </si>
  <si>
    <t>Охорона навколишнього природного середовища</t>
  </si>
  <si>
    <t>8400</t>
  </si>
  <si>
    <t>Засоби масової інформації</t>
  </si>
  <si>
    <t>8700</t>
  </si>
  <si>
    <t>Резервний фонд</t>
  </si>
  <si>
    <t>900201</t>
  </si>
  <si>
    <t>Разом видатків без урахування міжбюджетних трансфертів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</si>
  <si>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</si>
  <si>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</si>
  <si>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900202</t>
  </si>
  <si>
    <t>Всього видатків з міжбюджетними трансфертами</t>
  </si>
  <si>
    <t>9100</t>
  </si>
  <si>
    <t>Дотації з місцевого бюджету іншим бюджетам</t>
  </si>
  <si>
    <t>9200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</si>
  <si>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</si>
  <si>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</si>
  <si>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</si>
  <si>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9400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</si>
  <si>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</si>
  <si>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</si>
  <si>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</si>
  <si>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</si>
  <si>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</si>
  <si>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</si>
  <si>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</si>
  <si>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900203</t>
  </si>
  <si>
    <t>Усього</t>
  </si>
  <si>
    <t>Кредитування</t>
  </si>
  <si>
    <t>Надання внутрішніх кредитів</t>
  </si>
  <si>
    <t>Повернення внутрішніх кредитів</t>
  </si>
  <si>
    <t>Виконання Автономною Республікою Крим чи територіальною громадою міста, об’єднаною територіальною громадою гарантійних зобов'язань за позичальників, що отримали кредити під місцеві гарантії</t>
  </si>
  <si>
    <t>Бюджетні позички  суб'єктам господарювання  та їх повернення</t>
  </si>
  <si>
    <t>Всьго видатків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</si>
</sst>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\ _г_р_н_._-;\-* #,##0.00\ _г_р_н_._-;_-* &quot;-&quot;??\ _г_р_н_._-;_-@_-"/>
    <numFmt numFmtId="177" formatCode="_-* #,##0.00\ &quot;грн.&quot;_-;\-* #,##0.00\ &quot;грн.&quot;_-;_-* &quot;-&quot;??\ &quot;грн.&quot;_-;_-@_-"/>
    <numFmt numFmtId="178" formatCode="_-* #,##0\ _г_р_н_._-;\-* #,##0\ _г_р_н_._-;_-* &quot;-&quot;\ _г_р_н_._-;_-@_-"/>
    <numFmt numFmtId="179" formatCode="_-* #,##0\ &quot;грн.&quot;_-;\-* #,##0\ &quot;грн.&quot;_-;_-* &quot;-&quot;\ &quot;грн.&quot;_-;_-@_-"/>
    <numFmt numFmtId="180" formatCode="_-* #,##0_р_._-;\-* #,##0_р_._-;_-* &quot;-&quot;_р_._-;_-@_-"/>
    <numFmt numFmtId="181" formatCode="_-* #,##0.00_р_._-;\-* #,##0.00_р_._-;_-* &quot;-&quot;??_р_._-;_-@_-"/>
    <numFmt numFmtId="182" formatCode="0.0"/>
    <numFmt numFmtId="183" formatCode="#,##0.0"/>
    <numFmt numFmtId="184" formatCode="0.0%"/>
  </numFmts>
  <fonts count="88">
    <font>
      <sz val="10"/>
      <name val="Arial Cyr"/>
      <charset val="204"/>
    </font>
    <font>
      <sz val="12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0"/>
      <name val="Arial Cyr"/>
      <charset val="204"/>
    </font>
    <font>
      <b/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4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0"/>
      <name val="Arial"/>
      <family val="2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i/>
      <sz val="16"/>
      <name val="Times New Roman"/>
      <family val="1"/>
      <charset val="204"/>
    </font>
    <font>
      <sz val="4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u/>
      <sz val="7.5"/>
      <color indexed="12"/>
      <name val="Arial Cyr"/>
      <charset val="204"/>
    </font>
    <font>
      <u/>
      <sz val="10"/>
      <color theme="11"/>
      <name val="Arial Cyr"/>
      <charset val="204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indexed="23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charset val="0"/>
      <scheme val="minor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rgb="FFFFFFFF"/>
      <name val="Calibri"/>
      <charset val="0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8"/>
      <color indexed="56"/>
      <name val="Cambria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2"/>
      <name val="Times New Roman CYR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9" fillId="9" borderId="9" applyNumberFormat="0" applyFont="0" applyAlignment="0" applyProtection="0"/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10" borderId="13" applyNumberFormat="0" applyAlignment="0" applyProtection="0">
      <alignment vertical="center"/>
    </xf>
    <xf numFmtId="0" fontId="58" fillId="11" borderId="14" applyNumberFormat="0" applyAlignment="0" applyProtection="0"/>
    <xf numFmtId="0" fontId="59" fillId="11" borderId="15" applyNumberFormat="0" applyAlignment="0" applyProtection="0"/>
    <xf numFmtId="0" fontId="60" fillId="12" borderId="16" applyNumberFormat="0" applyAlignment="0" applyProtection="0">
      <alignment vertical="center"/>
    </xf>
    <xf numFmtId="0" fontId="61" fillId="0" borderId="17" applyNumberFormat="0" applyFill="0" applyAlignment="0" applyProtection="0"/>
    <xf numFmtId="0" fontId="62" fillId="0" borderId="18" applyNumberFormat="0" applyFill="0" applyAlignment="0" applyProtection="0"/>
    <xf numFmtId="0" fontId="63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66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8" fillId="19" borderId="0" applyNumberFormat="0" applyBorder="0" applyAlignment="0" applyProtection="0"/>
    <xf numFmtId="0" fontId="66" fillId="20" borderId="0" applyNumberFormat="0" applyBorder="0" applyAlignment="0" applyProtection="0"/>
    <xf numFmtId="0" fontId="67" fillId="14" borderId="0" applyNumberFormat="0" applyBorder="0" applyAlignment="0" applyProtection="0"/>
    <xf numFmtId="0" fontId="67" fillId="21" borderId="0" applyNumberFormat="0" applyBorder="0" applyAlignment="0" applyProtection="0"/>
    <xf numFmtId="0" fontId="68" fillId="21" borderId="0" applyNumberFormat="0" applyBorder="0" applyAlignment="0" applyProtection="0"/>
    <xf numFmtId="0" fontId="66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8" fillId="24" borderId="0" applyNumberFormat="0" applyBorder="0" applyAlignment="0" applyProtection="0"/>
    <xf numFmtId="0" fontId="66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8" fillId="27" borderId="0" applyNumberFormat="0" applyBorder="0" applyAlignment="0" applyProtection="0"/>
    <xf numFmtId="0" fontId="66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18" borderId="0" applyNumberFormat="0" applyBorder="0" applyAlignment="0" applyProtection="0"/>
    <xf numFmtId="0" fontId="68" fillId="30" borderId="0" applyNumberFormat="0" applyBorder="0" applyAlignment="0" applyProtection="0"/>
    <xf numFmtId="0" fontId="66" fillId="31" borderId="0" applyNumberFormat="0" applyBorder="0" applyAlignment="0" applyProtection="0"/>
    <xf numFmtId="0" fontId="67" fillId="32" borderId="0" applyNumberFormat="0" applyBorder="0" applyAlignment="0" applyProtection="0"/>
    <xf numFmtId="0" fontId="67" fillId="33" borderId="0" applyNumberFormat="0" applyBorder="0" applyAlignment="0" applyProtection="0"/>
    <xf numFmtId="0" fontId="68" fillId="34" borderId="0" applyNumberFormat="0" applyBorder="0" applyAlignment="0" applyProtection="0"/>
    <xf numFmtId="0" fontId="67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23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2" borderId="0" applyNumberFormat="0" applyBorder="0" applyAlignment="0" applyProtection="0"/>
    <xf numFmtId="0" fontId="67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23" borderId="0" applyNumberFormat="0" applyBorder="0" applyAlignment="0" applyProtection="0"/>
    <xf numFmtId="0" fontId="67" fillId="26" borderId="0" applyNumberFormat="0" applyBorder="0" applyAlignment="0" applyProtection="0"/>
    <xf numFmtId="0" fontId="67" fillId="29" borderId="0" applyNumberFormat="0" applyBorder="0" applyAlignment="0" applyProtection="0"/>
    <xf numFmtId="0" fontId="67" fillId="32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4" borderId="0" applyNumberFormat="0" applyBorder="0" applyAlignment="0" applyProtection="0"/>
    <xf numFmtId="0" fontId="67" fillId="26" borderId="0" applyNumberFormat="0" applyBorder="0" applyAlignment="0" applyProtection="0"/>
    <xf numFmtId="0" fontId="67" fillId="18" borderId="0" applyNumberFormat="0" applyBorder="0" applyAlignment="0" applyProtection="0"/>
    <xf numFmtId="0" fontId="67" fillId="33" borderId="0" applyNumberFormat="0" applyBorder="0" applyAlignment="0" applyProtection="0"/>
    <xf numFmtId="0" fontId="67" fillId="18" borderId="0" applyNumberFormat="0" applyBorder="0" applyAlignment="0" applyProtection="0"/>
    <xf numFmtId="0" fontId="67" fillId="21" borderId="0" applyNumberFormat="0" applyBorder="0" applyAlignment="0" applyProtection="0"/>
    <xf numFmtId="0" fontId="67" fillId="24" borderId="0" applyNumberFormat="0" applyBorder="0" applyAlignment="0" applyProtection="0"/>
    <xf numFmtId="0" fontId="67" fillId="26" borderId="0" applyNumberFormat="0" applyBorder="0" applyAlignment="0" applyProtection="0"/>
    <xf numFmtId="0" fontId="67" fillId="18" borderId="0" applyNumberFormat="0" applyBorder="0" applyAlignment="0" applyProtection="0"/>
    <xf numFmtId="0" fontId="67" fillId="33" borderId="0" applyNumberFormat="0" applyBorder="0" applyAlignment="0" applyProtection="0"/>
    <xf numFmtId="0" fontId="68" fillId="19" borderId="0" applyNumberFormat="0" applyBorder="0" applyAlignment="0" applyProtection="0"/>
    <xf numFmtId="0" fontId="68" fillId="21" borderId="0" applyNumberFormat="0" applyBorder="0" applyAlignment="0" applyProtection="0"/>
    <xf numFmtId="0" fontId="68" fillId="24" borderId="0" applyNumberFormat="0" applyBorder="0" applyAlignment="0" applyProtection="0"/>
    <xf numFmtId="0" fontId="68" fillId="27" borderId="0" applyNumberFormat="0" applyBorder="0" applyAlignment="0" applyProtection="0"/>
    <xf numFmtId="0" fontId="68" fillId="30" borderId="0" applyNumberFormat="0" applyBorder="0" applyAlignment="0" applyProtection="0"/>
    <xf numFmtId="0" fontId="68" fillId="34" borderId="0" applyNumberFormat="0" applyBorder="0" applyAlignment="0" applyProtection="0"/>
    <xf numFmtId="0" fontId="68" fillId="19" borderId="0" applyNumberFormat="0" applyBorder="0" applyAlignment="0" applyProtection="0"/>
    <xf numFmtId="0" fontId="68" fillId="21" borderId="0" applyNumberFormat="0" applyBorder="0" applyAlignment="0" applyProtection="0"/>
    <xf numFmtId="0" fontId="68" fillId="24" borderId="0" applyNumberFormat="0" applyBorder="0" applyAlignment="0" applyProtection="0"/>
    <xf numFmtId="0" fontId="68" fillId="27" borderId="0" applyNumberFormat="0" applyBorder="0" applyAlignment="0" applyProtection="0"/>
    <xf numFmtId="0" fontId="68" fillId="30" borderId="0" applyNumberFormat="0" applyBorder="0" applyAlignment="0" applyProtection="0"/>
    <xf numFmtId="0" fontId="68" fillId="34" borderId="0" applyNumberFormat="0" applyBorder="0" applyAlignment="0" applyProtection="0"/>
    <xf numFmtId="0" fontId="29" fillId="0" borderId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8" fillId="27" borderId="0" applyNumberFormat="0" applyBorder="0" applyAlignment="0" applyProtection="0"/>
    <xf numFmtId="0" fontId="68" fillId="30" borderId="0" applyNumberFormat="0" applyBorder="0" applyAlignment="0" applyProtection="0"/>
    <xf numFmtId="0" fontId="68" fillId="38" borderId="0" applyNumberFormat="0" applyBorder="0" applyAlignment="0" applyProtection="0"/>
    <xf numFmtId="0" fontId="69" fillId="32" borderId="15" applyNumberFormat="0" applyAlignment="0" applyProtection="0"/>
    <xf numFmtId="0" fontId="69" fillId="32" borderId="15" applyNumberFormat="0" applyAlignment="0" applyProtection="0"/>
    <xf numFmtId="0" fontId="70" fillId="10" borderId="13" applyNumberFormat="0" applyAlignment="0" applyProtection="0"/>
    <xf numFmtId="9" fontId="0" fillId="0" borderId="0" applyFont="0" applyFill="0" applyBorder="0" applyAlignment="0" applyProtection="0"/>
    <xf numFmtId="0" fontId="71" fillId="23" borderId="0" applyNumberFormat="0" applyBorder="0" applyAlignment="0" applyProtection="0"/>
    <xf numFmtId="0" fontId="72" fillId="0" borderId="19" applyNumberFormat="0" applyFill="0" applyAlignment="0" applyProtection="0"/>
    <xf numFmtId="0" fontId="73" fillId="0" borderId="20" applyNumberFormat="0" applyFill="0" applyAlignment="0" applyProtection="0"/>
    <xf numFmtId="0" fontId="74" fillId="0" borderId="21" applyNumberFormat="0" applyFill="0" applyAlignment="0" applyProtection="0"/>
    <xf numFmtId="0" fontId="74" fillId="0" borderId="0" applyNumberFormat="0" applyFill="0" applyBorder="0" applyAlignment="0" applyProtection="0"/>
    <xf numFmtId="0" fontId="29" fillId="0" borderId="0"/>
    <xf numFmtId="0" fontId="0" fillId="0" borderId="0"/>
    <xf numFmtId="0" fontId="75" fillId="0" borderId="0"/>
    <xf numFmtId="0" fontId="0" fillId="0" borderId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7" fillId="39" borderId="23" applyNumberFormat="0" applyAlignment="0" applyProtection="0"/>
    <xf numFmtId="0" fontId="77" fillId="39" borderId="23" applyNumberFormat="0" applyAlignment="0" applyProtection="0"/>
    <xf numFmtId="0" fontId="78" fillId="12" borderId="1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/>
    <xf numFmtId="0" fontId="29" fillId="0" borderId="0"/>
    <xf numFmtId="0" fontId="75" fillId="0" borderId="0"/>
    <xf numFmtId="0" fontId="82" fillId="0" borderId="0"/>
    <xf numFmtId="0" fontId="5" fillId="0" borderId="0"/>
    <xf numFmtId="0" fontId="83" fillId="0" borderId="0"/>
    <xf numFmtId="0" fontId="83" fillId="0" borderId="0"/>
    <xf numFmtId="0" fontId="67" fillId="9" borderId="9" applyNumberFormat="0" applyFont="0" applyAlignment="0" applyProtection="0"/>
    <xf numFmtId="0" fontId="84" fillId="40" borderId="0" applyNumberFormat="0" applyBorder="0" applyAlignment="0" applyProtection="0"/>
    <xf numFmtId="0" fontId="85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117" applyFont="1" applyFill="1" applyProtection="1"/>
    <xf numFmtId="0" fontId="2" fillId="0" borderId="0" xfId="0" applyFont="1" applyFill="1" applyProtection="1"/>
    <xf numFmtId="0" fontId="3" fillId="0" borderId="0" xfId="117" applyFont="1" applyFill="1" applyProtection="1"/>
    <xf numFmtId="0" fontId="4" fillId="0" borderId="0" xfId="117" applyFont="1" applyFill="1" applyProtection="1"/>
    <xf numFmtId="0" fontId="5" fillId="0" borderId="0" xfId="117" applyFont="1" applyFill="1" applyProtection="1"/>
    <xf numFmtId="0" fontId="5" fillId="2" borderId="0" xfId="117" applyFont="1" applyFill="1" applyProtection="1"/>
    <xf numFmtId="0" fontId="4" fillId="2" borderId="0" xfId="117" applyFont="1" applyFill="1" applyProtection="1"/>
    <xf numFmtId="0" fontId="6" fillId="2" borderId="0" xfId="117" applyFont="1" applyFill="1" applyProtection="1"/>
    <xf numFmtId="0" fontId="7" fillId="0" borderId="0" xfId="117" applyFont="1" applyFill="1" applyProtection="1"/>
    <xf numFmtId="0" fontId="8" fillId="0" borderId="0" xfId="117" applyFont="1" applyFill="1" applyProtection="1"/>
    <xf numFmtId="0" fontId="9" fillId="2" borderId="0" xfId="117" applyFont="1" applyFill="1" applyProtection="1"/>
    <xf numFmtId="0" fontId="9" fillId="0" borderId="0" xfId="117" applyFont="1" applyFill="1" applyAlignment="1" applyProtection="1">
      <alignment wrapText="1"/>
    </xf>
    <xf numFmtId="0" fontId="9" fillId="0" borderId="0" xfId="117" applyFont="1" applyFill="1" applyAlignment="1" applyProtection="1">
      <alignment horizontal="center"/>
    </xf>
    <xf numFmtId="0" fontId="10" fillId="3" borderId="0" xfId="117" applyFont="1" applyFill="1" applyAlignment="1" applyProtection="1">
      <alignment horizontal="center"/>
    </xf>
    <xf numFmtId="0" fontId="10" fillId="4" borderId="0" xfId="117" applyFont="1" applyFill="1" applyProtection="1"/>
    <xf numFmtId="0" fontId="10" fillId="3" borderId="0" xfId="117" applyFont="1" applyFill="1" applyProtection="1"/>
    <xf numFmtId="0" fontId="9" fillId="0" borderId="0" xfId="117" applyFont="1" applyFill="1" applyProtection="1"/>
    <xf numFmtId="0" fontId="11" fillId="0" borderId="0" xfId="117" applyFont="1" applyFill="1" applyAlignment="1" applyProtection="1">
      <alignment horizontal="center" wrapText="1"/>
    </xf>
    <xf numFmtId="0" fontId="12" fillId="5" borderId="0" xfId="117" applyFont="1" applyFill="1" applyAlignment="1" applyProtection="1">
      <alignment horizontal="center" wrapText="1"/>
    </xf>
    <xf numFmtId="0" fontId="13" fillId="0" borderId="0" xfId="117" applyFont="1" applyFill="1" applyAlignment="1" applyProtection="1">
      <alignment horizontal="center" wrapText="1"/>
    </xf>
    <xf numFmtId="182" fontId="9" fillId="0" borderId="0" xfId="117" applyNumberFormat="1" applyFont="1" applyFill="1" applyProtection="1"/>
    <xf numFmtId="0" fontId="13" fillId="0" borderId="1" xfId="117" applyFont="1" applyFill="1" applyBorder="1" applyAlignment="1" applyProtection="1">
      <alignment horizontal="center" wrapText="1"/>
    </xf>
    <xf numFmtId="183" fontId="12" fillId="5" borderId="0" xfId="117" applyNumberFormat="1" applyFont="1" applyFill="1" applyBorder="1" applyAlignment="1" applyProtection="1">
      <alignment horizontal="center" wrapText="1"/>
    </xf>
    <xf numFmtId="183" fontId="10" fillId="5" borderId="0" xfId="117" applyNumberFormat="1" applyFont="1" applyFill="1" applyProtection="1"/>
    <xf numFmtId="2" fontId="10" fillId="5" borderId="0" xfId="117" applyNumberFormat="1" applyFont="1" applyFill="1" applyProtection="1"/>
    <xf numFmtId="183" fontId="9" fillId="0" borderId="0" xfId="117" applyNumberFormat="1" applyFont="1" applyFill="1" applyProtection="1"/>
    <xf numFmtId="2" fontId="9" fillId="0" borderId="0" xfId="117" applyNumberFormat="1" applyFont="1" applyFill="1" applyProtection="1"/>
    <xf numFmtId="183" fontId="13" fillId="0" borderId="0" xfId="119" applyNumberFormat="1" applyFont="1" applyFill="1" applyAlignment="1" applyProtection="1">
      <alignment horizontal="center"/>
    </xf>
    <xf numFmtId="0" fontId="14" fillId="0" borderId="2" xfId="117" applyFont="1" applyFill="1" applyBorder="1" applyAlignment="1" applyProtection="1">
      <alignment horizontal="center" vertical="center" wrapText="1"/>
    </xf>
    <xf numFmtId="0" fontId="15" fillId="0" borderId="2" xfId="117" applyFont="1" applyFill="1" applyBorder="1" applyAlignment="1" applyProtection="1">
      <alignment horizontal="center" vertical="center" wrapText="1"/>
    </xf>
    <xf numFmtId="0" fontId="11" fillId="0" borderId="2" xfId="117" applyFont="1" applyFill="1" applyBorder="1" applyAlignment="1" applyProtection="1">
      <alignment horizontal="center" vertical="center"/>
    </xf>
    <xf numFmtId="0" fontId="2" fillId="5" borderId="2" xfId="117" applyFont="1" applyFill="1" applyBorder="1" applyAlignment="1" applyProtection="1">
      <alignment horizontal="center" vertical="center" wrapText="1"/>
    </xf>
    <xf numFmtId="0" fontId="2" fillId="5" borderId="3" xfId="117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Continuous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117" applyFont="1" applyFill="1" applyBorder="1" applyAlignment="1" applyProtection="1">
      <alignment horizontal="center" vertical="center" wrapText="1"/>
    </xf>
    <xf numFmtId="0" fontId="2" fillId="0" borderId="2" xfId="117" applyFont="1" applyFill="1" applyBorder="1" applyAlignment="1" applyProtection="1">
      <alignment horizontal="center" vertical="center" wrapText="1"/>
    </xf>
    <xf numFmtId="0" fontId="2" fillId="0" borderId="2" xfId="117" applyFont="1" applyFill="1" applyBorder="1" applyAlignment="1" applyProtection="1">
      <alignment horizontal="center" vertical="top" wrapText="1"/>
    </xf>
    <xf numFmtId="49" fontId="2" fillId="5" borderId="2" xfId="117" applyNumberFormat="1" applyFont="1" applyFill="1" applyBorder="1" applyAlignment="1" applyProtection="1">
      <alignment horizontal="center" vertical="top" wrapText="1"/>
    </xf>
    <xf numFmtId="49" fontId="2" fillId="0" borderId="2" xfId="117" applyNumberFormat="1" applyFont="1" applyFill="1" applyBorder="1" applyAlignment="1" applyProtection="1">
      <alignment horizontal="center" vertical="top" wrapText="1"/>
    </xf>
    <xf numFmtId="49" fontId="15" fillId="0" borderId="2" xfId="117" applyNumberFormat="1" applyFont="1" applyFill="1" applyBorder="1" applyAlignment="1" applyProtection="1">
      <alignment horizontal="center"/>
    </xf>
    <xf numFmtId="0" fontId="15" fillId="0" borderId="2" xfId="117" applyFont="1" applyFill="1" applyBorder="1" applyAlignment="1" applyProtection="1">
      <alignment horizontal="center" wrapText="1"/>
    </xf>
    <xf numFmtId="183" fontId="15" fillId="0" borderId="2" xfId="117" applyNumberFormat="1" applyFont="1" applyFill="1" applyBorder="1" applyAlignment="1" applyProtection="1">
      <alignment horizontal="center"/>
    </xf>
    <xf numFmtId="184" fontId="15" fillId="0" borderId="2" xfId="3" applyNumberFormat="1" applyFont="1" applyFill="1" applyBorder="1" applyAlignment="1" applyProtection="1">
      <alignment horizontal="center"/>
    </xf>
    <xf numFmtId="49" fontId="16" fillId="0" borderId="2" xfId="0" applyNumberFormat="1" applyFont="1" applyFill="1" applyBorder="1" applyAlignment="1">
      <alignment horizontal="center" vertical="center"/>
    </xf>
    <xf numFmtId="0" fontId="4" fillId="0" borderId="2" xfId="117" applyFont="1" applyFill="1" applyBorder="1" applyAlignment="1" applyProtection="1">
      <alignment vertical="center" wrapText="1"/>
    </xf>
    <xf numFmtId="183" fontId="16" fillId="0" borderId="2" xfId="117" applyNumberFormat="1" applyFont="1" applyFill="1" applyBorder="1" applyAlignment="1" applyProtection="1">
      <alignment horizontal="center"/>
    </xf>
    <xf numFmtId="184" fontId="16" fillId="0" borderId="2" xfId="3" applyNumberFormat="1" applyFont="1" applyFill="1" applyBorder="1" applyAlignment="1" applyProtection="1">
      <alignment horizontal="center"/>
    </xf>
    <xf numFmtId="0" fontId="15" fillId="0" borderId="2" xfId="117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 vertical="center"/>
      <protection hidden="1"/>
    </xf>
    <xf numFmtId="0" fontId="9" fillId="0" borderId="2" xfId="117" applyFont="1" applyFill="1" applyBorder="1" applyAlignment="1" applyProtection="1">
      <alignment vertical="center" wrapText="1"/>
    </xf>
    <xf numFmtId="183" fontId="17" fillId="0" borderId="2" xfId="117" applyNumberFormat="1" applyFont="1" applyFill="1" applyBorder="1" applyAlignment="1" applyProtection="1">
      <alignment horizontal="center"/>
    </xf>
    <xf numFmtId="184" fontId="17" fillId="0" borderId="2" xfId="3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2" xfId="117" applyFont="1" applyFill="1" applyBorder="1" applyAlignment="1" applyProtection="1">
      <alignment vertical="center" wrapText="1"/>
    </xf>
    <xf numFmtId="49" fontId="18" fillId="0" borderId="2" xfId="117" applyNumberFormat="1" applyFont="1" applyFill="1" applyBorder="1" applyAlignment="1" applyProtection="1">
      <alignment horizontal="center"/>
    </xf>
    <xf numFmtId="0" fontId="18" fillId="0" borderId="2" xfId="117" applyFont="1" applyFill="1" applyBorder="1" applyAlignment="1" applyProtection="1">
      <alignment horizontal="center" vertical="center" wrapText="1"/>
    </xf>
    <xf numFmtId="49" fontId="18" fillId="0" borderId="2" xfId="117" applyNumberFormat="1" applyFont="1" applyFill="1" applyBorder="1" applyAlignment="1" applyProtection="1">
      <alignment horizontal="center" vertical="center" wrapText="1"/>
    </xf>
    <xf numFmtId="49" fontId="19" fillId="0" borderId="2" xfId="117" applyNumberFormat="1" applyFont="1" applyFill="1" applyBorder="1" applyAlignment="1" applyProtection="1">
      <alignment horizontal="center" vertical="center" wrapText="1"/>
    </xf>
    <xf numFmtId="0" fontId="19" fillId="0" borderId="2" xfId="117" applyFont="1" applyFill="1" applyBorder="1" applyAlignment="1" applyProtection="1">
      <alignment horizontal="center" vertical="center" wrapText="1"/>
    </xf>
    <xf numFmtId="0" fontId="15" fillId="6" borderId="2" xfId="117" applyFont="1" applyFill="1" applyBorder="1" applyAlignment="1" applyProtection="1">
      <alignment horizontal="center" vertical="center"/>
    </xf>
    <xf numFmtId="0" fontId="15" fillId="6" borderId="2" xfId="117" applyFont="1" applyFill="1" applyBorder="1" applyAlignment="1" applyProtection="1">
      <alignment horizontal="center" vertical="center" wrapText="1"/>
    </xf>
    <xf numFmtId="183" fontId="15" fillId="6" borderId="2" xfId="117" applyNumberFormat="1" applyFont="1" applyFill="1" applyBorder="1" applyAlignment="1" applyProtection="1">
      <alignment horizontal="center"/>
    </xf>
    <xf numFmtId="184" fontId="15" fillId="6" borderId="2" xfId="3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>
      <alignment horizontal="left" vertical="center" wrapText="1"/>
    </xf>
    <xf numFmtId="49" fontId="20" fillId="0" borderId="2" xfId="117" applyNumberFormat="1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/>
    <xf numFmtId="183" fontId="15" fillId="5" borderId="2" xfId="0" applyNumberFormat="1" applyFont="1" applyFill="1" applyBorder="1" applyAlignment="1" applyProtection="1">
      <alignment horizontal="center"/>
    </xf>
    <xf numFmtId="183" fontId="15" fillId="0" borderId="2" xfId="0" applyNumberFormat="1" applyFont="1" applyFill="1" applyBorder="1" applyAlignment="1" applyProtection="1">
      <alignment horizontal="center"/>
    </xf>
    <xf numFmtId="0" fontId="16" fillId="0" borderId="2" xfId="117" applyFont="1" applyFill="1" applyBorder="1" applyAlignment="1" applyProtection="1">
      <alignment horizontal="center"/>
      <protection locked="0"/>
    </xf>
    <xf numFmtId="183" fontId="20" fillId="5" borderId="2" xfId="0" applyNumberFormat="1" applyFont="1" applyFill="1" applyBorder="1" applyAlignment="1">
      <alignment horizontal="center"/>
    </xf>
    <xf numFmtId="183" fontId="20" fillId="0" borderId="2" xfId="0" applyNumberFormat="1" applyFont="1" applyFill="1" applyBorder="1" applyAlignment="1">
      <alignment horizontal="center"/>
    </xf>
    <xf numFmtId="0" fontId="17" fillId="0" borderId="2" xfId="117" applyFont="1" applyFill="1" applyBorder="1" applyProtection="1">
      <protection locked="0"/>
    </xf>
    <xf numFmtId="0" fontId="9" fillId="0" borderId="2" xfId="0" applyNumberFormat="1" applyFont="1" applyFill="1" applyBorder="1" applyAlignment="1">
      <alignment horizontal="left" vertical="center" wrapText="1"/>
    </xf>
    <xf numFmtId="182" fontId="13" fillId="0" borderId="0" xfId="117" applyNumberFormat="1" applyFont="1" applyFill="1" applyBorder="1" applyAlignment="1" applyProtection="1">
      <alignment horizontal="center" vertical="center" wrapText="1"/>
    </xf>
    <xf numFmtId="182" fontId="21" fillId="0" borderId="0" xfId="0" applyNumberFormat="1" applyFont="1" applyFill="1" applyBorder="1" applyAlignment="1">
      <alignment horizontal="center" vertical="center"/>
    </xf>
    <xf numFmtId="182" fontId="12" fillId="5" borderId="0" xfId="117" applyNumberFormat="1" applyFont="1" applyFill="1" applyBorder="1" applyAlignment="1" applyProtection="1">
      <alignment horizontal="centerContinuous" vertical="center"/>
    </xf>
    <xf numFmtId="182" fontId="13" fillId="0" borderId="0" xfId="117" applyNumberFormat="1" applyFont="1" applyFill="1" applyBorder="1" applyAlignment="1" applyProtection="1">
      <alignment horizontal="centerContinuous" vertical="center"/>
    </xf>
    <xf numFmtId="182" fontId="9" fillId="0" borderId="0" xfId="117" applyNumberFormat="1" applyFont="1" applyFill="1" applyBorder="1" applyAlignment="1" applyProtection="1">
      <alignment horizontal="centerContinuous" vertical="center"/>
    </xf>
    <xf numFmtId="182" fontId="9" fillId="0" borderId="0" xfId="117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/>
    </xf>
    <xf numFmtId="182" fontId="10" fillId="5" borderId="0" xfId="117" applyNumberFormat="1" applyFont="1" applyFill="1" applyBorder="1" applyAlignment="1" applyProtection="1">
      <alignment horizontal="centerContinuous" vertical="center"/>
    </xf>
    <xf numFmtId="182" fontId="9" fillId="0" borderId="0" xfId="117" applyNumberFormat="1" applyFont="1" applyFill="1" applyBorder="1" applyAlignment="1" applyProtection="1">
      <alignment wrapText="1"/>
    </xf>
    <xf numFmtId="182" fontId="9" fillId="0" borderId="0" xfId="117" applyNumberFormat="1" applyFont="1" applyFill="1" applyBorder="1" applyAlignment="1" applyProtection="1">
      <alignment horizontal="center"/>
    </xf>
    <xf numFmtId="182" fontId="10" fillId="5" borderId="0" xfId="117" applyNumberFormat="1" applyFont="1" applyFill="1" applyBorder="1" applyAlignment="1" applyProtection="1">
      <alignment horizontal="center" vertical="center" wrapText="1"/>
    </xf>
    <xf numFmtId="182" fontId="9" fillId="0" borderId="0" xfId="117" applyNumberFormat="1" applyFont="1" applyFill="1" applyBorder="1" applyProtection="1"/>
    <xf numFmtId="182" fontId="10" fillId="3" borderId="0" xfId="117" applyNumberFormat="1" applyFont="1" applyFill="1" applyBorder="1" applyAlignment="1" applyProtection="1">
      <alignment horizontal="center"/>
    </xf>
    <xf numFmtId="182" fontId="10" fillId="5" borderId="0" xfId="117" applyNumberFormat="1" applyFont="1" applyFill="1" applyBorder="1" applyProtection="1"/>
    <xf numFmtId="182" fontId="10" fillId="3" borderId="0" xfId="117" applyNumberFormat="1" applyFont="1" applyFill="1" applyBorder="1" applyProtection="1"/>
    <xf numFmtId="1" fontId="9" fillId="0" borderId="0" xfId="117" applyNumberFormat="1" applyFont="1" applyFill="1" applyBorder="1" applyAlignment="1" applyProtection="1">
      <alignment horizontal="center"/>
    </xf>
    <xf numFmtId="183" fontId="22" fillId="3" borderId="0" xfId="117" applyNumberFormat="1" applyFont="1" applyFill="1" applyBorder="1" applyAlignment="1" applyProtection="1">
      <alignment horizontal="center"/>
    </xf>
    <xf numFmtId="183" fontId="23" fillId="7" borderId="0" xfId="117" applyNumberFormat="1" applyFont="1" applyFill="1" applyBorder="1" applyAlignment="1" applyProtection="1">
      <alignment horizontal="center"/>
    </xf>
    <xf numFmtId="183" fontId="23" fillId="3" borderId="0" xfId="117" applyNumberFormat="1" applyFont="1" applyFill="1" applyBorder="1" applyAlignment="1" applyProtection="1">
      <alignment horizontal="center"/>
    </xf>
    <xf numFmtId="0" fontId="10" fillId="5" borderId="0" xfId="117" applyFont="1" applyFill="1" applyProtection="1"/>
    <xf numFmtId="0" fontId="9" fillId="5" borderId="0" xfId="117" applyFont="1" applyFill="1" applyProtection="1"/>
    <xf numFmtId="0" fontId="24" fillId="5" borderId="0" xfId="0" applyFont="1" applyFill="1" applyAlignment="1">
      <alignment horizontal="right" vertical="center" wrapText="1"/>
    </xf>
    <xf numFmtId="183" fontId="25" fillId="5" borderId="0" xfId="0" applyNumberFormat="1" applyFont="1" applyFill="1" applyAlignment="1">
      <alignment horizontal="right" vertical="center" wrapText="1"/>
    </xf>
    <xf numFmtId="183" fontId="13" fillId="5" borderId="0" xfId="119" applyNumberFormat="1" applyFont="1" applyFill="1" applyAlignment="1" applyProtection="1">
      <alignment horizontal="center"/>
    </xf>
    <xf numFmtId="0" fontId="17" fillId="0" borderId="1" xfId="117" applyFont="1" applyFill="1" applyBorder="1" applyAlignment="1" applyProtection="1">
      <alignment horizontal="center"/>
    </xf>
    <xf numFmtId="0" fontId="11" fillId="5" borderId="2" xfId="117" applyFont="1" applyFill="1" applyBorder="1" applyAlignment="1" applyProtection="1">
      <alignment horizontal="center" vertical="center"/>
    </xf>
    <xf numFmtId="183" fontId="2" fillId="5" borderId="2" xfId="117" applyNumberFormat="1" applyFont="1" applyFill="1" applyBorder="1" applyAlignment="1" applyProtection="1">
      <alignment horizontal="center" vertical="center" wrapText="1"/>
    </xf>
    <xf numFmtId="183" fontId="2" fillId="5" borderId="2" xfId="0" applyNumberFormat="1" applyFont="1" applyFill="1" applyBorder="1" applyAlignment="1" applyProtection="1">
      <alignment horizontal="centerContinuous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0" borderId="2" xfId="117" applyFont="1" applyFill="1" applyBorder="1" applyAlignment="1" applyProtection="1">
      <alignment horizontal="centerContinuous" vertical="center" wrapText="1"/>
    </xf>
    <xf numFmtId="0" fontId="2" fillId="0" borderId="2" xfId="0" applyFont="1" applyFill="1" applyBorder="1" applyAlignment="1" applyProtection="1">
      <alignment horizontal="centerContinuous" vertical="center" wrapText="1"/>
    </xf>
    <xf numFmtId="183" fontId="2" fillId="5" borderId="2" xfId="117" applyNumberFormat="1" applyFont="1" applyFill="1" applyBorder="1" applyAlignment="1" applyProtection="1">
      <alignment horizontal="center" vertical="top" wrapText="1"/>
    </xf>
    <xf numFmtId="183" fontId="15" fillId="5" borderId="2" xfId="117" applyNumberFormat="1" applyFont="1" applyFill="1" applyBorder="1" applyAlignment="1" applyProtection="1">
      <alignment horizontal="center"/>
    </xf>
    <xf numFmtId="184" fontId="15" fillId="5" borderId="2" xfId="3" applyNumberFormat="1" applyFont="1" applyFill="1" applyBorder="1" applyAlignment="1" applyProtection="1">
      <alignment horizontal="center"/>
    </xf>
    <xf numFmtId="183" fontId="16" fillId="5" borderId="2" xfId="117" applyNumberFormat="1" applyFont="1" applyFill="1" applyBorder="1" applyAlignment="1" applyProtection="1">
      <alignment horizontal="center"/>
    </xf>
    <xf numFmtId="184" fontId="16" fillId="5" borderId="2" xfId="3" applyNumberFormat="1" applyFont="1" applyFill="1" applyBorder="1" applyAlignment="1" applyProtection="1">
      <alignment horizontal="center"/>
    </xf>
    <xf numFmtId="183" fontId="17" fillId="5" borderId="2" xfId="117" applyNumberFormat="1" applyFont="1" applyFill="1" applyBorder="1" applyAlignment="1" applyProtection="1">
      <alignment horizontal="center"/>
    </xf>
    <xf numFmtId="184" fontId="17" fillId="5" borderId="2" xfId="3" applyNumberFormat="1" applyFont="1" applyFill="1" applyBorder="1" applyAlignment="1" applyProtection="1">
      <alignment horizontal="center"/>
    </xf>
    <xf numFmtId="183" fontId="17" fillId="0" borderId="2" xfId="0" applyNumberFormat="1" applyFont="1" applyFill="1" applyBorder="1" applyAlignment="1" applyProtection="1">
      <alignment horizontal="center"/>
    </xf>
    <xf numFmtId="0" fontId="9" fillId="0" borderId="0" xfId="117" applyFont="1" applyFill="1" applyBorder="1" applyAlignment="1" applyProtection="1">
      <alignment horizontal="centerContinuous" vertical="center"/>
    </xf>
    <xf numFmtId="183" fontId="10" fillId="5" borderId="0" xfId="117" applyNumberFormat="1" applyFont="1" applyFill="1" applyBorder="1" applyAlignment="1" applyProtection="1">
      <alignment horizontal="centerContinuous" vertical="center"/>
    </xf>
    <xf numFmtId="0" fontId="10" fillId="5" borderId="0" xfId="117" applyFont="1" applyFill="1" applyBorder="1" applyAlignment="1" applyProtection="1">
      <alignment horizontal="centerContinuous" vertical="center"/>
    </xf>
    <xf numFmtId="0" fontId="9" fillId="0" borderId="0" xfId="117" applyFont="1" applyFill="1" applyBorder="1" applyProtection="1"/>
    <xf numFmtId="4" fontId="10" fillId="5" borderId="0" xfId="117" applyNumberFormat="1" applyFont="1" applyFill="1" applyBorder="1" applyProtection="1"/>
    <xf numFmtId="0" fontId="10" fillId="5" borderId="0" xfId="117" applyFont="1" applyFill="1" applyBorder="1" applyProtection="1"/>
    <xf numFmtId="0" fontId="10" fillId="3" borderId="0" xfId="117" applyFont="1" applyFill="1" applyBorder="1" applyProtection="1"/>
    <xf numFmtId="0" fontId="26" fillId="3" borderId="0" xfId="117" applyFont="1" applyFill="1" applyBorder="1" applyProtection="1"/>
    <xf numFmtId="183" fontId="9" fillId="0" borderId="0" xfId="117" applyNumberFormat="1" applyFont="1" applyFill="1" applyBorder="1" applyProtection="1"/>
    <xf numFmtId="4" fontId="10" fillId="3" borderId="0" xfId="117" applyNumberFormat="1" applyFont="1" applyFill="1" applyBorder="1" applyProtection="1"/>
    <xf numFmtId="4" fontId="9" fillId="0" borderId="0" xfId="117" applyNumberFormat="1" applyFont="1" applyFill="1" applyProtection="1"/>
    <xf numFmtId="4" fontId="3" fillId="0" borderId="0" xfId="117" applyNumberFormat="1" applyFont="1" applyFill="1" applyProtection="1"/>
    <xf numFmtId="0" fontId="27" fillId="0" borderId="0" xfId="0" applyFont="1" applyFill="1" applyProtection="1"/>
    <xf numFmtId="0" fontId="6" fillId="0" borderId="0" xfId="117" applyFont="1" applyFill="1" applyProtection="1"/>
    <xf numFmtId="0" fontId="28" fillId="0" borderId="0" xfId="117" applyFont="1" applyFill="1" applyProtection="1"/>
    <xf numFmtId="183" fontId="6" fillId="2" borderId="0" xfId="117" applyNumberFormat="1" applyFont="1" applyFill="1" applyProtection="1"/>
    <xf numFmtId="0" fontId="7" fillId="2" borderId="0" xfId="117" applyFont="1" applyFill="1" applyProtection="1"/>
    <xf numFmtId="183" fontId="7" fillId="2" borderId="0" xfId="117" applyNumberFormat="1" applyFont="1" applyFill="1" applyProtection="1"/>
    <xf numFmtId="0" fontId="1" fillId="2" borderId="0" xfId="117" applyFont="1" applyFill="1" applyProtection="1"/>
    <xf numFmtId="4" fontId="29" fillId="3" borderId="2" xfId="101" applyNumberFormat="1" applyFill="1" applyBorder="1" applyAlignment="1">
      <alignment vertical="center"/>
    </xf>
    <xf numFmtId="182" fontId="9" fillId="0" borderId="0" xfId="117" applyNumberFormat="1" applyFont="1" applyFill="1" applyAlignment="1" applyProtection="1">
      <alignment wrapText="1"/>
    </xf>
    <xf numFmtId="182" fontId="9" fillId="0" borderId="0" xfId="117" applyNumberFormat="1" applyFont="1" applyFill="1" applyAlignment="1" applyProtection="1">
      <alignment horizontal="center"/>
    </xf>
    <xf numFmtId="182" fontId="10" fillId="3" borderId="0" xfId="117" applyNumberFormat="1" applyFont="1" applyFill="1" applyAlignment="1" applyProtection="1">
      <alignment horizontal="center"/>
    </xf>
    <xf numFmtId="182" fontId="10" fillId="5" borderId="0" xfId="117" applyNumberFormat="1" applyFont="1" applyFill="1" applyProtection="1"/>
    <xf numFmtId="182" fontId="10" fillId="3" borderId="0" xfId="117" applyNumberFormat="1" applyFont="1" applyFill="1" applyProtection="1"/>
    <xf numFmtId="0" fontId="30" fillId="0" borderId="0" xfId="117" applyFont="1" applyFill="1" applyAlignment="1" applyProtection="1"/>
    <xf numFmtId="0" fontId="31" fillId="0" borderId="0" xfId="117" applyFont="1" applyFill="1" applyAlignment="1" applyProtection="1"/>
    <xf numFmtId="0" fontId="32" fillId="0" borderId="0" xfId="118" applyFont="1" applyFill="1" applyAlignment="1" applyProtection="1"/>
    <xf numFmtId="0" fontId="33" fillId="0" borderId="0" xfId="117" applyFont="1" applyFill="1" applyAlignment="1" applyProtection="1"/>
    <xf numFmtId="0" fontId="34" fillId="0" borderId="0" xfId="117" applyFont="1" applyFill="1" applyProtection="1"/>
    <xf numFmtId="0" fontId="13" fillId="0" borderId="0" xfId="117" applyFont="1" applyFill="1" applyProtection="1"/>
    <xf numFmtId="0" fontId="1" fillId="4" borderId="0" xfId="117" applyFont="1" applyFill="1" applyProtection="1"/>
    <xf numFmtId="0" fontId="9" fillId="3" borderId="0" xfId="117" applyFont="1" applyFill="1" applyProtection="1"/>
    <xf numFmtId="0" fontId="11" fillId="0" borderId="0" xfId="117" applyFont="1" applyFill="1" applyAlignment="1" applyProtection="1">
      <alignment horizontal="center"/>
    </xf>
    <xf numFmtId="0" fontId="11" fillId="0" borderId="0" xfId="117" applyFont="1" applyFill="1" applyAlignment="1" applyProtection="1">
      <alignment horizontal="center" vertical="center" wrapText="1"/>
    </xf>
    <xf numFmtId="0" fontId="11" fillId="0" borderId="0" xfId="118" applyFont="1" applyFill="1" applyAlignment="1" applyProtection="1">
      <alignment horizontal="center"/>
    </xf>
    <xf numFmtId="0" fontId="35" fillId="0" borderId="0" xfId="117" applyFont="1" applyFill="1" applyAlignment="1" applyProtection="1">
      <alignment horizontal="center" vertical="center" wrapText="1"/>
    </xf>
    <xf numFmtId="0" fontId="9" fillId="4" borderId="0" xfId="117" applyFont="1" applyFill="1" applyProtection="1"/>
    <xf numFmtId="0" fontId="11" fillId="0" borderId="0" xfId="117" applyFont="1" applyFill="1" applyAlignment="1" applyProtection="1">
      <alignment horizontal="left" vertical="center"/>
    </xf>
    <xf numFmtId="183" fontId="11" fillId="5" borderId="0" xfId="117" applyNumberFormat="1" applyFont="1" applyFill="1" applyAlignment="1" applyProtection="1">
      <alignment horizontal="left" vertical="center"/>
    </xf>
    <xf numFmtId="39" fontId="36" fillId="5" borderId="0" xfId="0" applyNumberFormat="1" applyFont="1" applyFill="1" applyBorder="1" applyAlignment="1">
      <alignment horizontal="right" vertical="center" wrapText="1"/>
    </xf>
    <xf numFmtId="183" fontId="9" fillId="4" borderId="0" xfId="117" applyNumberFormat="1" applyFont="1" applyFill="1" applyProtection="1"/>
    <xf numFmtId="0" fontId="14" fillId="4" borderId="2" xfId="117" applyFont="1" applyFill="1" applyBorder="1" applyAlignment="1" applyProtection="1">
      <alignment horizontal="center" vertical="center" wrapText="1"/>
    </xf>
    <xf numFmtId="0" fontId="37" fillId="0" borderId="4" xfId="117" applyFont="1" applyFill="1" applyBorder="1" applyAlignment="1" applyProtection="1">
      <alignment horizontal="centerContinuous" vertical="center" wrapText="1"/>
    </xf>
    <xf numFmtId="0" fontId="2" fillId="5" borderId="4" xfId="117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2" xfId="117" applyFont="1" applyFill="1" applyBorder="1" applyAlignment="1" applyProtection="1">
      <alignment horizontal="center" vertical="top" wrapText="1"/>
    </xf>
    <xf numFmtId="49" fontId="2" fillId="4" borderId="2" xfId="117" applyNumberFormat="1" applyFont="1" applyFill="1" applyBorder="1" applyAlignment="1" applyProtection="1">
      <alignment horizontal="center" vertical="top" wrapText="1"/>
    </xf>
    <xf numFmtId="0" fontId="13" fillId="4" borderId="2" xfId="117" applyFont="1" applyFill="1" applyBorder="1" applyAlignment="1" applyProtection="1">
      <alignment horizontal="center" vertical="center"/>
    </xf>
    <xf numFmtId="182" fontId="14" fillId="0" borderId="2" xfId="117" applyNumberFormat="1" applyFont="1" applyFill="1" applyBorder="1" applyProtection="1"/>
    <xf numFmtId="0" fontId="13" fillId="0" borderId="2" xfId="117" applyFont="1" applyFill="1" applyBorder="1" applyAlignment="1" applyProtection="1">
      <alignment horizontal="center" vertical="center" wrapText="1"/>
    </xf>
    <xf numFmtId="0" fontId="3" fillId="4" borderId="2" xfId="117" applyFont="1" applyFill="1" applyBorder="1" applyAlignment="1" applyProtection="1">
      <alignment horizontal="center" vertical="center"/>
    </xf>
    <xf numFmtId="182" fontId="38" fillId="0" borderId="2" xfId="117" applyNumberFormat="1" applyFont="1" applyFill="1" applyBorder="1" applyProtection="1">
      <protection locked="0"/>
    </xf>
    <xf numFmtId="183" fontId="16" fillId="5" borderId="2" xfId="117" applyNumberFormat="1" applyFont="1" applyFill="1" applyBorder="1" applyAlignment="1" applyProtection="1">
      <alignment horizontal="center"/>
      <protection locked="0"/>
    </xf>
    <xf numFmtId="182" fontId="14" fillId="0" borderId="2" xfId="117" applyNumberFormat="1" applyFont="1" applyFill="1" applyBorder="1" applyProtection="1">
      <protection locked="0"/>
    </xf>
    <xf numFmtId="0" fontId="9" fillId="4" borderId="2" xfId="117" applyFont="1" applyFill="1" applyBorder="1" applyAlignment="1" applyProtection="1">
      <alignment horizontal="center" vertical="center"/>
    </xf>
    <xf numFmtId="182" fontId="39" fillId="0" borderId="2" xfId="117" applyNumberFormat="1" applyFont="1" applyFill="1" applyBorder="1" applyProtection="1">
      <protection locked="0"/>
    </xf>
    <xf numFmtId="183" fontId="17" fillId="5" borderId="2" xfId="117" applyNumberFormat="1" applyFont="1" applyFill="1" applyBorder="1" applyAlignment="1" applyProtection="1">
      <alignment horizontal="center"/>
      <protection locked="0"/>
    </xf>
    <xf numFmtId="184" fontId="40" fillId="0" borderId="2" xfId="3" applyNumberFormat="1" applyFont="1" applyFill="1" applyBorder="1" applyAlignment="1" applyProtection="1">
      <alignment horizontal="center"/>
    </xf>
    <xf numFmtId="182" fontId="41" fillId="0" borderId="2" xfId="117" applyNumberFormat="1" applyFont="1" applyFill="1" applyBorder="1" applyProtection="1">
      <protection locked="0"/>
    </xf>
    <xf numFmtId="183" fontId="15" fillId="4" borderId="2" xfId="117" applyNumberFormat="1" applyFont="1" applyFill="1" applyBorder="1" applyAlignment="1" applyProtection="1">
      <alignment horizontal="center"/>
      <protection locked="0"/>
    </xf>
    <xf numFmtId="182" fontId="15" fillId="6" borderId="2" xfId="117" applyNumberFormat="1" applyFont="1" applyFill="1" applyBorder="1" applyAlignment="1" applyProtection="1">
      <alignment horizontal="center"/>
    </xf>
    <xf numFmtId="0" fontId="42" fillId="4" borderId="2" xfId="117" applyFont="1" applyFill="1" applyBorder="1" applyAlignment="1" applyProtection="1">
      <alignment horizontal="center" vertical="center"/>
    </xf>
    <xf numFmtId="182" fontId="43" fillId="0" borderId="2" xfId="0" applyNumberFormat="1" applyFont="1" applyFill="1" applyBorder="1" applyAlignment="1">
      <alignment vertical="center"/>
    </xf>
    <xf numFmtId="182" fontId="44" fillId="0" borderId="2" xfId="0" applyNumberFormat="1" applyFont="1" applyFill="1" applyBorder="1" applyAlignment="1">
      <alignment vertical="center"/>
    </xf>
    <xf numFmtId="182" fontId="45" fillId="0" borderId="2" xfId="0" applyNumberFormat="1" applyFont="1" applyFill="1" applyBorder="1" applyAlignment="1">
      <alignment vertical="center"/>
    </xf>
    <xf numFmtId="183" fontId="16" fillId="5" borderId="2" xfId="117" applyNumberFormat="1" applyFont="1" applyFill="1" applyBorder="1" applyAlignment="1" applyProtection="1">
      <alignment horizontal="center" vertical="center"/>
      <protection locked="0"/>
    </xf>
    <xf numFmtId="184" fontId="16" fillId="0" borderId="2" xfId="3" applyNumberFormat="1" applyFont="1" applyFill="1" applyBorder="1" applyAlignment="1" applyProtection="1">
      <alignment horizontal="center" vertical="center"/>
    </xf>
    <xf numFmtId="183" fontId="15" fillId="6" borderId="2" xfId="117" applyNumberFormat="1" applyFont="1" applyFill="1" applyBorder="1" applyAlignment="1" applyProtection="1">
      <alignment horizontal="center" vertical="center"/>
    </xf>
    <xf numFmtId="184" fontId="15" fillId="6" borderId="2" xfId="3" applyNumberFormat="1" applyFont="1" applyFill="1" applyBorder="1" applyAlignment="1" applyProtection="1">
      <alignment horizontal="center" vertical="center"/>
    </xf>
    <xf numFmtId="0" fontId="34" fillId="4" borderId="2" xfId="117" applyFont="1" applyFill="1" applyBorder="1" applyAlignment="1" applyProtection="1">
      <alignment horizontal="center" vertical="center"/>
    </xf>
    <xf numFmtId="183" fontId="17" fillId="0" borderId="2" xfId="117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vertical="center"/>
    </xf>
    <xf numFmtId="0" fontId="33" fillId="0" borderId="0" xfId="0" applyFont="1" applyFill="1" applyAlignment="1" applyProtection="1"/>
    <xf numFmtId="182" fontId="13" fillId="5" borderId="0" xfId="0" applyNumberFormat="1" applyFont="1" applyFill="1" applyBorder="1" applyAlignment="1" applyProtection="1">
      <alignment vertical="center"/>
    </xf>
    <xf numFmtId="0" fontId="13" fillId="3" borderId="0" xfId="0" applyFont="1" applyFill="1" applyAlignment="1" applyProtection="1"/>
    <xf numFmtId="182" fontId="9" fillId="5" borderId="0" xfId="117" applyNumberFormat="1" applyFont="1" applyFill="1" applyProtection="1"/>
    <xf numFmtId="182" fontId="1" fillId="4" borderId="0" xfId="117" applyNumberFormat="1" applyFont="1" applyFill="1" applyProtection="1"/>
    <xf numFmtId="182" fontId="1" fillId="0" borderId="0" xfId="117" applyNumberFormat="1" applyFont="1" applyFill="1" applyProtection="1"/>
    <xf numFmtId="182" fontId="33" fillId="0" borderId="0" xfId="0" applyNumberFormat="1" applyFont="1" applyFill="1" applyBorder="1" applyAlignment="1" applyProtection="1">
      <alignment vertical="center"/>
    </xf>
    <xf numFmtId="182" fontId="13" fillId="3" borderId="0" xfId="0" applyNumberFormat="1" applyFont="1" applyFill="1" applyBorder="1" applyAlignment="1" applyProtection="1">
      <alignment vertical="center"/>
    </xf>
    <xf numFmtId="182" fontId="33" fillId="4" borderId="0" xfId="0" applyNumberFormat="1" applyFont="1" applyFill="1" applyBorder="1" applyAlignment="1" applyProtection="1">
      <alignment vertical="center"/>
    </xf>
    <xf numFmtId="4" fontId="0" fillId="3" borderId="2" xfId="0" applyNumberFormat="1" applyFont="1" applyFill="1" applyBorder="1" applyAlignment="1">
      <alignment vertical="center"/>
    </xf>
    <xf numFmtId="0" fontId="1" fillId="0" borderId="0" xfId="117" applyFont="1" applyFill="1" applyBorder="1" applyProtection="1"/>
    <xf numFmtId="182" fontId="1" fillId="0" borderId="0" xfId="117" applyNumberFormat="1" applyFont="1" applyFill="1" applyBorder="1" applyProtection="1"/>
    <xf numFmtId="4" fontId="9" fillId="5" borderId="0" xfId="117" applyNumberFormat="1" applyFont="1" applyFill="1" applyBorder="1" applyProtection="1"/>
    <xf numFmtId="4" fontId="9" fillId="3" borderId="0" xfId="117" applyNumberFormat="1" applyFont="1" applyFill="1" applyBorder="1" applyProtection="1"/>
    <xf numFmtId="4" fontId="9" fillId="5" borderId="0" xfId="117" applyNumberFormat="1" applyFont="1" applyFill="1" applyProtection="1"/>
    <xf numFmtId="183" fontId="9" fillId="5" borderId="0" xfId="117" applyNumberFormat="1" applyFont="1" applyFill="1" applyProtection="1"/>
    <xf numFmtId="0" fontId="11" fillId="0" borderId="4" xfId="117" applyFont="1" applyFill="1" applyBorder="1" applyAlignment="1" applyProtection="1">
      <alignment horizontal="center" vertical="center"/>
    </xf>
    <xf numFmtId="0" fontId="11" fillId="0" borderId="5" xfId="117" applyFont="1" applyFill="1" applyBorder="1" applyAlignment="1" applyProtection="1">
      <alignment horizontal="center" vertical="center"/>
    </xf>
    <xf numFmtId="49" fontId="2" fillId="5" borderId="6" xfId="117" applyNumberFormat="1" applyFont="1" applyFill="1" applyBorder="1" applyAlignment="1" applyProtection="1">
      <alignment horizontal="center" vertical="top" wrapText="1"/>
    </xf>
    <xf numFmtId="183" fontId="16" fillId="0" borderId="2" xfId="117" applyNumberFormat="1" applyFont="1" applyFill="1" applyBorder="1" applyAlignment="1" applyProtection="1">
      <alignment horizontal="center"/>
      <protection locked="0"/>
    </xf>
    <xf numFmtId="183" fontId="15" fillId="5" borderId="6" xfId="117" applyNumberFormat="1" applyFont="1" applyFill="1" applyBorder="1" applyAlignment="1" applyProtection="1">
      <alignment horizontal="center"/>
    </xf>
    <xf numFmtId="183" fontId="15" fillId="0" borderId="2" xfId="117" applyNumberFormat="1" applyFont="1" applyFill="1" applyBorder="1" applyAlignment="1" applyProtection="1">
      <alignment horizontal="center"/>
      <protection locked="0"/>
    </xf>
    <xf numFmtId="183" fontId="16" fillId="0" borderId="2" xfId="117" applyNumberFormat="1" applyFont="1" applyFill="1" applyBorder="1" applyAlignment="1" applyProtection="1">
      <alignment horizontal="center" vertical="center"/>
      <protection locked="0"/>
    </xf>
    <xf numFmtId="184" fontId="16" fillId="0" borderId="2" xfId="3" applyNumberFormat="1" applyFont="1" applyFill="1" applyBorder="1" applyAlignment="1" applyProtection="1">
      <alignment horizontal="center"/>
      <protection locked="0"/>
    </xf>
    <xf numFmtId="0" fontId="11" fillId="0" borderId="7" xfId="117" applyFont="1" applyFill="1" applyBorder="1" applyAlignment="1" applyProtection="1">
      <alignment horizontal="center" vertical="center"/>
    </xf>
    <xf numFmtId="0" fontId="11" fillId="0" borderId="8" xfId="117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Continuous" vertical="center" wrapText="1"/>
    </xf>
    <xf numFmtId="0" fontId="2" fillId="0" borderId="4" xfId="0" applyFont="1" applyFill="1" applyBorder="1" applyAlignment="1" applyProtection="1">
      <alignment horizontal="centerContinuous" vertical="center" wrapText="1"/>
    </xf>
    <xf numFmtId="49" fontId="2" fillId="0" borderId="8" xfId="117" applyNumberFormat="1" applyFont="1" applyFill="1" applyBorder="1" applyAlignment="1" applyProtection="1">
      <alignment horizontal="center" vertical="top" wrapText="1"/>
    </xf>
    <xf numFmtId="0" fontId="46" fillId="0" borderId="0" xfId="117" applyFont="1" applyFill="1" applyProtection="1"/>
    <xf numFmtId="183" fontId="15" fillId="0" borderId="8" xfId="117" applyNumberFormat="1" applyFont="1" applyFill="1" applyBorder="1" applyAlignment="1" applyProtection="1">
      <alignment horizontal="center"/>
    </xf>
    <xf numFmtId="183" fontId="16" fillId="0" borderId="8" xfId="117" applyNumberFormat="1" applyFont="1" applyFill="1" applyBorder="1" applyAlignment="1" applyProtection="1">
      <alignment horizontal="center"/>
    </xf>
    <xf numFmtId="183" fontId="17" fillId="0" borderId="8" xfId="117" applyNumberFormat="1" applyFont="1" applyFill="1" applyBorder="1" applyAlignment="1" applyProtection="1">
      <alignment horizontal="center"/>
    </xf>
    <xf numFmtId="182" fontId="47" fillId="0" borderId="0" xfId="117" applyNumberFormat="1" applyFont="1" applyFill="1" applyBorder="1" applyProtection="1"/>
    <xf numFmtId="182" fontId="48" fillId="0" borderId="0" xfId="117" applyNumberFormat="1" applyFont="1" applyFill="1" applyBorder="1" applyProtection="1"/>
    <xf numFmtId="184" fontId="17" fillId="0" borderId="2" xfId="3" applyNumberFormat="1" applyFont="1" applyFill="1" applyBorder="1" applyAlignment="1" applyProtection="1">
      <alignment horizontal="center"/>
      <protection locked="0"/>
    </xf>
    <xf numFmtId="183" fontId="9" fillId="5" borderId="0" xfId="117" applyNumberFormat="1" applyFont="1" applyFill="1" applyBorder="1" applyProtection="1"/>
    <xf numFmtId="183" fontId="9" fillId="3" borderId="0" xfId="117" applyNumberFormat="1" applyFont="1" applyFill="1" applyBorder="1" applyProtection="1"/>
    <xf numFmtId="0" fontId="9" fillId="5" borderId="0" xfId="117" applyFont="1" applyFill="1" applyBorder="1" applyProtection="1"/>
    <xf numFmtId="0" fontId="9" fillId="3" borderId="0" xfId="117" applyFont="1" applyFill="1" applyBorder="1" applyProtection="1"/>
    <xf numFmtId="0" fontId="1" fillId="8" borderId="0" xfId="117" applyFont="1" applyFill="1" applyProtection="1"/>
    <xf numFmtId="183" fontId="9" fillId="3" borderId="0" xfId="117" applyNumberFormat="1" applyFont="1" applyFill="1" applyProtection="1"/>
    <xf numFmtId="0" fontId="1" fillId="0" borderId="0" xfId="117" applyFont="1" applyFill="1" applyAlignment="1" applyProtection="1">
      <alignment horizontal="center"/>
    </xf>
  </cellXfs>
  <cellStyles count="12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— акцент1" xfId="49"/>
    <cellStyle name="20% — акцент2" xfId="50"/>
    <cellStyle name="20% — акцент3" xfId="51"/>
    <cellStyle name="20% — акцент4" xfId="52"/>
    <cellStyle name="20% — акцент5" xfId="53"/>
    <cellStyle name="20% — акцент6" xfId="54"/>
    <cellStyle name="20% – Акцентування1" xfId="55"/>
    <cellStyle name="20% – Акцентування2" xfId="56"/>
    <cellStyle name="20% – Акцентування3" xfId="57"/>
    <cellStyle name="20% – Акцентування4" xfId="58"/>
    <cellStyle name="20% – Акцентування5" xfId="59"/>
    <cellStyle name="20% – Акцентування6" xfId="60"/>
    <cellStyle name="40% — акцент1" xfId="61"/>
    <cellStyle name="40% — акцент2" xfId="62"/>
    <cellStyle name="40% — акцент3" xfId="63"/>
    <cellStyle name="40% — акцент4" xfId="64"/>
    <cellStyle name="40% — акцент5" xfId="65"/>
    <cellStyle name="40% — акцент6" xfId="66"/>
    <cellStyle name="40% – Акцентування1" xfId="67"/>
    <cellStyle name="40% – Акцентування2" xfId="68"/>
    <cellStyle name="40% – Акцентування3" xfId="69"/>
    <cellStyle name="40% – Акцентування4" xfId="70"/>
    <cellStyle name="40% – Акцентування5" xfId="71"/>
    <cellStyle name="40% – Акцентування6" xfId="72"/>
    <cellStyle name="60% — акцент1" xfId="73"/>
    <cellStyle name="60% — акцент2" xfId="74"/>
    <cellStyle name="60% — акцент3" xfId="75"/>
    <cellStyle name="60% — акцент4" xfId="76"/>
    <cellStyle name="60% — акцент5" xfId="77"/>
    <cellStyle name="60% — акцент6" xfId="78"/>
    <cellStyle name="60% – Акцентування1" xfId="79"/>
    <cellStyle name="60% – Акцентування2" xfId="80"/>
    <cellStyle name="60% – Акцентування3" xfId="81"/>
    <cellStyle name="60% – Акцентування4" xfId="82"/>
    <cellStyle name="60% – Акцентування5" xfId="83"/>
    <cellStyle name="60% – Акцентування6" xfId="84"/>
    <cellStyle name="Normal_Доходи" xfId="85"/>
    <cellStyle name="Акцентування1" xfId="86"/>
    <cellStyle name="Акцентування2" xfId="87"/>
    <cellStyle name="Акцентування3" xfId="88"/>
    <cellStyle name="Акцентування4" xfId="89"/>
    <cellStyle name="Акцентування5" xfId="90"/>
    <cellStyle name="Акцентування6" xfId="91"/>
    <cellStyle name="Ввід" xfId="92"/>
    <cellStyle name="Ввід 2" xfId="93"/>
    <cellStyle name="Ввод " xfId="94"/>
    <cellStyle name="Відсотковий 2" xfId="95"/>
    <cellStyle name="Добре" xfId="96"/>
    <cellStyle name="Заголовок 1 2" xfId="97"/>
    <cellStyle name="Заголовок 2 2" xfId="98"/>
    <cellStyle name="Заголовок 3 2" xfId="99"/>
    <cellStyle name="Заголовок 4 2" xfId="100"/>
    <cellStyle name="Звичайний 2" xfId="101"/>
    <cellStyle name="Звичайний 3" xfId="102"/>
    <cellStyle name="Звичайний 4" xfId="103"/>
    <cellStyle name="Звичайний 5" xfId="104"/>
    <cellStyle name="Зв'язана клітинка" xfId="105"/>
    <cellStyle name="Зв'язана клітинка 2" xfId="106"/>
    <cellStyle name="Контрольна клітинка" xfId="107"/>
    <cellStyle name="Контрольна клітинка 2" xfId="108"/>
    <cellStyle name="Контрольная ячейка" xfId="109"/>
    <cellStyle name="Назва" xfId="110"/>
    <cellStyle name="Назва 2" xfId="111"/>
    <cellStyle name="Название" xfId="112"/>
    <cellStyle name="Обычный 2" xfId="113"/>
    <cellStyle name="Обычный 2 2" xfId="114"/>
    <cellStyle name="Обычный 3" xfId="115"/>
    <cellStyle name="Обычный 3 2" xfId="116"/>
    <cellStyle name="Обычный_ZV1PIV98" xfId="117"/>
    <cellStyle name="Обычный_Додаток 4" xfId="118"/>
    <cellStyle name="Обычный_Додаток 5" xfId="119"/>
    <cellStyle name="Примечание 2" xfId="120"/>
    <cellStyle name="Середній" xfId="121"/>
    <cellStyle name="Стиль 1" xfId="122"/>
    <cellStyle name="Текст попередження" xfId="123"/>
    <cellStyle name="Текст попередження 2" xfId="124"/>
    <cellStyle name="Текст предупреждения" xfId="125"/>
    <cellStyle name="Тысячи [0]_Розподіл (2)" xfId="126"/>
    <cellStyle name="Тысячи_Розподіл (2)" xfId="127"/>
  </cellStyles>
  <dxfs count="1">
    <dxf>
      <font>
        <b val="1"/>
        <i val="0"/>
      </font>
      <fill>
        <patternFill patternType="solid">
          <bgColor indexed="41"/>
        </patternFill>
      </fill>
    </dxf>
  </dxfs>
  <tableStyles count="0" defaultTableStyle="TableStyleMedium9" defaultPivotStyle="PivotStyleLight16"/>
  <colors>
    <mruColors>
      <color rgb="0099CCFF"/>
      <color rgb="0033CCCC"/>
      <color rgb="00FFFF00"/>
      <color rgb="00CCFFFF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13"/>
  <sheetViews>
    <sheetView tabSelected="1" view="pageBreakPreview" zoomScale="75" zoomScaleNormal="75" workbookViewId="0">
      <pane xSplit="3" ySplit="9" topLeftCell="D10" activePane="bottomRight" state="frozen"/>
      <selection/>
      <selection pane="topRight"/>
      <selection pane="bottomLeft"/>
      <selection pane="bottomRight" activeCell="A6" sqref="A6"/>
    </sheetView>
  </sheetViews>
  <sheetFormatPr defaultColWidth="7.85185185185185" defaultRowHeight="15.6"/>
  <cols>
    <col min="1" max="1" width="12.4259259259259" style="145" customWidth="1"/>
    <col min="2" max="2" width="83.1388888888889" style="1" customWidth="1"/>
    <col min="3" max="3" width="0.138888888888889" style="1" customWidth="1"/>
    <col min="4" max="4" width="20.5740740740741" style="95" customWidth="1"/>
    <col min="5" max="5" width="21.287037037037" style="146" customWidth="1"/>
    <col min="6" max="6" width="21.8518518518519" style="95" customWidth="1"/>
    <col min="7" max="7" width="19.4259259259259" style="145" customWidth="1"/>
    <col min="8" max="8" width="21.4259259259259" style="1" customWidth="1"/>
    <col min="9" max="9" width="20.4259259259259" style="1" customWidth="1"/>
    <col min="10" max="10" width="17.712962962963" style="1" customWidth="1"/>
    <col min="11" max="11" width="17.712962962963" style="94" customWidth="1"/>
    <col min="12" max="12" width="19.8518518518519" style="94" customWidth="1"/>
    <col min="13" max="13" width="18.4259259259259" style="17" customWidth="1"/>
    <col min="14" max="14" width="13.5740740740741" style="17" customWidth="1"/>
    <col min="15" max="15" width="19.5740740740741" style="17" customWidth="1"/>
    <col min="16" max="16" width="20.712962962963" style="17" customWidth="1"/>
    <col min="17" max="17" width="20.8518518518519" style="17" customWidth="1"/>
    <col min="18" max="18" width="13.287037037037" style="17" customWidth="1"/>
    <col min="19" max="33" width="7.85185185185185" style="1" customWidth="1"/>
    <col min="34" max="16384" width="7.85185185185185" style="17"/>
  </cols>
  <sheetData>
    <row r="1" s="139" customFormat="1" ht="20.4" spans="1:18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</row>
    <row r="2" s="140" customFormat="1" ht="24" customHeight="1" spans="1:18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="141" customFormat="1" ht="21.6" customHeight="1" spans="1:18">
      <c r="A3" s="149" t="s">
        <v>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="142" customFormat="1" ht="24.75" customHeight="1" spans="1:18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5" s="142" customFormat="1" ht="23.25" customHeight="1" spans="1:18">
      <c r="A5" s="150" t="s">
        <v>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</row>
    <row r="6" ht="28.5" customHeight="1" spans="1:18">
      <c r="A6" s="151"/>
      <c r="B6" s="152" t="s">
        <v>5</v>
      </c>
      <c r="C6" s="152"/>
      <c r="D6" s="153"/>
      <c r="E6" s="153"/>
      <c r="F6" s="154"/>
      <c r="G6" s="155"/>
      <c r="H6" s="26"/>
      <c r="I6" s="26"/>
      <c r="J6" s="17"/>
      <c r="K6" s="24"/>
      <c r="L6" s="96"/>
      <c r="M6" s="202"/>
      <c r="N6" s="26"/>
      <c r="Q6" s="99" t="s">
        <v>6</v>
      </c>
      <c r="R6" s="99"/>
    </row>
    <row r="7" s="1" customFormat="1" ht="28.5" customHeight="1" spans="1:18">
      <c r="A7" s="156" t="s">
        <v>7</v>
      </c>
      <c r="B7" s="30" t="s">
        <v>8</v>
      </c>
      <c r="C7" s="31" t="s">
        <v>9</v>
      </c>
      <c r="D7" s="31"/>
      <c r="E7" s="31"/>
      <c r="F7" s="31"/>
      <c r="G7" s="31"/>
      <c r="H7" s="31"/>
      <c r="I7" s="31"/>
      <c r="J7" s="31"/>
      <c r="K7" s="31" t="s">
        <v>10</v>
      </c>
      <c r="L7" s="203"/>
      <c r="M7" s="203"/>
      <c r="N7" s="203"/>
      <c r="O7" s="204" t="s">
        <v>11</v>
      </c>
      <c r="P7" s="204"/>
      <c r="Q7" s="211"/>
      <c r="R7" s="212"/>
    </row>
    <row r="8" s="1" customFormat="1" ht="90" customHeight="1" spans="1:18">
      <c r="A8" s="156"/>
      <c r="B8" s="30"/>
      <c r="C8" s="157" t="s">
        <v>12</v>
      </c>
      <c r="D8" s="158" t="s">
        <v>13</v>
      </c>
      <c r="E8" s="33" t="s">
        <v>14</v>
      </c>
      <c r="F8" s="33" t="s">
        <v>15</v>
      </c>
      <c r="G8" s="159" t="s">
        <v>16</v>
      </c>
      <c r="H8" s="36" t="s">
        <v>17</v>
      </c>
      <c r="I8" s="36" t="s">
        <v>18</v>
      </c>
      <c r="J8" s="37" t="s">
        <v>19</v>
      </c>
      <c r="K8" s="33" t="s">
        <v>20</v>
      </c>
      <c r="L8" s="34" t="s">
        <v>15</v>
      </c>
      <c r="M8" s="105" t="s">
        <v>21</v>
      </c>
      <c r="N8" s="105" t="s">
        <v>22</v>
      </c>
      <c r="O8" s="104" t="s">
        <v>13</v>
      </c>
      <c r="P8" s="105" t="s">
        <v>15</v>
      </c>
      <c r="Q8" s="213" t="s">
        <v>23</v>
      </c>
      <c r="R8" s="214" t="s">
        <v>22</v>
      </c>
    </row>
    <row r="9" s="143" customFormat="1" ht="13.8" spans="1:33">
      <c r="A9" s="160">
        <v>1</v>
      </c>
      <c r="B9" s="38">
        <v>2</v>
      </c>
      <c r="C9" s="40" t="s">
        <v>24</v>
      </c>
      <c r="D9" s="39" t="s">
        <v>24</v>
      </c>
      <c r="E9" s="39" t="s">
        <v>25</v>
      </c>
      <c r="F9" s="39" t="s">
        <v>26</v>
      </c>
      <c r="G9" s="161" t="s">
        <v>27</v>
      </c>
      <c r="H9" s="40" t="s">
        <v>28</v>
      </c>
      <c r="I9" s="40" t="s">
        <v>29</v>
      </c>
      <c r="J9" s="40" t="s">
        <v>30</v>
      </c>
      <c r="K9" s="205" t="s">
        <v>31</v>
      </c>
      <c r="L9" s="39" t="s">
        <v>32</v>
      </c>
      <c r="M9" s="40" t="s">
        <v>33</v>
      </c>
      <c r="N9" s="40" t="s">
        <v>34</v>
      </c>
      <c r="O9" s="40" t="s">
        <v>35</v>
      </c>
      <c r="P9" s="40" t="s">
        <v>36</v>
      </c>
      <c r="Q9" s="215" t="s">
        <v>37</v>
      </c>
      <c r="R9" s="40" t="s">
        <v>38</v>
      </c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</row>
    <row r="10" ht="32.25" customHeight="1" spans="1:18">
      <c r="A10" s="162">
        <v>10000000</v>
      </c>
      <c r="B10" s="30" t="s">
        <v>39</v>
      </c>
      <c r="C10" s="163" t="e">
        <f>C11+C14+C17+#REF!+#REF!</f>
        <v>#REF!</v>
      </c>
      <c r="D10" s="107">
        <f>D11+D14+D17+D21</f>
        <v>1019525.2</v>
      </c>
      <c r="E10" s="107">
        <f>E11+E17+E21</f>
        <v>241563.6</v>
      </c>
      <c r="F10" s="107">
        <f>F11+F14+F17+F21</f>
        <v>257824.64175</v>
      </c>
      <c r="G10" s="107">
        <f t="shared" ref="G10:G27" si="0">F10-E10</f>
        <v>16261.04175</v>
      </c>
      <c r="H10" s="44">
        <f>IFERROR(F10/E10,"")</f>
        <v>1.06731577832919</v>
      </c>
      <c r="I10" s="43">
        <f t="shared" ref="I10:I23" si="1">F10-D10</f>
        <v>-761700.55825</v>
      </c>
      <c r="J10" s="44">
        <f>IFERROR(F10/D10,"")</f>
        <v>0.252886973024306</v>
      </c>
      <c r="K10" s="43">
        <f>K11+K14+K17+K21</f>
        <v>3900</v>
      </c>
      <c r="L10" s="43">
        <f>L11+L14+L17+L21</f>
        <v>2287.11846</v>
      </c>
      <c r="M10" s="43">
        <f>L10-K10</f>
        <v>-1612.88154</v>
      </c>
      <c r="N10" s="44">
        <f>IFERROR(L10/K10,"")</f>
        <v>0.586440630769231</v>
      </c>
      <c r="O10" s="43">
        <f t="shared" ref="O10:O20" si="2">D10+K10</f>
        <v>1023425.2</v>
      </c>
      <c r="P10" s="43">
        <f t="shared" ref="P10:P24" si="3">L10+F10</f>
        <v>260111.76021</v>
      </c>
      <c r="Q10" s="217">
        <f t="shared" ref="Q10:Q20" si="4">P10-O10</f>
        <v>-763313.43979</v>
      </c>
      <c r="R10" s="44">
        <f>IFERROR(P10/O10,"")</f>
        <v>0.254158056895609</v>
      </c>
    </row>
    <row r="11" ht="32.25" customHeight="1" spans="1:18">
      <c r="A11" s="162">
        <v>11000000</v>
      </c>
      <c r="B11" s="164" t="s">
        <v>40</v>
      </c>
      <c r="C11" s="163">
        <f>C12+C13</f>
        <v>107497.5</v>
      </c>
      <c r="D11" s="107">
        <f>D12+D13</f>
        <v>1011489.9</v>
      </c>
      <c r="E11" s="107">
        <f>E12+E13</f>
        <v>239228.1</v>
      </c>
      <c r="F11" s="107">
        <f>F12+F13</f>
        <v>254877.43295</v>
      </c>
      <c r="G11" s="107">
        <f t="shared" si="0"/>
        <v>15649.33295</v>
      </c>
      <c r="H11" s="44">
        <f>IFERROR(F11/E11,"")</f>
        <v>1.06541594800109</v>
      </c>
      <c r="I11" s="43">
        <f t="shared" si="1"/>
        <v>-756612.46705</v>
      </c>
      <c r="J11" s="44">
        <f t="shared" ref="J11:J35" si="5">IFERROR(F11/D11,"")</f>
        <v>0.251982182867076</v>
      </c>
      <c r="K11" s="43">
        <f>K12+K13</f>
        <v>0</v>
      </c>
      <c r="L11" s="43">
        <f>L12+L13</f>
        <v>0</v>
      </c>
      <c r="M11" s="43">
        <f>L11-K11</f>
        <v>0</v>
      </c>
      <c r="N11" s="44" t="str">
        <f t="shared" ref="N11:N35" si="6">IFERROR(L11/K11,"")</f>
        <v/>
      </c>
      <c r="O11" s="43">
        <f t="shared" si="2"/>
        <v>1011489.9</v>
      </c>
      <c r="P11" s="43">
        <f t="shared" si="3"/>
        <v>254877.43295</v>
      </c>
      <c r="Q11" s="217">
        <f t="shared" si="4"/>
        <v>-756612.46705</v>
      </c>
      <c r="R11" s="44">
        <f t="shared" ref="R11:R36" si="7">IFERROR(P11/O11,"")</f>
        <v>0.251982182867076</v>
      </c>
    </row>
    <row r="12" s="3" customFormat="1" ht="23.25" customHeight="1" spans="1:33">
      <c r="A12" s="165">
        <v>11010000</v>
      </c>
      <c r="B12" s="55" t="s">
        <v>41</v>
      </c>
      <c r="C12" s="166">
        <v>106199</v>
      </c>
      <c r="D12" s="167">
        <v>930904</v>
      </c>
      <c r="E12" s="167">
        <v>212214.2</v>
      </c>
      <c r="F12" s="167">
        <v>224119.92336</v>
      </c>
      <c r="G12" s="167">
        <f t="shared" si="0"/>
        <v>11905.72336</v>
      </c>
      <c r="H12" s="48">
        <f>IFERROR(F12/E12,"")</f>
        <v>1.05610238787037</v>
      </c>
      <c r="I12" s="206">
        <f t="shared" si="1"/>
        <v>-706784.07664</v>
      </c>
      <c r="J12" s="48">
        <f t="shared" si="5"/>
        <v>0.24075514055155</v>
      </c>
      <c r="K12" s="47">
        <v>0</v>
      </c>
      <c r="L12" s="47">
        <v>0</v>
      </c>
      <c r="M12" s="47">
        <v>0</v>
      </c>
      <c r="N12" s="48" t="str">
        <f t="shared" si="6"/>
        <v/>
      </c>
      <c r="O12" s="47">
        <f t="shared" si="2"/>
        <v>930904</v>
      </c>
      <c r="P12" s="206">
        <f t="shared" si="3"/>
        <v>224119.92336</v>
      </c>
      <c r="Q12" s="218">
        <f t="shared" si="4"/>
        <v>-706784.07664</v>
      </c>
      <c r="R12" s="48">
        <f t="shared" si="7"/>
        <v>0.24075514055155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="3" customFormat="1" ht="24" customHeight="1" spans="1:33">
      <c r="A13" s="165">
        <v>11020000</v>
      </c>
      <c r="B13" s="55" t="s">
        <v>42</v>
      </c>
      <c r="C13" s="166">
        <v>1298.5</v>
      </c>
      <c r="D13" s="167">
        <v>80585.9</v>
      </c>
      <c r="E13" s="167">
        <v>27013.9</v>
      </c>
      <c r="F13" s="167">
        <v>30757.50959</v>
      </c>
      <c r="G13" s="167">
        <f t="shared" si="0"/>
        <v>3743.60959</v>
      </c>
      <c r="H13" s="48">
        <f>IFERROR(F13/E13,"")</f>
        <v>1.13858086355543</v>
      </c>
      <c r="I13" s="206">
        <f t="shared" si="1"/>
        <v>-49828.39041</v>
      </c>
      <c r="J13" s="48">
        <f t="shared" si="5"/>
        <v>0.381673587935358</v>
      </c>
      <c r="K13" s="47">
        <v>0</v>
      </c>
      <c r="L13" s="47">
        <v>0</v>
      </c>
      <c r="M13" s="47">
        <v>0</v>
      </c>
      <c r="N13" s="48" t="str">
        <f t="shared" si="6"/>
        <v/>
      </c>
      <c r="O13" s="47">
        <f t="shared" si="2"/>
        <v>80585.9</v>
      </c>
      <c r="P13" s="206">
        <f t="shared" si="3"/>
        <v>30757.50959</v>
      </c>
      <c r="Q13" s="218">
        <f t="shared" si="4"/>
        <v>-49828.39041</v>
      </c>
      <c r="R13" s="48">
        <f t="shared" si="7"/>
        <v>0.381673587935358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ht="17.4" spans="1:18">
      <c r="A14" s="162">
        <v>12000000</v>
      </c>
      <c r="B14" s="164" t="s">
        <v>43</v>
      </c>
      <c r="C14" s="168">
        <f>C15</f>
        <v>0</v>
      </c>
      <c r="D14" s="107">
        <f>D15</f>
        <v>0</v>
      </c>
      <c r="E14" s="107"/>
      <c r="F14" s="107">
        <f>F15</f>
        <v>0</v>
      </c>
      <c r="G14" s="107">
        <f t="shared" si="0"/>
        <v>0</v>
      </c>
      <c r="H14" s="44" t="str">
        <f t="shared" ref="H14:H35" si="8">IFERROR(F14/E14,"")</f>
        <v/>
      </c>
      <c r="I14" s="43">
        <f t="shared" si="1"/>
        <v>0</v>
      </c>
      <c r="J14" s="44" t="str">
        <f t="shared" si="5"/>
        <v/>
      </c>
      <c r="K14" s="207">
        <f>K15</f>
        <v>0</v>
      </c>
      <c r="L14" s="207">
        <f>L15</f>
        <v>0</v>
      </c>
      <c r="M14" s="207">
        <f>M15</f>
        <v>0</v>
      </c>
      <c r="N14" s="44" t="str">
        <f t="shared" si="6"/>
        <v/>
      </c>
      <c r="O14" s="43">
        <f t="shared" si="2"/>
        <v>0</v>
      </c>
      <c r="P14" s="43">
        <f t="shared" si="3"/>
        <v>0</v>
      </c>
      <c r="Q14" s="217">
        <f t="shared" si="4"/>
        <v>0</v>
      </c>
      <c r="R14" s="44" t="str">
        <f t="shared" si="7"/>
        <v/>
      </c>
    </row>
    <row r="15" ht="37.5" hidden="1" customHeight="1" spans="1:18">
      <c r="A15" s="169">
        <v>12020000</v>
      </c>
      <c r="B15" s="51" t="s">
        <v>44</v>
      </c>
      <c r="C15" s="170"/>
      <c r="D15" s="171">
        <v>0</v>
      </c>
      <c r="E15" s="171"/>
      <c r="F15" s="171">
        <v>0</v>
      </c>
      <c r="G15" s="171">
        <f t="shared" si="0"/>
        <v>0</v>
      </c>
      <c r="H15" s="44" t="str">
        <f t="shared" si="8"/>
        <v/>
      </c>
      <c r="I15" s="185">
        <f t="shared" si="1"/>
        <v>0</v>
      </c>
      <c r="J15" s="44" t="str">
        <f t="shared" si="5"/>
        <v/>
      </c>
      <c r="K15" s="52">
        <v>0</v>
      </c>
      <c r="L15" s="52">
        <v>0</v>
      </c>
      <c r="M15" s="52">
        <f t="shared" ref="M15:M24" si="9">L15-K15</f>
        <v>0</v>
      </c>
      <c r="N15" s="44" t="str">
        <f t="shared" si="6"/>
        <v/>
      </c>
      <c r="O15" s="52">
        <f t="shared" si="2"/>
        <v>0</v>
      </c>
      <c r="P15" s="185">
        <f t="shared" si="3"/>
        <v>0</v>
      </c>
      <c r="Q15" s="219">
        <f t="shared" si="4"/>
        <v>0</v>
      </c>
      <c r="R15" s="44" t="str">
        <f t="shared" si="7"/>
        <v/>
      </c>
    </row>
    <row r="16" ht="18" hidden="1" spans="1:18">
      <c r="A16" s="169">
        <v>12030000</v>
      </c>
      <c r="B16" s="51" t="s">
        <v>45</v>
      </c>
      <c r="C16" s="170"/>
      <c r="D16" s="171"/>
      <c r="E16" s="171"/>
      <c r="F16" s="171"/>
      <c r="G16" s="171">
        <f t="shared" si="0"/>
        <v>0</v>
      </c>
      <c r="H16" s="44" t="str">
        <f t="shared" si="8"/>
        <v/>
      </c>
      <c r="I16" s="185">
        <f t="shared" si="1"/>
        <v>0</v>
      </c>
      <c r="J16" s="44" t="str">
        <f t="shared" si="5"/>
        <v/>
      </c>
      <c r="K16" s="52"/>
      <c r="L16" s="52"/>
      <c r="M16" s="52">
        <f t="shared" si="9"/>
        <v>0</v>
      </c>
      <c r="N16" s="44" t="str">
        <f t="shared" si="6"/>
        <v/>
      </c>
      <c r="O16" s="52">
        <f t="shared" si="2"/>
        <v>0</v>
      </c>
      <c r="P16" s="185">
        <f t="shared" si="3"/>
        <v>0</v>
      </c>
      <c r="Q16" s="219">
        <f t="shared" si="4"/>
        <v>0</v>
      </c>
      <c r="R16" s="44" t="str">
        <f t="shared" si="7"/>
        <v/>
      </c>
    </row>
    <row r="17" ht="23.25" customHeight="1" spans="1:18">
      <c r="A17" s="162">
        <v>13000000</v>
      </c>
      <c r="B17" s="164" t="s">
        <v>46</v>
      </c>
      <c r="C17" s="168" t="e">
        <f>C18+#REF!+#REF!+#REF!</f>
        <v>#REF!</v>
      </c>
      <c r="D17" s="107">
        <f>SUM(D18:D20)</f>
        <v>8035.3</v>
      </c>
      <c r="E17" s="107">
        <f>SUM(E18:E20)</f>
        <v>2335.5</v>
      </c>
      <c r="F17" s="107">
        <f>SUM(F18:F20)</f>
        <v>2947.2088</v>
      </c>
      <c r="G17" s="107">
        <f t="shared" si="0"/>
        <v>611.7088</v>
      </c>
      <c r="H17" s="44">
        <f t="shared" si="8"/>
        <v>1.26191770498823</v>
      </c>
      <c r="I17" s="43">
        <f t="shared" si="1"/>
        <v>-5088.0912</v>
      </c>
      <c r="J17" s="44">
        <f t="shared" si="5"/>
        <v>0.366782671462173</v>
      </c>
      <c r="K17" s="43">
        <f>K18+K19+K20</f>
        <v>0</v>
      </c>
      <c r="L17" s="43">
        <f>L18+L19+L20</f>
        <v>0</v>
      </c>
      <c r="M17" s="43">
        <f t="shared" si="9"/>
        <v>0</v>
      </c>
      <c r="N17" s="44" t="str">
        <f t="shared" si="6"/>
        <v/>
      </c>
      <c r="O17" s="43">
        <f t="shared" si="2"/>
        <v>8035.3</v>
      </c>
      <c r="P17" s="43">
        <f t="shared" si="3"/>
        <v>2947.2088</v>
      </c>
      <c r="Q17" s="217">
        <f t="shared" si="4"/>
        <v>-5088.0912</v>
      </c>
      <c r="R17" s="44">
        <f t="shared" si="7"/>
        <v>0.366782671462173</v>
      </c>
    </row>
    <row r="18" s="3" customFormat="1" ht="18" spans="1:33">
      <c r="A18" s="165">
        <v>13010000</v>
      </c>
      <c r="B18" s="55" t="s">
        <v>47</v>
      </c>
      <c r="C18" s="166">
        <v>1</v>
      </c>
      <c r="D18" s="167">
        <v>0</v>
      </c>
      <c r="E18" s="167"/>
      <c r="F18" s="167">
        <v>0</v>
      </c>
      <c r="G18" s="167">
        <f t="shared" si="0"/>
        <v>0</v>
      </c>
      <c r="H18" s="172" t="str">
        <f t="shared" si="8"/>
        <v/>
      </c>
      <c r="I18" s="206">
        <f t="shared" si="1"/>
        <v>0</v>
      </c>
      <c r="J18" s="172" t="str">
        <f t="shared" si="5"/>
        <v/>
      </c>
      <c r="K18" s="47">
        <v>0</v>
      </c>
      <c r="L18" s="47">
        <v>0</v>
      </c>
      <c r="M18" s="47">
        <f t="shared" si="9"/>
        <v>0</v>
      </c>
      <c r="N18" s="172" t="str">
        <f t="shared" si="6"/>
        <v/>
      </c>
      <c r="O18" s="47">
        <f t="shared" si="2"/>
        <v>0</v>
      </c>
      <c r="P18" s="206">
        <f t="shared" si="3"/>
        <v>0</v>
      </c>
      <c r="Q18" s="218">
        <f t="shared" si="4"/>
        <v>0</v>
      </c>
      <c r="R18" s="172" t="str">
        <f t="shared" si="7"/>
        <v/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="3" customFormat="1" ht="24" customHeight="1" spans="1:33">
      <c r="A19" s="165">
        <v>13020000</v>
      </c>
      <c r="B19" s="55" t="s">
        <v>48</v>
      </c>
      <c r="C19" s="166"/>
      <c r="D19" s="167">
        <v>5000</v>
      </c>
      <c r="E19" s="167">
        <v>1089</v>
      </c>
      <c r="F19" s="167">
        <v>1541.55573</v>
      </c>
      <c r="G19" s="167">
        <f t="shared" si="0"/>
        <v>452.55573</v>
      </c>
      <c r="H19" s="48">
        <f t="shared" si="8"/>
        <v>1.41557</v>
      </c>
      <c r="I19" s="206">
        <f t="shared" si="1"/>
        <v>-3458.44427</v>
      </c>
      <c r="J19" s="48">
        <f t="shared" si="5"/>
        <v>0.308311146</v>
      </c>
      <c r="K19" s="47">
        <v>0</v>
      </c>
      <c r="L19" s="47">
        <v>0</v>
      </c>
      <c r="M19" s="47">
        <f t="shared" si="9"/>
        <v>0</v>
      </c>
      <c r="N19" s="48" t="str">
        <f t="shared" si="6"/>
        <v/>
      </c>
      <c r="O19" s="47">
        <f t="shared" si="2"/>
        <v>5000</v>
      </c>
      <c r="P19" s="206">
        <f t="shared" si="3"/>
        <v>1541.55573</v>
      </c>
      <c r="Q19" s="218">
        <f t="shared" si="4"/>
        <v>-3458.44427</v>
      </c>
      <c r="R19" s="48">
        <f t="shared" si="7"/>
        <v>0.308311146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="3" customFormat="1" ht="23.25" customHeight="1" spans="1:33">
      <c r="A20" s="165">
        <v>13030000</v>
      </c>
      <c r="B20" s="55" t="s">
        <v>49</v>
      </c>
      <c r="C20" s="166"/>
      <c r="D20" s="167">
        <v>3035.3</v>
      </c>
      <c r="E20" s="167">
        <v>1246.5</v>
      </c>
      <c r="F20" s="167">
        <v>1405.65307</v>
      </c>
      <c r="G20" s="167">
        <f t="shared" si="0"/>
        <v>159.15307</v>
      </c>
      <c r="H20" s="48">
        <f t="shared" si="8"/>
        <v>1.12767995988769</v>
      </c>
      <c r="I20" s="206">
        <f t="shared" si="1"/>
        <v>-1629.64693</v>
      </c>
      <c r="J20" s="48">
        <f t="shared" si="5"/>
        <v>0.463101858135934</v>
      </c>
      <c r="K20" s="47">
        <v>0</v>
      </c>
      <c r="L20" s="47">
        <v>0</v>
      </c>
      <c r="M20" s="47">
        <f t="shared" si="9"/>
        <v>0</v>
      </c>
      <c r="N20" s="48" t="str">
        <f t="shared" si="6"/>
        <v/>
      </c>
      <c r="O20" s="47">
        <f t="shared" si="2"/>
        <v>3035.3</v>
      </c>
      <c r="P20" s="206">
        <f t="shared" si="3"/>
        <v>1405.65307</v>
      </c>
      <c r="Q20" s="218">
        <f t="shared" si="4"/>
        <v>-1629.64693</v>
      </c>
      <c r="R20" s="48">
        <f t="shared" si="7"/>
        <v>0.463101858135934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ht="23.25" customHeight="1" spans="1:18">
      <c r="A21" s="162">
        <v>19000000</v>
      </c>
      <c r="B21" s="30" t="s">
        <v>50</v>
      </c>
      <c r="C21" s="166"/>
      <c r="D21" s="107">
        <f>D22+D23</f>
        <v>0</v>
      </c>
      <c r="E21" s="107">
        <f>E22+E23</f>
        <v>0</v>
      </c>
      <c r="F21" s="107">
        <f>F22+F23</f>
        <v>0</v>
      </c>
      <c r="G21" s="107">
        <f t="shared" si="0"/>
        <v>0</v>
      </c>
      <c r="H21" s="44" t="str">
        <f t="shared" si="8"/>
        <v/>
      </c>
      <c r="I21" s="43">
        <f t="shared" si="1"/>
        <v>0</v>
      </c>
      <c r="J21" s="44" t="str">
        <f t="shared" si="5"/>
        <v/>
      </c>
      <c r="K21" s="43">
        <f>K22+K23</f>
        <v>3900</v>
      </c>
      <c r="L21" s="43">
        <f>L22+L23</f>
        <v>2287.11846</v>
      </c>
      <c r="M21" s="43">
        <f t="shared" si="9"/>
        <v>-1612.88154</v>
      </c>
      <c r="N21" s="44">
        <f t="shared" si="6"/>
        <v>0.586440630769231</v>
      </c>
      <c r="O21" s="43">
        <f t="shared" ref="O21:O56" si="10">D21+K21</f>
        <v>3900</v>
      </c>
      <c r="P21" s="43">
        <f t="shared" si="3"/>
        <v>2287.11846</v>
      </c>
      <c r="Q21" s="43">
        <f t="shared" ref="Q21:Q46" si="11">P21-O21</f>
        <v>-1612.88154</v>
      </c>
      <c r="R21" s="44">
        <f t="shared" si="7"/>
        <v>0.586440630769231</v>
      </c>
    </row>
    <row r="22" s="3" customFormat="1" ht="21.75" customHeight="1" spans="1:33">
      <c r="A22" s="165">
        <v>19010000</v>
      </c>
      <c r="B22" s="55" t="s">
        <v>51</v>
      </c>
      <c r="C22" s="166"/>
      <c r="D22" s="167">
        <v>0</v>
      </c>
      <c r="E22" s="167">
        <v>0</v>
      </c>
      <c r="F22" s="167">
        <v>0</v>
      </c>
      <c r="G22" s="167">
        <f t="shared" si="0"/>
        <v>0</v>
      </c>
      <c r="H22" s="48" t="str">
        <f t="shared" si="8"/>
        <v/>
      </c>
      <c r="I22" s="206">
        <f t="shared" si="1"/>
        <v>0</v>
      </c>
      <c r="J22" s="48" t="str">
        <f t="shared" si="5"/>
        <v/>
      </c>
      <c r="K22" s="47">
        <v>3900</v>
      </c>
      <c r="L22" s="47">
        <v>2287.11846</v>
      </c>
      <c r="M22" s="47">
        <f t="shared" si="9"/>
        <v>-1612.88154</v>
      </c>
      <c r="N22" s="48">
        <f t="shared" si="6"/>
        <v>0.586440630769231</v>
      </c>
      <c r="O22" s="47">
        <f t="shared" si="10"/>
        <v>3900</v>
      </c>
      <c r="P22" s="206">
        <f t="shared" si="3"/>
        <v>2287.11846</v>
      </c>
      <c r="Q22" s="47">
        <f t="shared" si="11"/>
        <v>-1612.88154</v>
      </c>
      <c r="R22" s="48">
        <f t="shared" si="7"/>
        <v>0.586440630769231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ht="18.75" hidden="1" customHeight="1" spans="1:18">
      <c r="A23" s="169">
        <v>19050000</v>
      </c>
      <c r="B23" s="51" t="s">
        <v>52</v>
      </c>
      <c r="C23" s="166"/>
      <c r="D23" s="171">
        <v>0</v>
      </c>
      <c r="E23" s="171">
        <v>0</v>
      </c>
      <c r="F23" s="171">
        <v>0</v>
      </c>
      <c r="G23" s="171">
        <f t="shared" si="0"/>
        <v>0</v>
      </c>
      <c r="H23" s="44" t="str">
        <f t="shared" si="8"/>
        <v/>
      </c>
      <c r="I23" s="185">
        <f t="shared" si="1"/>
        <v>0</v>
      </c>
      <c r="J23" s="44" t="str">
        <f t="shared" si="5"/>
        <v/>
      </c>
      <c r="K23" s="52">
        <v>0</v>
      </c>
      <c r="L23" s="52">
        <v>0</v>
      </c>
      <c r="M23" s="52">
        <f t="shared" si="9"/>
        <v>0</v>
      </c>
      <c r="N23" s="44" t="str">
        <f t="shared" si="6"/>
        <v/>
      </c>
      <c r="O23" s="52">
        <f t="shared" si="10"/>
        <v>0</v>
      </c>
      <c r="P23" s="185">
        <f t="shared" si="3"/>
        <v>0</v>
      </c>
      <c r="Q23" s="52">
        <f t="shared" si="11"/>
        <v>0</v>
      </c>
      <c r="R23" s="44" t="str">
        <f t="shared" si="7"/>
        <v/>
      </c>
    </row>
    <row r="24" ht="24" customHeight="1" spans="1:19">
      <c r="A24" s="162">
        <v>20000000</v>
      </c>
      <c r="B24" s="30" t="s">
        <v>53</v>
      </c>
      <c r="C24" s="168">
        <v>5750.4</v>
      </c>
      <c r="D24" s="107">
        <f>D25+D26+D30</f>
        <v>25767.7</v>
      </c>
      <c r="E24" s="107">
        <f>E25+E26+E30</f>
        <v>6819</v>
      </c>
      <c r="F24" s="107">
        <f>F25+F26+F30</f>
        <v>9723.75333</v>
      </c>
      <c r="G24" s="107">
        <f>G25+G26+G30</f>
        <v>2904.75333</v>
      </c>
      <c r="H24" s="44">
        <f t="shared" si="8"/>
        <v>1.42597937087549</v>
      </c>
      <c r="I24" s="107">
        <f>I25+I26+I30</f>
        <v>-16043.94667</v>
      </c>
      <c r="J24" s="44">
        <f t="shared" si="5"/>
        <v>0.377362097897756</v>
      </c>
      <c r="K24" s="43">
        <f>K25+K26+K30+K34</f>
        <v>200876.89177</v>
      </c>
      <c r="L24" s="43">
        <f>L25+L26+L30+L34</f>
        <v>49570.13861</v>
      </c>
      <c r="M24" s="43">
        <f t="shared" si="9"/>
        <v>-151306.75316</v>
      </c>
      <c r="N24" s="44">
        <f t="shared" si="6"/>
        <v>0.246768745639278</v>
      </c>
      <c r="O24" s="43">
        <f t="shared" si="10"/>
        <v>226644.59177</v>
      </c>
      <c r="P24" s="208">
        <f t="shared" si="3"/>
        <v>59293.89194</v>
      </c>
      <c r="Q24" s="43">
        <f t="shared" si="11"/>
        <v>-167350.69983</v>
      </c>
      <c r="R24" s="44">
        <f t="shared" si="7"/>
        <v>0.26161617833869</v>
      </c>
      <c r="S24" s="220"/>
    </row>
    <row r="25" ht="39" customHeight="1" spans="1:18">
      <c r="A25" s="162">
        <v>21000000</v>
      </c>
      <c r="B25" s="164" t="s">
        <v>54</v>
      </c>
      <c r="C25" s="168">
        <v>1</v>
      </c>
      <c r="D25" s="107">
        <v>17.6</v>
      </c>
      <c r="E25" s="107">
        <v>4.4</v>
      </c>
      <c r="F25" s="107">
        <v>19.228</v>
      </c>
      <c r="G25" s="107">
        <f>F25-E25</f>
        <v>14.828</v>
      </c>
      <c r="H25" s="44">
        <f t="shared" si="8"/>
        <v>4.37</v>
      </c>
      <c r="I25" s="43">
        <f>F25-D25</f>
        <v>1.628</v>
      </c>
      <c r="J25" s="44">
        <f t="shared" si="5"/>
        <v>1.0925</v>
      </c>
      <c r="K25" s="43"/>
      <c r="L25" s="43">
        <v>40.3745</v>
      </c>
      <c r="M25" s="43">
        <f t="shared" ref="M25:M30" si="12">L25-K25</f>
        <v>40.3745</v>
      </c>
      <c r="N25" s="44" t="str">
        <f t="shared" si="6"/>
        <v/>
      </c>
      <c r="O25" s="43">
        <f t="shared" si="10"/>
        <v>17.6</v>
      </c>
      <c r="P25" s="43">
        <f t="shared" ref="P25:P56" si="13">L25+F25</f>
        <v>59.6025</v>
      </c>
      <c r="Q25" s="43">
        <f t="shared" si="11"/>
        <v>42.0025</v>
      </c>
      <c r="R25" s="44">
        <f t="shared" si="7"/>
        <v>3.38650568181818</v>
      </c>
    </row>
    <row r="26" ht="30.75" customHeight="1" spans="1:18">
      <c r="A26" s="162">
        <v>22000000</v>
      </c>
      <c r="B26" s="164" t="s">
        <v>55</v>
      </c>
      <c r="C26" s="168">
        <v>4948.8</v>
      </c>
      <c r="D26" s="107">
        <f>SUM(D28:D28)+D29+D27</f>
        <v>24955.1</v>
      </c>
      <c r="E26" s="107">
        <f>SUM(E28:E28)+E29+E27</f>
        <v>6019.6</v>
      </c>
      <c r="F26" s="107">
        <f>SUM(F28:F28)+F29+F27</f>
        <v>8701.01422</v>
      </c>
      <c r="G26" s="107">
        <f t="shared" si="0"/>
        <v>2681.41422</v>
      </c>
      <c r="H26" s="44">
        <f t="shared" si="8"/>
        <v>1.44544724234168</v>
      </c>
      <c r="I26" s="107">
        <f>F26-D26</f>
        <v>-16254.08578</v>
      </c>
      <c r="J26" s="44">
        <f t="shared" si="5"/>
        <v>0.348666774326691</v>
      </c>
      <c r="K26" s="43">
        <f>SUM(K28:K28)+K29+K27</f>
        <v>0</v>
      </c>
      <c r="L26" s="43">
        <f>SUM(L28:L28)+L29+L27</f>
        <v>0</v>
      </c>
      <c r="M26" s="43">
        <f t="shared" si="12"/>
        <v>0</v>
      </c>
      <c r="N26" s="44" t="str">
        <f t="shared" si="6"/>
        <v/>
      </c>
      <c r="O26" s="43">
        <f t="shared" si="10"/>
        <v>24955.1</v>
      </c>
      <c r="P26" s="43">
        <f t="shared" si="13"/>
        <v>8701.01422</v>
      </c>
      <c r="Q26" s="43">
        <f t="shared" si="11"/>
        <v>-16254.08578</v>
      </c>
      <c r="R26" s="44">
        <f t="shared" si="7"/>
        <v>0.348666774326691</v>
      </c>
    </row>
    <row r="27" s="3" customFormat="1" ht="21.75" customHeight="1" spans="1:33">
      <c r="A27" s="165">
        <v>22010000</v>
      </c>
      <c r="B27" s="55" t="s">
        <v>56</v>
      </c>
      <c r="C27" s="173"/>
      <c r="D27" s="167">
        <v>19955.1</v>
      </c>
      <c r="E27" s="167">
        <v>4838.5</v>
      </c>
      <c r="F27" s="167">
        <v>6588.24297</v>
      </c>
      <c r="G27" s="167">
        <f t="shared" si="0"/>
        <v>1749.74297</v>
      </c>
      <c r="H27" s="48">
        <f t="shared" si="8"/>
        <v>1.36162921773277</v>
      </c>
      <c r="I27" s="167">
        <f>F27-D27</f>
        <v>-13366.85703</v>
      </c>
      <c r="J27" s="48">
        <f t="shared" si="5"/>
        <v>0.330153342754484</v>
      </c>
      <c r="K27" s="206">
        <v>0</v>
      </c>
      <c r="L27" s="206">
        <v>0</v>
      </c>
      <c r="M27" s="206">
        <f t="shared" si="12"/>
        <v>0</v>
      </c>
      <c r="N27" s="48" t="str">
        <f t="shared" si="6"/>
        <v/>
      </c>
      <c r="O27" s="47">
        <f t="shared" si="10"/>
        <v>19955.1</v>
      </c>
      <c r="P27" s="206">
        <f t="shared" si="13"/>
        <v>6588.24297</v>
      </c>
      <c r="Q27" s="47">
        <f t="shared" si="11"/>
        <v>-13366.85703</v>
      </c>
      <c r="R27" s="48">
        <f t="shared" si="7"/>
        <v>0.330153342754484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="3" customFormat="1" ht="31.2" spans="1:33">
      <c r="A28" s="165">
        <v>22080000</v>
      </c>
      <c r="B28" s="55" t="s">
        <v>57</v>
      </c>
      <c r="C28" s="166">
        <v>259.6</v>
      </c>
      <c r="D28" s="167">
        <v>5000</v>
      </c>
      <c r="E28" s="167">
        <v>1181.1</v>
      </c>
      <c r="F28" s="167">
        <v>2112.77125</v>
      </c>
      <c r="G28" s="167">
        <f t="shared" ref="G28:G34" si="14">F28-E28</f>
        <v>931.67125</v>
      </c>
      <c r="H28" s="48">
        <f t="shared" si="8"/>
        <v>1.78881656929981</v>
      </c>
      <c r="I28" s="167">
        <f t="shared" ref="I28:I35" si="15">F28-D28</f>
        <v>-2887.22875</v>
      </c>
      <c r="J28" s="48">
        <f t="shared" si="5"/>
        <v>0.42255425</v>
      </c>
      <c r="K28" s="206">
        <v>0</v>
      </c>
      <c r="L28" s="206">
        <v>0</v>
      </c>
      <c r="M28" s="206">
        <f t="shared" si="12"/>
        <v>0</v>
      </c>
      <c r="N28" s="48" t="str">
        <f t="shared" si="6"/>
        <v/>
      </c>
      <c r="O28" s="47">
        <f t="shared" si="10"/>
        <v>5000</v>
      </c>
      <c r="P28" s="206">
        <f t="shared" si="13"/>
        <v>2112.77125</v>
      </c>
      <c r="Q28" s="47">
        <f t="shared" si="11"/>
        <v>-2887.22875</v>
      </c>
      <c r="R28" s="48">
        <f t="shared" si="7"/>
        <v>0.42255425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="3" customFormat="1" ht="49.5" hidden="1" customHeight="1" spans="1:33">
      <c r="A29" s="165">
        <v>22130000</v>
      </c>
      <c r="B29" s="55" t="s">
        <v>58</v>
      </c>
      <c r="C29" s="166"/>
      <c r="D29" s="167">
        <v>0</v>
      </c>
      <c r="E29" s="167">
        <v>0</v>
      </c>
      <c r="F29" s="167"/>
      <c r="G29" s="167">
        <f t="shared" si="14"/>
        <v>0</v>
      </c>
      <c r="H29" s="48" t="str">
        <f t="shared" si="8"/>
        <v/>
      </c>
      <c r="I29" s="167">
        <f t="shared" si="15"/>
        <v>0</v>
      </c>
      <c r="J29" s="48" t="str">
        <f t="shared" si="5"/>
        <v/>
      </c>
      <c r="K29" s="206">
        <v>0</v>
      </c>
      <c r="L29" s="206">
        <v>0</v>
      </c>
      <c r="M29" s="206">
        <f t="shared" si="12"/>
        <v>0</v>
      </c>
      <c r="N29" s="48" t="str">
        <f t="shared" si="6"/>
        <v/>
      </c>
      <c r="O29" s="47">
        <f t="shared" si="10"/>
        <v>0</v>
      </c>
      <c r="P29" s="206">
        <f t="shared" si="13"/>
        <v>0</v>
      </c>
      <c r="Q29" s="47">
        <f t="shared" si="11"/>
        <v>0</v>
      </c>
      <c r="R29" s="48" t="str">
        <f t="shared" si="7"/>
        <v/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ht="20.25" customHeight="1" spans="1:18">
      <c r="A30" s="162">
        <v>24000000</v>
      </c>
      <c r="B30" s="164" t="s">
        <v>59</v>
      </c>
      <c r="C30" s="168">
        <f>C31+C34</f>
        <v>0</v>
      </c>
      <c r="D30" s="174">
        <f>SUM(D31:D32)</f>
        <v>795</v>
      </c>
      <c r="E30" s="174">
        <f>SUM(E31:E32)</f>
        <v>795</v>
      </c>
      <c r="F30" s="174">
        <f>SUM(F31:F32)</f>
        <v>1003.51111</v>
      </c>
      <c r="G30" s="174">
        <f t="shared" si="14"/>
        <v>208.51111</v>
      </c>
      <c r="H30" s="44">
        <f t="shared" si="8"/>
        <v>1.26227812578616</v>
      </c>
      <c r="I30" s="174">
        <f t="shared" si="15"/>
        <v>208.51111</v>
      </c>
      <c r="J30" s="44">
        <f t="shared" si="5"/>
        <v>1.26227812578616</v>
      </c>
      <c r="K30" s="208">
        <f>SUM(K31:K33)</f>
        <v>700</v>
      </c>
      <c r="L30" s="208">
        <f>SUM(L31:L33)</f>
        <v>365.80897</v>
      </c>
      <c r="M30" s="208">
        <f t="shared" si="12"/>
        <v>-334.19103</v>
      </c>
      <c r="N30" s="44">
        <f t="shared" si="6"/>
        <v>0.522584242857143</v>
      </c>
      <c r="O30" s="43">
        <f t="shared" si="10"/>
        <v>1495</v>
      </c>
      <c r="P30" s="208">
        <f t="shared" si="13"/>
        <v>1369.32008</v>
      </c>
      <c r="Q30" s="43">
        <f t="shared" si="11"/>
        <v>-125.67992</v>
      </c>
      <c r="R30" s="44">
        <f t="shared" si="7"/>
        <v>0.915933163879599</v>
      </c>
    </row>
    <row r="31" s="3" customFormat="1" ht="20.25" customHeight="1" spans="1:33">
      <c r="A31" s="165">
        <v>24060000</v>
      </c>
      <c r="B31" s="55" t="s">
        <v>60</v>
      </c>
      <c r="C31" s="166">
        <v>0</v>
      </c>
      <c r="D31" s="167">
        <v>795</v>
      </c>
      <c r="E31" s="167">
        <v>795</v>
      </c>
      <c r="F31" s="167">
        <v>1003.51111</v>
      </c>
      <c r="G31" s="167">
        <f t="shared" si="14"/>
        <v>208.51111</v>
      </c>
      <c r="H31" s="48">
        <f t="shared" si="8"/>
        <v>1.26227812578616</v>
      </c>
      <c r="I31" s="167">
        <f t="shared" si="15"/>
        <v>208.51111</v>
      </c>
      <c r="J31" s="48">
        <f t="shared" si="5"/>
        <v>1.26227812578616</v>
      </c>
      <c r="K31" s="47">
        <v>700</v>
      </c>
      <c r="L31" s="47">
        <v>365.80897</v>
      </c>
      <c r="M31" s="47">
        <f t="shared" ref="M31:M40" si="16">L31-K31</f>
        <v>-334.19103</v>
      </c>
      <c r="N31" s="48">
        <f t="shared" si="6"/>
        <v>0.522584242857143</v>
      </c>
      <c r="O31" s="47">
        <f t="shared" si="10"/>
        <v>1495</v>
      </c>
      <c r="P31" s="206">
        <f t="shared" si="13"/>
        <v>1369.32008</v>
      </c>
      <c r="Q31" s="47">
        <f t="shared" si="11"/>
        <v>-125.67992</v>
      </c>
      <c r="R31" s="48">
        <f t="shared" si="7"/>
        <v>0.915933163879599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ht="21.75" hidden="1" customHeight="1" spans="1:18">
      <c r="A32" s="169">
        <v>24110000</v>
      </c>
      <c r="B32" s="51" t="s">
        <v>61</v>
      </c>
      <c r="C32" s="166"/>
      <c r="D32" s="171">
        <v>0</v>
      </c>
      <c r="E32" s="171">
        <v>0</v>
      </c>
      <c r="F32" s="171">
        <v>0</v>
      </c>
      <c r="G32" s="171">
        <v>0</v>
      </c>
      <c r="H32" s="44" t="str">
        <f t="shared" si="8"/>
        <v/>
      </c>
      <c r="I32" s="171">
        <f t="shared" si="15"/>
        <v>0</v>
      </c>
      <c r="J32" s="44" t="str">
        <f t="shared" si="5"/>
        <v/>
      </c>
      <c r="K32" s="52">
        <v>0</v>
      </c>
      <c r="L32" s="52">
        <v>0</v>
      </c>
      <c r="M32" s="52">
        <f t="shared" si="16"/>
        <v>0</v>
      </c>
      <c r="N32" s="44" t="str">
        <f t="shared" si="6"/>
        <v/>
      </c>
      <c r="O32" s="52">
        <f t="shared" si="10"/>
        <v>0</v>
      </c>
      <c r="P32" s="185">
        <f t="shared" si="13"/>
        <v>0</v>
      </c>
      <c r="Q32" s="52">
        <f t="shared" si="11"/>
        <v>0</v>
      </c>
      <c r="R32" s="44" t="str">
        <f t="shared" si="7"/>
        <v/>
      </c>
    </row>
    <row r="33" ht="35.25" hidden="1" customHeight="1" spans="1:18">
      <c r="A33" s="169" t="s">
        <v>62</v>
      </c>
      <c r="B33" s="51" t="s">
        <v>63</v>
      </c>
      <c r="C33" s="166"/>
      <c r="D33" s="171">
        <v>0</v>
      </c>
      <c r="E33" s="171">
        <v>0</v>
      </c>
      <c r="F33" s="171">
        <v>0</v>
      </c>
      <c r="G33" s="171">
        <f t="shared" si="14"/>
        <v>0</v>
      </c>
      <c r="H33" s="44" t="str">
        <f t="shared" si="8"/>
        <v/>
      </c>
      <c r="I33" s="171">
        <f t="shared" si="15"/>
        <v>0</v>
      </c>
      <c r="J33" s="44" t="str">
        <f t="shared" si="5"/>
        <v/>
      </c>
      <c r="K33" s="52">
        <v>0</v>
      </c>
      <c r="L33" s="52">
        <v>0</v>
      </c>
      <c r="M33" s="52">
        <f t="shared" si="16"/>
        <v>0</v>
      </c>
      <c r="N33" s="44" t="str">
        <f t="shared" si="6"/>
        <v/>
      </c>
      <c r="O33" s="52">
        <f t="shared" si="10"/>
        <v>0</v>
      </c>
      <c r="P33" s="185">
        <f t="shared" si="13"/>
        <v>0</v>
      </c>
      <c r="Q33" s="52">
        <f t="shared" si="11"/>
        <v>0</v>
      </c>
      <c r="R33" s="44" t="str">
        <f t="shared" si="7"/>
        <v/>
      </c>
    </row>
    <row r="34" ht="22.15" customHeight="1" spans="1:18">
      <c r="A34" s="162">
        <v>25000000</v>
      </c>
      <c r="B34" s="164" t="s">
        <v>64</v>
      </c>
      <c r="C34" s="168"/>
      <c r="D34" s="107">
        <v>0</v>
      </c>
      <c r="E34" s="107">
        <v>0</v>
      </c>
      <c r="F34" s="107">
        <v>0</v>
      </c>
      <c r="G34" s="107">
        <f t="shared" si="14"/>
        <v>0</v>
      </c>
      <c r="H34" s="44" t="str">
        <f t="shared" si="8"/>
        <v/>
      </c>
      <c r="I34" s="107">
        <f t="shared" si="15"/>
        <v>0</v>
      </c>
      <c r="J34" s="44" t="str">
        <f t="shared" si="5"/>
        <v/>
      </c>
      <c r="K34" s="43">
        <v>200176.89177</v>
      </c>
      <c r="L34" s="43">
        <v>49163.95514</v>
      </c>
      <c r="M34" s="43">
        <f t="shared" si="16"/>
        <v>-151012.93663</v>
      </c>
      <c r="N34" s="44">
        <f t="shared" si="6"/>
        <v>0.24560255035076</v>
      </c>
      <c r="O34" s="43">
        <f t="shared" si="10"/>
        <v>200176.89177</v>
      </c>
      <c r="P34" s="43">
        <f t="shared" si="13"/>
        <v>49163.95514</v>
      </c>
      <c r="Q34" s="43">
        <f t="shared" si="11"/>
        <v>-151012.93663</v>
      </c>
      <c r="R34" s="44">
        <f t="shared" si="7"/>
        <v>0.24560255035076</v>
      </c>
    </row>
    <row r="35" ht="17.4" hidden="1" spans="1:23">
      <c r="A35" s="162">
        <v>30000000</v>
      </c>
      <c r="B35" s="30" t="s">
        <v>65</v>
      </c>
      <c r="C35" s="173"/>
      <c r="D35" s="107">
        <v>0</v>
      </c>
      <c r="E35" s="107">
        <v>0</v>
      </c>
      <c r="F35" s="107">
        <v>0</v>
      </c>
      <c r="G35" s="107">
        <f t="shared" ref="G35:G53" si="17">F35-E35</f>
        <v>0</v>
      </c>
      <c r="H35" s="44" t="str">
        <f t="shared" si="8"/>
        <v/>
      </c>
      <c r="I35" s="43">
        <f t="shared" si="15"/>
        <v>0</v>
      </c>
      <c r="J35" s="44" t="str">
        <f t="shared" si="5"/>
        <v/>
      </c>
      <c r="K35" s="43">
        <v>0</v>
      </c>
      <c r="L35" s="43">
        <v>0</v>
      </c>
      <c r="M35" s="43">
        <f t="shared" si="16"/>
        <v>0</v>
      </c>
      <c r="N35" s="44" t="str">
        <f t="shared" si="6"/>
        <v/>
      </c>
      <c r="O35" s="43">
        <f t="shared" si="10"/>
        <v>0</v>
      </c>
      <c r="P35" s="43">
        <f t="shared" si="13"/>
        <v>0</v>
      </c>
      <c r="Q35" s="43">
        <f t="shared" si="11"/>
        <v>0</v>
      </c>
      <c r="R35" s="44" t="str">
        <f t="shared" si="7"/>
        <v/>
      </c>
      <c r="S35" s="220"/>
      <c r="T35" s="220"/>
      <c r="U35" s="220"/>
      <c r="V35" s="220"/>
      <c r="W35" s="221"/>
    </row>
    <row r="36" ht="34.8" hidden="1" spans="1:23">
      <c r="A36" s="162" t="s">
        <v>66</v>
      </c>
      <c r="B36" s="30" t="s">
        <v>67</v>
      </c>
      <c r="C36" s="30"/>
      <c r="D36" s="107"/>
      <c r="E36" s="107"/>
      <c r="F36" s="107"/>
      <c r="G36" s="107"/>
      <c r="H36" s="44"/>
      <c r="I36" s="43"/>
      <c r="J36" s="44"/>
      <c r="K36" s="43"/>
      <c r="L36" s="43"/>
      <c r="M36" s="43"/>
      <c r="N36" s="44"/>
      <c r="O36" s="43">
        <f t="shared" si="10"/>
        <v>0</v>
      </c>
      <c r="P36" s="43">
        <f t="shared" si="13"/>
        <v>0</v>
      </c>
      <c r="Q36" s="43">
        <f t="shared" si="11"/>
        <v>0</v>
      </c>
      <c r="R36" s="44" t="str">
        <f t="shared" si="7"/>
        <v/>
      </c>
      <c r="S36" s="220"/>
      <c r="T36" s="220"/>
      <c r="U36" s="220"/>
      <c r="V36" s="220"/>
      <c r="W36" s="221"/>
    </row>
    <row r="37" ht="18" hidden="1" spans="1:18">
      <c r="A37" s="162">
        <v>50000000</v>
      </c>
      <c r="B37" s="30" t="s">
        <v>68</v>
      </c>
      <c r="C37" s="168">
        <f>C38+C39</f>
        <v>0</v>
      </c>
      <c r="D37" s="107"/>
      <c r="E37" s="107"/>
      <c r="F37" s="107">
        <f>F38+F39</f>
        <v>0</v>
      </c>
      <c r="G37" s="107">
        <f t="shared" si="17"/>
        <v>0</v>
      </c>
      <c r="H37" s="171" t="e">
        <f>F37/E37*100</f>
        <v>#DIV/0!</v>
      </c>
      <c r="I37" s="43"/>
      <c r="J37" s="43"/>
      <c r="K37" s="43">
        <f>K38+K39</f>
        <v>0</v>
      </c>
      <c r="L37" s="43">
        <f>L38+L39</f>
        <v>0</v>
      </c>
      <c r="M37" s="43">
        <f t="shared" si="16"/>
        <v>0</v>
      </c>
      <c r="N37" s="43"/>
      <c r="O37" s="43">
        <f t="shared" si="10"/>
        <v>0</v>
      </c>
      <c r="P37" s="43">
        <f t="shared" si="13"/>
        <v>0</v>
      </c>
      <c r="Q37" s="43">
        <f t="shared" si="11"/>
        <v>0</v>
      </c>
      <c r="R37" s="43"/>
    </row>
    <row r="38" ht="18" hidden="1" spans="1:18">
      <c r="A38" s="169">
        <v>50080000</v>
      </c>
      <c r="B38" s="51" t="s">
        <v>69</v>
      </c>
      <c r="C38" s="166"/>
      <c r="D38" s="171"/>
      <c r="E38" s="171"/>
      <c r="F38" s="171"/>
      <c r="G38" s="171">
        <f t="shared" si="17"/>
        <v>0</v>
      </c>
      <c r="H38" s="171" t="e">
        <f>F38/E38*100</f>
        <v>#DIV/0!</v>
      </c>
      <c r="I38" s="185"/>
      <c r="J38" s="185"/>
      <c r="K38" s="52"/>
      <c r="L38" s="52"/>
      <c r="M38" s="52">
        <f t="shared" si="16"/>
        <v>0</v>
      </c>
      <c r="N38" s="185"/>
      <c r="O38" s="52">
        <f t="shared" si="10"/>
        <v>0</v>
      </c>
      <c r="P38" s="185">
        <f t="shared" si="13"/>
        <v>0</v>
      </c>
      <c r="Q38" s="52">
        <f t="shared" si="11"/>
        <v>0</v>
      </c>
      <c r="R38" s="52"/>
    </row>
    <row r="39" ht="18" hidden="1" spans="1:18">
      <c r="A39" s="169">
        <v>50110000</v>
      </c>
      <c r="B39" s="51" t="s">
        <v>70</v>
      </c>
      <c r="C39" s="166"/>
      <c r="D39" s="171"/>
      <c r="E39" s="171"/>
      <c r="F39" s="171"/>
      <c r="G39" s="171">
        <f t="shared" si="17"/>
        <v>0</v>
      </c>
      <c r="H39" s="171" t="e">
        <f>F39/E39*100</f>
        <v>#DIV/0!</v>
      </c>
      <c r="I39" s="185"/>
      <c r="J39" s="185"/>
      <c r="K39" s="52"/>
      <c r="L39" s="52"/>
      <c r="M39" s="52">
        <f t="shared" si="16"/>
        <v>0</v>
      </c>
      <c r="N39" s="185"/>
      <c r="O39" s="52">
        <f t="shared" si="10"/>
        <v>0</v>
      </c>
      <c r="P39" s="185">
        <f t="shared" si="13"/>
        <v>0</v>
      </c>
      <c r="Q39" s="52">
        <f t="shared" si="11"/>
        <v>0</v>
      </c>
      <c r="R39" s="52"/>
    </row>
    <row r="40" s="11" customFormat="1" ht="21.75" customHeight="1" spans="1:18">
      <c r="A40" s="61">
        <v>90010100</v>
      </c>
      <c r="B40" s="62" t="s">
        <v>71</v>
      </c>
      <c r="C40" s="175" t="e">
        <f>C10+C24+C37+C38</f>
        <v>#REF!</v>
      </c>
      <c r="D40" s="63">
        <f>D10+D24+D37+D35</f>
        <v>1045292.9</v>
      </c>
      <c r="E40" s="63">
        <f>E10+E24+E37+E35</f>
        <v>248382.6</v>
      </c>
      <c r="F40" s="63">
        <f>F10+F24+F37+F35</f>
        <v>267548.39508</v>
      </c>
      <c r="G40" s="63">
        <f t="shared" si="17"/>
        <v>19165.79508</v>
      </c>
      <c r="H40" s="64">
        <f>IFERROR(F40/E40,"")</f>
        <v>1.07716239011911</v>
      </c>
      <c r="I40" s="63">
        <f t="shared" ref="I40:I53" si="18">F40-D40</f>
        <v>-777744.50492</v>
      </c>
      <c r="J40" s="64">
        <f>IFERROR(F40/D40,"")</f>
        <v>0.25595543132456</v>
      </c>
      <c r="K40" s="63">
        <f>K10+K24+K35+K37+K36</f>
        <v>204776.89177</v>
      </c>
      <c r="L40" s="63">
        <f>L10+L24+L35+L37+L36</f>
        <v>51857.25707</v>
      </c>
      <c r="M40" s="63">
        <f t="shared" si="16"/>
        <v>-152919.6347</v>
      </c>
      <c r="N40" s="64">
        <f>IFERROR(L40/K40,"")</f>
        <v>0.253237836661007</v>
      </c>
      <c r="O40" s="63">
        <f t="shared" si="10"/>
        <v>1250069.79177</v>
      </c>
      <c r="P40" s="63">
        <f t="shared" si="13"/>
        <v>319405.65215</v>
      </c>
      <c r="Q40" s="63">
        <f t="shared" si="11"/>
        <v>-930664.13962</v>
      </c>
      <c r="R40" s="183">
        <f>IFERROR(P40/O40,"")</f>
        <v>0.255510255709601</v>
      </c>
    </row>
    <row r="41" ht="28.5" customHeight="1" spans="1:33">
      <c r="A41" s="176">
        <v>40000000</v>
      </c>
      <c r="B41" s="30" t="s">
        <v>72</v>
      </c>
      <c r="C41" s="177" t="e">
        <f>C42+#REF!</f>
        <v>#REF!</v>
      </c>
      <c r="D41" s="107">
        <f>D42</f>
        <v>804199.467</v>
      </c>
      <c r="E41" s="107">
        <f>E42</f>
        <v>192433.787</v>
      </c>
      <c r="F41" s="107">
        <f>F42</f>
        <v>192433.787</v>
      </c>
      <c r="G41" s="107">
        <f t="shared" si="17"/>
        <v>0</v>
      </c>
      <c r="H41" s="44">
        <f>IFERROR(F41/E41,"")</f>
        <v>1</v>
      </c>
      <c r="I41" s="43">
        <f t="shared" si="18"/>
        <v>-611765.68</v>
      </c>
      <c r="J41" s="44">
        <f>IFERROR(F41/D41,"")</f>
        <v>0.239286140934485</v>
      </c>
      <c r="K41" s="43">
        <f>K42</f>
        <v>0</v>
      </c>
      <c r="L41" s="43">
        <f>L42</f>
        <v>0</v>
      </c>
      <c r="M41" s="43">
        <f t="shared" ref="M41:M46" si="19">L41-K41</f>
        <v>0</v>
      </c>
      <c r="N41" s="44" t="str">
        <f>IFERROR(L41/K41,"")</f>
        <v/>
      </c>
      <c r="O41" s="43">
        <f t="shared" si="10"/>
        <v>804199.467</v>
      </c>
      <c r="P41" s="43">
        <f t="shared" si="13"/>
        <v>192433.787</v>
      </c>
      <c r="Q41" s="43">
        <f t="shared" si="11"/>
        <v>-611765.68</v>
      </c>
      <c r="R41" s="44">
        <f>IFERROR(P41/O41,"")</f>
        <v>0.239286140934485</v>
      </c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ht="28.5" customHeight="1" spans="1:33">
      <c r="A42" s="176">
        <v>41000000</v>
      </c>
      <c r="B42" s="30" t="s">
        <v>73</v>
      </c>
      <c r="C42" s="177" t="e">
        <f>C43+C47</f>
        <v>#REF!</v>
      </c>
      <c r="D42" s="107">
        <f>D43+D47</f>
        <v>804199.467</v>
      </c>
      <c r="E42" s="107">
        <f>E43+E47</f>
        <v>192433.787</v>
      </c>
      <c r="F42" s="107">
        <f>F43+F47</f>
        <v>192433.787</v>
      </c>
      <c r="G42" s="107">
        <f t="shared" si="17"/>
        <v>0</v>
      </c>
      <c r="H42" s="44">
        <f t="shared" ref="H42:H58" si="20">IFERROR(F42/E42,"")</f>
        <v>1</v>
      </c>
      <c r="I42" s="43">
        <f t="shared" si="18"/>
        <v>-611765.68</v>
      </c>
      <c r="J42" s="44">
        <f t="shared" ref="J42:J58" si="21">IFERROR(F42/D42,"")</f>
        <v>0.239286140934485</v>
      </c>
      <c r="K42" s="43">
        <f>K43+K47</f>
        <v>0</v>
      </c>
      <c r="L42" s="43">
        <f>L43+L47</f>
        <v>0</v>
      </c>
      <c r="M42" s="43">
        <f t="shared" si="19"/>
        <v>0</v>
      </c>
      <c r="N42" s="44" t="str">
        <f t="shared" ref="N42:N58" si="22">IFERROR(L42/K42,"")</f>
        <v/>
      </c>
      <c r="O42" s="43">
        <f t="shared" si="10"/>
        <v>804199.467</v>
      </c>
      <c r="P42" s="43">
        <f t="shared" si="13"/>
        <v>192433.787</v>
      </c>
      <c r="Q42" s="43">
        <f t="shared" si="11"/>
        <v>-611765.68</v>
      </c>
      <c r="R42" s="44">
        <f t="shared" ref="R42:R58" si="23">IFERROR(P42/O42,"")</f>
        <v>0.239286140934485</v>
      </c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="144" customFormat="1" ht="28.5" customHeight="1" spans="1:18">
      <c r="A43" s="162">
        <v>41020000</v>
      </c>
      <c r="B43" s="30" t="s">
        <v>74</v>
      </c>
      <c r="C43" s="178">
        <f>SUM(C44:C44)</f>
        <v>226954.7</v>
      </c>
      <c r="D43" s="174">
        <f>D44+D45+D46</f>
        <v>444665.8</v>
      </c>
      <c r="E43" s="174">
        <f>E44+E45+E46</f>
        <v>111166.5</v>
      </c>
      <c r="F43" s="174">
        <f>F44+F45+F46</f>
        <v>111166.5</v>
      </c>
      <c r="G43" s="174">
        <f t="shared" si="17"/>
        <v>0</v>
      </c>
      <c r="H43" s="44">
        <f t="shared" si="20"/>
        <v>1</v>
      </c>
      <c r="I43" s="208">
        <f t="shared" si="18"/>
        <v>-333499.3</v>
      </c>
      <c r="J43" s="44">
        <f t="shared" si="21"/>
        <v>0.250000112443997</v>
      </c>
      <c r="K43" s="208">
        <f>K44+K45</f>
        <v>0</v>
      </c>
      <c r="L43" s="208">
        <f>L44+L45</f>
        <v>0</v>
      </c>
      <c r="M43" s="208">
        <f t="shared" si="19"/>
        <v>0</v>
      </c>
      <c r="N43" s="44" t="str">
        <f t="shared" si="22"/>
        <v/>
      </c>
      <c r="O43" s="208">
        <f t="shared" si="10"/>
        <v>444665.8</v>
      </c>
      <c r="P43" s="208">
        <f t="shared" si="13"/>
        <v>111166.5</v>
      </c>
      <c r="Q43" s="208">
        <f t="shared" si="11"/>
        <v>-333499.3</v>
      </c>
      <c r="R43" s="44">
        <f t="shared" si="23"/>
        <v>0.250000112443997</v>
      </c>
    </row>
    <row r="44" s="3" customFormat="1" ht="28.5" customHeight="1" spans="1:18">
      <c r="A44" s="165">
        <v>41020100</v>
      </c>
      <c r="B44" s="55" t="s">
        <v>75</v>
      </c>
      <c r="C44" s="179">
        <v>226954.7</v>
      </c>
      <c r="D44" s="167">
        <v>312484.6</v>
      </c>
      <c r="E44" s="167">
        <v>78121.2</v>
      </c>
      <c r="F44" s="167">
        <v>78121.2</v>
      </c>
      <c r="G44" s="167">
        <f t="shared" si="17"/>
        <v>0</v>
      </c>
      <c r="H44" s="48">
        <f t="shared" si="20"/>
        <v>1</v>
      </c>
      <c r="I44" s="206">
        <f t="shared" si="18"/>
        <v>-234363.4</v>
      </c>
      <c r="J44" s="48">
        <f t="shared" si="21"/>
        <v>0.250000160007885</v>
      </c>
      <c r="K44" s="206"/>
      <c r="L44" s="206"/>
      <c r="M44" s="206">
        <f t="shared" si="19"/>
        <v>0</v>
      </c>
      <c r="N44" s="48" t="str">
        <f t="shared" si="22"/>
        <v/>
      </c>
      <c r="O44" s="206">
        <f t="shared" si="10"/>
        <v>312484.6</v>
      </c>
      <c r="P44" s="206">
        <f t="shared" si="13"/>
        <v>78121.2</v>
      </c>
      <c r="Q44" s="206">
        <f t="shared" si="11"/>
        <v>-234363.4</v>
      </c>
      <c r="R44" s="48">
        <f t="shared" si="23"/>
        <v>0.250000160007885</v>
      </c>
    </row>
    <row r="45" s="3" customFormat="1" ht="46.8" spans="1:18">
      <c r="A45" s="165">
        <v>41020200</v>
      </c>
      <c r="B45" s="55" t="s">
        <v>76</v>
      </c>
      <c r="C45" s="179"/>
      <c r="D45" s="167">
        <v>112638.9</v>
      </c>
      <c r="E45" s="167">
        <v>28159.8</v>
      </c>
      <c r="F45" s="167">
        <v>28159.8</v>
      </c>
      <c r="G45" s="167">
        <f t="shared" si="17"/>
        <v>0</v>
      </c>
      <c r="H45" s="48">
        <f t="shared" si="20"/>
        <v>1</v>
      </c>
      <c r="I45" s="206">
        <f t="shared" si="18"/>
        <v>-84479.1</v>
      </c>
      <c r="J45" s="48">
        <f t="shared" si="21"/>
        <v>0.250000665844571</v>
      </c>
      <c r="K45" s="206"/>
      <c r="L45" s="206"/>
      <c r="M45" s="206">
        <f t="shared" si="19"/>
        <v>0</v>
      </c>
      <c r="N45" s="48" t="str">
        <f t="shared" si="22"/>
        <v/>
      </c>
      <c r="O45" s="206">
        <f t="shared" si="10"/>
        <v>112638.9</v>
      </c>
      <c r="P45" s="206">
        <f t="shared" si="13"/>
        <v>28159.8</v>
      </c>
      <c r="Q45" s="206">
        <f t="shared" si="11"/>
        <v>-84479.1</v>
      </c>
      <c r="R45" s="48">
        <f t="shared" si="23"/>
        <v>0.250000665844571</v>
      </c>
    </row>
    <row r="46" ht="62.4" spans="1:33">
      <c r="A46" s="165" t="s">
        <v>77</v>
      </c>
      <c r="B46" s="55" t="s">
        <v>78</v>
      </c>
      <c r="C46" s="55"/>
      <c r="D46" s="167">
        <v>19542.3</v>
      </c>
      <c r="E46" s="167">
        <v>4885.5</v>
      </c>
      <c r="F46" s="167">
        <v>4885.5</v>
      </c>
      <c r="G46" s="167">
        <f t="shared" si="17"/>
        <v>0</v>
      </c>
      <c r="H46" s="48">
        <f t="shared" si="20"/>
        <v>1</v>
      </c>
      <c r="I46" s="206">
        <f t="shared" si="18"/>
        <v>-14656.8</v>
      </c>
      <c r="J46" s="48">
        <f t="shared" si="21"/>
        <v>0.24999616217129</v>
      </c>
      <c r="K46" s="206"/>
      <c r="L46" s="206"/>
      <c r="M46" s="206">
        <f t="shared" si="19"/>
        <v>0</v>
      </c>
      <c r="N46" s="48" t="str">
        <f t="shared" si="22"/>
        <v/>
      </c>
      <c r="O46" s="206">
        <f t="shared" si="10"/>
        <v>19542.3</v>
      </c>
      <c r="P46" s="206">
        <f t="shared" si="13"/>
        <v>4885.5</v>
      </c>
      <c r="Q46" s="206">
        <f t="shared" si="11"/>
        <v>-14656.8</v>
      </c>
      <c r="R46" s="48">
        <f t="shared" si="23"/>
        <v>0.24999616217129</v>
      </c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ht="25.5" customHeight="1" spans="1:33">
      <c r="A47" s="162">
        <v>41030000</v>
      </c>
      <c r="B47" s="30" t="s">
        <v>79</v>
      </c>
      <c r="C47" s="168" t="e">
        <f>#REF!</f>
        <v>#REF!</v>
      </c>
      <c r="D47" s="107">
        <f>SUM(D48:D56)</f>
        <v>359533.667</v>
      </c>
      <c r="E47" s="107">
        <f>SUM(E48:E56)</f>
        <v>81267.287</v>
      </c>
      <c r="F47" s="107">
        <f>SUM(F48:F56)</f>
        <v>81267.287</v>
      </c>
      <c r="G47" s="107">
        <f>SUM(G48:G56)</f>
        <v>0</v>
      </c>
      <c r="H47" s="44">
        <f t="shared" si="20"/>
        <v>1</v>
      </c>
      <c r="I47" s="208">
        <f t="shared" si="18"/>
        <v>-278266.38</v>
      </c>
      <c r="J47" s="44">
        <f t="shared" si="21"/>
        <v>0.226035263062026</v>
      </c>
      <c r="K47" s="107">
        <f>SUM(K48:K56)</f>
        <v>0</v>
      </c>
      <c r="L47" s="107">
        <f>SUM(L48:L56)</f>
        <v>0</v>
      </c>
      <c r="M47" s="107">
        <f>SUM(M48:M56)</f>
        <v>0</v>
      </c>
      <c r="N47" s="44" t="str">
        <f t="shared" si="22"/>
        <v/>
      </c>
      <c r="O47" s="107">
        <f>SUM(O48:O56)</f>
        <v>359533.667</v>
      </c>
      <c r="P47" s="107">
        <f>SUM(P48:P56)</f>
        <v>81267.287</v>
      </c>
      <c r="Q47" s="107">
        <f>SUM(Q48:Q56)</f>
        <v>-278266.38</v>
      </c>
      <c r="R47" s="44">
        <f t="shared" si="23"/>
        <v>0.226035263062026</v>
      </c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ht="52.5" customHeight="1" spans="1:33">
      <c r="A48" s="165" t="s">
        <v>80</v>
      </c>
      <c r="B48" s="55" t="s">
        <v>81</v>
      </c>
      <c r="C48" s="55"/>
      <c r="D48" s="180">
        <v>1148.4</v>
      </c>
      <c r="E48" s="180">
        <v>689.1</v>
      </c>
      <c r="F48" s="180">
        <v>689.1</v>
      </c>
      <c r="G48" s="180">
        <f t="shared" si="17"/>
        <v>0</v>
      </c>
      <c r="H48" s="181">
        <f t="shared" si="20"/>
        <v>1</v>
      </c>
      <c r="I48" s="209">
        <f t="shared" si="18"/>
        <v>-459.3</v>
      </c>
      <c r="J48" s="181">
        <f t="shared" si="21"/>
        <v>0.600052246603971</v>
      </c>
      <c r="K48" s="180">
        <v>0</v>
      </c>
      <c r="L48" s="180">
        <v>0</v>
      </c>
      <c r="M48" s="180">
        <f t="shared" ref="M48:M60" si="24">L48-K48</f>
        <v>0</v>
      </c>
      <c r="N48" s="48" t="str">
        <f t="shared" si="22"/>
        <v/>
      </c>
      <c r="O48" s="206">
        <f t="shared" si="10"/>
        <v>1148.4</v>
      </c>
      <c r="P48" s="206">
        <f t="shared" si="13"/>
        <v>689.1</v>
      </c>
      <c r="Q48" s="206">
        <f t="shared" ref="Q48:Q60" si="25">P48-O48</f>
        <v>-459.3</v>
      </c>
      <c r="R48" s="48">
        <f t="shared" si="23"/>
        <v>0.600052246603971</v>
      </c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ht="55.5" customHeight="1" spans="1:33">
      <c r="A49" s="165" t="s">
        <v>82</v>
      </c>
      <c r="B49" s="55" t="s">
        <v>83</v>
      </c>
      <c r="C49" s="55"/>
      <c r="D49" s="180">
        <v>73102</v>
      </c>
      <c r="E49" s="180">
        <v>0</v>
      </c>
      <c r="F49" s="180">
        <v>0</v>
      </c>
      <c r="G49" s="180">
        <f t="shared" si="17"/>
        <v>0</v>
      </c>
      <c r="H49" s="181" t="str">
        <f t="shared" si="20"/>
        <v/>
      </c>
      <c r="I49" s="209">
        <f t="shared" si="18"/>
        <v>-73102</v>
      </c>
      <c r="J49" s="181">
        <f t="shared" si="21"/>
        <v>0</v>
      </c>
      <c r="K49" s="180"/>
      <c r="L49" s="180"/>
      <c r="M49" s="180"/>
      <c r="N49" s="48"/>
      <c r="O49" s="206">
        <f t="shared" si="10"/>
        <v>73102</v>
      </c>
      <c r="P49" s="206">
        <f t="shared" si="13"/>
        <v>0</v>
      </c>
      <c r="Q49" s="206">
        <f t="shared" si="25"/>
        <v>-73102</v>
      </c>
      <c r="R49" s="48">
        <f t="shared" si="23"/>
        <v>0</v>
      </c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ht="67.5" customHeight="1" spans="1:33">
      <c r="A50" s="165" t="s">
        <v>84</v>
      </c>
      <c r="B50" s="55" t="s">
        <v>85</v>
      </c>
      <c r="C50" s="55"/>
      <c r="D50" s="180">
        <v>27257.867</v>
      </c>
      <c r="E50" s="180">
        <v>2725.787</v>
      </c>
      <c r="F50" s="180">
        <v>2725.787</v>
      </c>
      <c r="G50" s="180">
        <f t="shared" si="17"/>
        <v>0</v>
      </c>
      <c r="H50" s="181">
        <f t="shared" si="20"/>
        <v>1</v>
      </c>
      <c r="I50" s="209">
        <f t="shared" si="18"/>
        <v>-24532.08</v>
      </c>
      <c r="J50" s="181">
        <f t="shared" si="21"/>
        <v>0.100000011005997</v>
      </c>
      <c r="K50" s="180"/>
      <c r="L50" s="180"/>
      <c r="M50" s="180"/>
      <c r="N50" s="48"/>
      <c r="O50" s="206">
        <f t="shared" si="10"/>
        <v>27257.867</v>
      </c>
      <c r="P50" s="206">
        <f t="shared" si="13"/>
        <v>2725.787</v>
      </c>
      <c r="Q50" s="206">
        <f t="shared" si="25"/>
        <v>-24532.08</v>
      </c>
      <c r="R50" s="48">
        <f t="shared" si="23"/>
        <v>0.100000011005997</v>
      </c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ht="54" customHeight="1" spans="1:33">
      <c r="A51" s="165" t="s">
        <v>86</v>
      </c>
      <c r="B51" s="55" t="s">
        <v>87</v>
      </c>
      <c r="C51" s="55"/>
      <c r="D51" s="180">
        <v>24574.8</v>
      </c>
      <c r="E51" s="180">
        <v>6208.3</v>
      </c>
      <c r="F51" s="180">
        <v>6208.3</v>
      </c>
      <c r="G51" s="180">
        <f t="shared" si="17"/>
        <v>0</v>
      </c>
      <c r="H51" s="181">
        <f t="shared" si="20"/>
        <v>1</v>
      </c>
      <c r="I51" s="209">
        <f t="shared" si="18"/>
        <v>-18366.5</v>
      </c>
      <c r="J51" s="181">
        <f t="shared" si="21"/>
        <v>0.252628709084102</v>
      </c>
      <c r="K51" s="180"/>
      <c r="L51" s="180"/>
      <c r="M51" s="180"/>
      <c r="N51" s="44"/>
      <c r="O51" s="206">
        <f t="shared" si="10"/>
        <v>24574.8</v>
      </c>
      <c r="P51" s="206">
        <f t="shared" si="13"/>
        <v>6208.3</v>
      </c>
      <c r="Q51" s="206">
        <f t="shared" si="25"/>
        <v>-18366.5</v>
      </c>
      <c r="R51" s="48">
        <f t="shared" si="23"/>
        <v>0.252628709084102</v>
      </c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</row>
    <row r="52" s="3" customFormat="1" ht="35.25" customHeight="1" spans="1:18">
      <c r="A52" s="165" t="s">
        <v>88</v>
      </c>
      <c r="B52" s="55" t="s">
        <v>89</v>
      </c>
      <c r="C52" s="55"/>
      <c r="D52" s="180">
        <v>167079.6</v>
      </c>
      <c r="E52" s="180">
        <v>57341.7</v>
      </c>
      <c r="F52" s="180">
        <v>57341.7</v>
      </c>
      <c r="G52" s="180">
        <f t="shared" si="17"/>
        <v>0</v>
      </c>
      <c r="H52" s="181">
        <f t="shared" si="20"/>
        <v>1</v>
      </c>
      <c r="I52" s="209">
        <f t="shared" si="18"/>
        <v>-109737.9</v>
      </c>
      <c r="J52" s="181">
        <f t="shared" si="21"/>
        <v>0.343199887957596</v>
      </c>
      <c r="K52" s="180"/>
      <c r="L52" s="180"/>
      <c r="M52" s="180">
        <f t="shared" si="24"/>
        <v>0</v>
      </c>
      <c r="N52" s="48" t="str">
        <f t="shared" si="22"/>
        <v/>
      </c>
      <c r="O52" s="206">
        <f t="shared" si="10"/>
        <v>167079.6</v>
      </c>
      <c r="P52" s="206">
        <f t="shared" si="13"/>
        <v>57341.7</v>
      </c>
      <c r="Q52" s="206">
        <f t="shared" si="25"/>
        <v>-109737.9</v>
      </c>
      <c r="R52" s="48">
        <f t="shared" si="23"/>
        <v>0.343199887957596</v>
      </c>
    </row>
    <row r="53" s="3" customFormat="1" ht="35.25" customHeight="1" spans="1:18">
      <c r="A53" s="165" t="s">
        <v>90</v>
      </c>
      <c r="B53" s="55" t="s">
        <v>91</v>
      </c>
      <c r="C53" s="55"/>
      <c r="D53" s="180">
        <v>3.8</v>
      </c>
      <c r="E53" s="180">
        <v>1.8</v>
      </c>
      <c r="F53" s="180">
        <v>1.8</v>
      </c>
      <c r="G53" s="180">
        <f t="shared" si="17"/>
        <v>0</v>
      </c>
      <c r="H53" s="181">
        <f t="shared" si="20"/>
        <v>1</v>
      </c>
      <c r="I53" s="209">
        <f t="shared" si="18"/>
        <v>-2</v>
      </c>
      <c r="J53" s="181">
        <f t="shared" si="21"/>
        <v>0.473684210526316</v>
      </c>
      <c r="K53" s="180"/>
      <c r="L53" s="180"/>
      <c r="M53" s="180"/>
      <c r="N53" s="48"/>
      <c r="O53" s="206">
        <f t="shared" si="10"/>
        <v>3.8</v>
      </c>
      <c r="P53" s="206">
        <f t="shared" si="13"/>
        <v>1.8</v>
      </c>
      <c r="Q53" s="206">
        <f t="shared" si="25"/>
        <v>-2</v>
      </c>
      <c r="R53" s="48">
        <f t="shared" si="23"/>
        <v>0.473684210526316</v>
      </c>
    </row>
    <row r="54" s="3" customFormat="1" ht="75" customHeight="1" spans="1:18">
      <c r="A54" s="165" t="s">
        <v>92</v>
      </c>
      <c r="B54" s="55" t="s">
        <v>93</v>
      </c>
      <c r="C54" s="55"/>
      <c r="D54" s="180">
        <v>43327.8</v>
      </c>
      <c r="E54" s="180">
        <v>9930.8</v>
      </c>
      <c r="F54" s="180">
        <v>9930.8</v>
      </c>
      <c r="G54" s="180">
        <f t="shared" ref="G54:G60" si="26">F54-E54</f>
        <v>0</v>
      </c>
      <c r="H54" s="181">
        <f t="shared" si="20"/>
        <v>1</v>
      </c>
      <c r="I54" s="209">
        <f t="shared" ref="I54:I60" si="27">F54-D54</f>
        <v>-33397</v>
      </c>
      <c r="J54" s="181">
        <f t="shared" si="21"/>
        <v>0.229201574970342</v>
      </c>
      <c r="K54" s="180"/>
      <c r="L54" s="180"/>
      <c r="M54" s="180">
        <f t="shared" si="24"/>
        <v>0</v>
      </c>
      <c r="N54" s="48" t="str">
        <f t="shared" si="22"/>
        <v/>
      </c>
      <c r="O54" s="206">
        <f t="shared" si="10"/>
        <v>43327.8</v>
      </c>
      <c r="P54" s="206">
        <f t="shared" si="13"/>
        <v>9930.8</v>
      </c>
      <c r="Q54" s="206">
        <f t="shared" si="25"/>
        <v>-33397</v>
      </c>
      <c r="R54" s="48">
        <f t="shared" si="23"/>
        <v>0.229201574970342</v>
      </c>
    </row>
    <row r="55" s="3" customFormat="1" ht="54.75" customHeight="1" spans="1:18">
      <c r="A55" s="165" t="s">
        <v>94</v>
      </c>
      <c r="B55" s="55" t="s">
        <v>95</v>
      </c>
      <c r="C55" s="55"/>
      <c r="D55" s="180">
        <v>14299.7</v>
      </c>
      <c r="E55" s="180"/>
      <c r="F55" s="180"/>
      <c r="G55" s="180">
        <f t="shared" si="26"/>
        <v>0</v>
      </c>
      <c r="H55" s="181" t="str">
        <f t="shared" si="20"/>
        <v/>
      </c>
      <c r="I55" s="209">
        <f t="shared" si="27"/>
        <v>-14299.7</v>
      </c>
      <c r="J55" s="181">
        <f t="shared" si="21"/>
        <v>0</v>
      </c>
      <c r="K55" s="180"/>
      <c r="L55" s="180"/>
      <c r="M55" s="180"/>
      <c r="N55" s="48"/>
      <c r="O55" s="206">
        <f t="shared" si="10"/>
        <v>14299.7</v>
      </c>
      <c r="P55" s="206">
        <f t="shared" si="13"/>
        <v>0</v>
      </c>
      <c r="Q55" s="206">
        <f t="shared" si="25"/>
        <v>-14299.7</v>
      </c>
      <c r="R55" s="48">
        <f t="shared" si="23"/>
        <v>0</v>
      </c>
    </row>
    <row r="56" ht="31.2" spans="1:33">
      <c r="A56" s="165" t="s">
        <v>96</v>
      </c>
      <c r="B56" s="55" t="s">
        <v>97</v>
      </c>
      <c r="C56" s="55"/>
      <c r="D56" s="180">
        <v>8739.7</v>
      </c>
      <c r="E56" s="180">
        <v>4369.8</v>
      </c>
      <c r="F56" s="180">
        <v>4369.8</v>
      </c>
      <c r="G56" s="180">
        <f t="shared" si="26"/>
        <v>0</v>
      </c>
      <c r="H56" s="181">
        <f t="shared" si="20"/>
        <v>1</v>
      </c>
      <c r="I56" s="209">
        <f t="shared" si="27"/>
        <v>-4369.9</v>
      </c>
      <c r="J56" s="181">
        <f t="shared" si="21"/>
        <v>0.499994278979828</v>
      </c>
      <c r="K56" s="180"/>
      <c r="L56" s="180"/>
      <c r="M56" s="180">
        <f t="shared" si="24"/>
        <v>0</v>
      </c>
      <c r="N56" s="53" t="str">
        <f t="shared" si="22"/>
        <v/>
      </c>
      <c r="O56" s="206">
        <f t="shared" si="10"/>
        <v>8739.7</v>
      </c>
      <c r="P56" s="206">
        <f t="shared" si="13"/>
        <v>4369.8</v>
      </c>
      <c r="Q56" s="206">
        <f t="shared" si="25"/>
        <v>-4369.9</v>
      </c>
      <c r="R56" s="48">
        <f t="shared" si="23"/>
        <v>0.499994278979828</v>
      </c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="11" customFormat="1" ht="34.8" spans="1:38">
      <c r="A57" s="61">
        <v>900102</v>
      </c>
      <c r="B57" s="62" t="s">
        <v>98</v>
      </c>
      <c r="C57" s="175"/>
      <c r="D57" s="182">
        <f>D40+D41</f>
        <v>1849492.367</v>
      </c>
      <c r="E57" s="182">
        <f>E40+E41</f>
        <v>440816.387</v>
      </c>
      <c r="F57" s="182">
        <f>F40+F41</f>
        <v>459982.18208</v>
      </c>
      <c r="G57" s="182">
        <f t="shared" si="26"/>
        <v>19165.79508</v>
      </c>
      <c r="H57" s="183">
        <f t="shared" si="20"/>
        <v>1.04347795509698</v>
      </c>
      <c r="I57" s="182">
        <f t="shared" si="27"/>
        <v>-1389510.18492</v>
      </c>
      <c r="J57" s="183">
        <f t="shared" si="21"/>
        <v>0.248707261672089</v>
      </c>
      <c r="K57" s="182">
        <f>K41+K40</f>
        <v>204776.89177</v>
      </c>
      <c r="L57" s="182">
        <f>L41+L40</f>
        <v>51857.25707</v>
      </c>
      <c r="M57" s="182">
        <f t="shared" si="24"/>
        <v>-152919.6347</v>
      </c>
      <c r="N57" s="183">
        <f t="shared" si="22"/>
        <v>0.253237836661007</v>
      </c>
      <c r="O57" s="182">
        <f>O41+O40</f>
        <v>2054269.25877</v>
      </c>
      <c r="P57" s="182">
        <f>P41+P40</f>
        <v>511839.43915</v>
      </c>
      <c r="Q57" s="182">
        <f t="shared" si="25"/>
        <v>-1542429.81962</v>
      </c>
      <c r="R57" s="183">
        <f t="shared" si="23"/>
        <v>0.24915888555742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</row>
    <row r="58" s="3" customFormat="1" ht="24" customHeight="1" spans="1:18">
      <c r="A58" s="165">
        <v>41050000</v>
      </c>
      <c r="B58" s="55" t="s">
        <v>99</v>
      </c>
      <c r="C58" s="166"/>
      <c r="D58" s="167">
        <v>3622.057</v>
      </c>
      <c r="E58" s="167">
        <v>3236.456</v>
      </c>
      <c r="F58" s="167">
        <v>719.456</v>
      </c>
      <c r="G58" s="167">
        <f t="shared" si="26"/>
        <v>-2517</v>
      </c>
      <c r="H58" s="110">
        <f t="shared" si="20"/>
        <v>0.222297476004617</v>
      </c>
      <c r="I58" s="206">
        <f t="shared" si="27"/>
        <v>-2902.601</v>
      </c>
      <c r="J58" s="210">
        <f t="shared" si="21"/>
        <v>0.198631882380647</v>
      </c>
      <c r="K58" s="206">
        <v>881.325</v>
      </c>
      <c r="L58" s="206">
        <v>550</v>
      </c>
      <c r="M58" s="206">
        <f t="shared" si="24"/>
        <v>-331.325</v>
      </c>
      <c r="N58" s="210">
        <f t="shared" si="22"/>
        <v>0.624060363656994</v>
      </c>
      <c r="O58" s="206">
        <f>D58+K58</f>
        <v>4503.382</v>
      </c>
      <c r="P58" s="206">
        <f>L58+F58</f>
        <v>1269.456</v>
      </c>
      <c r="Q58" s="206">
        <f t="shared" si="25"/>
        <v>-3233.926</v>
      </c>
      <c r="R58" s="210">
        <f t="shared" si="23"/>
        <v>0.281889477730293</v>
      </c>
    </row>
    <row r="59" ht="46.8" hidden="1" spans="1:33">
      <c r="A59" s="184" t="s">
        <v>100</v>
      </c>
      <c r="B59" s="55" t="s">
        <v>101</v>
      </c>
      <c r="C59" s="166"/>
      <c r="D59" s="171">
        <v>0</v>
      </c>
      <c r="E59" s="171">
        <v>0</v>
      </c>
      <c r="F59" s="171">
        <v>0</v>
      </c>
      <c r="G59" s="171">
        <f t="shared" si="26"/>
        <v>0</v>
      </c>
      <c r="H59" s="185"/>
      <c r="I59" s="185">
        <f t="shared" si="27"/>
        <v>0</v>
      </c>
      <c r="J59" s="185"/>
      <c r="K59" s="185">
        <v>5000</v>
      </c>
      <c r="L59" s="185">
        <v>5000</v>
      </c>
      <c r="M59" s="185">
        <f t="shared" si="24"/>
        <v>0</v>
      </c>
      <c r="N59" s="185">
        <f>L59/K59*100</f>
        <v>100</v>
      </c>
      <c r="O59" s="185">
        <f>D59+K59</f>
        <v>5000</v>
      </c>
      <c r="P59" s="185">
        <f>L59+F59</f>
        <v>5000</v>
      </c>
      <c r="Q59" s="185">
        <f t="shared" si="25"/>
        <v>0</v>
      </c>
      <c r="R59" s="222">
        <f>P59/O59*100</f>
        <v>100</v>
      </c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ht="21.75" customHeight="1" spans="1:33">
      <c r="A60" s="61">
        <v>900103</v>
      </c>
      <c r="B60" s="62" t="s">
        <v>102</v>
      </c>
      <c r="C60" s="175" t="e">
        <f>C40+C41</f>
        <v>#REF!</v>
      </c>
      <c r="D60" s="63">
        <f>D57+D58</f>
        <v>1853114.424</v>
      </c>
      <c r="E60" s="63">
        <f>E57+E58</f>
        <v>444052.843</v>
      </c>
      <c r="F60" s="63">
        <f>F57+F58</f>
        <v>460701.63808</v>
      </c>
      <c r="G60" s="63">
        <f t="shared" si="26"/>
        <v>16648.79508</v>
      </c>
      <c r="H60" s="64">
        <f>IFERROR(F60/E60,"")</f>
        <v>1.03749282397906</v>
      </c>
      <c r="I60" s="63">
        <f t="shared" si="27"/>
        <v>-1392412.78592</v>
      </c>
      <c r="J60" s="64">
        <f>IFERROR(F60/D60,"")</f>
        <v>0.248609385428862</v>
      </c>
      <c r="K60" s="63">
        <f>K57+K58</f>
        <v>205658.21677</v>
      </c>
      <c r="L60" s="63">
        <f>L57+L58</f>
        <v>52407.25707</v>
      </c>
      <c r="M60" s="63">
        <f t="shared" si="24"/>
        <v>-153250.9597</v>
      </c>
      <c r="N60" s="64">
        <f>IFERROR(L60/K60,"")</f>
        <v>0.254826954609891</v>
      </c>
      <c r="O60" s="63">
        <f>D60+K60</f>
        <v>2058772.64077</v>
      </c>
      <c r="P60" s="63">
        <f>L60+F60</f>
        <v>513108.89515</v>
      </c>
      <c r="Q60" s="63">
        <f t="shared" si="25"/>
        <v>-1545663.74562</v>
      </c>
      <c r="R60" s="183">
        <f>IFERROR(P60/O60,"")</f>
        <v>0.249230480816032</v>
      </c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2:11">
      <c r="B61" s="186"/>
      <c r="C61" s="187"/>
      <c r="D61" s="188"/>
      <c r="E61" s="189"/>
      <c r="F61" s="190"/>
      <c r="G61" s="191"/>
      <c r="H61" s="192"/>
      <c r="I61" s="197"/>
      <c r="J61" s="197"/>
      <c r="K61" s="88"/>
    </row>
    <row r="62" spans="2:12">
      <c r="B62" s="81"/>
      <c r="C62" s="193"/>
      <c r="D62" s="188"/>
      <c r="E62" s="194"/>
      <c r="F62" s="188"/>
      <c r="G62" s="195"/>
      <c r="H62" s="193"/>
      <c r="K62" s="88"/>
      <c r="L62" s="88"/>
    </row>
    <row r="63" spans="3:12">
      <c r="C63" s="193"/>
      <c r="E63" s="194"/>
      <c r="F63" s="196"/>
      <c r="G63" s="191"/>
      <c r="H63" s="192"/>
      <c r="I63" s="192"/>
      <c r="J63" s="192"/>
      <c r="L63" s="88"/>
    </row>
    <row r="64" hidden="1" spans="2:12">
      <c r="B64" s="197" t="s">
        <v>103</v>
      </c>
      <c r="C64" s="198"/>
      <c r="D64" s="199"/>
      <c r="E64" s="200"/>
      <c r="F64" s="201"/>
      <c r="K64" s="137"/>
      <c r="L64" s="137"/>
    </row>
    <row r="65" hidden="1" spans="2:8">
      <c r="B65" s="197" t="s">
        <v>104</v>
      </c>
      <c r="C65" s="197"/>
      <c r="D65" s="223"/>
      <c r="E65" s="224"/>
      <c r="F65" s="202"/>
      <c r="G65" s="191"/>
      <c r="H65" s="192"/>
    </row>
    <row r="66" hidden="1" spans="2:6">
      <c r="B66" s="197" t="s">
        <v>105</v>
      </c>
      <c r="C66" s="197"/>
      <c r="D66" s="223"/>
      <c r="E66" s="224"/>
      <c r="F66" s="202"/>
    </row>
    <row r="67" hidden="1" spans="2:5">
      <c r="B67" s="197"/>
      <c r="C67" s="197"/>
      <c r="D67" s="225"/>
      <c r="E67" s="226"/>
    </row>
    <row r="68" hidden="1" spans="2:5">
      <c r="B68" s="197"/>
      <c r="C68" s="197"/>
      <c r="D68" s="225"/>
      <c r="E68" s="226"/>
    </row>
    <row r="69" hidden="1" spans="2:6">
      <c r="B69" s="197" t="s">
        <v>106</v>
      </c>
      <c r="C69" s="197"/>
      <c r="D69" s="199"/>
      <c r="E69" s="200"/>
      <c r="F69" s="201"/>
    </row>
    <row r="70" hidden="1" spans="2:6">
      <c r="B70" s="197" t="s">
        <v>104</v>
      </c>
      <c r="D70" s="223"/>
      <c r="E70" s="224"/>
      <c r="F70" s="202"/>
    </row>
    <row r="71" hidden="1" spans="2:6">
      <c r="B71" s="197" t="s">
        <v>105</v>
      </c>
      <c r="D71" s="202"/>
      <c r="F71" s="202"/>
    </row>
    <row r="73" spans="6:6">
      <c r="F73" s="202"/>
    </row>
    <row r="74" spans="7:7">
      <c r="G74" s="227"/>
    </row>
    <row r="75" spans="5:5">
      <c r="E75" s="228"/>
    </row>
    <row r="113" spans="1:13">
      <c r="A113" s="229"/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</row>
  </sheetData>
  <sheetProtection password="C4FF" sheet="1"/>
  <mergeCells count="12">
    <mergeCell ref="A1:R1"/>
    <mergeCell ref="A2:R2"/>
    <mergeCell ref="A3:R3"/>
    <mergeCell ref="A4:R4"/>
    <mergeCell ref="A5:R5"/>
    <mergeCell ref="Q6:R6"/>
    <mergeCell ref="C7:J7"/>
    <mergeCell ref="K7:N7"/>
    <mergeCell ref="O7:R7"/>
    <mergeCell ref="A113:M113"/>
    <mergeCell ref="A7:A8"/>
    <mergeCell ref="B7:B8"/>
  </mergeCells>
  <conditionalFormatting sqref="F63">
    <cfRule type="expression" dxfId="0" priority="1" stopIfTrue="1">
      <formula>A63=1</formula>
    </cfRule>
  </conditionalFormatting>
  <pageMargins left="0.196850393700787" right="0.196850393700787" top="0.984251968503937" bottom="0.393700787401575" header="0.511811023622047" footer="0.511811023622047"/>
  <pageSetup paperSize="9" scale="38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5"/>
  <sheetViews>
    <sheetView view="pageBreakPreview" zoomScale="75" zoomScaleNormal="75" workbookViewId="0">
      <pane xSplit="2" ySplit="5" topLeftCell="C34" activePane="bottomRight" state="frozen"/>
      <selection/>
      <selection pane="topRight"/>
      <selection pane="bottomLeft"/>
      <selection pane="bottomRight" activeCell="A49" sqref="$A49:$XFD49"/>
    </sheetView>
  </sheetViews>
  <sheetFormatPr defaultColWidth="7.57407407407407" defaultRowHeight="15.6"/>
  <cols>
    <col min="1" max="1" width="16" style="12" customWidth="1"/>
    <col min="2" max="2" width="65.287037037037" style="13" customWidth="1"/>
    <col min="3" max="3" width="21" style="14" customWidth="1"/>
    <col min="4" max="4" width="20.4259259259259" style="15" customWidth="1"/>
    <col min="5" max="5" width="20.287037037037" style="16" customWidth="1"/>
    <col min="6" max="6" width="21.5740740740741" style="17" customWidth="1"/>
    <col min="7" max="7" width="15.287037037037" style="17" customWidth="1"/>
    <col min="8" max="8" width="20" style="17" customWidth="1"/>
    <col min="9" max="9" width="16" style="17" customWidth="1"/>
    <col min="10" max="10" width="21.5740740740741" style="16" customWidth="1"/>
    <col min="11" max="11" width="20.712962962963" style="16" customWidth="1"/>
    <col min="12" max="12" width="18.712962962963" style="17" customWidth="1"/>
    <col min="13" max="13" width="14.287037037037" style="17" customWidth="1"/>
    <col min="14" max="14" width="19.1388888888889" style="17" customWidth="1"/>
    <col min="15" max="15" width="19.4259259259259" style="17" customWidth="1"/>
    <col min="16" max="16" width="21.5740740740741" style="17" customWidth="1"/>
    <col min="17" max="17" width="11.8518518518519" style="17" customWidth="1"/>
    <col min="18" max="19" width="7.57407407407407" style="1" customWidth="1"/>
    <col min="20" max="16384" width="7.57407407407407" style="17"/>
  </cols>
  <sheetData>
    <row r="1" ht="23.25" customHeight="1" spans="1:13">
      <c r="A1" s="18" t="s">
        <v>107</v>
      </c>
      <c r="B1" s="18"/>
      <c r="C1" s="18"/>
      <c r="D1" s="18"/>
      <c r="E1" s="19"/>
      <c r="F1" s="20"/>
      <c r="G1" s="20"/>
      <c r="H1" s="21"/>
      <c r="I1" s="21"/>
      <c r="J1" s="94" t="s">
        <v>108</v>
      </c>
      <c r="K1" s="94"/>
      <c r="L1" s="95"/>
      <c r="M1" s="95"/>
    </row>
    <row r="2" ht="21.75" customHeight="1" spans="1:17">
      <c r="A2" s="22"/>
      <c r="B2" s="22" t="s">
        <v>108</v>
      </c>
      <c r="C2" s="23"/>
      <c r="D2" s="24"/>
      <c r="E2" s="25"/>
      <c r="F2" s="26"/>
      <c r="G2" s="27"/>
      <c r="H2" s="28"/>
      <c r="I2" s="26"/>
      <c r="J2" s="96"/>
      <c r="K2" s="97"/>
      <c r="L2" s="98"/>
      <c r="M2" s="95"/>
      <c r="P2" s="99" t="s">
        <v>6</v>
      </c>
      <c r="Q2" s="99"/>
    </row>
    <row r="3" s="1" customFormat="1" ht="20.4" spans="1:17">
      <c r="A3" s="29" t="s">
        <v>109</v>
      </c>
      <c r="B3" s="30" t="s">
        <v>110</v>
      </c>
      <c r="C3" s="31" t="s">
        <v>9</v>
      </c>
      <c r="D3" s="31"/>
      <c r="E3" s="31"/>
      <c r="F3" s="31"/>
      <c r="G3" s="31"/>
      <c r="H3" s="31"/>
      <c r="I3" s="31"/>
      <c r="J3" s="100" t="s">
        <v>10</v>
      </c>
      <c r="K3" s="100"/>
      <c r="L3" s="100"/>
      <c r="M3" s="100"/>
      <c r="N3" s="31" t="s">
        <v>11</v>
      </c>
      <c r="O3" s="31"/>
      <c r="P3" s="31"/>
      <c r="Q3" s="31"/>
    </row>
    <row r="4" s="1" customFormat="1" ht="92.25" customHeight="1" spans="1:17">
      <c r="A4" s="29"/>
      <c r="B4" s="30"/>
      <c r="C4" s="32" t="s">
        <v>111</v>
      </c>
      <c r="D4" s="33" t="s">
        <v>14</v>
      </c>
      <c r="E4" s="34" t="s">
        <v>112</v>
      </c>
      <c r="F4" s="35" t="s">
        <v>16</v>
      </c>
      <c r="G4" s="36" t="s">
        <v>17</v>
      </c>
      <c r="H4" s="37" t="s">
        <v>18</v>
      </c>
      <c r="I4" s="37" t="s">
        <v>19</v>
      </c>
      <c r="J4" s="101" t="s">
        <v>113</v>
      </c>
      <c r="K4" s="102" t="s">
        <v>112</v>
      </c>
      <c r="L4" s="103" t="s">
        <v>114</v>
      </c>
      <c r="M4" s="34" t="s">
        <v>22</v>
      </c>
      <c r="N4" s="104" t="s">
        <v>115</v>
      </c>
      <c r="O4" s="105" t="s">
        <v>112</v>
      </c>
      <c r="P4" s="105" t="s">
        <v>116</v>
      </c>
      <c r="Q4" s="105" t="s">
        <v>22</v>
      </c>
    </row>
    <row r="5" s="2" customFormat="1" ht="13.8" spans="1:19">
      <c r="A5" s="38">
        <v>1</v>
      </c>
      <c r="B5" s="38">
        <v>2</v>
      </c>
      <c r="C5" s="39" t="s">
        <v>24</v>
      </c>
      <c r="D5" s="39" t="s">
        <v>25</v>
      </c>
      <c r="E5" s="39" t="s">
        <v>26</v>
      </c>
      <c r="F5" s="40" t="s">
        <v>27</v>
      </c>
      <c r="G5" s="40" t="s">
        <v>28</v>
      </c>
      <c r="H5" s="40" t="s">
        <v>29</v>
      </c>
      <c r="I5" s="40" t="s">
        <v>30</v>
      </c>
      <c r="J5" s="106" t="s">
        <v>31</v>
      </c>
      <c r="K5" s="106" t="s">
        <v>32</v>
      </c>
      <c r="L5" s="39" t="s">
        <v>33</v>
      </c>
      <c r="M5" s="39" t="s">
        <v>34</v>
      </c>
      <c r="N5" s="40" t="s">
        <v>35</v>
      </c>
      <c r="O5" s="40" t="s">
        <v>36</v>
      </c>
      <c r="P5" s="40" t="s">
        <v>37</v>
      </c>
      <c r="Q5" s="40" t="s">
        <v>38</v>
      </c>
      <c r="R5" s="126"/>
      <c r="S5" s="126"/>
    </row>
    <row r="6" ht="22.5" customHeight="1" spans="1:17">
      <c r="A6" s="41" t="s">
        <v>117</v>
      </c>
      <c r="B6" s="42" t="s">
        <v>118</v>
      </c>
      <c r="C6" s="43">
        <f>C7+C8</f>
        <v>46550</v>
      </c>
      <c r="D6" s="43">
        <f>D7+D8</f>
        <v>11735.5</v>
      </c>
      <c r="E6" s="43">
        <f>E7+E8</f>
        <v>8292.20768</v>
      </c>
      <c r="F6" s="43">
        <f>E6-D6</f>
        <v>-3443.29232</v>
      </c>
      <c r="G6" s="44">
        <f>IFERROR(E6/D6,"")</f>
        <v>0.706591766861233</v>
      </c>
      <c r="H6" s="43">
        <f>E6-C6</f>
        <v>-38257.79232</v>
      </c>
      <c r="I6" s="44">
        <f>IFERROR(E6/C6,"")</f>
        <v>0.178135503329753</v>
      </c>
      <c r="J6" s="107">
        <f>J7+J8</f>
        <v>0</v>
      </c>
      <c r="K6" s="107">
        <f>K7+K8</f>
        <v>0</v>
      </c>
      <c r="L6" s="107">
        <f>K6-J6</f>
        <v>0</v>
      </c>
      <c r="M6" s="108" t="str">
        <f>IFERROR(K6/J6,"")</f>
        <v/>
      </c>
      <c r="N6" s="43">
        <f>C6+J6</f>
        <v>46550</v>
      </c>
      <c r="O6" s="43">
        <f>E6+K6</f>
        <v>8292.20768</v>
      </c>
      <c r="P6" s="43">
        <f>O6-N6</f>
        <v>-38257.79232</v>
      </c>
      <c r="Q6" s="44">
        <f>IFERROR(O6/N6,"")</f>
        <v>0.178135503329753</v>
      </c>
    </row>
    <row r="7" s="3" customFormat="1" ht="46.8" spans="1:19">
      <c r="A7" s="45" t="s">
        <v>119</v>
      </c>
      <c r="B7" s="46" t="s">
        <v>120</v>
      </c>
      <c r="C7" s="47">
        <v>31150</v>
      </c>
      <c r="D7" s="47">
        <v>7700</v>
      </c>
      <c r="E7" s="47">
        <v>6000.19852</v>
      </c>
      <c r="F7" s="47">
        <f t="shared" ref="F7:F51" si="0">E7-D7</f>
        <v>-1699.80148</v>
      </c>
      <c r="G7" s="48">
        <f t="shared" ref="G7:G40" si="1">IFERROR(E7/D7,"")</f>
        <v>0.779246561038961</v>
      </c>
      <c r="H7" s="47">
        <f t="shared" ref="H7:H51" si="2">E7-C7</f>
        <v>-25149.80148</v>
      </c>
      <c r="I7" s="48">
        <f t="shared" ref="I7:I40" si="3">IFERROR(E7/C7,"")</f>
        <v>0.192622745425361</v>
      </c>
      <c r="J7" s="109">
        <v>0</v>
      </c>
      <c r="K7" s="109">
        <v>0</v>
      </c>
      <c r="L7" s="109">
        <f t="shared" ref="L7:L40" si="4">K7-J7</f>
        <v>0</v>
      </c>
      <c r="M7" s="110" t="str">
        <f t="shared" ref="M7:M41" si="5">IFERROR(K7/J7,"")</f>
        <v/>
      </c>
      <c r="N7" s="47">
        <f t="shared" ref="N7:N44" si="6">C7+J7</f>
        <v>31150</v>
      </c>
      <c r="O7" s="47">
        <f t="shared" ref="O7:O44" si="7">E7+K7</f>
        <v>6000.19852</v>
      </c>
      <c r="P7" s="47">
        <f t="shared" ref="P7:P44" si="8">O7-N7</f>
        <v>-25149.80148</v>
      </c>
      <c r="Q7" s="48">
        <f t="shared" ref="Q7:Q41" si="9">IFERROR(O7/N7,"")</f>
        <v>0.192622745425361</v>
      </c>
      <c r="R7" s="10"/>
      <c r="S7" s="10"/>
    </row>
    <row r="8" s="4" customFormat="1" ht="18" spans="1:19">
      <c r="A8" s="45" t="s">
        <v>121</v>
      </c>
      <c r="B8" s="46" t="s">
        <v>122</v>
      </c>
      <c r="C8" s="47">
        <v>15400</v>
      </c>
      <c r="D8" s="47">
        <v>4035.5</v>
      </c>
      <c r="E8" s="47">
        <v>2292.00916</v>
      </c>
      <c r="F8" s="47">
        <f t="shared" si="0"/>
        <v>-1743.49084</v>
      </c>
      <c r="G8" s="48">
        <f t="shared" si="1"/>
        <v>0.567961630529055</v>
      </c>
      <c r="H8" s="47">
        <f t="shared" si="2"/>
        <v>-13107.99084</v>
      </c>
      <c r="I8" s="48">
        <f t="shared" si="3"/>
        <v>0.148831763636364</v>
      </c>
      <c r="J8" s="109"/>
      <c r="K8" s="109"/>
      <c r="L8" s="109">
        <f t="shared" si="4"/>
        <v>0</v>
      </c>
      <c r="M8" s="110" t="str">
        <f t="shared" si="5"/>
        <v/>
      </c>
      <c r="N8" s="47">
        <f t="shared" si="6"/>
        <v>15400</v>
      </c>
      <c r="O8" s="47">
        <f t="shared" si="7"/>
        <v>2292.00916</v>
      </c>
      <c r="P8" s="47">
        <f t="shared" si="8"/>
        <v>-13107.99084</v>
      </c>
      <c r="Q8" s="48">
        <f t="shared" si="9"/>
        <v>0.148831763636364</v>
      </c>
      <c r="R8" s="9"/>
      <c r="S8" s="9"/>
    </row>
    <row r="9" ht="18" customHeight="1" spans="1:17">
      <c r="A9" s="41" t="s">
        <v>123</v>
      </c>
      <c r="B9" s="42" t="s">
        <v>124</v>
      </c>
      <c r="C9" s="43">
        <v>656556.063</v>
      </c>
      <c r="D9" s="43">
        <v>178052.246</v>
      </c>
      <c r="E9" s="43">
        <v>158050.87877</v>
      </c>
      <c r="F9" s="43">
        <f t="shared" si="0"/>
        <v>-20001.3672299999</v>
      </c>
      <c r="G9" s="44">
        <f t="shared" si="1"/>
        <v>0.887665740369262</v>
      </c>
      <c r="H9" s="43">
        <f t="shared" si="2"/>
        <v>-498505.18423</v>
      </c>
      <c r="I9" s="44">
        <f t="shared" si="3"/>
        <v>0.24072716356897</v>
      </c>
      <c r="J9" s="107">
        <v>126000.09006</v>
      </c>
      <c r="K9" s="107">
        <v>24196.26365</v>
      </c>
      <c r="L9" s="107">
        <f t="shared" si="4"/>
        <v>-101803.82641</v>
      </c>
      <c r="M9" s="108">
        <f t="shared" si="5"/>
        <v>0.192033701233689</v>
      </c>
      <c r="N9" s="43">
        <f t="shared" si="6"/>
        <v>782556.15306</v>
      </c>
      <c r="O9" s="43">
        <f t="shared" si="7"/>
        <v>182247.14242</v>
      </c>
      <c r="P9" s="43">
        <f t="shared" si="8"/>
        <v>-600309.01064</v>
      </c>
      <c r="Q9" s="44">
        <f t="shared" si="9"/>
        <v>0.232886984157451</v>
      </c>
    </row>
    <row r="10" ht="20.25" customHeight="1" spans="1:17">
      <c r="A10" s="41" t="s">
        <v>125</v>
      </c>
      <c r="B10" s="49" t="s">
        <v>126</v>
      </c>
      <c r="C10" s="43">
        <v>204710.1</v>
      </c>
      <c r="D10" s="43">
        <v>74996.1</v>
      </c>
      <c r="E10" s="43">
        <v>51321.81231</v>
      </c>
      <c r="F10" s="43">
        <f t="shared" si="0"/>
        <v>-23674.28769</v>
      </c>
      <c r="G10" s="44">
        <f t="shared" si="1"/>
        <v>0.68432641577362</v>
      </c>
      <c r="H10" s="43">
        <f t="shared" si="2"/>
        <v>-153388.28769</v>
      </c>
      <c r="I10" s="44">
        <f t="shared" si="3"/>
        <v>0.250704837279646</v>
      </c>
      <c r="J10" s="107">
        <v>59159.098</v>
      </c>
      <c r="K10" s="107">
        <v>0</v>
      </c>
      <c r="L10" s="107">
        <f t="shared" si="4"/>
        <v>-59159.098</v>
      </c>
      <c r="M10" s="108">
        <f t="shared" si="5"/>
        <v>0</v>
      </c>
      <c r="N10" s="43">
        <f t="shared" si="6"/>
        <v>263869.198</v>
      </c>
      <c r="O10" s="43">
        <f t="shared" si="7"/>
        <v>51321.81231</v>
      </c>
      <c r="P10" s="43">
        <f t="shared" si="8"/>
        <v>-212547.38569</v>
      </c>
      <c r="Q10" s="44">
        <f t="shared" si="9"/>
        <v>0.194497170185055</v>
      </c>
    </row>
    <row r="11" ht="17.4" spans="1:17">
      <c r="A11" s="41" t="s">
        <v>127</v>
      </c>
      <c r="B11" s="30" t="s">
        <v>128</v>
      </c>
      <c r="C11" s="43">
        <f>SUM(C13:C24)+C12</f>
        <v>240185.736</v>
      </c>
      <c r="D11" s="43">
        <f>SUM(D13:D24)+D12</f>
        <v>82610.674</v>
      </c>
      <c r="E11" s="43">
        <f>SUM(E13:E24)+E12</f>
        <v>62494.83456</v>
      </c>
      <c r="F11" s="43">
        <f t="shared" si="0"/>
        <v>-20115.83944</v>
      </c>
      <c r="G11" s="44">
        <f t="shared" si="1"/>
        <v>0.756498301418047</v>
      </c>
      <c r="H11" s="43">
        <f t="shared" si="2"/>
        <v>-177690.90144</v>
      </c>
      <c r="I11" s="44">
        <f t="shared" si="3"/>
        <v>0.260193780033632</v>
      </c>
      <c r="J11" s="107">
        <f>SUM(J13:J25)</f>
        <v>69960.92305</v>
      </c>
      <c r="K11" s="107">
        <f>SUM(K13:K25)</f>
        <v>10950.41505</v>
      </c>
      <c r="L11" s="107">
        <f t="shared" si="4"/>
        <v>-59010.508</v>
      </c>
      <c r="M11" s="108">
        <f t="shared" si="5"/>
        <v>0.156521877822766</v>
      </c>
      <c r="N11" s="43">
        <f t="shared" si="6"/>
        <v>310146.65905</v>
      </c>
      <c r="O11" s="43">
        <f t="shared" si="7"/>
        <v>73445.24961</v>
      </c>
      <c r="P11" s="43">
        <f t="shared" si="8"/>
        <v>-236701.40944</v>
      </c>
      <c r="Q11" s="44">
        <f t="shared" si="9"/>
        <v>0.236808127596692</v>
      </c>
    </row>
    <row r="12" ht="31.5" hidden="1" customHeight="1" spans="1:17">
      <c r="A12" s="50" t="s">
        <v>129</v>
      </c>
      <c r="B12" s="51" t="s">
        <v>130</v>
      </c>
      <c r="C12" s="52">
        <v>0</v>
      </c>
      <c r="D12" s="52">
        <v>0</v>
      </c>
      <c r="E12" s="52">
        <v>0</v>
      </c>
      <c r="F12" s="52">
        <f t="shared" si="0"/>
        <v>0</v>
      </c>
      <c r="G12" s="53" t="str">
        <f t="shared" si="1"/>
        <v/>
      </c>
      <c r="H12" s="52">
        <f t="shared" si="2"/>
        <v>0</v>
      </c>
      <c r="I12" s="53" t="str">
        <f t="shared" si="3"/>
        <v/>
      </c>
      <c r="J12" s="111">
        <v>0</v>
      </c>
      <c r="K12" s="111">
        <v>0</v>
      </c>
      <c r="L12" s="111">
        <f t="shared" si="4"/>
        <v>0</v>
      </c>
      <c r="M12" s="112" t="str">
        <f t="shared" si="5"/>
        <v/>
      </c>
      <c r="N12" s="52">
        <f t="shared" si="6"/>
        <v>0</v>
      </c>
      <c r="O12" s="52">
        <f t="shared" si="7"/>
        <v>0</v>
      </c>
      <c r="P12" s="52">
        <f t="shared" si="8"/>
        <v>0</v>
      </c>
      <c r="Q12" s="53" t="str">
        <f t="shared" si="9"/>
        <v/>
      </c>
    </row>
    <row r="13" s="4" customFormat="1" ht="36" customHeight="1" spans="1:19">
      <c r="A13" s="54" t="s">
        <v>131</v>
      </c>
      <c r="B13" s="55" t="s">
        <v>132</v>
      </c>
      <c r="C13" s="47">
        <v>700</v>
      </c>
      <c r="D13" s="47">
        <v>116.6</v>
      </c>
      <c r="E13" s="47">
        <v>40.36813</v>
      </c>
      <c r="F13" s="47">
        <f t="shared" si="0"/>
        <v>-76.23187</v>
      </c>
      <c r="G13" s="48">
        <f t="shared" si="1"/>
        <v>0.346210377358491</v>
      </c>
      <c r="H13" s="47">
        <f t="shared" ref="H13:H24" si="10">E13-C13</f>
        <v>-659.63187</v>
      </c>
      <c r="I13" s="48">
        <f t="shared" si="3"/>
        <v>0.0576687571428571</v>
      </c>
      <c r="J13" s="109">
        <v>0</v>
      </c>
      <c r="K13" s="109">
        <v>0</v>
      </c>
      <c r="L13" s="109">
        <f t="shared" si="4"/>
        <v>0</v>
      </c>
      <c r="M13" s="110" t="str">
        <f t="shared" si="5"/>
        <v/>
      </c>
      <c r="N13" s="47">
        <f t="shared" si="6"/>
        <v>700</v>
      </c>
      <c r="O13" s="47">
        <f t="shared" si="7"/>
        <v>40.36813</v>
      </c>
      <c r="P13" s="47">
        <f t="shared" si="8"/>
        <v>-659.63187</v>
      </c>
      <c r="Q13" s="48">
        <f t="shared" si="9"/>
        <v>0.0576687571428571</v>
      </c>
      <c r="R13" s="9"/>
      <c r="S13" s="9"/>
    </row>
    <row r="14" s="4" customFormat="1" ht="33" customHeight="1" spans="1:19">
      <c r="A14" s="54" t="s">
        <v>133</v>
      </c>
      <c r="B14" s="55" t="s">
        <v>134</v>
      </c>
      <c r="C14" s="47">
        <v>300</v>
      </c>
      <c r="D14" s="47">
        <v>75</v>
      </c>
      <c r="E14" s="47">
        <v>13.8</v>
      </c>
      <c r="F14" s="47">
        <f t="shared" si="0"/>
        <v>-61.2</v>
      </c>
      <c r="G14" s="48">
        <f t="shared" si="1"/>
        <v>0.184</v>
      </c>
      <c r="H14" s="47">
        <f t="shared" si="10"/>
        <v>-286.2</v>
      </c>
      <c r="I14" s="48">
        <f t="shared" si="3"/>
        <v>0.046</v>
      </c>
      <c r="J14" s="109">
        <v>0</v>
      </c>
      <c r="K14" s="109">
        <v>0</v>
      </c>
      <c r="L14" s="109">
        <f t="shared" si="4"/>
        <v>0</v>
      </c>
      <c r="M14" s="110" t="str">
        <f t="shared" si="5"/>
        <v/>
      </c>
      <c r="N14" s="47">
        <f t="shared" si="6"/>
        <v>300</v>
      </c>
      <c r="O14" s="47">
        <f t="shared" si="7"/>
        <v>13.8</v>
      </c>
      <c r="P14" s="47">
        <f t="shared" si="8"/>
        <v>-286.2</v>
      </c>
      <c r="Q14" s="48">
        <f t="shared" si="9"/>
        <v>0.046</v>
      </c>
      <c r="R14" s="9"/>
      <c r="S14" s="9"/>
    </row>
    <row r="15" s="4" customFormat="1" ht="53.25" customHeight="1" spans="1:19">
      <c r="A15" s="54" t="s">
        <v>135</v>
      </c>
      <c r="B15" s="55" t="s">
        <v>136</v>
      </c>
      <c r="C15" s="47">
        <v>170594.8</v>
      </c>
      <c r="D15" s="47">
        <v>64364.55</v>
      </c>
      <c r="E15" s="47">
        <v>50652.7693</v>
      </c>
      <c r="F15" s="47">
        <f t="shared" si="0"/>
        <v>-13711.7807</v>
      </c>
      <c r="G15" s="48">
        <f t="shared" si="1"/>
        <v>0.786966883167831</v>
      </c>
      <c r="H15" s="47">
        <f t="shared" si="10"/>
        <v>-119942.0307</v>
      </c>
      <c r="I15" s="48">
        <f t="shared" si="3"/>
        <v>0.296918600684194</v>
      </c>
      <c r="J15" s="109">
        <v>60180.61754</v>
      </c>
      <c r="K15" s="109">
        <v>9965.87861</v>
      </c>
      <c r="L15" s="109">
        <f t="shared" si="4"/>
        <v>-50214.73893</v>
      </c>
      <c r="M15" s="110">
        <f t="shared" si="5"/>
        <v>0.165599474006328</v>
      </c>
      <c r="N15" s="47">
        <f t="shared" si="6"/>
        <v>230775.41754</v>
      </c>
      <c r="O15" s="47">
        <f t="shared" si="7"/>
        <v>60618.64791</v>
      </c>
      <c r="P15" s="47">
        <f t="shared" si="8"/>
        <v>-170156.76963</v>
      </c>
      <c r="Q15" s="48">
        <f t="shared" si="9"/>
        <v>0.262673765499712</v>
      </c>
      <c r="R15" s="9"/>
      <c r="S15" s="9"/>
    </row>
    <row r="16" s="4" customFormat="1" ht="23.25" customHeight="1" spans="1:19">
      <c r="A16" s="54" t="s">
        <v>137</v>
      </c>
      <c r="B16" s="55" t="s">
        <v>138</v>
      </c>
      <c r="C16" s="47">
        <v>10000</v>
      </c>
      <c r="D16" s="47">
        <v>2400</v>
      </c>
      <c r="E16" s="47">
        <v>1732.28443</v>
      </c>
      <c r="F16" s="47">
        <f t="shared" si="0"/>
        <v>-667.71557</v>
      </c>
      <c r="G16" s="48">
        <f t="shared" si="1"/>
        <v>0.721785179166667</v>
      </c>
      <c r="H16" s="47">
        <f t="shared" si="10"/>
        <v>-8267.71557</v>
      </c>
      <c r="I16" s="48">
        <f t="shared" si="3"/>
        <v>0.173228443</v>
      </c>
      <c r="J16" s="109">
        <v>44.20434</v>
      </c>
      <c r="K16" s="109">
        <v>44.20434</v>
      </c>
      <c r="L16" s="109">
        <f t="shared" si="4"/>
        <v>0</v>
      </c>
      <c r="M16" s="110">
        <f t="shared" si="5"/>
        <v>1</v>
      </c>
      <c r="N16" s="47">
        <f t="shared" si="6"/>
        <v>10044.20434</v>
      </c>
      <c r="O16" s="47">
        <f t="shared" si="7"/>
        <v>1776.48877</v>
      </c>
      <c r="P16" s="47">
        <f t="shared" si="8"/>
        <v>-8267.71557</v>
      </c>
      <c r="Q16" s="48">
        <f t="shared" si="9"/>
        <v>0.176867047888036</v>
      </c>
      <c r="R16" s="9"/>
      <c r="S16" s="9"/>
    </row>
    <row r="17" s="4" customFormat="1" ht="40.5" customHeight="1" spans="1:19">
      <c r="A17" s="54" t="s">
        <v>139</v>
      </c>
      <c r="B17" s="55" t="s">
        <v>140</v>
      </c>
      <c r="C17" s="47">
        <v>4161.5</v>
      </c>
      <c r="D17" s="47">
        <v>1698</v>
      </c>
      <c r="E17" s="47">
        <v>1216.38575</v>
      </c>
      <c r="F17" s="47">
        <f t="shared" si="0"/>
        <v>-481.61425</v>
      </c>
      <c r="G17" s="48">
        <f t="shared" si="1"/>
        <v>0.716363810365135</v>
      </c>
      <c r="H17" s="47">
        <f t="shared" si="10"/>
        <v>-2945.11425</v>
      </c>
      <c r="I17" s="48">
        <f t="shared" si="3"/>
        <v>0.292295025832032</v>
      </c>
      <c r="J17" s="109">
        <v>0</v>
      </c>
      <c r="K17" s="109">
        <v>0</v>
      </c>
      <c r="L17" s="109">
        <f t="shared" si="4"/>
        <v>0</v>
      </c>
      <c r="M17" s="110" t="str">
        <f t="shared" si="5"/>
        <v/>
      </c>
      <c r="N17" s="47">
        <f t="shared" si="6"/>
        <v>4161.5</v>
      </c>
      <c r="O17" s="47">
        <f t="shared" si="7"/>
        <v>1216.38575</v>
      </c>
      <c r="P17" s="47">
        <f t="shared" si="8"/>
        <v>-2945.11425</v>
      </c>
      <c r="Q17" s="48">
        <f t="shared" si="9"/>
        <v>0.292295025832032</v>
      </c>
      <c r="R17" s="9"/>
      <c r="S17" s="9"/>
    </row>
    <row r="18" s="4" customFormat="1" ht="47.25" customHeight="1" spans="1:19">
      <c r="A18" s="54" t="s">
        <v>141</v>
      </c>
      <c r="B18" s="55" t="s">
        <v>142</v>
      </c>
      <c r="C18" s="47">
        <v>1990</v>
      </c>
      <c r="D18" s="47">
        <v>438.94</v>
      </c>
      <c r="E18" s="47">
        <v>191.46225</v>
      </c>
      <c r="F18" s="47">
        <f t="shared" si="0"/>
        <v>-247.47775</v>
      </c>
      <c r="G18" s="48">
        <f t="shared" si="1"/>
        <v>0.43619230418736</v>
      </c>
      <c r="H18" s="47">
        <f t="shared" si="10"/>
        <v>-1798.53775</v>
      </c>
      <c r="I18" s="48">
        <f t="shared" si="3"/>
        <v>0.0962121859296483</v>
      </c>
      <c r="J18" s="109">
        <v>0</v>
      </c>
      <c r="K18" s="109">
        <v>0</v>
      </c>
      <c r="L18" s="109">
        <f t="shared" si="4"/>
        <v>0</v>
      </c>
      <c r="M18" s="110" t="str">
        <f t="shared" si="5"/>
        <v/>
      </c>
      <c r="N18" s="47">
        <f t="shared" si="6"/>
        <v>1990</v>
      </c>
      <c r="O18" s="47">
        <f t="shared" si="7"/>
        <v>191.46225</v>
      </c>
      <c r="P18" s="47">
        <f t="shared" si="8"/>
        <v>-1798.53775</v>
      </c>
      <c r="Q18" s="48">
        <f t="shared" si="9"/>
        <v>0.0962121859296483</v>
      </c>
      <c r="R18" s="9"/>
      <c r="S18" s="9"/>
    </row>
    <row r="19" s="4" customFormat="1" ht="62.4" spans="1:19">
      <c r="A19" s="54" t="s">
        <v>143</v>
      </c>
      <c r="B19" s="55" t="s">
        <v>144</v>
      </c>
      <c r="C19" s="47">
        <v>0</v>
      </c>
      <c r="D19" s="47">
        <v>0</v>
      </c>
      <c r="E19" s="47">
        <v>0</v>
      </c>
      <c r="F19" s="47">
        <f t="shared" si="0"/>
        <v>0</v>
      </c>
      <c r="G19" s="48" t="str">
        <f t="shared" si="1"/>
        <v/>
      </c>
      <c r="H19" s="47">
        <f t="shared" si="10"/>
        <v>0</v>
      </c>
      <c r="I19" s="48" t="str">
        <f t="shared" si="3"/>
        <v/>
      </c>
      <c r="J19" s="109">
        <v>52.21005</v>
      </c>
      <c r="K19" s="109">
        <v>1.89</v>
      </c>
      <c r="L19" s="109">
        <f t="shared" si="4"/>
        <v>-50.32005</v>
      </c>
      <c r="M19" s="110">
        <f t="shared" si="5"/>
        <v>0.0361999270255439</v>
      </c>
      <c r="N19" s="47">
        <f t="shared" si="6"/>
        <v>52.21005</v>
      </c>
      <c r="O19" s="47">
        <f t="shared" si="7"/>
        <v>1.89</v>
      </c>
      <c r="P19" s="47">
        <f t="shared" si="8"/>
        <v>-50.32005</v>
      </c>
      <c r="Q19" s="48">
        <f t="shared" si="9"/>
        <v>0.0361999270255439</v>
      </c>
      <c r="R19" s="9"/>
      <c r="S19" s="9"/>
    </row>
    <row r="20" s="4" customFormat="1" ht="36" customHeight="1" spans="1:19">
      <c r="A20" s="54" t="s">
        <v>145</v>
      </c>
      <c r="B20" s="55" t="s">
        <v>146</v>
      </c>
      <c r="C20" s="47">
        <v>500</v>
      </c>
      <c r="D20" s="47">
        <v>250</v>
      </c>
      <c r="E20" s="47">
        <v>183.49063</v>
      </c>
      <c r="F20" s="47">
        <f t="shared" si="0"/>
        <v>-66.50937</v>
      </c>
      <c r="G20" s="48">
        <f t="shared" si="1"/>
        <v>0.73396252</v>
      </c>
      <c r="H20" s="47">
        <f t="shared" si="10"/>
        <v>-316.50937</v>
      </c>
      <c r="I20" s="48">
        <f t="shared" si="3"/>
        <v>0.36698126</v>
      </c>
      <c r="J20" s="109">
        <v>0</v>
      </c>
      <c r="K20" s="109">
        <v>0</v>
      </c>
      <c r="L20" s="109">
        <f t="shared" si="4"/>
        <v>0</v>
      </c>
      <c r="M20" s="110" t="str">
        <f t="shared" si="5"/>
        <v/>
      </c>
      <c r="N20" s="47">
        <f t="shared" si="6"/>
        <v>500</v>
      </c>
      <c r="O20" s="47">
        <f t="shared" si="7"/>
        <v>183.49063</v>
      </c>
      <c r="P20" s="47">
        <f t="shared" si="8"/>
        <v>-316.50937</v>
      </c>
      <c r="Q20" s="48">
        <f t="shared" si="9"/>
        <v>0.36698126</v>
      </c>
      <c r="R20" s="9"/>
      <c r="S20" s="9"/>
    </row>
    <row r="21" s="4" customFormat="1" ht="23.25" customHeight="1" spans="1:19">
      <c r="A21" s="54" t="s">
        <v>147</v>
      </c>
      <c r="B21" s="55" t="s">
        <v>148</v>
      </c>
      <c r="C21" s="47">
        <v>11595.736</v>
      </c>
      <c r="D21" s="47">
        <v>2895.434</v>
      </c>
      <c r="E21" s="47">
        <v>1103.72263</v>
      </c>
      <c r="F21" s="47">
        <f t="shared" si="0"/>
        <v>-1791.71137</v>
      </c>
      <c r="G21" s="48">
        <f t="shared" si="1"/>
        <v>0.381194194031016</v>
      </c>
      <c r="H21" s="47">
        <f t="shared" si="10"/>
        <v>-10492.01337</v>
      </c>
      <c r="I21" s="48">
        <f t="shared" si="3"/>
        <v>0.0951834907245215</v>
      </c>
      <c r="J21" s="109">
        <v>0</v>
      </c>
      <c r="K21" s="109">
        <v>0</v>
      </c>
      <c r="L21" s="109">
        <f t="shared" si="4"/>
        <v>0</v>
      </c>
      <c r="M21" s="110" t="str">
        <f t="shared" si="5"/>
        <v/>
      </c>
      <c r="N21" s="47">
        <f t="shared" si="6"/>
        <v>11595.736</v>
      </c>
      <c r="O21" s="47">
        <f t="shared" si="7"/>
        <v>1103.72263</v>
      </c>
      <c r="P21" s="47">
        <f t="shared" si="8"/>
        <v>-10492.01337</v>
      </c>
      <c r="Q21" s="48">
        <f t="shared" si="9"/>
        <v>0.0951834907245215</v>
      </c>
      <c r="R21" s="9"/>
      <c r="S21" s="9"/>
    </row>
    <row r="22" s="4" customFormat="1" ht="40.5" customHeight="1" spans="1:19">
      <c r="A22" s="54" t="s">
        <v>149</v>
      </c>
      <c r="B22" s="55" t="s">
        <v>150</v>
      </c>
      <c r="C22" s="47">
        <v>7911.3</v>
      </c>
      <c r="D22" s="47">
        <v>2538.783</v>
      </c>
      <c r="E22" s="47">
        <v>1871.68877</v>
      </c>
      <c r="F22" s="47">
        <f t="shared" si="0"/>
        <v>-667.09423</v>
      </c>
      <c r="G22" s="48">
        <f t="shared" si="1"/>
        <v>0.737238578484258</v>
      </c>
      <c r="H22" s="47">
        <f t="shared" si="10"/>
        <v>-6039.61123</v>
      </c>
      <c r="I22" s="48">
        <f t="shared" si="3"/>
        <v>0.236584223831734</v>
      </c>
      <c r="J22" s="109">
        <v>911.14554</v>
      </c>
      <c r="K22" s="109">
        <v>29.495</v>
      </c>
      <c r="L22" s="109">
        <f t="shared" si="4"/>
        <v>-881.65054</v>
      </c>
      <c r="M22" s="110">
        <f t="shared" si="5"/>
        <v>0.0323713377338158</v>
      </c>
      <c r="N22" s="47">
        <f t="shared" si="6"/>
        <v>8822.44554</v>
      </c>
      <c r="O22" s="47">
        <f t="shared" si="7"/>
        <v>1901.18377</v>
      </c>
      <c r="P22" s="47">
        <f t="shared" si="8"/>
        <v>-6921.26177</v>
      </c>
      <c r="Q22" s="48">
        <f t="shared" si="9"/>
        <v>0.215493964953395</v>
      </c>
      <c r="R22" s="9"/>
      <c r="S22" s="9"/>
    </row>
    <row r="23" s="4" customFormat="1" ht="49.5" customHeight="1" spans="1:19">
      <c r="A23" s="54">
        <v>3230</v>
      </c>
      <c r="B23" s="55" t="s">
        <v>151</v>
      </c>
      <c r="C23" s="47">
        <v>4000</v>
      </c>
      <c r="D23" s="47">
        <v>994</v>
      </c>
      <c r="E23" s="47">
        <v>919.728</v>
      </c>
      <c r="F23" s="47">
        <f t="shared" si="0"/>
        <v>-74.272</v>
      </c>
      <c r="G23" s="48">
        <f t="shared" si="1"/>
        <v>0.92527967806841</v>
      </c>
      <c r="H23" s="47">
        <f t="shared" si="10"/>
        <v>-3080.272</v>
      </c>
      <c r="I23" s="48">
        <f t="shared" si="3"/>
        <v>0.229932</v>
      </c>
      <c r="J23" s="109"/>
      <c r="K23" s="109">
        <v>0</v>
      </c>
      <c r="L23" s="109">
        <f t="shared" si="4"/>
        <v>0</v>
      </c>
      <c r="M23" s="110"/>
      <c r="N23" s="47">
        <f t="shared" si="6"/>
        <v>4000</v>
      </c>
      <c r="O23" s="47">
        <f t="shared" si="7"/>
        <v>919.728</v>
      </c>
      <c r="P23" s="47">
        <f t="shared" si="8"/>
        <v>-3080.272</v>
      </c>
      <c r="Q23" s="48"/>
      <c r="R23" s="9"/>
      <c r="S23" s="9"/>
    </row>
    <row r="24" s="4" customFormat="1" ht="23.25" customHeight="1" spans="1:19">
      <c r="A24" s="54" t="s">
        <v>152</v>
      </c>
      <c r="B24" s="55" t="s">
        <v>153</v>
      </c>
      <c r="C24" s="47">
        <v>28432.4</v>
      </c>
      <c r="D24" s="47">
        <v>6839.367</v>
      </c>
      <c r="E24" s="47">
        <v>4569.13467</v>
      </c>
      <c r="F24" s="47">
        <f t="shared" si="0"/>
        <v>-2270.23233</v>
      </c>
      <c r="G24" s="48">
        <f t="shared" si="1"/>
        <v>0.668063969955114</v>
      </c>
      <c r="H24" s="47">
        <f t="shared" si="10"/>
        <v>-23863.26533</v>
      </c>
      <c r="I24" s="48">
        <f t="shared" si="3"/>
        <v>0.160701687863142</v>
      </c>
      <c r="J24" s="109">
        <v>1572.34558</v>
      </c>
      <c r="K24" s="109">
        <v>806.3101</v>
      </c>
      <c r="L24" s="109">
        <f t="shared" si="4"/>
        <v>-766.03548</v>
      </c>
      <c r="M24" s="110">
        <f t="shared" si="5"/>
        <v>0.512807178177713</v>
      </c>
      <c r="N24" s="47">
        <f t="shared" si="6"/>
        <v>30004.74558</v>
      </c>
      <c r="O24" s="47">
        <f t="shared" si="7"/>
        <v>5375.44477</v>
      </c>
      <c r="P24" s="47">
        <f t="shared" si="8"/>
        <v>-24629.30081</v>
      </c>
      <c r="Q24" s="48">
        <f t="shared" si="9"/>
        <v>0.179153152812702</v>
      </c>
      <c r="R24" s="9"/>
      <c r="S24" s="9"/>
    </row>
    <row r="25" s="4" customFormat="1" ht="68.25" customHeight="1" spans="1:19">
      <c r="A25" s="54">
        <v>3250</v>
      </c>
      <c r="B25" s="55" t="s">
        <v>154</v>
      </c>
      <c r="C25" s="47">
        <v>0</v>
      </c>
      <c r="D25" s="47"/>
      <c r="E25" s="47">
        <v>0</v>
      </c>
      <c r="F25" s="47"/>
      <c r="G25" s="48"/>
      <c r="H25" s="47"/>
      <c r="I25" s="48"/>
      <c r="J25" s="109">
        <v>7200.4</v>
      </c>
      <c r="K25" s="109">
        <v>102.637</v>
      </c>
      <c r="L25" s="109">
        <f t="shared" si="4"/>
        <v>-7097.763</v>
      </c>
      <c r="M25" s="110">
        <f t="shared" si="5"/>
        <v>0.0142543469807233</v>
      </c>
      <c r="N25" s="47">
        <f t="shared" si="6"/>
        <v>7200.4</v>
      </c>
      <c r="O25" s="47">
        <f t="shared" si="7"/>
        <v>102.637</v>
      </c>
      <c r="P25" s="47">
        <f t="shared" si="8"/>
        <v>-7097.763</v>
      </c>
      <c r="Q25" s="48">
        <f t="shared" si="9"/>
        <v>0.0142543469807233</v>
      </c>
      <c r="R25" s="9"/>
      <c r="S25" s="9"/>
    </row>
    <row r="26" s="5" customFormat="1" ht="17.4" spans="1:19">
      <c r="A26" s="56" t="s">
        <v>155</v>
      </c>
      <c r="B26" s="57" t="s">
        <v>156</v>
      </c>
      <c r="C26" s="43">
        <v>127401.3</v>
      </c>
      <c r="D26" s="43">
        <v>29947</v>
      </c>
      <c r="E26" s="43">
        <v>25871.01423</v>
      </c>
      <c r="F26" s="43">
        <f t="shared" si="0"/>
        <v>-4075.98577</v>
      </c>
      <c r="G26" s="44">
        <f t="shared" si="1"/>
        <v>0.863893352589575</v>
      </c>
      <c r="H26" s="43">
        <f t="shared" si="2"/>
        <v>-101530.28577</v>
      </c>
      <c r="I26" s="44">
        <f t="shared" si="3"/>
        <v>0.203067113365405</v>
      </c>
      <c r="J26" s="107">
        <v>2021.39517</v>
      </c>
      <c r="K26" s="107">
        <v>379.33985</v>
      </c>
      <c r="L26" s="107">
        <f t="shared" si="4"/>
        <v>-1642.05532</v>
      </c>
      <c r="M26" s="108">
        <f t="shared" si="5"/>
        <v>0.187662390624986</v>
      </c>
      <c r="N26" s="43">
        <f t="shared" si="6"/>
        <v>129422.69517</v>
      </c>
      <c r="O26" s="43">
        <f t="shared" si="7"/>
        <v>26250.35408</v>
      </c>
      <c r="P26" s="43">
        <f t="shared" si="8"/>
        <v>-103172.34109</v>
      </c>
      <c r="Q26" s="44">
        <f t="shared" si="9"/>
        <v>0.202826513893251</v>
      </c>
      <c r="R26" s="127"/>
      <c r="S26" s="127"/>
    </row>
    <row r="27" s="5" customFormat="1" ht="32.25" customHeight="1" spans="1:19">
      <c r="A27" s="58" t="s">
        <v>157</v>
      </c>
      <c r="B27" s="57" t="s">
        <v>158</v>
      </c>
      <c r="C27" s="43">
        <v>65850</v>
      </c>
      <c r="D27" s="43">
        <v>17110.61</v>
      </c>
      <c r="E27" s="43">
        <v>15031.63879</v>
      </c>
      <c r="F27" s="43">
        <f t="shared" si="0"/>
        <v>-2078.97121</v>
      </c>
      <c r="G27" s="44">
        <f t="shared" si="1"/>
        <v>0.87849812426325</v>
      </c>
      <c r="H27" s="43">
        <f t="shared" si="2"/>
        <v>-50818.36121</v>
      </c>
      <c r="I27" s="44">
        <f t="shared" si="3"/>
        <v>0.228270900379651</v>
      </c>
      <c r="J27" s="107">
        <v>1164.69913</v>
      </c>
      <c r="K27" s="107">
        <v>93.59549</v>
      </c>
      <c r="L27" s="107">
        <f t="shared" si="4"/>
        <v>-1071.10364</v>
      </c>
      <c r="M27" s="108">
        <f t="shared" si="5"/>
        <v>0.0803602300278184</v>
      </c>
      <c r="N27" s="43">
        <f t="shared" si="6"/>
        <v>67014.69913</v>
      </c>
      <c r="O27" s="43">
        <f t="shared" si="7"/>
        <v>15125.23428</v>
      </c>
      <c r="P27" s="43">
        <f t="shared" si="8"/>
        <v>-51889.46485</v>
      </c>
      <c r="Q27" s="44">
        <f t="shared" si="9"/>
        <v>0.225700248995507</v>
      </c>
      <c r="R27" s="127"/>
      <c r="S27" s="127"/>
    </row>
    <row r="28" s="5" customFormat="1" ht="24" customHeight="1" spans="1:19">
      <c r="A28" s="58" t="s">
        <v>159</v>
      </c>
      <c r="B28" s="57" t="s">
        <v>160</v>
      </c>
      <c r="C28" s="43">
        <v>5800</v>
      </c>
      <c r="D28" s="43">
        <v>1160</v>
      </c>
      <c r="E28" s="43">
        <v>518.92869</v>
      </c>
      <c r="F28" s="43">
        <f t="shared" si="0"/>
        <v>-641.07131</v>
      </c>
      <c r="G28" s="44">
        <f t="shared" si="1"/>
        <v>0.447352318965517</v>
      </c>
      <c r="H28" s="43">
        <f t="shared" si="2"/>
        <v>-5281.07131</v>
      </c>
      <c r="I28" s="44">
        <f t="shared" si="3"/>
        <v>0.0894704637931034</v>
      </c>
      <c r="J28" s="107">
        <v>0</v>
      </c>
      <c r="K28" s="107">
        <v>0</v>
      </c>
      <c r="L28" s="107">
        <f t="shared" si="4"/>
        <v>0</v>
      </c>
      <c r="M28" s="108" t="str">
        <f t="shared" si="5"/>
        <v/>
      </c>
      <c r="N28" s="43">
        <f t="shared" ref="N28:N40" si="11">C28+J28</f>
        <v>5800</v>
      </c>
      <c r="O28" s="43">
        <f t="shared" ref="O28:O40" si="12">E28+K28</f>
        <v>518.92869</v>
      </c>
      <c r="P28" s="43">
        <f t="shared" ref="P28:P40" si="13">O28-N28</f>
        <v>-5281.07131</v>
      </c>
      <c r="Q28" s="44">
        <f t="shared" si="9"/>
        <v>0.0894704637931034</v>
      </c>
      <c r="R28" s="127"/>
      <c r="S28" s="127"/>
    </row>
    <row r="29" s="5" customFormat="1" ht="24" customHeight="1" spans="1:19">
      <c r="A29" s="58" t="s">
        <v>161</v>
      </c>
      <c r="B29" s="57" t="s">
        <v>162</v>
      </c>
      <c r="C29" s="43">
        <f>C30+C31+C32+C33+C34</f>
        <v>89720</v>
      </c>
      <c r="D29" s="43">
        <f>D30+D31+D32+D33+D34</f>
        <v>18270</v>
      </c>
      <c r="E29" s="43">
        <f>E30+E31+E32+E33+E34</f>
        <v>15746.25031</v>
      </c>
      <c r="F29" s="43">
        <f t="shared" si="0"/>
        <v>-2523.74969</v>
      </c>
      <c r="G29" s="44">
        <f t="shared" si="1"/>
        <v>0.861863727969349</v>
      </c>
      <c r="H29" s="43">
        <f t="shared" si="2"/>
        <v>-73973.74969</v>
      </c>
      <c r="I29" s="44">
        <f t="shared" si="3"/>
        <v>0.175504350312082</v>
      </c>
      <c r="J29" s="107">
        <f>J30+J31+J32+J33+J34</f>
        <v>80630.97787</v>
      </c>
      <c r="K29" s="107">
        <f>K30+K31+K32+K33+K34</f>
        <v>129.73363</v>
      </c>
      <c r="L29" s="107">
        <f t="shared" si="4"/>
        <v>-80501.24424</v>
      </c>
      <c r="M29" s="108">
        <f t="shared" si="5"/>
        <v>0.00160897999040973</v>
      </c>
      <c r="N29" s="43">
        <f t="shared" si="11"/>
        <v>170350.97787</v>
      </c>
      <c r="O29" s="43">
        <f t="shared" si="12"/>
        <v>15875.98394</v>
      </c>
      <c r="P29" s="43">
        <f t="shared" si="13"/>
        <v>-154474.99393</v>
      </c>
      <c r="Q29" s="44">
        <f t="shared" si="9"/>
        <v>0.0931957311810411</v>
      </c>
      <c r="R29" s="127"/>
      <c r="S29" s="127"/>
    </row>
    <row r="30" s="4" customFormat="1" ht="39" customHeight="1" spans="1:19">
      <c r="A30" s="59" t="s">
        <v>163</v>
      </c>
      <c r="B30" s="60" t="s">
        <v>164</v>
      </c>
      <c r="C30" s="47">
        <v>1000</v>
      </c>
      <c r="D30" s="47">
        <v>240</v>
      </c>
      <c r="E30" s="47">
        <v>0</v>
      </c>
      <c r="F30" s="47">
        <f t="shared" si="0"/>
        <v>-240</v>
      </c>
      <c r="G30" s="48">
        <f t="shared" si="1"/>
        <v>0</v>
      </c>
      <c r="H30" s="47">
        <f t="shared" si="2"/>
        <v>-1000</v>
      </c>
      <c r="I30" s="48">
        <f t="shared" si="3"/>
        <v>0</v>
      </c>
      <c r="J30" s="47"/>
      <c r="K30" s="47">
        <v>0</v>
      </c>
      <c r="L30" s="47">
        <f t="shared" si="4"/>
        <v>0</v>
      </c>
      <c r="M30" s="110" t="str">
        <f t="shared" si="5"/>
        <v/>
      </c>
      <c r="N30" s="47">
        <f t="shared" si="11"/>
        <v>1000</v>
      </c>
      <c r="O30" s="47">
        <f t="shared" si="12"/>
        <v>0</v>
      </c>
      <c r="P30" s="47">
        <f t="shared" si="13"/>
        <v>-1000</v>
      </c>
      <c r="Q30" s="48">
        <f t="shared" si="9"/>
        <v>0</v>
      </c>
      <c r="R30" s="9"/>
      <c r="S30" s="9"/>
    </row>
    <row r="31" s="4" customFormat="1" ht="18" spans="1:19">
      <c r="A31" s="59" t="s">
        <v>165</v>
      </c>
      <c r="B31" s="60" t="s">
        <v>166</v>
      </c>
      <c r="C31" s="47">
        <v>0</v>
      </c>
      <c r="D31" s="47">
        <v>0</v>
      </c>
      <c r="E31" s="47">
        <v>0</v>
      </c>
      <c r="F31" s="47">
        <f t="shared" si="0"/>
        <v>0</v>
      </c>
      <c r="G31" s="48" t="str">
        <f t="shared" si="1"/>
        <v/>
      </c>
      <c r="H31" s="47">
        <f t="shared" si="2"/>
        <v>0</v>
      </c>
      <c r="I31" s="48" t="str">
        <f t="shared" si="3"/>
        <v/>
      </c>
      <c r="J31" s="47">
        <v>26176.424</v>
      </c>
      <c r="K31" s="47">
        <v>0</v>
      </c>
      <c r="L31" s="47">
        <f t="shared" si="4"/>
        <v>-26176.424</v>
      </c>
      <c r="M31" s="110">
        <f t="shared" si="5"/>
        <v>0</v>
      </c>
      <c r="N31" s="47">
        <f t="shared" si="11"/>
        <v>26176.424</v>
      </c>
      <c r="O31" s="47">
        <f t="shared" si="12"/>
        <v>0</v>
      </c>
      <c r="P31" s="47">
        <f t="shared" si="13"/>
        <v>-26176.424</v>
      </c>
      <c r="Q31" s="48">
        <f t="shared" si="9"/>
        <v>0</v>
      </c>
      <c r="R31" s="128"/>
      <c r="S31" s="9"/>
    </row>
    <row r="32" s="4" customFormat="1" ht="36" spans="1:19">
      <c r="A32" s="59" t="s">
        <v>167</v>
      </c>
      <c r="B32" s="60" t="s">
        <v>168</v>
      </c>
      <c r="C32" s="47">
        <v>81030</v>
      </c>
      <c r="D32" s="47">
        <v>16030</v>
      </c>
      <c r="E32" s="47">
        <v>14851.7929</v>
      </c>
      <c r="F32" s="47">
        <f t="shared" si="0"/>
        <v>-1178.2071</v>
      </c>
      <c r="G32" s="48">
        <f t="shared" si="1"/>
        <v>0.926499868995633</v>
      </c>
      <c r="H32" s="47">
        <f t="shared" si="2"/>
        <v>-66178.2071</v>
      </c>
      <c r="I32" s="48">
        <f t="shared" si="3"/>
        <v>0.183287583611008</v>
      </c>
      <c r="J32" s="47"/>
      <c r="K32" s="47">
        <v>0</v>
      </c>
      <c r="L32" s="47">
        <f t="shared" si="4"/>
        <v>0</v>
      </c>
      <c r="M32" s="110" t="str">
        <f t="shared" si="5"/>
        <v/>
      </c>
      <c r="N32" s="47">
        <f t="shared" si="11"/>
        <v>81030</v>
      </c>
      <c r="O32" s="47">
        <f t="shared" si="12"/>
        <v>14851.7929</v>
      </c>
      <c r="P32" s="47">
        <f t="shared" si="13"/>
        <v>-66178.2071</v>
      </c>
      <c r="Q32" s="48">
        <f t="shared" si="9"/>
        <v>0.183287583611008</v>
      </c>
      <c r="R32" s="128"/>
      <c r="S32" s="9"/>
    </row>
    <row r="33" s="4" customFormat="1" ht="36" spans="1:19">
      <c r="A33" s="59" t="s">
        <v>169</v>
      </c>
      <c r="B33" s="60" t="s">
        <v>170</v>
      </c>
      <c r="C33" s="47">
        <v>7690</v>
      </c>
      <c r="D33" s="47">
        <v>2000</v>
      </c>
      <c r="E33" s="47">
        <v>894.45741</v>
      </c>
      <c r="F33" s="47">
        <f t="shared" si="0"/>
        <v>-1105.54259</v>
      </c>
      <c r="G33" s="48">
        <f t="shared" si="1"/>
        <v>0.447228705</v>
      </c>
      <c r="H33" s="47">
        <f t="shared" si="2"/>
        <v>-6795.54259</v>
      </c>
      <c r="I33" s="48">
        <f t="shared" si="3"/>
        <v>0.116314357607282</v>
      </c>
      <c r="J33" s="47"/>
      <c r="K33" s="47">
        <v>0</v>
      </c>
      <c r="L33" s="47">
        <f t="shared" si="4"/>
        <v>0</v>
      </c>
      <c r="M33" s="110" t="str">
        <f t="shared" si="5"/>
        <v/>
      </c>
      <c r="N33" s="47">
        <f t="shared" si="11"/>
        <v>7690</v>
      </c>
      <c r="O33" s="47">
        <f t="shared" si="12"/>
        <v>894.45741</v>
      </c>
      <c r="P33" s="47">
        <f t="shared" si="13"/>
        <v>-6795.54259</v>
      </c>
      <c r="Q33" s="48">
        <f t="shared" si="9"/>
        <v>0.116314357607282</v>
      </c>
      <c r="R33" s="128"/>
      <c r="S33" s="9"/>
    </row>
    <row r="34" s="5" customFormat="1" ht="54" spans="1:19">
      <c r="A34" s="59" t="s">
        <v>171</v>
      </c>
      <c r="B34" s="60" t="s">
        <v>172</v>
      </c>
      <c r="C34" s="47">
        <v>0</v>
      </c>
      <c r="D34" s="47">
        <v>0</v>
      </c>
      <c r="E34" s="47">
        <v>0</v>
      </c>
      <c r="F34" s="47">
        <f t="shared" si="0"/>
        <v>0</v>
      </c>
      <c r="G34" s="48" t="str">
        <f t="shared" si="1"/>
        <v/>
      </c>
      <c r="H34" s="47">
        <f t="shared" si="2"/>
        <v>0</v>
      </c>
      <c r="I34" s="48" t="str">
        <f t="shared" si="3"/>
        <v/>
      </c>
      <c r="J34" s="47">
        <v>54454.55387</v>
      </c>
      <c r="K34" s="47">
        <v>129.73363</v>
      </c>
      <c r="L34" s="47">
        <f t="shared" si="4"/>
        <v>-54324.82024</v>
      </c>
      <c r="M34" s="110">
        <f t="shared" si="5"/>
        <v>0.00238242021612581</v>
      </c>
      <c r="N34" s="47">
        <f t="shared" si="11"/>
        <v>54454.55387</v>
      </c>
      <c r="O34" s="47">
        <f t="shared" si="12"/>
        <v>129.73363</v>
      </c>
      <c r="P34" s="47">
        <f t="shared" si="13"/>
        <v>-54324.82024</v>
      </c>
      <c r="Q34" s="48">
        <f t="shared" si="9"/>
        <v>0.00238242021612581</v>
      </c>
      <c r="R34" s="128"/>
      <c r="S34" s="127"/>
    </row>
    <row r="35" s="5" customFormat="1" ht="17.4" spans="1:19">
      <c r="A35" s="58" t="s">
        <v>173</v>
      </c>
      <c r="B35" s="57" t="s">
        <v>174</v>
      </c>
      <c r="C35" s="43">
        <f>C36+C38+C39+C40+C37</f>
        <v>54752.5</v>
      </c>
      <c r="D35" s="43">
        <f>D36+D38+D39+D40+D37</f>
        <v>22984.9</v>
      </c>
      <c r="E35" s="43">
        <f>E36+E38+E39+E40+E37</f>
        <v>3224.71277</v>
      </c>
      <c r="F35" s="43">
        <f t="shared" si="0"/>
        <v>-19760.18723</v>
      </c>
      <c r="G35" s="44">
        <f t="shared" si="1"/>
        <v>0.140297011081188</v>
      </c>
      <c r="H35" s="43">
        <f t="shared" si="2"/>
        <v>-51527.78723</v>
      </c>
      <c r="I35" s="44">
        <f t="shared" si="3"/>
        <v>0.0588961740559792</v>
      </c>
      <c r="J35" s="107">
        <f>J36+J38+J39+J40+J37</f>
        <v>6515.04591</v>
      </c>
      <c r="K35" s="107">
        <f>(K36+K38+K39+K40+K37)</f>
        <v>1915.04591</v>
      </c>
      <c r="L35" s="107">
        <f t="shared" si="4"/>
        <v>-4600</v>
      </c>
      <c r="M35" s="108">
        <f t="shared" si="5"/>
        <v>0.293942043763741</v>
      </c>
      <c r="N35" s="43">
        <f t="shared" si="11"/>
        <v>61267.54591</v>
      </c>
      <c r="O35" s="43">
        <f t="shared" si="12"/>
        <v>5139.75868</v>
      </c>
      <c r="P35" s="43">
        <f t="shared" si="13"/>
        <v>-56127.78723</v>
      </c>
      <c r="Q35" s="44">
        <f t="shared" si="9"/>
        <v>0.0838903958639071</v>
      </c>
      <c r="R35" s="128"/>
      <c r="S35" s="127"/>
    </row>
    <row r="36" s="4" customFormat="1" ht="36" spans="1:19">
      <c r="A36" s="59" t="s">
        <v>175</v>
      </c>
      <c r="B36" s="60" t="s">
        <v>176</v>
      </c>
      <c r="C36" s="47">
        <v>600</v>
      </c>
      <c r="D36" s="47">
        <v>150</v>
      </c>
      <c r="E36" s="47">
        <v>48.63503</v>
      </c>
      <c r="F36" s="47">
        <f t="shared" si="0"/>
        <v>-101.36497</v>
      </c>
      <c r="G36" s="48">
        <f t="shared" si="1"/>
        <v>0.324233533333333</v>
      </c>
      <c r="H36" s="47">
        <f t="shared" si="2"/>
        <v>-551.36497</v>
      </c>
      <c r="I36" s="48">
        <f t="shared" si="3"/>
        <v>0.0810583833333333</v>
      </c>
      <c r="J36" s="47"/>
      <c r="K36" s="47"/>
      <c r="L36" s="47">
        <f t="shared" si="4"/>
        <v>0</v>
      </c>
      <c r="M36" s="110" t="str">
        <f t="shared" si="5"/>
        <v/>
      </c>
      <c r="N36" s="47">
        <f t="shared" si="11"/>
        <v>600</v>
      </c>
      <c r="O36" s="47">
        <f t="shared" si="12"/>
        <v>48.63503</v>
      </c>
      <c r="P36" s="47">
        <f t="shared" si="13"/>
        <v>-551.36497</v>
      </c>
      <c r="Q36" s="48">
        <f t="shared" si="9"/>
        <v>0.0810583833333333</v>
      </c>
      <c r="R36" s="128"/>
      <c r="S36" s="9"/>
    </row>
    <row r="37" s="4" customFormat="1" ht="18" spans="1:19">
      <c r="A37" s="59" t="s">
        <v>177</v>
      </c>
      <c r="B37" s="60" t="s">
        <v>178</v>
      </c>
      <c r="C37" s="47">
        <v>25700</v>
      </c>
      <c r="D37" s="47">
        <v>6443</v>
      </c>
      <c r="E37" s="47">
        <v>3170.79774</v>
      </c>
      <c r="F37" s="47">
        <f t="shared" si="0"/>
        <v>-3272.20226</v>
      </c>
      <c r="G37" s="48">
        <f t="shared" si="1"/>
        <v>0.492130644109887</v>
      </c>
      <c r="H37" s="47">
        <f t="shared" si="2"/>
        <v>-22529.20226</v>
      </c>
      <c r="I37" s="48">
        <f t="shared" si="3"/>
        <v>0.123377343968872</v>
      </c>
      <c r="J37" s="47">
        <v>1908.60419</v>
      </c>
      <c r="K37" s="47">
        <v>1908.60419</v>
      </c>
      <c r="L37" s="47">
        <f t="shared" si="4"/>
        <v>0</v>
      </c>
      <c r="M37" s="110">
        <f t="shared" si="5"/>
        <v>1</v>
      </c>
      <c r="N37" s="47">
        <f t="shared" si="11"/>
        <v>27608.60419</v>
      </c>
      <c r="O37" s="47">
        <f t="shared" si="12"/>
        <v>5079.40193</v>
      </c>
      <c r="P37" s="47">
        <f t="shared" si="13"/>
        <v>-22529.20226</v>
      </c>
      <c r="Q37" s="48">
        <f t="shared" si="9"/>
        <v>0.183978947108083</v>
      </c>
      <c r="R37" s="128"/>
      <c r="S37" s="9"/>
    </row>
    <row r="38" s="4" customFormat="1" ht="18" spans="1:19">
      <c r="A38" s="59" t="s">
        <v>179</v>
      </c>
      <c r="B38" s="60" t="s">
        <v>180</v>
      </c>
      <c r="C38" s="47">
        <v>0</v>
      </c>
      <c r="D38" s="47">
        <v>0</v>
      </c>
      <c r="E38" s="47">
        <v>0</v>
      </c>
      <c r="F38" s="47">
        <f t="shared" si="0"/>
        <v>0</v>
      </c>
      <c r="G38" s="48" t="str">
        <f t="shared" si="1"/>
        <v/>
      </c>
      <c r="H38" s="47">
        <f t="shared" si="2"/>
        <v>0</v>
      </c>
      <c r="I38" s="48" t="str">
        <f t="shared" si="3"/>
        <v/>
      </c>
      <c r="J38" s="47">
        <v>4600</v>
      </c>
      <c r="K38" s="47">
        <v>0</v>
      </c>
      <c r="L38" s="47">
        <f t="shared" si="4"/>
        <v>-4600</v>
      </c>
      <c r="M38" s="110">
        <f t="shared" si="5"/>
        <v>0</v>
      </c>
      <c r="N38" s="47">
        <f t="shared" si="11"/>
        <v>4600</v>
      </c>
      <c r="O38" s="47">
        <f t="shared" si="12"/>
        <v>0</v>
      </c>
      <c r="P38" s="47">
        <f t="shared" si="13"/>
        <v>-4600</v>
      </c>
      <c r="Q38" s="48">
        <f t="shared" si="9"/>
        <v>0</v>
      </c>
      <c r="R38" s="128"/>
      <c r="S38" s="9"/>
    </row>
    <row r="39" s="4" customFormat="1" ht="27.75" customHeight="1" spans="1:19">
      <c r="A39" s="59" t="s">
        <v>181</v>
      </c>
      <c r="B39" s="60" t="s">
        <v>182</v>
      </c>
      <c r="C39" s="47">
        <v>1360</v>
      </c>
      <c r="D39" s="47">
        <v>397</v>
      </c>
      <c r="E39" s="47">
        <v>5.28</v>
      </c>
      <c r="F39" s="47">
        <f t="shared" si="0"/>
        <v>-391.72</v>
      </c>
      <c r="G39" s="48">
        <f t="shared" si="1"/>
        <v>0.0132997481108312</v>
      </c>
      <c r="H39" s="47">
        <f t="shared" si="2"/>
        <v>-1354.72</v>
      </c>
      <c r="I39" s="48">
        <f t="shared" si="3"/>
        <v>0.00388235294117647</v>
      </c>
      <c r="J39" s="47">
        <v>6.44172</v>
      </c>
      <c r="K39" s="47">
        <v>6.44172</v>
      </c>
      <c r="L39" s="47">
        <f t="shared" si="4"/>
        <v>0</v>
      </c>
      <c r="M39" s="110">
        <f t="shared" si="5"/>
        <v>1</v>
      </c>
      <c r="N39" s="47">
        <f t="shared" si="11"/>
        <v>1366.44172</v>
      </c>
      <c r="O39" s="47">
        <f t="shared" si="12"/>
        <v>11.72172</v>
      </c>
      <c r="P39" s="47">
        <f t="shared" si="13"/>
        <v>-1354.72</v>
      </c>
      <c r="Q39" s="48">
        <f t="shared" si="9"/>
        <v>0.00857828023576446</v>
      </c>
      <c r="R39" s="128"/>
      <c r="S39" s="9"/>
    </row>
    <row r="40" s="4" customFormat="1" ht="26.25" customHeight="1" spans="1:19">
      <c r="A40" s="59" t="s">
        <v>183</v>
      </c>
      <c r="B40" s="60" t="s">
        <v>184</v>
      </c>
      <c r="C40" s="47">
        <v>27092.5</v>
      </c>
      <c r="D40" s="47">
        <v>15994.9</v>
      </c>
      <c r="E40" s="47">
        <v>0</v>
      </c>
      <c r="F40" s="47">
        <f t="shared" si="0"/>
        <v>-15994.9</v>
      </c>
      <c r="G40" s="48">
        <f t="shared" si="1"/>
        <v>0</v>
      </c>
      <c r="H40" s="47">
        <f t="shared" si="2"/>
        <v>-27092.5</v>
      </c>
      <c r="I40" s="48">
        <f t="shared" si="3"/>
        <v>0</v>
      </c>
      <c r="J40" s="47">
        <v>0</v>
      </c>
      <c r="K40" s="47">
        <v>0</v>
      </c>
      <c r="L40" s="47">
        <f t="shared" si="4"/>
        <v>0</v>
      </c>
      <c r="M40" s="110" t="str">
        <f t="shared" si="5"/>
        <v/>
      </c>
      <c r="N40" s="47">
        <f t="shared" si="11"/>
        <v>27092.5</v>
      </c>
      <c r="O40" s="47">
        <f t="shared" si="12"/>
        <v>0</v>
      </c>
      <c r="P40" s="47">
        <f t="shared" si="13"/>
        <v>-27092.5</v>
      </c>
      <c r="Q40" s="48">
        <f t="shared" si="9"/>
        <v>0</v>
      </c>
      <c r="R40" s="128"/>
      <c r="S40" s="9"/>
    </row>
    <row r="41" s="6" customFormat="1" ht="42.75" customHeight="1" spans="1:19">
      <c r="A41" s="61" t="s">
        <v>185</v>
      </c>
      <c r="B41" s="62" t="s">
        <v>186</v>
      </c>
      <c r="C41" s="63">
        <f>C6+C9+C10+C11+C26+C27+C28+C29+C35</f>
        <v>1491525.699</v>
      </c>
      <c r="D41" s="63">
        <f>D6+D9+D10+D11+D26+D27+D28+D29+D35</f>
        <v>436867.03</v>
      </c>
      <c r="E41" s="63">
        <f>E6+E9+E10+E11+E26+E27+E28+E29+E35</f>
        <v>340552.27811</v>
      </c>
      <c r="F41" s="63">
        <f t="shared" si="0"/>
        <v>-96314.7518900001</v>
      </c>
      <c r="G41" s="64">
        <f t="shared" ref="G41:G54" si="14">IFERROR(E41/D41,"")</f>
        <v>0.779533026582482</v>
      </c>
      <c r="H41" s="63">
        <f t="shared" si="2"/>
        <v>-1150973.42089</v>
      </c>
      <c r="I41" s="64">
        <f t="shared" ref="I41:I51" si="15">IFERROR(E41/C41,"")</f>
        <v>0.228324780684855</v>
      </c>
      <c r="J41" s="63">
        <f>J6+J9+J10+J11+J26+J27+J28+J29+J35</f>
        <v>345452.22919</v>
      </c>
      <c r="K41" s="63">
        <f>K6+K9+K10+K11+K26+K27+K28+K29+K35</f>
        <v>37664.39358</v>
      </c>
      <c r="L41" s="63">
        <f t="shared" ref="L41:L57" si="16">K41-J41</f>
        <v>-307787.83561</v>
      </c>
      <c r="M41" s="64">
        <f t="shared" si="5"/>
        <v>0.109029238770043</v>
      </c>
      <c r="N41" s="63">
        <f t="shared" si="6"/>
        <v>1836977.92819</v>
      </c>
      <c r="O41" s="63">
        <f t="shared" si="7"/>
        <v>378216.67169</v>
      </c>
      <c r="P41" s="63">
        <f t="shared" si="8"/>
        <v>-1458761.2565</v>
      </c>
      <c r="Q41" s="64">
        <f t="shared" si="9"/>
        <v>0.205890700092767</v>
      </c>
      <c r="R41" s="8"/>
      <c r="S41" s="129"/>
    </row>
    <row r="42" s="7" customFormat="1" ht="42.75" customHeight="1" spans="1:19">
      <c r="A42" s="45" t="s">
        <v>187</v>
      </c>
      <c r="B42" s="65" t="s">
        <v>188</v>
      </c>
      <c r="C42" s="47">
        <v>119042.9</v>
      </c>
      <c r="D42" s="47">
        <v>81442.9</v>
      </c>
      <c r="E42" s="47">
        <v>26326.196</v>
      </c>
      <c r="F42" s="47">
        <f t="shared" si="0"/>
        <v>-55116.704</v>
      </c>
      <c r="G42" s="48">
        <f t="shared" si="14"/>
        <v>0.323247281224023</v>
      </c>
      <c r="H42" s="47">
        <f t="shared" si="2"/>
        <v>-92716.704</v>
      </c>
      <c r="I42" s="48">
        <f t="shared" si="15"/>
        <v>0.221148812738937</v>
      </c>
      <c r="J42" s="47">
        <v>881.325</v>
      </c>
      <c r="K42" s="47">
        <v>0</v>
      </c>
      <c r="L42" s="47">
        <f t="shared" si="16"/>
        <v>-881.325</v>
      </c>
      <c r="M42" s="110">
        <f t="shared" ref="M42:M57" si="17">IFERROR(K42/J42,"")</f>
        <v>0</v>
      </c>
      <c r="N42" s="47">
        <f t="shared" si="6"/>
        <v>119924.225</v>
      </c>
      <c r="O42" s="47">
        <f t="shared" si="7"/>
        <v>26326.196</v>
      </c>
      <c r="P42" s="47">
        <f t="shared" si="8"/>
        <v>-93598.029</v>
      </c>
      <c r="Q42" s="110">
        <f t="shared" ref="Q42:Q57" si="18">IFERROR(O42/N42,"")</f>
        <v>0.219523586664829</v>
      </c>
      <c r="R42" s="130"/>
      <c r="S42" s="131"/>
    </row>
    <row r="43" s="8" customFormat="1" ht="18.75" customHeight="1" spans="1:17">
      <c r="A43" s="61" t="s">
        <v>189</v>
      </c>
      <c r="B43" s="62" t="s">
        <v>190</v>
      </c>
      <c r="C43" s="63">
        <f>C41+C42</f>
        <v>1610568.599</v>
      </c>
      <c r="D43" s="63">
        <f>D41+D42</f>
        <v>518309.93</v>
      </c>
      <c r="E43" s="63">
        <f>E41+E42</f>
        <v>366878.47411</v>
      </c>
      <c r="F43" s="63">
        <f t="shared" si="0"/>
        <v>-151431.45589</v>
      </c>
      <c r="G43" s="64">
        <f t="shared" si="14"/>
        <v>0.707836089711806</v>
      </c>
      <c r="H43" s="63">
        <f t="shared" si="2"/>
        <v>-1243690.12489</v>
      </c>
      <c r="I43" s="64">
        <f t="shared" si="15"/>
        <v>0.227794379163852</v>
      </c>
      <c r="J43" s="63">
        <f>J41+J42</f>
        <v>346333.55419</v>
      </c>
      <c r="K43" s="63">
        <f>K41+K42</f>
        <v>37664.39358</v>
      </c>
      <c r="L43" s="63">
        <f t="shared" si="16"/>
        <v>-308669.16061</v>
      </c>
      <c r="M43" s="64">
        <f t="shared" si="17"/>
        <v>0.108751788916581</v>
      </c>
      <c r="N43" s="63">
        <f t="shared" si="6"/>
        <v>1956902.15319</v>
      </c>
      <c r="O43" s="63">
        <f t="shared" si="7"/>
        <v>404542.86769</v>
      </c>
      <c r="P43" s="63">
        <f t="shared" si="8"/>
        <v>-1552359.2855</v>
      </c>
      <c r="Q43" s="64">
        <f t="shared" si="18"/>
        <v>0.206726160033369</v>
      </c>
    </row>
    <row r="44" s="9" customFormat="1" ht="33" hidden="1" customHeight="1" spans="1:17">
      <c r="A44" s="45" t="s">
        <v>191</v>
      </c>
      <c r="B44" s="65" t="s">
        <v>192</v>
      </c>
      <c r="C44" s="47"/>
      <c r="D44" s="47"/>
      <c r="E44" s="47"/>
      <c r="F44" s="47">
        <f t="shared" si="0"/>
        <v>0</v>
      </c>
      <c r="G44" s="48" t="str">
        <f t="shared" si="14"/>
        <v/>
      </c>
      <c r="H44" s="47">
        <f t="shared" si="2"/>
        <v>0</v>
      </c>
      <c r="I44" s="48" t="str">
        <f t="shared" si="15"/>
        <v/>
      </c>
      <c r="J44" s="47">
        <v>0</v>
      </c>
      <c r="K44" s="47">
        <v>0</v>
      </c>
      <c r="L44" s="47">
        <f t="shared" si="16"/>
        <v>0</v>
      </c>
      <c r="M44" s="110" t="str">
        <f t="shared" si="17"/>
        <v/>
      </c>
      <c r="N44" s="47">
        <f t="shared" si="6"/>
        <v>0</v>
      </c>
      <c r="O44" s="47">
        <f t="shared" si="7"/>
        <v>0</v>
      </c>
      <c r="P44" s="47">
        <f t="shared" si="8"/>
        <v>0</v>
      </c>
      <c r="Q44" s="110" t="str">
        <f t="shared" si="18"/>
        <v/>
      </c>
    </row>
    <row r="45" s="9" customFormat="1" ht="52.5" customHeight="1" spans="1:17">
      <c r="A45" s="45" t="s">
        <v>193</v>
      </c>
      <c r="B45" s="65" t="s">
        <v>194</v>
      </c>
      <c r="C45" s="47">
        <v>38132.064</v>
      </c>
      <c r="D45" s="47">
        <v>8631.866</v>
      </c>
      <c r="E45" s="47">
        <v>6723.945</v>
      </c>
      <c r="F45" s="47">
        <f t="shared" si="0"/>
        <v>-1907.921</v>
      </c>
      <c r="G45" s="48">
        <f t="shared" si="14"/>
        <v>0.7789677226222</v>
      </c>
      <c r="H45" s="47">
        <f t="shared" si="2"/>
        <v>-31408.119</v>
      </c>
      <c r="I45" s="48">
        <f t="shared" si="15"/>
        <v>0.176333098570274</v>
      </c>
      <c r="J45" s="47">
        <v>0</v>
      </c>
      <c r="K45" s="47">
        <v>0</v>
      </c>
      <c r="L45" s="47">
        <f t="shared" si="16"/>
        <v>0</v>
      </c>
      <c r="M45" s="110" t="str">
        <f t="shared" si="17"/>
        <v/>
      </c>
      <c r="N45" s="47">
        <f t="shared" ref="N45:N51" si="19">C45+J45</f>
        <v>38132.064</v>
      </c>
      <c r="O45" s="47">
        <f t="shared" ref="O45:O51" si="20">E45+K45</f>
        <v>6723.945</v>
      </c>
      <c r="P45" s="47">
        <f t="shared" ref="P45:P51" si="21">O45-N45</f>
        <v>-31408.119</v>
      </c>
      <c r="Q45" s="110">
        <f t="shared" si="18"/>
        <v>0.176333098570274</v>
      </c>
    </row>
    <row r="46" s="10" customFormat="1" ht="59.25" customHeight="1" spans="1:17">
      <c r="A46" s="45" t="s">
        <v>195</v>
      </c>
      <c r="B46" s="55" t="s">
        <v>196</v>
      </c>
      <c r="C46" s="47">
        <v>126910.894</v>
      </c>
      <c r="D46" s="47">
        <v>13580.56</v>
      </c>
      <c r="E46" s="47">
        <v>13501.02</v>
      </c>
      <c r="F46" s="47">
        <f t="shared" si="0"/>
        <v>-79.5399999999991</v>
      </c>
      <c r="G46" s="48">
        <f t="shared" si="14"/>
        <v>0.994143098664562</v>
      </c>
      <c r="H46" s="47">
        <f t="shared" si="2"/>
        <v>-113409.874</v>
      </c>
      <c r="I46" s="48">
        <f t="shared" si="15"/>
        <v>0.106381883969709</v>
      </c>
      <c r="J46" s="47">
        <v>0</v>
      </c>
      <c r="K46" s="47">
        <v>0</v>
      </c>
      <c r="L46" s="47">
        <f t="shared" si="16"/>
        <v>0</v>
      </c>
      <c r="M46" s="110" t="str">
        <f t="shared" si="17"/>
        <v/>
      </c>
      <c r="N46" s="47">
        <f t="shared" si="19"/>
        <v>126910.894</v>
      </c>
      <c r="O46" s="47">
        <f t="shared" si="20"/>
        <v>13501.02</v>
      </c>
      <c r="P46" s="47">
        <f t="shared" si="21"/>
        <v>-113409.874</v>
      </c>
      <c r="Q46" s="110">
        <f t="shared" si="18"/>
        <v>0.106381883969709</v>
      </c>
    </row>
    <row r="47" s="10" customFormat="1" ht="56.25" hidden="1" customHeight="1" spans="1:17">
      <c r="A47" s="45" t="s">
        <v>197</v>
      </c>
      <c r="B47" s="65" t="s">
        <v>198</v>
      </c>
      <c r="C47" s="47"/>
      <c r="D47" s="47"/>
      <c r="E47" s="47"/>
      <c r="F47" s="47">
        <f t="shared" si="0"/>
        <v>0</v>
      </c>
      <c r="G47" s="48" t="str">
        <f t="shared" si="14"/>
        <v/>
      </c>
      <c r="H47" s="47">
        <f t="shared" si="2"/>
        <v>0</v>
      </c>
      <c r="I47" s="48" t="str">
        <f t="shared" si="15"/>
        <v/>
      </c>
      <c r="J47" s="109">
        <v>0</v>
      </c>
      <c r="K47" s="109">
        <v>0</v>
      </c>
      <c r="L47" s="47">
        <f t="shared" si="16"/>
        <v>0</v>
      </c>
      <c r="M47" s="110" t="str">
        <f t="shared" si="17"/>
        <v/>
      </c>
      <c r="N47" s="47">
        <f t="shared" si="19"/>
        <v>0</v>
      </c>
      <c r="O47" s="47">
        <f t="shared" si="20"/>
        <v>0</v>
      </c>
      <c r="P47" s="47">
        <f t="shared" si="21"/>
        <v>0</v>
      </c>
      <c r="Q47" s="110" t="str">
        <f t="shared" si="18"/>
        <v/>
      </c>
    </row>
    <row r="48" s="10" customFormat="1" ht="62.4" spans="1:17">
      <c r="A48" s="45" t="s">
        <v>199</v>
      </c>
      <c r="B48" s="65" t="s">
        <v>200</v>
      </c>
      <c r="C48" s="47">
        <v>27257.867</v>
      </c>
      <c r="D48" s="47">
        <v>2725.787</v>
      </c>
      <c r="E48" s="47">
        <v>0</v>
      </c>
      <c r="F48" s="47">
        <f t="shared" si="0"/>
        <v>-2725.787</v>
      </c>
      <c r="G48" s="48">
        <f t="shared" si="14"/>
        <v>0</v>
      </c>
      <c r="H48" s="47">
        <f t="shared" si="2"/>
        <v>-27257.867</v>
      </c>
      <c r="I48" s="48">
        <f t="shared" si="15"/>
        <v>0</v>
      </c>
      <c r="J48" s="109">
        <v>0</v>
      </c>
      <c r="K48" s="109">
        <v>0</v>
      </c>
      <c r="L48" s="47">
        <f t="shared" si="16"/>
        <v>0</v>
      </c>
      <c r="M48" s="110" t="str">
        <f t="shared" si="17"/>
        <v/>
      </c>
      <c r="N48" s="47">
        <f t="shared" si="19"/>
        <v>27257.867</v>
      </c>
      <c r="O48" s="47">
        <f t="shared" si="20"/>
        <v>0</v>
      </c>
      <c r="P48" s="47">
        <f t="shared" si="21"/>
        <v>-27257.867</v>
      </c>
      <c r="Q48" s="110">
        <f t="shared" si="18"/>
        <v>0</v>
      </c>
    </row>
    <row r="49" s="10" customFormat="1" ht="46.8" hidden="1" spans="1:17">
      <c r="A49" s="45" t="s">
        <v>201</v>
      </c>
      <c r="B49" s="65" t="s">
        <v>202</v>
      </c>
      <c r="C49" s="47"/>
      <c r="D49" s="47"/>
      <c r="E49" s="47"/>
      <c r="F49" s="47">
        <f t="shared" si="0"/>
        <v>0</v>
      </c>
      <c r="G49" s="48" t="str">
        <f t="shared" si="14"/>
        <v/>
      </c>
      <c r="H49" s="47">
        <f t="shared" si="2"/>
        <v>0</v>
      </c>
      <c r="I49" s="48" t="str">
        <f t="shared" si="15"/>
        <v/>
      </c>
      <c r="J49" s="109">
        <v>0</v>
      </c>
      <c r="K49" s="109">
        <v>0</v>
      </c>
      <c r="L49" s="47">
        <f t="shared" si="16"/>
        <v>0</v>
      </c>
      <c r="M49" s="110" t="str">
        <f t="shared" si="17"/>
        <v/>
      </c>
      <c r="N49" s="47">
        <f t="shared" si="19"/>
        <v>0</v>
      </c>
      <c r="O49" s="47">
        <f t="shared" si="20"/>
        <v>0</v>
      </c>
      <c r="P49" s="47">
        <f t="shared" si="21"/>
        <v>0</v>
      </c>
      <c r="Q49" s="110" t="str">
        <f t="shared" si="18"/>
        <v/>
      </c>
    </row>
    <row r="50" s="10" customFormat="1" ht="46.8" spans="1:17">
      <c r="A50" s="45" t="s">
        <v>203</v>
      </c>
      <c r="B50" s="55" t="s">
        <v>204</v>
      </c>
      <c r="C50" s="47">
        <v>245</v>
      </c>
      <c r="D50" s="47">
        <v>0</v>
      </c>
      <c r="E50" s="47">
        <v>0</v>
      </c>
      <c r="F50" s="47">
        <f t="shared" si="0"/>
        <v>0</v>
      </c>
      <c r="G50" s="48" t="str">
        <f t="shared" si="14"/>
        <v/>
      </c>
      <c r="H50" s="47">
        <f t="shared" si="2"/>
        <v>-245</v>
      </c>
      <c r="I50" s="48">
        <f t="shared" si="15"/>
        <v>0</v>
      </c>
      <c r="J50" s="109"/>
      <c r="K50" s="109"/>
      <c r="L50" s="47">
        <f t="shared" si="16"/>
        <v>0</v>
      </c>
      <c r="M50" s="110" t="str">
        <f t="shared" si="17"/>
        <v/>
      </c>
      <c r="N50" s="47">
        <f t="shared" si="19"/>
        <v>245</v>
      </c>
      <c r="O50" s="47">
        <f t="shared" si="20"/>
        <v>0</v>
      </c>
      <c r="P50" s="47">
        <f t="shared" si="21"/>
        <v>-245</v>
      </c>
      <c r="Q50" s="110">
        <f t="shared" si="18"/>
        <v>0</v>
      </c>
    </row>
    <row r="51" s="11" customFormat="1" ht="17.4" spans="1:19">
      <c r="A51" s="61" t="s">
        <v>205</v>
      </c>
      <c r="B51" s="62" t="s">
        <v>206</v>
      </c>
      <c r="C51" s="63">
        <f>C43+SUM(C44:C50)</f>
        <v>1803114.424</v>
      </c>
      <c r="D51" s="63">
        <f>D43+SUM(D44:D50)</f>
        <v>543248.143</v>
      </c>
      <c r="E51" s="63">
        <f>E43+SUM(E44:E50)</f>
        <v>387103.43911</v>
      </c>
      <c r="F51" s="63">
        <f t="shared" si="0"/>
        <v>-156144.70389</v>
      </c>
      <c r="G51" s="64">
        <f t="shared" si="14"/>
        <v>0.712572042993619</v>
      </c>
      <c r="H51" s="63">
        <f t="shared" si="2"/>
        <v>-1416010.98489</v>
      </c>
      <c r="I51" s="64">
        <f t="shared" si="15"/>
        <v>0.214686008806505</v>
      </c>
      <c r="J51" s="63">
        <f>J43+SUM(J44:J50)</f>
        <v>346333.55419</v>
      </c>
      <c r="K51" s="63">
        <f>K43+SUM(K44:K50)</f>
        <v>37664.39358</v>
      </c>
      <c r="L51" s="63">
        <f>L43+SUM(L44:L50)</f>
        <v>-308669.16061</v>
      </c>
      <c r="M51" s="64">
        <f t="shared" si="17"/>
        <v>0.108751788916581</v>
      </c>
      <c r="N51" s="63">
        <f t="shared" si="19"/>
        <v>2149447.97819</v>
      </c>
      <c r="O51" s="63">
        <f t="shared" si="20"/>
        <v>424767.83269</v>
      </c>
      <c r="P51" s="63">
        <f t="shared" si="21"/>
        <v>-1724680.1455</v>
      </c>
      <c r="Q51" s="64">
        <f t="shared" si="18"/>
        <v>0.197617172874166</v>
      </c>
      <c r="R51" s="132"/>
      <c r="S51" s="132"/>
    </row>
    <row r="52" ht="18" spans="1:19">
      <c r="A52" s="66"/>
      <c r="B52" s="67" t="s">
        <v>207</v>
      </c>
      <c r="C52" s="68">
        <f>C53+C54</f>
        <v>0</v>
      </c>
      <c r="D52" s="68">
        <f>D53+D54</f>
        <v>0</v>
      </c>
      <c r="E52" s="68">
        <f>E53+E54</f>
        <v>-9.628</v>
      </c>
      <c r="F52" s="69">
        <f t="shared" ref="F52:F57" si="22">E52-D52</f>
        <v>-9.628</v>
      </c>
      <c r="G52" s="44" t="str">
        <f t="shared" si="14"/>
        <v/>
      </c>
      <c r="H52" s="69">
        <f t="shared" ref="H52:H57" si="23">E52-C52</f>
        <v>-9.628</v>
      </c>
      <c r="I52" s="108" t="str">
        <f t="shared" ref="I52:I57" si="24">IFERROR(E52/C52,"")</f>
        <v/>
      </c>
      <c r="J52" s="68">
        <f>J53+J54</f>
        <v>0</v>
      </c>
      <c r="K52" s="68">
        <f>K53+K54</f>
        <v>-546.331</v>
      </c>
      <c r="L52" s="69">
        <f t="shared" si="16"/>
        <v>-546.331</v>
      </c>
      <c r="M52" s="112" t="str">
        <f t="shared" si="17"/>
        <v/>
      </c>
      <c r="N52" s="69">
        <f t="shared" ref="N52:N57" si="25">C52+J52</f>
        <v>0</v>
      </c>
      <c r="O52" s="69">
        <f t="shared" ref="O52:O57" si="26">E52+K52</f>
        <v>-555.959</v>
      </c>
      <c r="P52" s="69">
        <f t="shared" ref="P52:P57" si="27">O52-N52</f>
        <v>-555.959</v>
      </c>
      <c r="Q52" s="108" t="str">
        <f t="shared" si="18"/>
        <v/>
      </c>
      <c r="R52" s="17"/>
      <c r="S52" s="17"/>
    </row>
    <row r="53" ht="18" spans="1:19">
      <c r="A53" s="70">
        <v>4110</v>
      </c>
      <c r="B53" s="65" t="s">
        <v>208</v>
      </c>
      <c r="C53" s="71">
        <v>0</v>
      </c>
      <c r="D53" s="71">
        <v>0</v>
      </c>
      <c r="E53" s="71"/>
      <c r="F53" s="72">
        <f t="shared" si="22"/>
        <v>0</v>
      </c>
      <c r="G53" s="53" t="str">
        <f t="shared" si="14"/>
        <v/>
      </c>
      <c r="H53" s="72">
        <f t="shared" si="23"/>
        <v>0</v>
      </c>
      <c r="I53" s="112" t="str">
        <f t="shared" si="24"/>
        <v/>
      </c>
      <c r="J53" s="71">
        <v>2000</v>
      </c>
      <c r="K53" s="71">
        <v>50</v>
      </c>
      <c r="L53" s="113">
        <f t="shared" si="16"/>
        <v>-1950</v>
      </c>
      <c r="M53" s="112">
        <f t="shared" si="17"/>
        <v>0.025</v>
      </c>
      <c r="N53" s="72">
        <f t="shared" si="25"/>
        <v>2000</v>
      </c>
      <c r="O53" s="72">
        <f t="shared" si="26"/>
        <v>50</v>
      </c>
      <c r="P53" s="72">
        <f t="shared" si="27"/>
        <v>-1950</v>
      </c>
      <c r="Q53" s="112">
        <f t="shared" si="18"/>
        <v>0.025</v>
      </c>
      <c r="R53" s="17"/>
      <c r="S53" s="17"/>
    </row>
    <row r="54" ht="21" customHeight="1" spans="1:19">
      <c r="A54" s="70">
        <v>4120</v>
      </c>
      <c r="B54" s="65" t="s">
        <v>209</v>
      </c>
      <c r="C54" s="71">
        <v>0</v>
      </c>
      <c r="D54" s="71">
        <v>0</v>
      </c>
      <c r="E54" s="71">
        <v>-9.628</v>
      </c>
      <c r="F54" s="72">
        <f t="shared" si="22"/>
        <v>-9.628</v>
      </c>
      <c r="G54" s="53" t="str">
        <f t="shared" si="14"/>
        <v/>
      </c>
      <c r="H54" s="72">
        <f t="shared" si="23"/>
        <v>-9.628</v>
      </c>
      <c r="I54" s="112" t="str">
        <f t="shared" si="24"/>
        <v/>
      </c>
      <c r="J54" s="71">
        <v>-2000</v>
      </c>
      <c r="K54" s="71">
        <v>-596.331</v>
      </c>
      <c r="L54" s="72">
        <f t="shared" si="16"/>
        <v>1403.669</v>
      </c>
      <c r="M54" s="112">
        <f t="shared" si="17"/>
        <v>0.2981655</v>
      </c>
      <c r="N54" s="72">
        <f t="shared" si="25"/>
        <v>-2000</v>
      </c>
      <c r="O54" s="72">
        <f t="shared" si="26"/>
        <v>-605.959</v>
      </c>
      <c r="P54" s="72">
        <f t="shared" si="27"/>
        <v>1394.041</v>
      </c>
      <c r="Q54" s="112">
        <f t="shared" si="18"/>
        <v>0.3029795</v>
      </c>
      <c r="R54" s="17"/>
      <c r="S54" s="17"/>
    </row>
    <row r="55" ht="62.4" hidden="1" spans="1:19">
      <c r="A55" s="73">
        <v>8880</v>
      </c>
      <c r="B55" s="74" t="s">
        <v>210</v>
      </c>
      <c r="C55" s="71">
        <v>0</v>
      </c>
      <c r="D55" s="71">
        <v>0</v>
      </c>
      <c r="E55" s="71">
        <v>0</v>
      </c>
      <c r="F55" s="72">
        <f t="shared" si="22"/>
        <v>0</v>
      </c>
      <c r="G55" s="52"/>
      <c r="H55" s="72">
        <f t="shared" si="23"/>
        <v>0</v>
      </c>
      <c r="I55" s="64" t="str">
        <f t="shared" si="24"/>
        <v/>
      </c>
      <c r="J55" s="71">
        <v>0</v>
      </c>
      <c r="K55" s="71">
        <v>0</v>
      </c>
      <c r="L55" s="72">
        <f t="shared" si="16"/>
        <v>0</v>
      </c>
      <c r="M55" s="64" t="str">
        <f t="shared" si="17"/>
        <v/>
      </c>
      <c r="N55" s="72">
        <f t="shared" si="25"/>
        <v>0</v>
      </c>
      <c r="O55" s="72">
        <f t="shared" si="26"/>
        <v>0</v>
      </c>
      <c r="P55" s="72">
        <f t="shared" si="27"/>
        <v>0</v>
      </c>
      <c r="Q55" s="64" t="str">
        <f t="shared" si="18"/>
        <v/>
      </c>
      <c r="R55" s="17"/>
      <c r="S55" s="17"/>
    </row>
    <row r="56" ht="18" hidden="1" spans="1:19">
      <c r="A56" s="73">
        <v>8860</v>
      </c>
      <c r="B56" s="74" t="s">
        <v>211</v>
      </c>
      <c r="C56" s="71">
        <v>0</v>
      </c>
      <c r="D56" s="71">
        <v>0</v>
      </c>
      <c r="E56" s="71">
        <v>0</v>
      </c>
      <c r="F56" s="72"/>
      <c r="G56" s="52"/>
      <c r="H56" s="72"/>
      <c r="I56" s="64" t="str">
        <f t="shared" si="24"/>
        <v/>
      </c>
      <c r="J56" s="71">
        <v>0</v>
      </c>
      <c r="K56" s="71">
        <v>0</v>
      </c>
      <c r="L56" s="72">
        <f t="shared" si="16"/>
        <v>0</v>
      </c>
      <c r="M56" s="64" t="str">
        <f t="shared" si="17"/>
        <v/>
      </c>
      <c r="N56" s="72"/>
      <c r="O56" s="72"/>
      <c r="P56" s="72"/>
      <c r="Q56" s="64" t="str">
        <f t="shared" si="18"/>
        <v/>
      </c>
      <c r="R56" s="17"/>
      <c r="S56" s="17"/>
    </row>
    <row r="57" s="11" customFormat="1" ht="17.4" spans="1:17">
      <c r="A57" s="61"/>
      <c r="B57" s="62" t="s">
        <v>212</v>
      </c>
      <c r="C57" s="63">
        <f>C51+C52</f>
        <v>1803114.424</v>
      </c>
      <c r="D57" s="63">
        <f>D51+D52</f>
        <v>543248.143</v>
      </c>
      <c r="E57" s="63">
        <f>E51+E52</f>
        <v>387093.81111</v>
      </c>
      <c r="F57" s="63">
        <f t="shared" si="22"/>
        <v>-156154.33189</v>
      </c>
      <c r="G57" s="64">
        <f>IFERROR(E57/D57,"")</f>
        <v>0.712554319969392</v>
      </c>
      <c r="H57" s="63">
        <f t="shared" si="23"/>
        <v>-1416020.61289</v>
      </c>
      <c r="I57" s="64">
        <f t="shared" si="24"/>
        <v>0.214680669156468</v>
      </c>
      <c r="J57" s="63">
        <f>J51+J52</f>
        <v>346333.55419</v>
      </c>
      <c r="K57" s="63">
        <f>K51+K52</f>
        <v>37118.06258</v>
      </c>
      <c r="L57" s="63">
        <f t="shared" si="16"/>
        <v>-309215.49161</v>
      </c>
      <c r="M57" s="64">
        <f t="shared" si="17"/>
        <v>0.107174318315218</v>
      </c>
      <c r="N57" s="63">
        <f t="shared" si="25"/>
        <v>2149447.97819</v>
      </c>
      <c r="O57" s="63">
        <f t="shared" si="26"/>
        <v>424211.87369</v>
      </c>
      <c r="P57" s="63">
        <f t="shared" si="27"/>
        <v>-1725236.1045</v>
      </c>
      <c r="Q57" s="64">
        <f t="shared" si="18"/>
        <v>0.197358520882752</v>
      </c>
    </row>
    <row r="58" spans="1:13">
      <c r="A58" s="75"/>
      <c r="B58" s="76"/>
      <c r="C58" s="77"/>
      <c r="D58" s="77"/>
      <c r="E58" s="77"/>
      <c r="F58" s="78"/>
      <c r="G58" s="78"/>
      <c r="H58" s="79"/>
      <c r="I58" s="114"/>
      <c r="J58" s="115"/>
      <c r="K58" s="116"/>
      <c r="M58" s="3"/>
    </row>
    <row r="59" spans="1:13">
      <c r="A59" s="80"/>
      <c r="B59" s="81"/>
      <c r="C59" s="82"/>
      <c r="D59" s="82"/>
      <c r="E59" s="82"/>
      <c r="F59" s="79"/>
      <c r="G59" s="79"/>
      <c r="H59" s="79"/>
      <c r="I59" s="114"/>
      <c r="J59" s="116"/>
      <c r="K59" s="115" t="s">
        <v>108</v>
      </c>
      <c r="M59" s="3"/>
    </row>
    <row r="60" spans="1:13">
      <c r="A60" s="83"/>
      <c r="B60" s="84"/>
      <c r="C60" s="85"/>
      <c r="D60" s="85"/>
      <c r="E60" s="85"/>
      <c r="F60" s="80"/>
      <c r="G60" s="80"/>
      <c r="H60" s="86"/>
      <c r="I60" s="117"/>
      <c r="J60" s="118"/>
      <c r="K60" s="119"/>
      <c r="M60" s="3"/>
    </row>
    <row r="61" spans="1:13">
      <c r="A61" s="83"/>
      <c r="B61" s="84"/>
      <c r="C61" s="87"/>
      <c r="D61" s="88"/>
      <c r="E61" s="89"/>
      <c r="F61" s="86"/>
      <c r="G61" s="86"/>
      <c r="H61" s="86"/>
      <c r="I61" s="117"/>
      <c r="J61" s="120"/>
      <c r="K61" s="120"/>
      <c r="M61" s="3"/>
    </row>
    <row r="62" ht="17.4" spans="1:13">
      <c r="A62" s="83"/>
      <c r="B62" s="90"/>
      <c r="C62" s="91"/>
      <c r="D62" s="92"/>
      <c r="E62" s="93"/>
      <c r="F62" s="86"/>
      <c r="G62" s="86"/>
      <c r="H62" s="86"/>
      <c r="I62" s="117"/>
      <c r="J62" s="121"/>
      <c r="K62" s="120"/>
      <c r="M62" s="3"/>
    </row>
    <row r="63" spans="1:13">
      <c r="A63" s="83"/>
      <c r="B63" s="84"/>
      <c r="C63" s="87"/>
      <c r="D63" s="88"/>
      <c r="E63" s="89"/>
      <c r="F63" s="86"/>
      <c r="G63" s="86"/>
      <c r="H63" s="86"/>
      <c r="I63" s="117"/>
      <c r="J63" s="120"/>
      <c r="K63" s="120"/>
      <c r="M63" s="3"/>
    </row>
    <row r="64" spans="1:13">
      <c r="A64" s="83"/>
      <c r="B64" s="84"/>
      <c r="C64" s="87"/>
      <c r="D64" s="88"/>
      <c r="E64" s="89">
        <f>E51-E65</f>
        <v>-12453.1055400003</v>
      </c>
      <c r="F64" s="86"/>
      <c r="G64" s="86"/>
      <c r="H64" s="86"/>
      <c r="I64" s="122"/>
      <c r="J64" s="123"/>
      <c r="K64" s="120"/>
      <c r="L64" s="124"/>
      <c r="M64" s="125"/>
    </row>
    <row r="65" spans="1:13">
      <c r="A65" s="83"/>
      <c r="B65" s="84"/>
      <c r="C65" s="87"/>
      <c r="D65" s="88"/>
      <c r="E65" s="133">
        <v>399556.54465</v>
      </c>
      <c r="F65" s="86"/>
      <c r="G65" s="86"/>
      <c r="H65" s="86"/>
      <c r="I65" s="117"/>
      <c r="J65" s="123"/>
      <c r="K65" s="120"/>
      <c r="M65" s="3"/>
    </row>
    <row r="66" spans="1:13">
      <c r="A66" s="134"/>
      <c r="B66" s="135"/>
      <c r="C66" s="136"/>
      <c r="D66" s="137"/>
      <c r="E66" s="138"/>
      <c r="F66" s="21"/>
      <c r="G66" s="21"/>
      <c r="H66" s="21"/>
      <c r="M66" s="3"/>
    </row>
    <row r="67" spans="1:13">
      <c r="A67" s="134"/>
      <c r="B67" s="135"/>
      <c r="C67" s="136"/>
      <c r="D67" s="137"/>
      <c r="E67" s="138"/>
      <c r="F67" s="21"/>
      <c r="G67" s="21"/>
      <c r="H67" s="21"/>
      <c r="M67" s="3"/>
    </row>
    <row r="68" spans="1:13">
      <c r="A68" s="134"/>
      <c r="B68" s="135"/>
      <c r="C68" s="136"/>
      <c r="D68" s="137"/>
      <c r="E68" s="138"/>
      <c r="F68" s="21"/>
      <c r="G68" s="21"/>
      <c r="H68" s="21"/>
      <c r="M68" s="3"/>
    </row>
    <row r="69" spans="13:13">
      <c r="M69" s="3"/>
    </row>
    <row r="70" spans="13:13">
      <c r="M70" s="3"/>
    </row>
    <row r="71" spans="13:13">
      <c r="M71" s="3"/>
    </row>
    <row r="72" spans="13:13">
      <c r="M72" s="3"/>
    </row>
    <row r="73" spans="13:13">
      <c r="M73" s="3"/>
    </row>
    <row r="74" spans="13:13">
      <c r="M74" s="3"/>
    </row>
    <row r="75" spans="13:13">
      <c r="M75" s="3"/>
    </row>
    <row r="76" spans="13:13">
      <c r="M76" s="3"/>
    </row>
    <row r="77" spans="13:13">
      <c r="M77" s="3"/>
    </row>
    <row r="78" spans="13:13">
      <c r="M78" s="3"/>
    </row>
    <row r="79" spans="13:13">
      <c r="M79" s="3"/>
    </row>
    <row r="80" spans="13:13">
      <c r="M80" s="3"/>
    </row>
    <row r="81" spans="13:13">
      <c r="M81" s="3"/>
    </row>
    <row r="82" spans="13:13">
      <c r="M82" s="3"/>
    </row>
    <row r="83" spans="13:13">
      <c r="M83" s="3"/>
    </row>
    <row r="84" spans="13:13">
      <c r="M84" s="3"/>
    </row>
    <row r="85" spans="13:13">
      <c r="M85" s="3"/>
    </row>
    <row r="86" spans="13:13">
      <c r="M86" s="3"/>
    </row>
    <row r="87" spans="13:13">
      <c r="M87" s="3"/>
    </row>
    <row r="88" spans="13:13">
      <c r="M88" s="3"/>
    </row>
    <row r="89" spans="13:13">
      <c r="M89" s="3"/>
    </row>
    <row r="90" spans="13:13">
      <c r="M90" s="3"/>
    </row>
    <row r="91" spans="13:13">
      <c r="M91" s="3"/>
    </row>
    <row r="92" spans="13:13">
      <c r="M92" s="3"/>
    </row>
    <row r="93" spans="13:13">
      <c r="M93" s="3"/>
    </row>
    <row r="94" spans="13:13">
      <c r="M94" s="3"/>
    </row>
    <row r="95" spans="13:13">
      <c r="M95" s="3"/>
    </row>
    <row r="96" spans="13:13">
      <c r="M96" s="3"/>
    </row>
    <row r="97" spans="13:13">
      <c r="M97" s="3"/>
    </row>
    <row r="98" spans="13:13">
      <c r="M98" s="3"/>
    </row>
    <row r="99" spans="13:13">
      <c r="M99" s="3"/>
    </row>
    <row r="100" spans="13:13">
      <c r="M100" s="3"/>
    </row>
    <row r="101" spans="13:13">
      <c r="M101" s="3"/>
    </row>
    <row r="102" spans="13:13">
      <c r="M102" s="3"/>
    </row>
    <row r="103" spans="13:13">
      <c r="M103" s="3"/>
    </row>
    <row r="104" spans="13:13">
      <c r="M104" s="3"/>
    </row>
    <row r="105" spans="13:13">
      <c r="M105" s="3"/>
    </row>
    <row r="106" spans="13:13">
      <c r="M106" s="3"/>
    </row>
    <row r="107" spans="13:13">
      <c r="M107" s="3"/>
    </row>
    <row r="108" spans="13:13">
      <c r="M108" s="3"/>
    </row>
    <row r="109" spans="13:13">
      <c r="M109" s="3"/>
    </row>
    <row r="110" spans="13:13">
      <c r="M110" s="3"/>
    </row>
    <row r="111" spans="13:13">
      <c r="M111" s="3"/>
    </row>
    <row r="112" spans="13:13">
      <c r="M112" s="3"/>
    </row>
    <row r="113" spans="13:13">
      <c r="M113" s="3"/>
    </row>
    <row r="114" spans="13:13">
      <c r="M114" s="3"/>
    </row>
    <row r="115" spans="13:13">
      <c r="M115" s="3"/>
    </row>
    <row r="116" spans="13:13">
      <c r="M116" s="3"/>
    </row>
    <row r="117" spans="13:13">
      <c r="M117" s="3"/>
    </row>
    <row r="118" spans="13:13">
      <c r="M118" s="3"/>
    </row>
    <row r="119" spans="13:13">
      <c r="M119" s="3"/>
    </row>
    <row r="120" spans="13:13">
      <c r="M120" s="3"/>
    </row>
    <row r="121" spans="13:13">
      <c r="M121" s="3"/>
    </row>
    <row r="122" spans="13:13">
      <c r="M122" s="3"/>
    </row>
    <row r="123" spans="13:13">
      <c r="M123" s="3"/>
    </row>
    <row r="124" spans="13:13">
      <c r="M124" s="3"/>
    </row>
    <row r="125" spans="13:13">
      <c r="M125" s="3"/>
    </row>
    <row r="126" spans="13:13">
      <c r="M126" s="3"/>
    </row>
    <row r="127" spans="13:13">
      <c r="M127" s="3"/>
    </row>
    <row r="128" spans="13:13">
      <c r="M128" s="3"/>
    </row>
    <row r="129" spans="13:13">
      <c r="M129" s="3"/>
    </row>
    <row r="130" spans="13:13">
      <c r="M130" s="3"/>
    </row>
    <row r="131" spans="13:13">
      <c r="M131" s="3"/>
    </row>
    <row r="132" spans="13:13">
      <c r="M132" s="3"/>
    </row>
    <row r="133" spans="13:13">
      <c r="M133" s="3"/>
    </row>
    <row r="134" spans="13:13">
      <c r="M134" s="3"/>
    </row>
    <row r="135" spans="13:13">
      <c r="M135" s="3"/>
    </row>
    <row r="136" spans="13:13">
      <c r="M136" s="3"/>
    </row>
    <row r="137" spans="13:13">
      <c r="M137" s="3"/>
    </row>
    <row r="138" spans="13:13">
      <c r="M138" s="3"/>
    </row>
    <row r="139" spans="13:13">
      <c r="M139" s="3"/>
    </row>
    <row r="140" spans="13:13">
      <c r="M140" s="3"/>
    </row>
    <row r="141" spans="13:13">
      <c r="M141" s="3"/>
    </row>
    <row r="142" spans="13:13">
      <c r="M142" s="3"/>
    </row>
    <row r="143" spans="13:13">
      <c r="M143" s="3"/>
    </row>
    <row r="144" spans="13:13">
      <c r="M144" s="3"/>
    </row>
    <row r="145" spans="13:13">
      <c r="M145" s="3"/>
    </row>
    <row r="146" spans="13:13">
      <c r="M146" s="3"/>
    </row>
    <row r="147" spans="13:13">
      <c r="M147" s="3"/>
    </row>
    <row r="148" spans="13:13">
      <c r="M148" s="3"/>
    </row>
    <row r="149" spans="13:13">
      <c r="M149" s="3"/>
    </row>
    <row r="150" spans="13:13">
      <c r="M150" s="3"/>
    </row>
    <row r="151" spans="13:13">
      <c r="M151" s="3"/>
    </row>
    <row r="152" spans="13:13">
      <c r="M152" s="3"/>
    </row>
    <row r="153" spans="13:13">
      <c r="M153" s="3"/>
    </row>
    <row r="154" spans="13:13">
      <c r="M154" s="3"/>
    </row>
    <row r="155" spans="13:13">
      <c r="M155" s="3"/>
    </row>
    <row r="156" spans="13:13">
      <c r="M156" s="3"/>
    </row>
    <row r="157" spans="13:13">
      <c r="M157" s="3"/>
    </row>
    <row r="158" spans="13:13">
      <c r="M158" s="3"/>
    </row>
    <row r="159" spans="13:13">
      <c r="M159" s="3"/>
    </row>
    <row r="160" spans="13:13">
      <c r="M160" s="3"/>
    </row>
    <row r="161" spans="13:13">
      <c r="M161" s="3"/>
    </row>
    <row r="162" spans="13:13">
      <c r="M162" s="3"/>
    </row>
    <row r="163" spans="13:13">
      <c r="M163" s="3"/>
    </row>
    <row r="164" spans="13:13">
      <c r="M164" s="3"/>
    </row>
    <row r="165" spans="13:13">
      <c r="M165" s="3"/>
    </row>
    <row r="166" spans="13:13">
      <c r="M166" s="3"/>
    </row>
    <row r="167" spans="13:13">
      <c r="M167" s="3"/>
    </row>
    <row r="168" spans="13:13">
      <c r="M168" s="3"/>
    </row>
    <row r="169" spans="13:13">
      <c r="M169" s="3"/>
    </row>
    <row r="170" spans="13:13">
      <c r="M170" s="3"/>
    </row>
    <row r="171" spans="13:13">
      <c r="M171" s="3"/>
    </row>
    <row r="172" spans="13:13">
      <c r="M172" s="3"/>
    </row>
    <row r="173" spans="13:13">
      <c r="M173" s="3"/>
    </row>
    <row r="174" spans="13:13">
      <c r="M174" s="3"/>
    </row>
    <row r="175" spans="13:13">
      <c r="M175" s="3"/>
    </row>
    <row r="176" spans="13:13">
      <c r="M176" s="3"/>
    </row>
    <row r="177" spans="13:13">
      <c r="M177" s="3"/>
    </row>
    <row r="178" spans="13:13">
      <c r="M178" s="3"/>
    </row>
    <row r="179" spans="13:13">
      <c r="M179" s="3"/>
    </row>
    <row r="180" spans="13:13">
      <c r="M180" s="3"/>
    </row>
    <row r="181" spans="13:13">
      <c r="M181" s="3"/>
    </row>
    <row r="182" spans="13:13">
      <c r="M182" s="3"/>
    </row>
    <row r="183" spans="13:13">
      <c r="M183" s="3"/>
    </row>
    <row r="184" spans="13:13">
      <c r="M184" s="3"/>
    </row>
    <row r="185" spans="13:13">
      <c r="M185" s="3"/>
    </row>
    <row r="186" spans="13:13">
      <c r="M186" s="3"/>
    </row>
    <row r="187" spans="13:13">
      <c r="M187" s="3"/>
    </row>
    <row r="188" spans="13:13">
      <c r="M188" s="3"/>
    </row>
    <row r="189" spans="13:13">
      <c r="M189" s="3"/>
    </row>
    <row r="190" spans="13:13">
      <c r="M190" s="3"/>
    </row>
    <row r="191" spans="13:13">
      <c r="M191" s="3"/>
    </row>
    <row r="192" spans="13:13">
      <c r="M192" s="3"/>
    </row>
    <row r="193" spans="13:13">
      <c r="M193" s="3"/>
    </row>
    <row r="194" spans="13:13">
      <c r="M194" s="3"/>
    </row>
    <row r="195" spans="13:13">
      <c r="M195" s="3"/>
    </row>
    <row r="196" spans="13:13">
      <c r="M196" s="3"/>
    </row>
    <row r="197" spans="13:13">
      <c r="M197" s="3"/>
    </row>
    <row r="198" spans="13:13">
      <c r="M198" s="3"/>
    </row>
    <row r="199" spans="13:13">
      <c r="M199" s="3"/>
    </row>
    <row r="200" spans="13:13">
      <c r="M200" s="3"/>
    </row>
    <row r="201" spans="13:13">
      <c r="M201" s="3"/>
    </row>
    <row r="202" spans="13:13">
      <c r="M202" s="3"/>
    </row>
    <row r="203" spans="13:13">
      <c r="M203" s="3"/>
    </row>
    <row r="204" spans="13:13">
      <c r="M204" s="3"/>
    </row>
    <row r="205" spans="13:13">
      <c r="M205" s="3"/>
    </row>
    <row r="206" spans="13:13">
      <c r="M206" s="3"/>
    </row>
    <row r="207" spans="13:13">
      <c r="M207" s="3"/>
    </row>
    <row r="208" spans="13:13">
      <c r="M208" s="3"/>
    </row>
    <row r="209" spans="13:13">
      <c r="M209" s="3"/>
    </row>
    <row r="210" spans="13:13">
      <c r="M210" s="3"/>
    </row>
    <row r="211" spans="13:13">
      <c r="M211" s="3"/>
    </row>
    <row r="212" spans="13:13">
      <c r="M212" s="3"/>
    </row>
    <row r="213" spans="13:13">
      <c r="M213" s="3"/>
    </row>
    <row r="214" spans="13:13">
      <c r="M214" s="3"/>
    </row>
    <row r="215" spans="13:13">
      <c r="M215" s="3"/>
    </row>
    <row r="216" spans="13:13">
      <c r="M216" s="3"/>
    </row>
    <row r="217" spans="13:13">
      <c r="M217" s="3"/>
    </row>
    <row r="218" spans="13:13">
      <c r="M218" s="3"/>
    </row>
    <row r="219" spans="13:13">
      <c r="M219" s="3"/>
    </row>
    <row r="220" spans="13:13">
      <c r="M220" s="3"/>
    </row>
    <row r="221" spans="13:13">
      <c r="M221" s="3"/>
    </row>
    <row r="222" spans="13:13">
      <c r="M222" s="3"/>
    </row>
    <row r="223" spans="13:13">
      <c r="M223" s="3"/>
    </row>
    <row r="224" spans="13:13">
      <c r="M224" s="3"/>
    </row>
    <row r="225" spans="13:13">
      <c r="M225" s="3"/>
    </row>
    <row r="226" spans="13:13">
      <c r="M226" s="3"/>
    </row>
    <row r="227" spans="13:13">
      <c r="M227" s="3"/>
    </row>
    <row r="228" spans="13:13">
      <c r="M228" s="3"/>
    </row>
    <row r="229" spans="13:13">
      <c r="M229" s="3"/>
    </row>
    <row r="230" spans="13:13">
      <c r="M230" s="3"/>
    </row>
    <row r="231" spans="13:13">
      <c r="M231" s="3"/>
    </row>
    <row r="232" spans="13:13">
      <c r="M232" s="3"/>
    </row>
    <row r="233" spans="13:13">
      <c r="M233" s="3"/>
    </row>
    <row r="234" spans="13:13">
      <c r="M234" s="3"/>
    </row>
    <row r="235" spans="13:13">
      <c r="M235" s="3"/>
    </row>
    <row r="236" spans="13:13">
      <c r="M236" s="3"/>
    </row>
    <row r="237" spans="13:13">
      <c r="M237" s="3"/>
    </row>
    <row r="238" spans="13:13">
      <c r="M238" s="3"/>
    </row>
    <row r="239" spans="13:13">
      <c r="M239" s="3"/>
    </row>
    <row r="240" spans="13:13">
      <c r="M240" s="3"/>
    </row>
    <row r="241" spans="13:13">
      <c r="M241" s="3"/>
    </row>
    <row r="242" spans="13:13">
      <c r="M242" s="3"/>
    </row>
    <row r="243" spans="13:13">
      <c r="M243" s="3"/>
    </row>
    <row r="244" spans="13:13">
      <c r="M244" s="3"/>
    </row>
    <row r="245" spans="13:13">
      <c r="M245" s="3"/>
    </row>
    <row r="246" spans="13:13">
      <c r="M246" s="3"/>
    </row>
    <row r="247" spans="13:13">
      <c r="M247" s="3"/>
    </row>
    <row r="248" spans="13:13">
      <c r="M248" s="3"/>
    </row>
    <row r="249" spans="13:13">
      <c r="M249" s="3"/>
    </row>
    <row r="250" spans="13:13">
      <c r="M250" s="3"/>
    </row>
    <row r="251" spans="13:13">
      <c r="M251" s="3"/>
    </row>
    <row r="252" spans="13:13">
      <c r="M252" s="3"/>
    </row>
    <row r="253" spans="13:13">
      <c r="M253" s="3"/>
    </row>
    <row r="254" spans="13:13">
      <c r="M254" s="3"/>
    </row>
    <row r="255" spans="13:13">
      <c r="M255" s="3"/>
    </row>
    <row r="256" spans="13:13">
      <c r="M256" s="3"/>
    </row>
    <row r="257" spans="13:13">
      <c r="M257" s="3"/>
    </row>
    <row r="258" spans="13:13">
      <c r="M258" s="3"/>
    </row>
    <row r="259" spans="13:13">
      <c r="M259" s="3"/>
    </row>
    <row r="260" spans="13:13">
      <c r="M260" s="3"/>
    </row>
    <row r="261" spans="13:13">
      <c r="M261" s="3"/>
    </row>
    <row r="262" spans="13:13">
      <c r="M262" s="3"/>
    </row>
    <row r="263" spans="13:13">
      <c r="M263" s="3"/>
    </row>
    <row r="264" spans="13:13">
      <c r="M264" s="3"/>
    </row>
    <row r="265" spans="13:13">
      <c r="M265" s="3"/>
    </row>
    <row r="266" spans="13:13">
      <c r="M266" s="3"/>
    </row>
    <row r="267" spans="13:13">
      <c r="M267" s="3"/>
    </row>
    <row r="268" spans="13:13">
      <c r="M268" s="3"/>
    </row>
    <row r="269" spans="13:13">
      <c r="M269" s="3"/>
    </row>
    <row r="270" spans="13:13">
      <c r="M270" s="3"/>
    </row>
    <row r="271" spans="13:13">
      <c r="M271" s="3"/>
    </row>
    <row r="272" spans="13:13">
      <c r="M272" s="3"/>
    </row>
    <row r="273" spans="13:13">
      <c r="M273" s="3"/>
    </row>
    <row r="274" spans="13:13">
      <c r="M274" s="3"/>
    </row>
    <row r="275" spans="13:13">
      <c r="M275" s="3"/>
    </row>
    <row r="276" spans="13:13">
      <c r="M276" s="3"/>
    </row>
    <row r="277" spans="13:13">
      <c r="M277" s="3"/>
    </row>
    <row r="278" spans="13:13">
      <c r="M278" s="3"/>
    </row>
    <row r="279" spans="13:13">
      <c r="M279" s="3"/>
    </row>
    <row r="280" spans="13:13">
      <c r="M280" s="3"/>
    </row>
    <row r="281" spans="13:13">
      <c r="M281" s="3"/>
    </row>
    <row r="282" spans="13:13">
      <c r="M282" s="3"/>
    </row>
    <row r="283" spans="13:13">
      <c r="M283" s="3"/>
    </row>
    <row r="284" spans="13:13">
      <c r="M284" s="3"/>
    </row>
    <row r="285" spans="13:13">
      <c r="M285" s="3"/>
    </row>
  </sheetData>
  <sheetProtection password="C4FF" sheet="1"/>
  <mergeCells count="7">
    <mergeCell ref="A1:D1"/>
    <mergeCell ref="P2:Q2"/>
    <mergeCell ref="C3:I3"/>
    <mergeCell ref="J3:M3"/>
    <mergeCell ref="N3:Q3"/>
    <mergeCell ref="A3:A4"/>
    <mergeCell ref="B3:B4"/>
  </mergeCells>
  <pageMargins left="0.196850393700787" right="0.196850393700787" top="0.78740157480315" bottom="0.196850393700787" header="0.511811023622047" footer="0.511811023622047"/>
  <pageSetup paperSize="9" scale="40" orientation="landscape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/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FD_BUD_SEC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Доходи</vt:lpstr>
      <vt:lpstr>Видатки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User</cp:lastModifiedBy>
  <dcterms:created xsi:type="dcterms:W3CDTF">2001-07-11T13:17:26Z</dcterms:created>
  <cp:lastPrinted>2026-04-07T13:14:24Z</cp:lastPrinted>
  <dcterms:modified xsi:type="dcterms:W3CDTF">2026-04-29T09:51:36Z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51836660CB164A5B86DA1F87B3F4C1A1_13</vt:lpwstr>
  </property>
  <property fmtid="{D5CDD505-2E9C-101B-9397-08002B2CF9AE}" pid="3" name="KSOProductBuildVer">
    <vt:lpwstr>1049-12.2.0.22549</vt:lpwstr>
  </property>
</Properties>
</file>