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4DD93A00-6EEC-4949-B9C7-835D4F309111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7" r:id="rId1"/>
    <sheet name="Видатки" sheetId="8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  <definedName name="_xlnm.Print_Titles" localSheetId="1">Видатки!$3:$4</definedName>
    <definedName name="_xlnm.Print_Titles" localSheetId="0">Доходи!$7:$8</definedName>
    <definedName name="_xlnm.Print_Area" localSheetId="1">Видатки!$A$1:$N$63</definedName>
    <definedName name="_xlnm.Print_Area" localSheetId="0">Доходи!$A$1:$O$70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8" i="7" l="1"/>
  <c r="G48" i="7"/>
  <c r="D6" i="8"/>
  <c r="L50" i="7"/>
  <c r="M50" i="7"/>
  <c r="F50" i="7"/>
  <c r="G50" i="7"/>
  <c r="L52" i="7"/>
  <c r="M52" i="7"/>
  <c r="N52" i="7" s="1"/>
  <c r="F52" i="7"/>
  <c r="G52" i="7"/>
  <c r="J32" i="8"/>
  <c r="J33" i="8"/>
  <c r="J34" i="8"/>
  <c r="J35" i="8"/>
  <c r="J36" i="8"/>
  <c r="J26" i="8"/>
  <c r="J18" i="8"/>
  <c r="J19" i="8"/>
  <c r="J20" i="8"/>
  <c r="J21" i="8"/>
  <c r="J22" i="8"/>
  <c r="J23" i="8"/>
  <c r="J24" i="8"/>
  <c r="J25" i="8"/>
  <c r="J14" i="8"/>
  <c r="J15" i="8"/>
  <c r="J16" i="8"/>
  <c r="J17" i="8"/>
  <c r="C6" i="8"/>
  <c r="E6" i="8" s="1"/>
  <c r="F55" i="7"/>
  <c r="G55" i="7"/>
  <c r="F56" i="7"/>
  <c r="G56" i="7"/>
  <c r="F53" i="7"/>
  <c r="G53" i="7"/>
  <c r="M48" i="7"/>
  <c r="L48" i="7"/>
  <c r="L47" i="7" s="1"/>
  <c r="E47" i="7"/>
  <c r="F47" i="7" s="1"/>
  <c r="D47" i="7"/>
  <c r="F66" i="7"/>
  <c r="G66" i="7"/>
  <c r="L55" i="7"/>
  <c r="M55" i="7"/>
  <c r="N55" i="7" s="1"/>
  <c r="L56" i="7"/>
  <c r="O56" i="7" s="1"/>
  <c r="M56" i="7"/>
  <c r="N56" i="7"/>
  <c r="L53" i="7"/>
  <c r="M53" i="7"/>
  <c r="L66" i="7"/>
  <c r="N66" i="7"/>
  <c r="M66" i="7"/>
  <c r="O66" i="7" s="1"/>
  <c r="K34" i="8"/>
  <c r="L34" i="8"/>
  <c r="N34" i="8" s="1"/>
  <c r="K35" i="8"/>
  <c r="L35" i="8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H30" i="8"/>
  <c r="G30" i="8"/>
  <c r="I30" i="8" s="1"/>
  <c r="D11" i="8"/>
  <c r="F11" i="8" s="1"/>
  <c r="C11" i="8"/>
  <c r="K24" i="8"/>
  <c r="N24" i="8"/>
  <c r="L24" i="8"/>
  <c r="K20" i="8"/>
  <c r="L20" i="8"/>
  <c r="N20" i="8"/>
  <c r="E24" i="8"/>
  <c r="F24" i="8"/>
  <c r="E20" i="8"/>
  <c r="F20" i="8"/>
  <c r="E34" i="8"/>
  <c r="F34" i="8"/>
  <c r="E35" i="8"/>
  <c r="F35" i="8"/>
  <c r="D30" i="8"/>
  <c r="L30" i="8" s="1"/>
  <c r="C30" i="8"/>
  <c r="K42" i="8"/>
  <c r="L42" i="8"/>
  <c r="M42" i="8" s="1"/>
  <c r="E42" i="8"/>
  <c r="F42" i="8"/>
  <c r="D37" i="8"/>
  <c r="F37" i="8" s="1"/>
  <c r="C37" i="8"/>
  <c r="H55" i="8"/>
  <c r="G55" i="8"/>
  <c r="K55" i="8" s="1"/>
  <c r="D55" i="8"/>
  <c r="C55" i="8"/>
  <c r="L58" i="7"/>
  <c r="M58" i="7"/>
  <c r="O58" i="7" s="1"/>
  <c r="L59" i="7"/>
  <c r="M59" i="7"/>
  <c r="L60" i="7"/>
  <c r="N60" i="7" s="1"/>
  <c r="M60" i="7"/>
  <c r="L61" i="7"/>
  <c r="M61" i="7"/>
  <c r="O61" i="7"/>
  <c r="L62" i="7"/>
  <c r="M62" i="7"/>
  <c r="L63" i="7"/>
  <c r="M63" i="7"/>
  <c r="N63" i="7" s="1"/>
  <c r="L64" i="7"/>
  <c r="M64" i="7"/>
  <c r="L65" i="7"/>
  <c r="M65" i="7"/>
  <c r="O65" i="7"/>
  <c r="M51" i="7"/>
  <c r="L51" i="7"/>
  <c r="F59" i="7"/>
  <c r="G59" i="7"/>
  <c r="F60" i="7"/>
  <c r="G60" i="7"/>
  <c r="F61" i="7"/>
  <c r="G61" i="7"/>
  <c r="F62" i="7"/>
  <c r="G62" i="7"/>
  <c r="F63" i="7"/>
  <c r="G63" i="7"/>
  <c r="F64" i="7"/>
  <c r="G64" i="7"/>
  <c r="F65" i="7"/>
  <c r="G65" i="7"/>
  <c r="G51" i="7"/>
  <c r="F51" i="7"/>
  <c r="L36" i="7"/>
  <c r="O36" i="7" s="1"/>
  <c r="M36" i="7"/>
  <c r="I7" i="8"/>
  <c r="I8" i="8"/>
  <c r="I9" i="8"/>
  <c r="I10" i="8"/>
  <c r="I12" i="8"/>
  <c r="I13" i="8"/>
  <c r="I14" i="8"/>
  <c r="I15" i="8"/>
  <c r="I16" i="8"/>
  <c r="I17" i="8"/>
  <c r="I18" i="8"/>
  <c r="I19" i="8"/>
  <c r="I21" i="8"/>
  <c r="I22" i="8"/>
  <c r="I23" i="8"/>
  <c r="I25" i="8"/>
  <c r="I26" i="8"/>
  <c r="I27" i="8"/>
  <c r="I28" i="8"/>
  <c r="I29" i="8"/>
  <c r="I31" i="8"/>
  <c r="I32" i="8"/>
  <c r="I33" i="8"/>
  <c r="I36" i="8"/>
  <c r="I38" i="8"/>
  <c r="I39" i="8"/>
  <c r="I40" i="8"/>
  <c r="I41" i="8"/>
  <c r="I43" i="8"/>
  <c r="E25" i="8"/>
  <c r="F25" i="8"/>
  <c r="K25" i="8"/>
  <c r="L25" i="8"/>
  <c r="E43" i="7"/>
  <c r="D43" i="7"/>
  <c r="G43" i="7" s="1"/>
  <c r="J46" i="7"/>
  <c r="K46" i="7"/>
  <c r="L46" i="7"/>
  <c r="M46" i="7"/>
  <c r="O46" i="7" s="1"/>
  <c r="F46" i="7"/>
  <c r="G46" i="7"/>
  <c r="I47" i="7"/>
  <c r="H47" i="7"/>
  <c r="K47" i="7"/>
  <c r="I51" i="8"/>
  <c r="J51" i="8"/>
  <c r="I52" i="8"/>
  <c r="J52" i="8"/>
  <c r="K51" i="8"/>
  <c r="L51" i="8"/>
  <c r="M51" i="8" s="1"/>
  <c r="K52" i="8"/>
  <c r="L52" i="8"/>
  <c r="N52" i="8" s="1"/>
  <c r="E52" i="8"/>
  <c r="F52" i="8"/>
  <c r="E51" i="8"/>
  <c r="F51" i="8"/>
  <c r="G6" i="8"/>
  <c r="I6" i="8" s="1"/>
  <c r="H6" i="8"/>
  <c r="J6" i="8" s="1"/>
  <c r="E7" i="8"/>
  <c r="F7" i="8"/>
  <c r="J7" i="8"/>
  <c r="K7" i="8"/>
  <c r="L7" i="8"/>
  <c r="E8" i="8"/>
  <c r="F8" i="8"/>
  <c r="J8" i="8"/>
  <c r="K8" i="8"/>
  <c r="N8" i="8" s="1"/>
  <c r="L8" i="8"/>
  <c r="E9" i="8"/>
  <c r="F9" i="8"/>
  <c r="J9" i="8"/>
  <c r="K9" i="8"/>
  <c r="L9" i="8"/>
  <c r="M9" i="8" s="1"/>
  <c r="E10" i="8"/>
  <c r="F10" i="8"/>
  <c r="J10" i="8"/>
  <c r="K10" i="8"/>
  <c r="L10" i="8"/>
  <c r="G11" i="8"/>
  <c r="K11" i="8" s="1"/>
  <c r="H11" i="8"/>
  <c r="I11" i="8" s="1"/>
  <c r="E12" i="8"/>
  <c r="F12" i="8"/>
  <c r="J12" i="8"/>
  <c r="K12" i="8"/>
  <c r="L12" i="8"/>
  <c r="M12" i="8" s="1"/>
  <c r="E13" i="8"/>
  <c r="F13" i="8"/>
  <c r="J13" i="8"/>
  <c r="K13" i="8"/>
  <c r="L13" i="8"/>
  <c r="E14" i="8"/>
  <c r="F14" i="8"/>
  <c r="K14" i="8"/>
  <c r="L14" i="8"/>
  <c r="N14" i="8" s="1"/>
  <c r="E15" i="8"/>
  <c r="F15" i="8"/>
  <c r="K15" i="8"/>
  <c r="M15" i="8" s="1"/>
  <c r="L15" i="8"/>
  <c r="E16" i="8"/>
  <c r="F16" i="8"/>
  <c r="K16" i="8"/>
  <c r="L16" i="8"/>
  <c r="E17" i="8"/>
  <c r="F17" i="8"/>
  <c r="K17" i="8"/>
  <c r="L17" i="8"/>
  <c r="E18" i="8"/>
  <c r="F18" i="8"/>
  <c r="K18" i="8"/>
  <c r="N18" i="8" s="1"/>
  <c r="L18" i="8"/>
  <c r="E19" i="8"/>
  <c r="F19" i="8"/>
  <c r="K19" i="8"/>
  <c r="L19" i="8"/>
  <c r="E21" i="8"/>
  <c r="F21" i="8"/>
  <c r="K21" i="8"/>
  <c r="N21" i="8" s="1"/>
  <c r="L21" i="8"/>
  <c r="E22" i="8"/>
  <c r="F22" i="8"/>
  <c r="K22" i="8"/>
  <c r="L22" i="8"/>
  <c r="E23" i="8"/>
  <c r="F23" i="8"/>
  <c r="K23" i="8"/>
  <c r="L23" i="8"/>
  <c r="E26" i="8"/>
  <c r="F26" i="8"/>
  <c r="K26" i="8"/>
  <c r="L26" i="8"/>
  <c r="E27" i="8"/>
  <c r="F27" i="8"/>
  <c r="J27" i="8"/>
  <c r="K27" i="8"/>
  <c r="L27" i="8"/>
  <c r="M27" i="8" s="1"/>
  <c r="E28" i="8"/>
  <c r="F28" i="8"/>
  <c r="J28" i="8"/>
  <c r="K28" i="8"/>
  <c r="L28" i="8"/>
  <c r="M28" i="8" s="1"/>
  <c r="E29" i="8"/>
  <c r="F29" i="8"/>
  <c r="J29" i="8"/>
  <c r="K29" i="8"/>
  <c r="L29" i="8"/>
  <c r="E31" i="8"/>
  <c r="F31" i="8"/>
  <c r="J31" i="8"/>
  <c r="K31" i="8"/>
  <c r="M31" i="8" s="1"/>
  <c r="L31" i="8"/>
  <c r="E32" i="8"/>
  <c r="F32" i="8"/>
  <c r="K32" i="8"/>
  <c r="L32" i="8"/>
  <c r="E33" i="8"/>
  <c r="F33" i="8"/>
  <c r="K33" i="8"/>
  <c r="M33" i="8" s="1"/>
  <c r="L33" i="8"/>
  <c r="E36" i="8"/>
  <c r="F36" i="8"/>
  <c r="K36" i="8"/>
  <c r="L36" i="8"/>
  <c r="G37" i="8"/>
  <c r="H37" i="8"/>
  <c r="J37" i="8" s="1"/>
  <c r="E38" i="8"/>
  <c r="F38" i="8"/>
  <c r="J38" i="8"/>
  <c r="K38" i="8"/>
  <c r="L38" i="8"/>
  <c r="E39" i="8"/>
  <c r="F39" i="8"/>
  <c r="J39" i="8"/>
  <c r="K39" i="8"/>
  <c r="M39" i="8" s="1"/>
  <c r="L39" i="8"/>
  <c r="E40" i="8"/>
  <c r="F40" i="8"/>
  <c r="J40" i="8"/>
  <c r="K40" i="8"/>
  <c r="L40" i="8"/>
  <c r="N40" i="8"/>
  <c r="E41" i="8"/>
  <c r="F41" i="8"/>
  <c r="J41" i="8"/>
  <c r="K41" i="8"/>
  <c r="L41" i="8"/>
  <c r="E43" i="8"/>
  <c r="F43" i="8"/>
  <c r="J43" i="8"/>
  <c r="K43" i="8"/>
  <c r="M43" i="8" s="1"/>
  <c r="L43" i="8"/>
  <c r="E45" i="8"/>
  <c r="F45" i="8"/>
  <c r="I45" i="8"/>
  <c r="J45" i="8"/>
  <c r="K45" i="8"/>
  <c r="L45" i="8"/>
  <c r="N45" i="8" s="1"/>
  <c r="E47" i="8"/>
  <c r="F47" i="8"/>
  <c r="I47" i="8"/>
  <c r="J47" i="8"/>
  <c r="K47" i="8"/>
  <c r="M47" i="8"/>
  <c r="L47" i="8"/>
  <c r="E48" i="8"/>
  <c r="F48" i="8"/>
  <c r="I48" i="8"/>
  <c r="J48" i="8"/>
  <c r="K48" i="8"/>
  <c r="L48" i="8"/>
  <c r="E49" i="8"/>
  <c r="F49" i="8"/>
  <c r="I49" i="8"/>
  <c r="J49" i="8"/>
  <c r="K49" i="8"/>
  <c r="L49" i="8"/>
  <c r="E50" i="8"/>
  <c r="F50" i="8"/>
  <c r="I50" i="8"/>
  <c r="J50" i="8"/>
  <c r="K50" i="8"/>
  <c r="L50" i="8"/>
  <c r="M50" i="8" s="1"/>
  <c r="E53" i="8"/>
  <c r="F53" i="8"/>
  <c r="I53" i="8"/>
  <c r="J53" i="8"/>
  <c r="K53" i="8"/>
  <c r="L53" i="8"/>
  <c r="K56" i="8"/>
  <c r="L56" i="8"/>
  <c r="K57" i="8"/>
  <c r="L57" i="8"/>
  <c r="E58" i="8"/>
  <c r="F58" i="8"/>
  <c r="I58" i="8"/>
  <c r="J58" i="8"/>
  <c r="K58" i="8"/>
  <c r="M58" i="8" s="1"/>
  <c r="L58" i="8"/>
  <c r="F59" i="8"/>
  <c r="I59" i="8"/>
  <c r="J59" i="8"/>
  <c r="N59" i="8"/>
  <c r="C11" i="7"/>
  <c r="D11" i="7"/>
  <c r="E11" i="7"/>
  <c r="G11" i="7" s="1"/>
  <c r="H11" i="7"/>
  <c r="K11" i="7"/>
  <c r="I11" i="7"/>
  <c r="F12" i="7"/>
  <c r="G12" i="7"/>
  <c r="K12" i="7"/>
  <c r="L12" i="7"/>
  <c r="M12" i="7"/>
  <c r="O12" i="7" s="1"/>
  <c r="F13" i="7"/>
  <c r="G13" i="7"/>
  <c r="K13" i="7"/>
  <c r="L13" i="7"/>
  <c r="M13" i="7"/>
  <c r="C14" i="7"/>
  <c r="D14" i="7"/>
  <c r="E14" i="7"/>
  <c r="F14" i="7" s="1"/>
  <c r="H14" i="7"/>
  <c r="L14" i="7"/>
  <c r="N14" i="7" s="1"/>
  <c r="I14" i="7"/>
  <c r="K14" i="7" s="1"/>
  <c r="F15" i="7"/>
  <c r="G15" i="7"/>
  <c r="J15" i="7"/>
  <c r="J14" i="7" s="1"/>
  <c r="K15" i="7"/>
  <c r="L15" i="7"/>
  <c r="O15" i="7" s="1"/>
  <c r="M15" i="7"/>
  <c r="F16" i="7"/>
  <c r="G16" i="7"/>
  <c r="J16" i="7"/>
  <c r="K16" i="7"/>
  <c r="L16" i="7"/>
  <c r="N16" i="7" s="1"/>
  <c r="M16" i="7"/>
  <c r="C17" i="7"/>
  <c r="C10" i="7" s="1"/>
  <c r="C40" i="7" s="1"/>
  <c r="D17" i="7"/>
  <c r="E17" i="7"/>
  <c r="H17" i="7"/>
  <c r="I17" i="7"/>
  <c r="J17" i="7" s="1"/>
  <c r="F18" i="7"/>
  <c r="G18" i="7"/>
  <c r="J18" i="7"/>
  <c r="K18" i="7"/>
  <c r="L18" i="7"/>
  <c r="M18" i="7"/>
  <c r="F19" i="7"/>
  <c r="G19" i="7"/>
  <c r="J19" i="7"/>
  <c r="K19" i="7"/>
  <c r="L19" i="7"/>
  <c r="O19" i="7" s="1"/>
  <c r="M19" i="7"/>
  <c r="F20" i="7"/>
  <c r="G20" i="7"/>
  <c r="J20" i="7"/>
  <c r="K20" i="7"/>
  <c r="L20" i="7"/>
  <c r="O20" i="7" s="1"/>
  <c r="M20" i="7"/>
  <c r="D21" i="7"/>
  <c r="L21" i="7" s="1"/>
  <c r="O21" i="7" s="1"/>
  <c r="E21" i="7"/>
  <c r="G21" i="7" s="1"/>
  <c r="H21" i="7"/>
  <c r="I21" i="7"/>
  <c r="I10" i="7"/>
  <c r="M10" i="7" s="1"/>
  <c r="F22" i="7"/>
  <c r="G22" i="7"/>
  <c r="J22" i="7"/>
  <c r="K22" i="7"/>
  <c r="L22" i="7"/>
  <c r="M22" i="7"/>
  <c r="F23" i="7"/>
  <c r="G23" i="7"/>
  <c r="J23" i="7"/>
  <c r="K23" i="7"/>
  <c r="L23" i="7"/>
  <c r="M23" i="7"/>
  <c r="N23" i="7" s="1"/>
  <c r="F25" i="7"/>
  <c r="G25" i="7"/>
  <c r="J25" i="7"/>
  <c r="K25" i="7"/>
  <c r="L25" i="7"/>
  <c r="M25" i="7"/>
  <c r="O25" i="7" s="1"/>
  <c r="D26" i="7"/>
  <c r="L26" i="7" s="1"/>
  <c r="E26" i="7"/>
  <c r="H26" i="7"/>
  <c r="I26" i="7"/>
  <c r="I24" i="7" s="1"/>
  <c r="F27" i="7"/>
  <c r="G27" i="7"/>
  <c r="J27" i="7"/>
  <c r="K27" i="7"/>
  <c r="L27" i="7"/>
  <c r="M27" i="7"/>
  <c r="F28" i="7"/>
  <c r="G28" i="7"/>
  <c r="J28" i="7"/>
  <c r="K28" i="7"/>
  <c r="L28" i="7"/>
  <c r="N28" i="7" s="1"/>
  <c r="M28" i="7"/>
  <c r="F29" i="7"/>
  <c r="G29" i="7"/>
  <c r="J29" i="7"/>
  <c r="K29" i="7"/>
  <c r="L29" i="7"/>
  <c r="N29" i="7" s="1"/>
  <c r="M29" i="7"/>
  <c r="C30" i="7"/>
  <c r="D30" i="7"/>
  <c r="E30" i="7"/>
  <c r="G30" i="7" s="1"/>
  <c r="H30" i="7"/>
  <c r="I30" i="7"/>
  <c r="K30" i="7" s="1"/>
  <c r="F31" i="7"/>
  <c r="G31" i="7"/>
  <c r="J31" i="7"/>
  <c r="K31" i="7"/>
  <c r="L31" i="7"/>
  <c r="M31" i="7"/>
  <c r="O31" i="7" s="1"/>
  <c r="F32" i="7"/>
  <c r="G32" i="7"/>
  <c r="J32" i="7"/>
  <c r="K32" i="7"/>
  <c r="L32" i="7"/>
  <c r="N32" i="7" s="1"/>
  <c r="M32" i="7"/>
  <c r="F33" i="7"/>
  <c r="G33" i="7"/>
  <c r="J33" i="7"/>
  <c r="K33" i="7"/>
  <c r="L33" i="7"/>
  <c r="N33" i="7"/>
  <c r="M33" i="7"/>
  <c r="O33" i="7" s="1"/>
  <c r="F34" i="7"/>
  <c r="G34" i="7"/>
  <c r="J34" i="7"/>
  <c r="K34" i="7"/>
  <c r="L34" i="7"/>
  <c r="M34" i="7"/>
  <c r="N34" i="7" s="1"/>
  <c r="F35" i="7"/>
  <c r="G35" i="7"/>
  <c r="J35" i="7"/>
  <c r="K35" i="7"/>
  <c r="L35" i="7"/>
  <c r="M35" i="7"/>
  <c r="N35" i="7" s="1"/>
  <c r="C37" i="7"/>
  <c r="E37" i="7"/>
  <c r="M37" i="7" s="1"/>
  <c r="H37" i="7"/>
  <c r="L37" i="7" s="1"/>
  <c r="I37" i="7"/>
  <c r="J38" i="7"/>
  <c r="L38" i="7"/>
  <c r="M38" i="7"/>
  <c r="J39" i="7"/>
  <c r="L39" i="7"/>
  <c r="M39" i="7"/>
  <c r="C43" i="7"/>
  <c r="H43" i="7"/>
  <c r="H42" i="7" s="1"/>
  <c r="H41" i="7" s="1"/>
  <c r="I43" i="7"/>
  <c r="M43" i="7" s="1"/>
  <c r="F44" i="7"/>
  <c r="G44" i="7"/>
  <c r="J44" i="7"/>
  <c r="K44" i="7"/>
  <c r="L44" i="7"/>
  <c r="N44" i="7" s="1"/>
  <c r="M44" i="7"/>
  <c r="F45" i="7"/>
  <c r="G45" i="7"/>
  <c r="J45" i="7"/>
  <c r="K45" i="7"/>
  <c r="L45" i="7"/>
  <c r="N45" i="7"/>
  <c r="M45" i="7"/>
  <c r="O45" i="7" s="1"/>
  <c r="C47" i="7"/>
  <c r="C42" i="7" s="1"/>
  <c r="C41" i="7" s="1"/>
  <c r="F49" i="7"/>
  <c r="G49" i="7"/>
  <c r="J49" i="7"/>
  <c r="K49" i="7"/>
  <c r="L49" i="7"/>
  <c r="M49" i="7"/>
  <c r="N49" i="7" s="1"/>
  <c r="F54" i="7"/>
  <c r="G54" i="7"/>
  <c r="J54" i="7"/>
  <c r="J47" i="7" s="1"/>
  <c r="K54" i="7"/>
  <c r="L54" i="7"/>
  <c r="M54" i="7"/>
  <c r="F57" i="7"/>
  <c r="G57" i="7"/>
  <c r="J57" i="7"/>
  <c r="K57" i="7"/>
  <c r="L57" i="7"/>
  <c r="O57" i="7" s="1"/>
  <c r="M57" i="7"/>
  <c r="F58" i="7"/>
  <c r="G58" i="7"/>
  <c r="J58" i="7"/>
  <c r="K58" i="7"/>
  <c r="F68" i="7"/>
  <c r="G68" i="7"/>
  <c r="J68" i="7"/>
  <c r="K68" i="7"/>
  <c r="L68" i="7"/>
  <c r="M68" i="7"/>
  <c r="F69" i="7"/>
  <c r="J69" i="7"/>
  <c r="K69" i="7"/>
  <c r="L69" i="7"/>
  <c r="N69" i="7"/>
  <c r="M69" i="7"/>
  <c r="M11" i="7"/>
  <c r="N11" i="7" s="1"/>
  <c r="J37" i="7"/>
  <c r="N48" i="7"/>
  <c r="F6" i="8"/>
  <c r="M20" i="8"/>
  <c r="M25" i="8"/>
  <c r="N28" i="8"/>
  <c r="N25" i="8"/>
  <c r="O53" i="7"/>
  <c r="O35" i="7"/>
  <c r="N53" i="7"/>
  <c r="O22" i="7"/>
  <c r="J30" i="8"/>
  <c r="L6" i="8"/>
  <c r="M14" i="7"/>
  <c r="N36" i="7"/>
  <c r="O59" i="7"/>
  <c r="H10" i="7"/>
  <c r="K10" i="7" s="1"/>
  <c r="N61" i="7"/>
  <c r="N27" i="7"/>
  <c r="O51" i="7"/>
  <c r="J21" i="7"/>
  <c r="N38" i="7"/>
  <c r="N50" i="7"/>
  <c r="O44" i="7"/>
  <c r="H24" i="7"/>
  <c r="O16" i="7"/>
  <c r="J11" i="7"/>
  <c r="O18" i="7"/>
  <c r="L11" i="7"/>
  <c r="N64" i="7"/>
  <c r="N58" i="7"/>
  <c r="K21" i="7"/>
  <c r="O32" i="7"/>
  <c r="M30" i="7"/>
  <c r="N30" i="7" s="1"/>
  <c r="M21" i="7"/>
  <c r="N21" i="7" s="1"/>
  <c r="M32" i="8"/>
  <c r="M26" i="8"/>
  <c r="M23" i="8"/>
  <c r="M10" i="8"/>
  <c r="M49" i="8"/>
  <c r="M21" i="8"/>
  <c r="M24" i="8"/>
  <c r="N39" i="8"/>
  <c r="M19" i="8"/>
  <c r="M53" i="8"/>
  <c r="M45" i="8"/>
  <c r="M40" i="8"/>
  <c r="N36" i="8"/>
  <c r="H44" i="8"/>
  <c r="N26" i="8"/>
  <c r="N19" i="8"/>
  <c r="J11" i="8"/>
  <c r="L55" i="8"/>
  <c r="N12" i="8"/>
  <c r="N32" i="8"/>
  <c r="N35" i="8"/>
  <c r="N42" i="8"/>
  <c r="M36" i="8"/>
  <c r="M18" i="8"/>
  <c r="N17" i="8"/>
  <c r="N16" i="8"/>
  <c r="N15" i="8"/>
  <c r="M52" i="8"/>
  <c r="K37" i="8"/>
  <c r="N50" i="8"/>
  <c r="N41" i="8"/>
  <c r="M29" i="8"/>
  <c r="M16" i="8"/>
  <c r="N53" i="8"/>
  <c r="M41" i="8"/>
  <c r="K30" i="8"/>
  <c r="N49" i="8"/>
  <c r="N47" i="8"/>
  <c r="N38" i="8"/>
  <c r="N23" i="8"/>
  <c r="M22" i="8"/>
  <c r="N13" i="8"/>
  <c r="M17" i="8"/>
  <c r="M48" i="8"/>
  <c r="N10" i="8"/>
  <c r="N7" i="8"/>
  <c r="M35" i="8"/>
  <c r="N48" i="8"/>
  <c r="M38" i="8"/>
  <c r="F30" i="8"/>
  <c r="N31" i="8"/>
  <c r="N29" i="8"/>
  <c r="N22" i="8"/>
  <c r="D44" i="8"/>
  <c r="D46" i="8" s="1"/>
  <c r="M13" i="8"/>
  <c r="M7" i="8"/>
  <c r="M8" i="8"/>
  <c r="O64" i="7"/>
  <c r="O68" i="7"/>
  <c r="N54" i="7"/>
  <c r="N22" i="7"/>
  <c r="N18" i="7"/>
  <c r="O49" i="7"/>
  <c r="N39" i="7"/>
  <c r="N31" i="7"/>
  <c r="F30" i="7"/>
  <c r="F17" i="7"/>
  <c r="F11" i="7"/>
  <c r="O69" i="7"/>
  <c r="L30" i="7"/>
  <c r="N46" i="7"/>
  <c r="O27" i="7"/>
  <c r="O60" i="7"/>
  <c r="N59" i="7"/>
  <c r="N68" i="7"/>
  <c r="O54" i="7"/>
  <c r="N19" i="7"/>
  <c r="O13" i="7"/>
  <c r="N51" i="7"/>
  <c r="N62" i="7"/>
  <c r="O50" i="7"/>
  <c r="N65" i="7"/>
  <c r="O62" i="7"/>
  <c r="E42" i="7"/>
  <c r="E41" i="7" s="1"/>
  <c r="G47" i="7"/>
  <c r="G26" i="7"/>
  <c r="O29" i="7"/>
  <c r="D24" i="7"/>
  <c r="L24" i="7"/>
  <c r="E24" i="7"/>
  <c r="F26" i="7"/>
  <c r="F24" i="7"/>
  <c r="N20" i="7"/>
  <c r="G17" i="7"/>
  <c r="E10" i="7"/>
  <c r="F10" i="7" s="1"/>
  <c r="L17" i="7"/>
  <c r="O11" i="7"/>
  <c r="D10" i="7"/>
  <c r="D40" i="7" s="1"/>
  <c r="N13" i="7"/>
  <c r="G24" i="7"/>
  <c r="L10" i="7"/>
  <c r="N37" i="7" l="1"/>
  <c r="K24" i="7"/>
  <c r="J24" i="7"/>
  <c r="M24" i="7"/>
  <c r="C70" i="7"/>
  <c r="D54" i="8"/>
  <c r="I44" i="8"/>
  <c r="O10" i="7"/>
  <c r="N10" i="7"/>
  <c r="N30" i="8"/>
  <c r="M30" i="8"/>
  <c r="F44" i="8"/>
  <c r="O30" i="7"/>
  <c r="G10" i="7"/>
  <c r="E11" i="8"/>
  <c r="N33" i="8"/>
  <c r="M14" i="8"/>
  <c r="N51" i="8"/>
  <c r="J30" i="7"/>
  <c r="N12" i="7"/>
  <c r="O63" i="7"/>
  <c r="N9" i="8"/>
  <c r="E30" i="8"/>
  <c r="H46" i="8"/>
  <c r="L46" i="8" s="1"/>
  <c r="H40" i="7"/>
  <c r="H67" i="7" s="1"/>
  <c r="H70" i="7" s="1"/>
  <c r="J26" i="7"/>
  <c r="N58" i="8"/>
  <c r="D42" i="7"/>
  <c r="O14" i="7"/>
  <c r="E40" i="7"/>
  <c r="M47" i="7"/>
  <c r="O28" i="7"/>
  <c r="N15" i="7"/>
  <c r="O48" i="7"/>
  <c r="N43" i="8"/>
  <c r="N27" i="8"/>
  <c r="K26" i="7"/>
  <c r="O23" i="7"/>
  <c r="I42" i="7"/>
  <c r="G44" i="8"/>
  <c r="K6" i="8"/>
  <c r="N6" i="8" s="1"/>
  <c r="O55" i="7"/>
  <c r="F21" i="7"/>
  <c r="L43" i="7"/>
  <c r="N43" i="7" s="1"/>
  <c r="O52" i="7"/>
  <c r="L11" i="8"/>
  <c r="C44" i="8"/>
  <c r="M34" i="8"/>
  <c r="K43" i="7"/>
  <c r="K17" i="7"/>
  <c r="M26" i="7"/>
  <c r="M17" i="7"/>
  <c r="L44" i="8"/>
  <c r="F43" i="7"/>
  <c r="N57" i="7"/>
  <c r="L37" i="8"/>
  <c r="I37" i="8"/>
  <c r="E37" i="8"/>
  <c r="J10" i="7"/>
  <c r="O34" i="7"/>
  <c r="I40" i="7"/>
  <c r="J43" i="7"/>
  <c r="G14" i="7"/>
  <c r="N25" i="7"/>
  <c r="O43" i="7" l="1"/>
  <c r="M6" i="8"/>
  <c r="N44" i="8"/>
  <c r="M44" i="8"/>
  <c r="L40" i="7"/>
  <c r="O24" i="7"/>
  <c r="N24" i="7"/>
  <c r="O26" i="7"/>
  <c r="N26" i="7"/>
  <c r="M37" i="8"/>
  <c r="N37" i="8"/>
  <c r="O17" i="7"/>
  <c r="N17" i="7"/>
  <c r="F42" i="7"/>
  <c r="G42" i="7"/>
  <c r="L42" i="7"/>
  <c r="D41" i="7"/>
  <c r="G46" i="8"/>
  <c r="G54" i="8" s="1"/>
  <c r="G60" i="8" s="1"/>
  <c r="J44" i="8"/>
  <c r="N47" i="7"/>
  <c r="O47" i="7"/>
  <c r="K40" i="7"/>
  <c r="M40" i="7"/>
  <c r="J40" i="7"/>
  <c r="D60" i="8"/>
  <c r="J46" i="8"/>
  <c r="H54" i="8"/>
  <c r="C46" i="8"/>
  <c r="K44" i="8"/>
  <c r="E44" i="8"/>
  <c r="J42" i="7"/>
  <c r="K42" i="7"/>
  <c r="I41" i="7"/>
  <c r="M42" i="7"/>
  <c r="N11" i="8"/>
  <c r="M11" i="8"/>
  <c r="G40" i="7"/>
  <c r="E67" i="7"/>
  <c r="F40" i="7"/>
  <c r="J41" i="7" l="1"/>
  <c r="K41" i="7"/>
  <c r="M41" i="7"/>
  <c r="I67" i="7"/>
  <c r="O42" i="7"/>
  <c r="N42" i="7"/>
  <c r="G67" i="7"/>
  <c r="E70" i="7"/>
  <c r="J54" i="8"/>
  <c r="H60" i="8"/>
  <c r="L54" i="8"/>
  <c r="L41" i="7"/>
  <c r="L67" i="7" s="1"/>
  <c r="D67" i="7"/>
  <c r="D70" i="7" s="1"/>
  <c r="L70" i="7" s="1"/>
  <c r="G41" i="7"/>
  <c r="F41" i="7"/>
  <c r="C54" i="8"/>
  <c r="K46" i="8"/>
  <c r="E46" i="8"/>
  <c r="F46" i="8"/>
  <c r="I46" i="8"/>
  <c r="I54" i="8" s="1"/>
  <c r="O40" i="7"/>
  <c r="N40" i="7"/>
  <c r="J60" i="8" l="1"/>
  <c r="I60" i="8"/>
  <c r="O41" i="7"/>
  <c r="N41" i="7"/>
  <c r="M67" i="7"/>
  <c r="F70" i="7"/>
  <c r="G70" i="7"/>
  <c r="M54" i="8"/>
  <c r="M46" i="8"/>
  <c r="N46" i="8"/>
  <c r="K54" i="8"/>
  <c r="N54" i="8" s="1"/>
  <c r="C60" i="8"/>
  <c r="F54" i="8"/>
  <c r="E54" i="8"/>
  <c r="L60" i="8"/>
  <c r="K67" i="7"/>
  <c r="J67" i="7"/>
  <c r="I70" i="7"/>
  <c r="F67" i="7"/>
  <c r="K60" i="8" l="1"/>
  <c r="N60" i="8" s="1"/>
  <c r="E60" i="8"/>
  <c r="F60" i="8"/>
  <c r="N67" i="7"/>
  <c r="O67" i="7"/>
  <c r="J70" i="7"/>
  <c r="K70" i="7"/>
  <c r="M70" i="7"/>
  <c r="M60" i="8" l="1"/>
  <c r="N70" i="7"/>
  <c r="O70" i="7"/>
</calcChain>
</file>

<file path=xl/sharedStrings.xml><?xml version="1.0" encoding="utf-8"?>
<sst xmlns="http://schemas.openxmlformats.org/spreadsheetml/2006/main" count="232" uniqueCount="214">
  <si>
    <t>Кредитування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</si>
  <si>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</si>
  <si>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</si>
  <si>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</si>
  <si>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</si>
  <si>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</si>
  <si>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</si>
  <si>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</si>
  <si>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Податкові надходження</t>
  </si>
  <si>
    <t>Неподаткові надходження</t>
  </si>
  <si>
    <t>Інші надходження</t>
  </si>
  <si>
    <t>Цільові фонди</t>
  </si>
  <si>
    <t xml:space="preserve">Збір за забруднення навколишнього природнього середовища </t>
  </si>
  <si>
    <t>Цільові фонди, утоворені органами місцевого самоврядування</t>
  </si>
  <si>
    <t xml:space="preserve">  </t>
  </si>
  <si>
    <t>Найменування видатків</t>
  </si>
  <si>
    <t>900201</t>
  </si>
  <si>
    <t>900202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</si>
  <si>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</si>
  <si>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</si>
  <si>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</si>
  <si>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Податки на доходи, податки на прибуток, податки на збільшення ринкової вартості</t>
  </si>
  <si>
    <t>Податки на власність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</si>
  <si>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</si>
  <si>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</si>
  <si>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</si>
  <si>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</si>
  <si>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</si>
  <si>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</si>
  <si>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</si>
  <si>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Доходи від операцій з капіталом</t>
  </si>
  <si>
    <t>Податок на прибуток підприємств</t>
  </si>
  <si>
    <t>Доходи від власності та підприємницької діяльності</t>
  </si>
  <si>
    <t>Резервний фонд</t>
  </si>
  <si>
    <t>Загальний фонд</t>
  </si>
  <si>
    <t>Спеціальний фонд</t>
  </si>
  <si>
    <t xml:space="preserve">Застверджено місцевими радами на 2005 рік </t>
  </si>
  <si>
    <t>Доходи від операцій  з кредитування та надання гарантій</t>
  </si>
  <si>
    <t>Відхилення       від кошторисних призначень (+;-)</t>
  </si>
  <si>
    <t>Виконано з початку року</t>
  </si>
  <si>
    <t>Інші податки та збори</t>
  </si>
  <si>
    <t>Екологічний податок</t>
  </si>
  <si>
    <t>Збір за забруднення навколишнього природного середовища  </t>
  </si>
  <si>
    <t>Збір за першу реєстрацію транспортного засобу</t>
  </si>
  <si>
    <t>Базова дотація</t>
  </si>
  <si>
    <t>2000</t>
  </si>
  <si>
    <t>3000</t>
  </si>
  <si>
    <t>3100</t>
  </si>
  <si>
    <t>3110</t>
  </si>
  <si>
    <t>3130</t>
  </si>
  <si>
    <t>3140</t>
  </si>
  <si>
    <t>3200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</si>
  <si>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</si>
  <si>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</si>
  <si>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</si>
  <si>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</si>
  <si>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</si>
  <si>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</si>
  <si>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3090</t>
  </si>
  <si>
    <t>3050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</si>
  <si>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</si>
  <si>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</si>
  <si>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</si>
  <si>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</si>
  <si>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</si>
  <si>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</si>
  <si>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</si>
  <si>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</si>
  <si>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</si>
  <si>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</si>
  <si>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</si>
  <si>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9100</t>
  </si>
  <si>
    <t xml:space="preserve">про виконання обласного бюджету  </t>
  </si>
  <si>
    <t>Код типової програмної класифікації видатків та кредитування місцевих бюджетів</t>
  </si>
  <si>
    <t>Усього</t>
  </si>
  <si>
    <t>Разом видатків без урахування міжбюджетних трансфертів</t>
  </si>
  <si>
    <t>900203</t>
  </si>
  <si>
    <t>Субвенція з державного бюджету місцевим бюджетам на надання державної підтримки особам з особливими освітніми потребами</t>
  </si>
  <si>
    <t>II  Видатки  обласного бюджету (загальний та спеціальний фонди)</t>
  </si>
  <si>
    <t xml:space="preserve"> I. Доходи обласного бюджету (загальний та спеціальний фонди)</t>
  </si>
  <si>
    <t>в тис.грн.</t>
  </si>
  <si>
    <t>відхилення</t>
  </si>
  <si>
    <t>контроль по казнач звіту 90010100 в грн.коп</t>
  </si>
  <si>
    <t>контроль по казнач звіту 90010200 в грн.коп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</si>
  <si>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</si>
  <si>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41033900</t>
  </si>
  <si>
    <t>41035400</t>
  </si>
  <si>
    <t>Освітня субвенція з державного бюджету місцевим бюджетам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</si>
  <si>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</si>
  <si>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</si>
  <si>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</si>
  <si>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3120</t>
  </si>
  <si>
    <t>3170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</si>
  <si>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</si>
  <si>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</si>
  <si>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</si>
  <si>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</si>
  <si>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</si>
  <si>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</si>
  <si>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реалізації окремих програм для осіб з інвалідністю</t>
  </si>
  <si>
    <t>Забезпечення обробки інформації з нарахування та виплати допомог і компенсацій</t>
  </si>
  <si>
    <t>Інші заклади та заходи</t>
  </si>
  <si>
    <t>7100</t>
  </si>
  <si>
    <t>8300</t>
  </si>
  <si>
    <t>8400</t>
  </si>
  <si>
    <t>8700</t>
  </si>
  <si>
    <t>Економічна діяльність</t>
  </si>
  <si>
    <t>Сільське, лісове, рибне господарство та мисливство</t>
  </si>
  <si>
    <t>Транспорт та транспортна інфраструктура, дорожнє господарство</t>
  </si>
  <si>
    <t>Інша діяльність</t>
  </si>
  <si>
    <t>Охорона навколишнього природного середовища</t>
  </si>
  <si>
    <t>9200</t>
  </si>
  <si>
    <t>9300</t>
  </si>
  <si>
    <t>9400</t>
  </si>
  <si>
    <t>9700</t>
  </si>
  <si>
    <t>Дотації з місцевого бюджету іншим бюджетам</t>
  </si>
  <si>
    <t>Субвенції з місцевого бюджету іншим місцевим бюджетам на здійснення програм соціального захисту за рахунок субвенцій з державного бюджету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</si>
  <si>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</si>
  <si>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Субвенції з місцевого бюджету іншим місцевим бюджетам на здійснення програм та заходів у галузі охорони здоров’я за рахунок субвенцій з державного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</si>
  <si>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</si>
  <si>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Виконання Автономною Республікою Крим чи територіальною громадою міста, об’єднаною територіальною громадою гарантійних зобов'язань за позичальників, що отримали кредити під місцеві гарантії</t>
  </si>
  <si>
    <t>Податок з власників транспортних засобів та інших самохідних машин і механізмів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</si>
  <si>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</si>
  <si>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</si>
  <si>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</si>
  <si>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Адміністративні збори та платежі, доходи від некомерційної господарської діяльності </t>
  </si>
  <si>
    <t>Субвенції з державного бюджету місцевим бюджетам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</si>
  <si>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</si>
  <si>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</si>
  <si>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Субвенції з місцевих бюджетів іншим місцевим бюджетам</t>
  </si>
  <si>
    <t>Бюджетні позички  суб'єктам господарювання  та їх повернення</t>
  </si>
  <si>
    <t>Охорона здоров'я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</si>
  <si>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</si>
  <si>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</si>
  <si>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41054100</t>
  </si>
  <si>
    <t>Субвенція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</si>
  <si>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Відхилення (+/-)</t>
  </si>
  <si>
    <t xml:space="preserve">     Відхилення       (+/-)</t>
  </si>
  <si>
    <t>Відхилення                 (+/-)</t>
  </si>
  <si>
    <t>Податок та збір на доходи фізичних осіб</t>
  </si>
  <si>
    <t>Дотації з державного бюджету місцевим бюджетам</t>
  </si>
  <si>
    <t>Усього доходів з урахуванням міжбюджетних трансфертів з державного бюджету</t>
  </si>
  <si>
    <t xml:space="preserve">Усього </t>
  </si>
  <si>
    <t>Усього доходів без урахування міжбюджетних трансфертів</t>
  </si>
  <si>
    <t>24170000</t>
  </si>
  <si>
    <t>Надходження коштів пайової участі у розвитку інфраструктури населеного пункту</t>
  </si>
  <si>
    <t>Всього видатків з міжбюджетними трансфертами</t>
  </si>
  <si>
    <t>РАЗОМ</t>
  </si>
  <si>
    <t>(тис. грн)</t>
  </si>
  <si>
    <t>8200</t>
  </si>
  <si>
    <t>Громадський порядок та безпека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</si>
  <si>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</si>
  <si>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</si>
  <si>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</si>
  <si>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9500</t>
  </si>
  <si>
    <t>9600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</si>
  <si>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</si>
  <si>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</si>
  <si>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Субвеція з державного бюджету місцевим бюджетам на здійснення підтримки окремих закладів та заходів у системі охорони здоров'я</t>
  </si>
  <si>
    <t>(по шифровому звіту)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</si>
  <si>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</si>
  <si>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42000000</t>
  </si>
  <si>
    <t>Від Європейського Союзу, урядів іноземних держав, міжнародних організацій, донорських установ</t>
  </si>
  <si>
    <t>Процент виконання до плану 2025 року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</si>
  <si>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</si>
  <si>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</si>
  <si>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</si>
  <si>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</si>
  <si>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</si>
  <si>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</si>
  <si>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</si>
  <si>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</si>
  <si>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внутрішніх кредитів</t>
  </si>
  <si>
    <t>Повернення внутрішніх кредитів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</si>
  <si>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</si>
  <si>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</si>
  <si>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Організація та проведення громадських робіт</t>
  </si>
  <si>
    <t>7500</t>
  </si>
  <si>
    <t>Зв`язок, телекомунікації та інформатика</t>
  </si>
  <si>
    <t>Інші програми та заходи, пов`язані з економічною діяльністю</t>
  </si>
  <si>
    <t>8600</t>
  </si>
  <si>
    <t>Обслуговування місцевого боргу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</si>
  <si>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</si>
  <si>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41021300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</si>
  <si>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</si>
  <si>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</si>
  <si>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Рентна плата за користування надрами загальнодержавного значення</t>
  </si>
  <si>
    <t>Надходження від орендної плати за користування єдиним майновим комплексом та іншим державним майном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</si>
  <si>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</si>
  <si>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</si>
  <si>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Захист населення і територій від надзвичайних ситуацій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</si>
  <si>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</si>
  <si>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</si>
  <si>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</si>
  <si>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</si>
  <si>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</si>
  <si>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Затверджено  на 2025 рік із урахуванням змін</t>
  </si>
  <si>
    <t>Затверджено  на 2025 рік із урахуванням змін (кошторисні призначення)</t>
  </si>
  <si>
    <t>Затверджено на 2025 рік з урахуванням змін (кошторисні призначення)</t>
  </si>
  <si>
    <t>Затверджено   на 2025 рік із урахуванням змін</t>
  </si>
  <si>
    <t>Затверджено   на 2025 рік із урахуванням змін (кошторисні призначення)</t>
  </si>
  <si>
    <t>41033600</t>
  </si>
  <si>
    <t>41033800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</si>
  <si>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</si>
  <si>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</si>
  <si>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</si>
  <si>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Регіональний розвиток та інші інвестиційні проєкти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</si>
  <si>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</si>
  <si>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</si>
  <si>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</si>
  <si>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</si>
  <si>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41032300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</si>
  <si>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</si>
  <si>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за 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</si>
</sst>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09" formatCode="0.0%"/>
  </numFmts>
  <fonts count="7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2"/>
      <name val="Times New Roman Cyr"/>
      <family val="1"/>
      <charset val="204"/>
    </font>
    <font>
      <i/>
      <sz val="12"/>
      <color indexed="10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Arial"/>
      <charset val="204"/>
    </font>
    <font>
      <sz val="4"/>
      <name val="Times New Roman"/>
      <family val="1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 CYR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b/>
      <sz val="10"/>
      <color theme="1"/>
      <name val="Arial Cyr"/>
      <charset val="204"/>
    </font>
    <font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2" fillId="0" borderId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7" borderId="1" applyNumberFormat="0" applyAlignment="0" applyProtection="0"/>
    <xf numFmtId="9" fontId="1" fillId="0" borderId="0" applyFont="0" applyFill="0" applyBorder="0" applyAlignment="0" applyProtection="0"/>
    <xf numFmtId="0" fontId="31" fillId="4" borderId="0" applyNumberFormat="0" applyBorder="0" applyAlignment="0" applyProtection="0"/>
    <xf numFmtId="0" fontId="34" fillId="0" borderId="2" applyNumberFormat="0" applyFill="0" applyAlignment="0" applyProtection="0"/>
    <xf numFmtId="0" fontId="35" fillId="0" borderId="3" applyNumberFormat="0" applyFill="0" applyAlignment="0" applyProtection="0"/>
    <xf numFmtId="0" fontId="36" fillId="0" borderId="4" applyNumberFormat="0" applyFill="0" applyAlignment="0" applyProtection="0"/>
    <xf numFmtId="0" fontId="36" fillId="0" borderId="0" applyNumberFormat="0" applyFill="0" applyBorder="0" applyAlignment="0" applyProtection="0"/>
    <xf numFmtId="0" fontId="32" fillId="0" borderId="0"/>
    <xf numFmtId="0" fontId="40" fillId="0" borderId="0"/>
    <xf numFmtId="0" fontId="55" fillId="0" borderId="0"/>
    <xf numFmtId="0" fontId="22" fillId="0" borderId="0"/>
    <xf numFmtId="0" fontId="59" fillId="0" borderId="0"/>
    <xf numFmtId="0" fontId="29" fillId="0" borderId="5" applyNumberFormat="0" applyFill="0" applyAlignment="0" applyProtection="0"/>
    <xf numFmtId="0" fontId="26" fillId="20" borderId="6" applyNumberFormat="0" applyAlignment="0" applyProtection="0"/>
    <xf numFmtId="0" fontId="27" fillId="0" borderId="0" applyNumberFormat="0" applyFill="0" applyBorder="0" applyAlignment="0" applyProtection="0"/>
    <xf numFmtId="0" fontId="60" fillId="0" borderId="0"/>
    <xf numFmtId="0" fontId="32" fillId="0" borderId="0"/>
    <xf numFmtId="0" fontId="59" fillId="0" borderId="0"/>
    <xf numFmtId="0" fontId="37" fillId="0" borderId="0"/>
    <xf numFmtId="0" fontId="2" fillId="0" borderId="0"/>
    <xf numFmtId="0" fontId="3" fillId="0" borderId="0"/>
    <xf numFmtId="0" fontId="3" fillId="0" borderId="0"/>
    <xf numFmtId="0" fontId="23" fillId="22" borderId="7" applyNumberFormat="0" applyFont="0" applyAlignment="0" applyProtection="0"/>
    <xf numFmtId="0" fontId="28" fillId="21" borderId="0" applyNumberFormat="0" applyBorder="0" applyAlignment="0" applyProtection="0"/>
    <xf numFmtId="0" fontId="33" fillId="0" borderId="0"/>
    <xf numFmtId="0" fontId="30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23">
    <xf numFmtId="0" fontId="0" fillId="0" borderId="0" xfId="0"/>
    <xf numFmtId="0" fontId="6" fillId="0" borderId="0" xfId="63" applyFont="1" applyFill="1" applyProtection="1"/>
    <xf numFmtId="0" fontId="13" fillId="0" borderId="0" xfId="63" applyFont="1" applyFill="1" applyAlignment="1" applyProtection="1"/>
    <xf numFmtId="0" fontId="10" fillId="0" borderId="0" xfId="63" applyFont="1" applyFill="1" applyAlignment="1" applyProtection="1"/>
    <xf numFmtId="0" fontId="14" fillId="0" borderId="0" xfId="63" applyFont="1" applyFill="1" applyProtection="1"/>
    <xf numFmtId="191" fontId="19" fillId="0" borderId="0" xfId="63" applyNumberFormat="1" applyFont="1" applyFill="1" applyBorder="1" applyProtection="1"/>
    <xf numFmtId="191" fontId="20" fillId="0" borderId="0" xfId="63" applyNumberFormat="1" applyFont="1" applyFill="1" applyBorder="1" applyProtection="1"/>
    <xf numFmtId="0" fontId="17" fillId="0" borderId="0" xfId="63" applyFont="1" applyFill="1" applyProtection="1"/>
    <xf numFmtId="0" fontId="2" fillId="0" borderId="0" xfId="63" applyFont="1" applyFill="1" applyProtection="1"/>
    <xf numFmtId="0" fontId="16" fillId="0" borderId="0" xfId="63" applyFont="1" applyFill="1" applyProtection="1"/>
    <xf numFmtId="0" fontId="12" fillId="0" borderId="0" xfId="63" applyFont="1" applyFill="1" applyAlignment="1" applyProtection="1"/>
    <xf numFmtId="0" fontId="11" fillId="0" borderId="0" xfId="64" applyFont="1" applyFill="1" applyAlignment="1" applyProtection="1"/>
    <xf numFmtId="0" fontId="18" fillId="0" borderId="0" xfId="63" applyFont="1" applyFill="1" applyProtection="1"/>
    <xf numFmtId="0" fontId="7" fillId="0" borderId="0" xfId="63" applyFont="1" applyFill="1" applyProtection="1"/>
    <xf numFmtId="0" fontId="15" fillId="0" borderId="0" xfId="0" applyFont="1" applyFill="1" applyProtection="1"/>
    <xf numFmtId="0" fontId="8" fillId="0" borderId="0" xfId="0" applyFont="1" applyFill="1" applyProtection="1"/>
    <xf numFmtId="0" fontId="21" fillId="0" borderId="0" xfId="63" applyFont="1" applyFill="1" applyProtection="1"/>
    <xf numFmtId="0" fontId="6" fillId="23" borderId="0" xfId="63" applyFont="1" applyFill="1" applyProtection="1"/>
    <xf numFmtId="0" fontId="17" fillId="23" borderId="0" xfId="63" applyFont="1" applyFill="1" applyProtection="1"/>
    <xf numFmtId="200" fontId="17" fillId="23" borderId="0" xfId="63" applyNumberFormat="1" applyFont="1" applyFill="1" applyProtection="1"/>
    <xf numFmtId="0" fontId="2" fillId="23" borderId="0" xfId="63" applyFont="1" applyFill="1" applyProtection="1"/>
    <xf numFmtId="0" fontId="14" fillId="23" borderId="0" xfId="63" applyFont="1" applyFill="1" applyProtection="1"/>
    <xf numFmtId="0" fontId="4" fillId="0" borderId="0" xfId="63" applyFont="1" applyFill="1" applyProtection="1"/>
    <xf numFmtId="0" fontId="5" fillId="0" borderId="0" xfId="63" applyFont="1" applyFill="1" applyProtection="1"/>
    <xf numFmtId="0" fontId="39" fillId="0" borderId="0" xfId="63" applyFont="1" applyFill="1" applyProtection="1"/>
    <xf numFmtId="0" fontId="38" fillId="0" borderId="0" xfId="63" applyFont="1" applyFill="1" applyProtection="1"/>
    <xf numFmtId="0" fontId="39" fillId="23" borderId="0" xfId="63" applyFont="1" applyFill="1" applyProtection="1"/>
    <xf numFmtId="200" fontId="39" fillId="23" borderId="0" xfId="63" applyNumberFormat="1" applyFont="1" applyFill="1" applyProtection="1"/>
    <xf numFmtId="0" fontId="38" fillId="23" borderId="0" xfId="63" applyFont="1" applyFill="1" applyProtection="1"/>
    <xf numFmtId="0" fontId="61" fillId="0" borderId="8" xfId="63" applyFont="1" applyFill="1" applyBorder="1" applyAlignment="1" applyProtection="1">
      <alignment horizontal="center"/>
      <protection locked="0"/>
    </xf>
    <xf numFmtId="0" fontId="62" fillId="0" borderId="0" xfId="63" applyFont="1" applyFill="1" applyProtection="1"/>
    <xf numFmtId="0" fontId="61" fillId="0" borderId="8" xfId="0" applyNumberFormat="1" applyFont="1" applyFill="1" applyBorder="1" applyAlignment="1">
      <alignment horizontal="left" vertical="center" wrapText="1"/>
    </xf>
    <xf numFmtId="200" fontId="63" fillId="0" borderId="8" xfId="63" applyNumberFormat="1" applyFont="1" applyFill="1" applyBorder="1" applyAlignment="1" applyProtection="1">
      <alignment horizontal="center"/>
    </xf>
    <xf numFmtId="200" fontId="61" fillId="0" borderId="8" xfId="63" applyNumberFormat="1" applyFont="1" applyFill="1" applyBorder="1" applyAlignment="1" applyProtection="1">
      <alignment horizontal="center"/>
      <protection locked="0"/>
    </xf>
    <xf numFmtId="200" fontId="64" fillId="0" borderId="8" xfId="63" applyNumberFormat="1" applyFont="1" applyFill="1" applyBorder="1" applyAlignment="1" applyProtection="1">
      <alignment horizontal="center"/>
      <protection locked="0"/>
    </xf>
    <xf numFmtId="200" fontId="63" fillId="26" borderId="8" xfId="63" applyNumberFormat="1" applyFont="1" applyFill="1" applyBorder="1" applyAlignment="1" applyProtection="1">
      <alignment horizontal="center"/>
    </xf>
    <xf numFmtId="200" fontId="63" fillId="25" borderId="8" xfId="63" applyNumberFormat="1" applyFont="1" applyFill="1" applyBorder="1" applyAlignment="1" applyProtection="1">
      <alignment horizontal="center"/>
    </xf>
    <xf numFmtId="200" fontId="63" fillId="0" borderId="8" xfId="63" applyNumberFormat="1" applyFont="1" applyFill="1" applyBorder="1" applyAlignment="1" applyProtection="1">
      <alignment horizontal="center"/>
      <protection locked="0"/>
    </xf>
    <xf numFmtId="200" fontId="63" fillId="25" borderId="8" xfId="63" applyNumberFormat="1" applyFont="1" applyFill="1" applyBorder="1" applyAlignment="1" applyProtection="1">
      <alignment horizontal="center" vertical="center"/>
    </xf>
    <xf numFmtId="200" fontId="65" fillId="0" borderId="0" xfId="63" applyNumberFormat="1" applyFont="1" applyFill="1" applyProtection="1"/>
    <xf numFmtId="0" fontId="66" fillId="0" borderId="8" xfId="0" applyFont="1" applyFill="1" applyBorder="1" applyAlignment="1" applyProtection="1">
      <alignment horizontal="centerContinuous" vertical="center" wrapText="1"/>
    </xf>
    <xf numFmtId="200" fontId="61" fillId="0" borderId="8" xfId="63" applyNumberFormat="1" applyFont="1" applyFill="1" applyBorder="1" applyAlignment="1" applyProtection="1">
      <alignment horizontal="center"/>
    </xf>
    <xf numFmtId="200" fontId="63" fillId="26" borderId="9" xfId="63" applyNumberFormat="1" applyFont="1" applyFill="1" applyBorder="1" applyAlignment="1" applyProtection="1">
      <alignment horizontal="center"/>
    </xf>
    <xf numFmtId="200" fontId="64" fillId="0" borderId="8" xfId="63" applyNumberFormat="1" applyFont="1" applyFill="1" applyBorder="1" applyAlignment="1" applyProtection="1">
      <alignment horizontal="center"/>
    </xf>
    <xf numFmtId="0" fontId="65" fillId="0" borderId="0" xfId="63" applyFont="1" applyFill="1" applyProtection="1"/>
    <xf numFmtId="200" fontId="63" fillId="0" borderId="8" xfId="0" applyNumberFormat="1" applyFont="1" applyFill="1" applyBorder="1" applyAlignment="1" applyProtection="1">
      <alignment horizontal="center"/>
    </xf>
    <xf numFmtId="200" fontId="67" fillId="0" borderId="8" xfId="0" applyNumberFormat="1" applyFont="1" applyFill="1" applyBorder="1" applyAlignment="1">
      <alignment horizontal="center"/>
    </xf>
    <xf numFmtId="200" fontId="64" fillId="0" borderId="8" xfId="0" applyNumberFormat="1" applyFont="1" applyFill="1" applyBorder="1" applyAlignment="1" applyProtection="1">
      <alignment horizontal="center"/>
    </xf>
    <xf numFmtId="0" fontId="66" fillId="0" borderId="8" xfId="63" applyFont="1" applyFill="1" applyBorder="1" applyAlignment="1" applyProtection="1">
      <alignment horizontal="centerContinuous" vertical="center" wrapText="1"/>
    </xf>
    <xf numFmtId="0" fontId="66" fillId="0" borderId="10" xfId="0" applyFont="1" applyFill="1" applyBorder="1" applyAlignment="1" applyProtection="1">
      <alignment horizontal="centerContinuous" vertical="center" wrapText="1"/>
    </xf>
    <xf numFmtId="0" fontId="66" fillId="0" borderId="11" xfId="0" applyFont="1" applyFill="1" applyBorder="1" applyAlignment="1" applyProtection="1">
      <alignment horizontal="centerContinuous" vertical="center" wrapText="1"/>
    </xf>
    <xf numFmtId="0" fontId="68" fillId="0" borderId="8" xfId="63" applyFont="1" applyFill="1" applyBorder="1" applyAlignment="1" applyProtection="1">
      <alignment horizontal="center" vertical="top" wrapText="1"/>
    </xf>
    <xf numFmtId="0" fontId="63" fillId="0" borderId="8" xfId="63" applyFont="1" applyFill="1" applyBorder="1" applyAlignment="1" applyProtection="1">
      <alignment horizontal="center" vertical="center" wrapText="1"/>
    </xf>
    <xf numFmtId="209" fontId="63" fillId="0" borderId="8" xfId="45" applyNumberFormat="1" applyFont="1" applyFill="1" applyBorder="1" applyAlignment="1" applyProtection="1">
      <alignment horizontal="center"/>
    </xf>
    <xf numFmtId="200" fontId="63" fillId="0" borderId="12" xfId="63" applyNumberFormat="1" applyFont="1" applyFill="1" applyBorder="1" applyAlignment="1" applyProtection="1">
      <alignment horizontal="center"/>
    </xf>
    <xf numFmtId="0" fontId="61" fillId="0" borderId="8" xfId="63" applyFont="1" applyFill="1" applyBorder="1" applyAlignment="1" applyProtection="1">
      <alignment vertical="center" wrapText="1"/>
    </xf>
    <xf numFmtId="209" fontId="61" fillId="0" borderId="8" xfId="45" applyNumberFormat="1" applyFont="1" applyFill="1" applyBorder="1" applyAlignment="1" applyProtection="1">
      <alignment horizontal="center"/>
    </xf>
    <xf numFmtId="200" fontId="61" fillId="0" borderId="12" xfId="63" applyNumberFormat="1" applyFont="1" applyFill="1" applyBorder="1" applyAlignment="1" applyProtection="1">
      <alignment horizontal="center"/>
    </xf>
    <xf numFmtId="200" fontId="64" fillId="0" borderId="12" xfId="63" applyNumberFormat="1" applyFont="1" applyFill="1" applyBorder="1" applyAlignment="1" applyProtection="1">
      <alignment horizontal="center"/>
    </xf>
    <xf numFmtId="209" fontId="69" fillId="0" borderId="8" xfId="45" applyNumberFormat="1" applyFont="1" applyFill="1" applyBorder="1" applyAlignment="1" applyProtection="1">
      <alignment horizontal="center"/>
    </xf>
    <xf numFmtId="0" fontId="63" fillId="25" borderId="8" xfId="63" applyFont="1" applyFill="1" applyBorder="1" applyAlignment="1" applyProtection="1">
      <alignment horizontal="center" vertical="center"/>
    </xf>
    <xf numFmtId="0" fontId="63" fillId="25" borderId="8" xfId="63" applyFont="1" applyFill="1" applyBorder="1" applyAlignment="1" applyProtection="1">
      <alignment horizontal="center" vertical="center" wrapText="1"/>
    </xf>
    <xf numFmtId="209" fontId="63" fillId="25" borderId="8" xfId="45" applyNumberFormat="1" applyFont="1" applyFill="1" applyBorder="1" applyAlignment="1" applyProtection="1">
      <alignment horizontal="center"/>
    </xf>
    <xf numFmtId="209" fontId="63" fillId="25" borderId="8" xfId="45" applyNumberFormat="1" applyFont="1" applyFill="1" applyBorder="1" applyAlignment="1" applyProtection="1">
      <alignment horizontal="center" vertical="center"/>
    </xf>
    <xf numFmtId="209" fontId="64" fillId="0" borderId="8" xfId="45" applyNumberFormat="1" applyFont="1" applyFill="1" applyBorder="1" applyAlignment="1" applyProtection="1">
      <alignment horizontal="center"/>
    </xf>
    <xf numFmtId="209" fontId="61" fillId="26" borderId="8" xfId="45" applyNumberFormat="1" applyFont="1" applyFill="1" applyBorder="1" applyAlignment="1" applyProtection="1">
      <alignment horizontal="center"/>
    </xf>
    <xf numFmtId="209" fontId="61" fillId="0" borderId="8" xfId="45" applyNumberFormat="1" applyFont="1" applyFill="1" applyBorder="1" applyAlignment="1" applyProtection="1">
      <alignment horizontal="center"/>
      <protection locked="0"/>
    </xf>
    <xf numFmtId="209" fontId="64" fillId="0" borderId="8" xfId="45" applyNumberFormat="1" applyFont="1" applyFill="1" applyBorder="1" applyAlignment="1" applyProtection="1">
      <alignment horizontal="center"/>
      <protection locked="0"/>
    </xf>
    <xf numFmtId="0" fontId="65" fillId="0" borderId="0" xfId="0" applyFont="1" applyFill="1" applyBorder="1" applyAlignment="1" applyProtection="1">
      <alignment vertical="center"/>
    </xf>
    <xf numFmtId="0" fontId="66" fillId="0" borderId="13" xfId="63" applyFont="1" applyFill="1" applyBorder="1" applyAlignment="1" applyProtection="1">
      <alignment horizontal="center" wrapText="1"/>
    </xf>
    <xf numFmtId="49" fontId="63" fillId="0" borderId="8" xfId="63" applyNumberFormat="1" applyFont="1" applyFill="1" applyBorder="1" applyAlignment="1" applyProtection="1">
      <alignment horizontal="center"/>
    </xf>
    <xf numFmtId="0" fontId="63" fillId="0" borderId="8" xfId="63" applyFont="1" applyFill="1" applyBorder="1" applyAlignment="1" applyProtection="1">
      <alignment horizontal="center" wrapText="1"/>
    </xf>
    <xf numFmtId="209" fontId="63" fillId="26" borderId="8" xfId="45" applyNumberFormat="1" applyFont="1" applyFill="1" applyBorder="1" applyAlignment="1" applyProtection="1">
      <alignment horizontal="center"/>
    </xf>
    <xf numFmtId="49" fontId="61" fillId="0" borderId="8" xfId="0" applyNumberFormat="1" applyFont="1" applyFill="1" applyBorder="1" applyAlignment="1">
      <alignment horizontal="center" vertical="center"/>
    </xf>
    <xf numFmtId="0" fontId="70" fillId="0" borderId="8" xfId="63" applyFont="1" applyFill="1" applyBorder="1" applyAlignment="1" applyProtection="1">
      <alignment vertical="center" wrapText="1"/>
    </xf>
    <xf numFmtId="0" fontId="63" fillId="0" borderId="8" xfId="63" applyFont="1" applyFill="1" applyBorder="1" applyAlignment="1" applyProtection="1">
      <alignment horizontal="center"/>
    </xf>
    <xf numFmtId="0" fontId="61" fillId="0" borderId="8" xfId="0" applyNumberFormat="1" applyFont="1" applyFill="1" applyBorder="1" applyAlignment="1" applyProtection="1">
      <alignment horizontal="center" vertical="center"/>
      <protection hidden="1"/>
    </xf>
    <xf numFmtId="209" fontId="64" fillId="26" borderId="8" xfId="45" applyNumberFormat="1" applyFont="1" applyFill="1" applyBorder="1" applyAlignment="1" applyProtection="1">
      <alignment horizontal="center"/>
    </xf>
    <xf numFmtId="49" fontId="71" fillId="0" borderId="8" xfId="63" applyNumberFormat="1" applyFont="1" applyFill="1" applyBorder="1" applyAlignment="1" applyProtection="1">
      <alignment horizontal="center"/>
    </xf>
    <xf numFmtId="0" fontId="71" fillId="0" borderId="8" xfId="63" applyFont="1" applyFill="1" applyBorder="1" applyAlignment="1" applyProtection="1">
      <alignment horizontal="center" vertical="center" wrapText="1"/>
    </xf>
    <xf numFmtId="49" fontId="71" fillId="0" borderId="8" xfId="63" applyNumberFormat="1" applyFont="1" applyFill="1" applyBorder="1" applyAlignment="1" applyProtection="1">
      <alignment horizontal="center" vertical="center" wrapText="1"/>
    </xf>
    <xf numFmtId="49" fontId="70" fillId="0" borderId="8" xfId="63" applyNumberFormat="1" applyFont="1" applyFill="1" applyBorder="1" applyAlignment="1" applyProtection="1">
      <alignment horizontal="center" vertical="center" wrapText="1"/>
    </xf>
    <xf numFmtId="0" fontId="70" fillId="0" borderId="8" xfId="63" applyFont="1" applyFill="1" applyBorder="1" applyAlignment="1" applyProtection="1">
      <alignment horizontal="center" vertical="center" wrapText="1"/>
    </xf>
    <xf numFmtId="49" fontId="67" fillId="0" borderId="8" xfId="63" applyNumberFormat="1" applyFont="1" applyFill="1" applyBorder="1" applyAlignment="1" applyProtection="1">
      <alignment horizontal="center"/>
    </xf>
    <xf numFmtId="0" fontId="63" fillId="0" borderId="8" xfId="0" applyFont="1" applyFill="1" applyBorder="1" applyAlignment="1" applyProtection="1"/>
    <xf numFmtId="0" fontId="64" fillId="0" borderId="8" xfId="63" applyFont="1" applyFill="1" applyBorder="1" applyProtection="1">
      <protection locked="0"/>
    </xf>
    <xf numFmtId="0" fontId="64" fillId="0" borderId="8" xfId="0" applyNumberFormat="1" applyFont="1" applyFill="1" applyBorder="1" applyAlignment="1">
      <alignment horizontal="left" vertical="center" wrapText="1"/>
    </xf>
    <xf numFmtId="191" fontId="66" fillId="0" borderId="0" xfId="63" applyNumberFormat="1" applyFont="1" applyFill="1" applyBorder="1" applyAlignment="1" applyProtection="1">
      <alignment horizontal="center" vertical="center" wrapText="1"/>
    </xf>
    <xf numFmtId="191" fontId="72" fillId="0" borderId="0" xfId="0" applyNumberFormat="1" applyFont="1" applyFill="1" applyBorder="1" applyAlignment="1">
      <alignment horizontal="center" vertical="center"/>
    </xf>
    <xf numFmtId="0" fontId="73" fillId="0" borderId="0" xfId="63" applyFont="1" applyFill="1" applyProtection="1"/>
    <xf numFmtId="191" fontId="65" fillId="0" borderId="0" xfId="63" applyNumberFormat="1" applyFont="1" applyFill="1" applyBorder="1" applyAlignment="1" applyProtection="1">
      <alignment horizontal="center" vertical="center" wrapText="1"/>
    </xf>
    <xf numFmtId="191" fontId="65" fillId="0" borderId="0" xfId="63" applyNumberFormat="1" applyFont="1" applyFill="1" applyBorder="1" applyAlignment="1" applyProtection="1">
      <alignment wrapText="1"/>
    </xf>
    <xf numFmtId="191" fontId="65" fillId="0" borderId="0" xfId="63" applyNumberFormat="1" applyFont="1" applyFill="1" applyBorder="1" applyAlignment="1" applyProtection="1">
      <alignment horizontal="center"/>
    </xf>
    <xf numFmtId="1" fontId="65" fillId="0" borderId="0" xfId="63" applyNumberFormat="1" applyFont="1" applyFill="1" applyBorder="1" applyAlignment="1" applyProtection="1">
      <alignment horizontal="center"/>
    </xf>
    <xf numFmtId="4" fontId="65" fillId="0" borderId="0" xfId="63" applyNumberFormat="1" applyFont="1" applyFill="1" applyProtection="1"/>
    <xf numFmtId="4" fontId="73" fillId="0" borderId="0" xfId="63" applyNumberFormat="1" applyFont="1" applyFill="1" applyProtection="1"/>
    <xf numFmtId="191" fontId="65" fillId="0" borderId="0" xfId="63" applyNumberFormat="1" applyFont="1" applyFill="1" applyAlignment="1" applyProtection="1">
      <alignment wrapText="1"/>
    </xf>
    <xf numFmtId="191" fontId="65" fillId="0" borderId="0" xfId="63" applyNumberFormat="1" applyFont="1" applyFill="1" applyAlignment="1" applyProtection="1">
      <alignment horizontal="center"/>
    </xf>
    <xf numFmtId="0" fontId="65" fillId="0" borderId="0" xfId="63" applyFont="1" applyFill="1" applyAlignment="1" applyProtection="1">
      <alignment wrapText="1"/>
    </xf>
    <xf numFmtId="0" fontId="65" fillId="0" borderId="0" xfId="63" applyFont="1" applyFill="1" applyAlignment="1" applyProtection="1">
      <alignment horizontal="center"/>
    </xf>
    <xf numFmtId="0" fontId="6" fillId="24" borderId="0" xfId="63" applyFont="1" applyFill="1" applyProtection="1"/>
    <xf numFmtId="0" fontId="41" fillId="0" borderId="0" xfId="63" applyFont="1" applyFill="1" applyAlignment="1" applyProtection="1">
      <alignment horizontal="left" vertical="center"/>
    </xf>
    <xf numFmtId="200" fontId="6" fillId="0" borderId="0" xfId="63" applyNumberFormat="1" applyFont="1" applyFill="1" applyProtection="1"/>
    <xf numFmtId="0" fontId="43" fillId="0" borderId="8" xfId="63" applyFont="1" applyFill="1" applyBorder="1" applyAlignment="1" applyProtection="1">
      <alignment horizontal="center" vertical="center" wrapText="1"/>
    </xf>
    <xf numFmtId="0" fontId="44" fillId="0" borderId="11" xfId="63" applyFont="1" applyFill="1" applyBorder="1" applyAlignment="1" applyProtection="1">
      <alignment horizontal="centerContinuous" vertical="center" wrapText="1"/>
    </xf>
    <xf numFmtId="0" fontId="4" fillId="0" borderId="11" xfId="63" applyFont="1" applyFill="1" applyBorder="1" applyAlignment="1" applyProtection="1">
      <alignment horizontal="center" vertical="center" wrapText="1"/>
    </xf>
    <xf numFmtId="0" fontId="4" fillId="0" borderId="8" xfId="63" applyFont="1" applyFill="1" applyBorder="1" applyAlignment="1" applyProtection="1">
      <alignment horizontal="center" vertical="center" wrapText="1"/>
    </xf>
    <xf numFmtId="0" fontId="8" fillId="24" borderId="8" xfId="63" applyFont="1" applyFill="1" applyBorder="1" applyAlignment="1" applyProtection="1">
      <alignment horizontal="center" vertical="top" wrapText="1"/>
    </xf>
    <xf numFmtId="0" fontId="8" fillId="0" borderId="8" xfId="63" applyFont="1" applyFill="1" applyBorder="1" applyAlignment="1" applyProtection="1">
      <alignment horizontal="center" vertical="top" wrapText="1"/>
    </xf>
    <xf numFmtId="0" fontId="4" fillId="24" borderId="8" xfId="63" applyFont="1" applyFill="1" applyBorder="1" applyAlignment="1" applyProtection="1">
      <alignment horizontal="center" vertical="center"/>
    </xf>
    <xf numFmtId="191" fontId="42" fillId="0" borderId="8" xfId="63" applyNumberFormat="1" applyFont="1" applyFill="1" applyBorder="1" applyProtection="1"/>
    <xf numFmtId="200" fontId="43" fillId="26" borderId="8" xfId="63" applyNumberFormat="1" applyFont="1" applyFill="1" applyBorder="1" applyAlignment="1" applyProtection="1">
      <alignment horizontal="center"/>
    </xf>
    <xf numFmtId="209" fontId="43" fillId="0" borderId="8" xfId="45" applyNumberFormat="1" applyFont="1" applyFill="1" applyBorder="1" applyAlignment="1" applyProtection="1">
      <alignment horizontal="center"/>
    </xf>
    <xf numFmtId="200" fontId="43" fillId="0" borderId="8" xfId="63" applyNumberFormat="1" applyFont="1" applyFill="1" applyBorder="1" applyAlignment="1" applyProtection="1">
      <alignment horizontal="center"/>
    </xf>
    <xf numFmtId="0" fontId="5" fillId="24" borderId="8" xfId="63" applyFont="1" applyFill="1" applyBorder="1" applyAlignment="1" applyProtection="1">
      <alignment horizontal="center" vertical="center"/>
    </xf>
    <xf numFmtId="0" fontId="45" fillId="0" borderId="8" xfId="63" applyFont="1" applyFill="1" applyBorder="1" applyAlignment="1" applyProtection="1">
      <alignment vertical="center" wrapText="1"/>
    </xf>
    <xf numFmtId="191" fontId="46" fillId="0" borderId="8" xfId="63" applyNumberFormat="1" applyFont="1" applyFill="1" applyBorder="1" applyProtection="1">
      <protection locked="0"/>
    </xf>
    <xf numFmtId="200" fontId="45" fillId="26" borderId="8" xfId="63" applyNumberFormat="1" applyFont="1" applyFill="1" applyBorder="1" applyAlignment="1" applyProtection="1">
      <alignment horizontal="center"/>
      <protection locked="0"/>
    </xf>
    <xf numFmtId="209" fontId="45" fillId="0" borderId="8" xfId="45" applyNumberFormat="1" applyFont="1" applyFill="1" applyBorder="1" applyAlignment="1" applyProtection="1">
      <alignment horizontal="center"/>
    </xf>
    <xf numFmtId="200" fontId="45" fillId="0" borderId="8" xfId="63" applyNumberFormat="1" applyFont="1" applyFill="1" applyBorder="1" applyAlignment="1" applyProtection="1">
      <alignment horizontal="center"/>
      <protection locked="0"/>
    </xf>
    <xf numFmtId="200" fontId="45" fillId="0" borderId="8" xfId="63" applyNumberFormat="1" applyFont="1" applyFill="1" applyBorder="1" applyAlignment="1" applyProtection="1">
      <alignment horizontal="center"/>
    </xf>
    <xf numFmtId="191" fontId="42" fillId="0" borderId="8" xfId="63" applyNumberFormat="1" applyFont="1" applyFill="1" applyBorder="1" applyProtection="1">
      <protection locked="0"/>
    </xf>
    <xf numFmtId="0" fontId="6" fillId="24" borderId="8" xfId="63" applyFont="1" applyFill="1" applyBorder="1" applyAlignment="1" applyProtection="1">
      <alignment horizontal="center" vertical="center"/>
    </xf>
    <xf numFmtId="0" fontId="47" fillId="0" borderId="8" xfId="63" applyFont="1" applyFill="1" applyBorder="1" applyAlignment="1" applyProtection="1">
      <alignment vertical="center" wrapText="1"/>
    </xf>
    <xf numFmtId="191" fontId="48" fillId="0" borderId="8" xfId="63" applyNumberFormat="1" applyFont="1" applyFill="1" applyBorder="1" applyProtection="1">
      <protection locked="0"/>
    </xf>
    <xf numFmtId="200" fontId="47" fillId="26" borderId="8" xfId="63" applyNumberFormat="1" applyFont="1" applyFill="1" applyBorder="1" applyAlignment="1" applyProtection="1">
      <alignment horizontal="center"/>
      <protection locked="0"/>
    </xf>
    <xf numFmtId="200" fontId="47" fillId="0" borderId="8" xfId="63" applyNumberFormat="1" applyFont="1" applyFill="1" applyBorder="1" applyAlignment="1" applyProtection="1">
      <alignment horizontal="center"/>
      <protection locked="0"/>
    </xf>
    <xf numFmtId="209" fontId="49" fillId="0" borderId="8" xfId="45" applyNumberFormat="1" applyFont="1" applyFill="1" applyBorder="1" applyAlignment="1" applyProtection="1">
      <alignment horizontal="center"/>
    </xf>
    <xf numFmtId="191" fontId="50" fillId="0" borderId="8" xfId="63" applyNumberFormat="1" applyFont="1" applyFill="1" applyBorder="1" applyProtection="1">
      <protection locked="0"/>
    </xf>
    <xf numFmtId="200" fontId="43" fillId="24" borderId="8" xfId="63" applyNumberFormat="1" applyFont="1" applyFill="1" applyBorder="1" applyAlignment="1" applyProtection="1">
      <alignment horizontal="center"/>
      <protection locked="0"/>
    </xf>
    <xf numFmtId="200" fontId="43" fillId="0" borderId="8" xfId="63" applyNumberFormat="1" applyFont="1" applyFill="1" applyBorder="1" applyAlignment="1" applyProtection="1">
      <alignment horizontal="center"/>
      <protection locked="0"/>
    </xf>
    <xf numFmtId="0" fontId="43" fillId="25" borderId="8" xfId="63" applyFont="1" applyFill="1" applyBorder="1" applyAlignment="1" applyProtection="1">
      <alignment horizontal="center" vertical="center"/>
    </xf>
    <xf numFmtId="0" fontId="43" fillId="25" borderId="8" xfId="63" applyFont="1" applyFill="1" applyBorder="1" applyAlignment="1" applyProtection="1">
      <alignment horizontal="center" vertical="center" wrapText="1"/>
    </xf>
    <xf numFmtId="191" fontId="43" fillId="25" borderId="8" xfId="63" applyNumberFormat="1" applyFont="1" applyFill="1" applyBorder="1" applyAlignment="1" applyProtection="1">
      <alignment horizontal="center"/>
    </xf>
    <xf numFmtId="200" fontId="43" fillId="25" borderId="8" xfId="63" applyNumberFormat="1" applyFont="1" applyFill="1" applyBorder="1" applyAlignment="1" applyProtection="1">
      <alignment horizontal="center"/>
    </xf>
    <xf numFmtId="209" fontId="43" fillId="25" borderId="8" xfId="45" applyNumberFormat="1" applyFont="1" applyFill="1" applyBorder="1" applyAlignment="1" applyProtection="1">
      <alignment horizontal="center"/>
    </xf>
    <xf numFmtId="191" fontId="51" fillId="0" borderId="8" xfId="0" applyNumberFormat="1" applyFont="1" applyFill="1" applyBorder="1" applyAlignment="1">
      <alignment vertical="center"/>
    </xf>
    <xf numFmtId="191" fontId="52" fillId="0" borderId="8" xfId="0" applyNumberFormat="1" applyFont="1" applyFill="1" applyBorder="1" applyAlignment="1">
      <alignment vertical="center"/>
    </xf>
    <xf numFmtId="191" fontId="53" fillId="0" borderId="8" xfId="0" applyNumberFormat="1" applyFont="1" applyFill="1" applyBorder="1" applyAlignment="1">
      <alignment vertical="center"/>
    </xf>
    <xf numFmtId="200" fontId="43" fillId="25" borderId="8" xfId="63" applyNumberFormat="1" applyFont="1" applyFill="1" applyBorder="1" applyAlignment="1" applyProtection="1">
      <alignment horizontal="center" vertical="center"/>
    </xf>
    <xf numFmtId="209" fontId="43" fillId="25" borderId="8" xfId="45" applyNumberFormat="1" applyFont="1" applyFill="1" applyBorder="1" applyAlignment="1" applyProtection="1">
      <alignment horizontal="center" vertical="center"/>
    </xf>
    <xf numFmtId="209" fontId="45" fillId="26" borderId="8" xfId="45" applyNumberFormat="1" applyFont="1" applyFill="1" applyBorder="1" applyAlignment="1" applyProtection="1">
      <alignment horizontal="center"/>
    </xf>
    <xf numFmtId="209" fontId="45" fillId="0" borderId="8" xfId="45" applyNumberFormat="1" applyFont="1" applyFill="1" applyBorder="1" applyAlignment="1" applyProtection="1">
      <alignment horizontal="center"/>
      <protection locked="0"/>
    </xf>
    <xf numFmtId="0" fontId="7" fillId="24" borderId="8" xfId="63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/>
    <xf numFmtId="191" fontId="6" fillId="0" borderId="0" xfId="63" applyNumberFormat="1" applyFont="1" applyFill="1" applyProtection="1"/>
    <xf numFmtId="0" fontId="6" fillId="0" borderId="0" xfId="63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191" fontId="4" fillId="0" borderId="0" xfId="0" applyNumberFormat="1" applyFont="1" applyFill="1" applyBorder="1" applyAlignment="1" applyProtection="1">
      <alignment vertical="center"/>
    </xf>
    <xf numFmtId="191" fontId="6" fillId="0" borderId="0" xfId="63" applyNumberFormat="1" applyFont="1" applyFill="1" applyBorder="1" applyProtection="1"/>
    <xf numFmtId="0" fontId="4" fillId="26" borderId="8" xfId="0" applyFont="1" applyFill="1" applyBorder="1" applyAlignment="1" applyProtection="1">
      <alignment horizontal="centerContinuous" vertical="center" wrapText="1"/>
    </xf>
    <xf numFmtId="0" fontId="6" fillId="26" borderId="0" xfId="63" applyFont="1" applyFill="1" applyProtection="1"/>
    <xf numFmtId="200" fontId="6" fillId="26" borderId="0" xfId="63" applyNumberFormat="1" applyFont="1" applyFill="1" applyProtection="1"/>
    <xf numFmtId="200" fontId="4" fillId="26" borderId="0" xfId="65" applyNumberFormat="1" applyFont="1" applyFill="1" applyAlignment="1" applyProtection="1">
      <alignment horizontal="center"/>
    </xf>
    <xf numFmtId="0" fontId="4" fillId="26" borderId="8" xfId="0" applyFont="1" applyFill="1" applyBorder="1" applyAlignment="1" applyProtection="1">
      <alignment horizontal="center" vertical="center" wrapText="1"/>
    </xf>
    <xf numFmtId="209" fontId="43" fillId="26" borderId="8" xfId="45" applyNumberFormat="1" applyFont="1" applyFill="1" applyBorder="1" applyAlignment="1" applyProtection="1">
      <alignment horizontal="center"/>
    </xf>
    <xf numFmtId="200" fontId="45" fillId="26" borderId="8" xfId="63" applyNumberFormat="1" applyFont="1" applyFill="1" applyBorder="1" applyAlignment="1" applyProtection="1">
      <alignment horizontal="center"/>
    </xf>
    <xf numFmtId="200" fontId="47" fillId="26" borderId="8" xfId="63" applyNumberFormat="1" applyFont="1" applyFill="1" applyBorder="1" applyAlignment="1" applyProtection="1">
      <alignment horizontal="center"/>
    </xf>
    <xf numFmtId="209" fontId="47" fillId="26" borderId="8" xfId="45" applyNumberFormat="1" applyFont="1" applyFill="1" applyBorder="1" applyAlignment="1" applyProtection="1">
      <alignment horizontal="center"/>
    </xf>
    <xf numFmtId="200" fontId="4" fillId="0" borderId="0" xfId="65" applyNumberFormat="1" applyFont="1" applyFill="1" applyAlignment="1" applyProtection="1">
      <alignment horizontal="center"/>
    </xf>
    <xf numFmtId="209" fontId="47" fillId="0" borderId="8" xfId="45" applyNumberFormat="1" applyFont="1" applyFill="1" applyBorder="1" applyAlignment="1" applyProtection="1">
      <alignment horizontal="center"/>
    </xf>
    <xf numFmtId="200" fontId="43" fillId="0" borderId="8" xfId="0" applyNumberFormat="1" applyFont="1" applyFill="1" applyBorder="1" applyAlignment="1" applyProtection="1">
      <alignment horizontal="center"/>
    </xf>
    <xf numFmtId="200" fontId="54" fillId="0" borderId="8" xfId="0" applyNumberFormat="1" applyFont="1" applyFill="1" applyBorder="1" applyAlignment="1">
      <alignment horizontal="center"/>
    </xf>
    <xf numFmtId="191" fontId="6" fillId="0" borderId="0" xfId="63" applyNumberFormat="1" applyFont="1" applyFill="1" applyBorder="1" applyAlignment="1" applyProtection="1">
      <alignment horizontal="centerContinuous" vertical="center"/>
    </xf>
    <xf numFmtId="0" fontId="6" fillId="0" borderId="0" xfId="63" applyFont="1" applyFill="1" applyBorder="1" applyAlignment="1" applyProtection="1">
      <alignment horizontal="centerContinuous" vertical="center"/>
    </xf>
    <xf numFmtId="200" fontId="6" fillId="0" borderId="0" xfId="63" applyNumberFormat="1" applyFont="1" applyFill="1" applyBorder="1" applyProtection="1"/>
    <xf numFmtId="200" fontId="41" fillId="26" borderId="0" xfId="63" applyNumberFormat="1" applyFont="1" applyFill="1" applyAlignment="1" applyProtection="1">
      <alignment horizontal="left" vertical="center"/>
    </xf>
    <xf numFmtId="39" fontId="56" fillId="26" borderId="0" xfId="0" applyNumberFormat="1" applyFont="1" applyFill="1" applyBorder="1" applyAlignment="1">
      <alignment horizontal="right" vertical="center" wrapText="1"/>
    </xf>
    <xf numFmtId="0" fontId="4" fillId="26" borderId="11" xfId="63" applyFont="1" applyFill="1" applyBorder="1" applyAlignment="1" applyProtection="1">
      <alignment horizontal="center" vertical="center" wrapText="1"/>
    </xf>
    <xf numFmtId="0" fontId="4" fillId="26" borderId="15" xfId="63" applyFont="1" applyFill="1" applyBorder="1" applyAlignment="1" applyProtection="1">
      <alignment horizontal="center" vertical="center" wrapText="1"/>
    </xf>
    <xf numFmtId="191" fontId="4" fillId="26" borderId="0" xfId="0" applyNumberFormat="1" applyFont="1" applyFill="1" applyBorder="1" applyAlignment="1" applyProtection="1">
      <alignment vertical="center"/>
    </xf>
    <xf numFmtId="191" fontId="6" fillId="26" borderId="0" xfId="63" applyNumberFormat="1" applyFont="1" applyFill="1" applyProtection="1"/>
    <xf numFmtId="4" fontId="22" fillId="27" borderId="8" xfId="0" applyNumberFormat="1" applyFont="1" applyFill="1" applyBorder="1" applyAlignment="1">
      <alignment vertical="center"/>
    </xf>
    <xf numFmtId="4" fontId="6" fillId="26" borderId="0" xfId="63" applyNumberFormat="1" applyFont="1" applyFill="1" applyBorder="1" applyProtection="1"/>
    <xf numFmtId="4" fontId="6" fillId="26" borderId="0" xfId="63" applyNumberFormat="1" applyFont="1" applyFill="1" applyProtection="1"/>
    <xf numFmtId="200" fontId="6" fillId="26" borderId="0" xfId="63" applyNumberFormat="1" applyFont="1" applyFill="1" applyBorder="1" applyProtection="1"/>
    <xf numFmtId="0" fontId="6" fillId="26" borderId="0" xfId="63" applyFont="1" applyFill="1" applyBorder="1" applyProtection="1"/>
    <xf numFmtId="200" fontId="54" fillId="26" borderId="8" xfId="0" applyNumberFormat="1" applyFont="1" applyFill="1" applyBorder="1" applyAlignment="1">
      <alignment horizontal="center"/>
    </xf>
    <xf numFmtId="200" fontId="47" fillId="0" borderId="8" xfId="0" applyNumberFormat="1" applyFont="1" applyFill="1" applyBorder="1" applyAlignment="1" applyProtection="1">
      <alignment horizontal="center"/>
    </xf>
    <xf numFmtId="0" fontId="4" fillId="26" borderId="0" xfId="63" applyFont="1" applyFill="1" applyAlignment="1" applyProtection="1">
      <alignment horizontal="center" wrapText="1"/>
    </xf>
    <xf numFmtId="200" fontId="4" fillId="26" borderId="0" xfId="63" applyNumberFormat="1" applyFont="1" applyFill="1" applyBorder="1" applyAlignment="1" applyProtection="1">
      <alignment horizontal="center" wrapText="1"/>
    </xf>
    <xf numFmtId="0" fontId="56" fillId="26" borderId="0" xfId="0" applyFont="1" applyFill="1" applyAlignment="1">
      <alignment horizontal="right" vertical="center" wrapText="1"/>
    </xf>
    <xf numFmtId="0" fontId="4" fillId="26" borderId="8" xfId="63" applyFont="1" applyFill="1" applyBorder="1" applyAlignment="1" applyProtection="1">
      <alignment horizontal="center" vertical="center" wrapText="1"/>
    </xf>
    <xf numFmtId="4" fontId="32" fillId="26" borderId="0" xfId="52" applyNumberFormat="1" applyFont="1" applyFill="1" applyBorder="1" applyAlignment="1">
      <alignment vertical="center"/>
    </xf>
    <xf numFmtId="4" fontId="32" fillId="26" borderId="0" xfId="51" applyNumberFormat="1" applyFont="1" applyFill="1" applyBorder="1" applyAlignment="1">
      <alignment vertical="center"/>
    </xf>
    <xf numFmtId="191" fontId="6" fillId="26" borderId="0" xfId="63" applyNumberFormat="1" applyFont="1" applyFill="1" applyBorder="1" applyAlignment="1" applyProtection="1">
      <alignment horizontal="center" vertical="center" wrapText="1"/>
    </xf>
    <xf numFmtId="191" fontId="6" fillId="27" borderId="0" xfId="63" applyNumberFormat="1" applyFont="1" applyFill="1" applyBorder="1" applyAlignment="1" applyProtection="1">
      <alignment horizontal="center"/>
    </xf>
    <xf numFmtId="191" fontId="6" fillId="27" borderId="0" xfId="63" applyNumberFormat="1" applyFont="1" applyFill="1" applyBorder="1" applyProtection="1"/>
    <xf numFmtId="200" fontId="57" fillId="27" borderId="0" xfId="63" applyNumberFormat="1" applyFont="1" applyFill="1" applyBorder="1" applyAlignment="1" applyProtection="1">
      <alignment horizontal="center"/>
    </xf>
    <xf numFmtId="200" fontId="58" fillId="27" borderId="0" xfId="63" applyNumberFormat="1" applyFont="1" applyFill="1" applyBorder="1" applyAlignment="1" applyProtection="1">
      <alignment horizontal="center"/>
    </xf>
    <xf numFmtId="191" fontId="6" fillId="27" borderId="0" xfId="63" applyNumberFormat="1" applyFont="1" applyFill="1" applyAlignment="1" applyProtection="1">
      <alignment horizontal="center"/>
    </xf>
    <xf numFmtId="191" fontId="6" fillId="27" borderId="0" xfId="63" applyNumberFormat="1" applyFont="1" applyFill="1" applyProtection="1"/>
    <xf numFmtId="0" fontId="6" fillId="27" borderId="0" xfId="63" applyFont="1" applyFill="1" applyAlignment="1" applyProtection="1">
      <alignment horizontal="center"/>
    </xf>
    <xf numFmtId="0" fontId="6" fillId="27" borderId="0" xfId="63" applyFont="1" applyFill="1" applyProtection="1"/>
    <xf numFmtId="200" fontId="4" fillId="26" borderId="8" xfId="63" applyNumberFormat="1" applyFont="1" applyFill="1" applyBorder="1" applyAlignment="1" applyProtection="1">
      <alignment horizontal="center" vertical="center" wrapText="1"/>
    </xf>
    <xf numFmtId="200" fontId="4" fillId="26" borderId="8" xfId="0" applyNumberFormat="1" applyFont="1" applyFill="1" applyBorder="1" applyAlignment="1" applyProtection="1">
      <alignment horizontal="centerContinuous" vertical="center" wrapText="1"/>
    </xf>
    <xf numFmtId="200" fontId="6" fillId="26" borderId="0" xfId="63" applyNumberFormat="1" applyFont="1" applyFill="1" applyBorder="1" applyAlignment="1" applyProtection="1">
      <alignment horizontal="centerContinuous" vertical="center"/>
    </xf>
    <xf numFmtId="0" fontId="6" fillId="26" borderId="0" xfId="63" applyFont="1" applyFill="1" applyBorder="1" applyAlignment="1" applyProtection="1">
      <alignment horizontal="centerContinuous" vertical="center"/>
    </xf>
    <xf numFmtId="0" fontId="6" fillId="27" borderId="0" xfId="63" applyFont="1" applyFill="1" applyBorder="1" applyProtection="1"/>
    <xf numFmtId="0" fontId="48" fillId="27" borderId="0" xfId="63" applyFont="1" applyFill="1" applyBorder="1" applyProtection="1"/>
    <xf numFmtId="4" fontId="6" fillId="27" borderId="0" xfId="63" applyNumberFormat="1" applyFont="1" applyFill="1" applyBorder="1" applyProtection="1"/>
    <xf numFmtId="200" fontId="43" fillId="26" borderId="9" xfId="63" applyNumberFormat="1" applyFont="1" applyFill="1" applyBorder="1" applyAlignment="1" applyProtection="1">
      <alignment horizontal="center"/>
    </xf>
    <xf numFmtId="200" fontId="47" fillId="0" borderId="8" xfId="63" applyNumberFormat="1" applyFont="1" applyFill="1" applyBorder="1" applyAlignment="1" applyProtection="1">
      <alignment horizontal="center"/>
    </xf>
    <xf numFmtId="191" fontId="6" fillId="26" borderId="0" xfId="63" applyNumberFormat="1" applyFont="1" applyFill="1" applyBorder="1" applyProtection="1"/>
    <xf numFmtId="0" fontId="65" fillId="0" borderId="0" xfId="63" applyFont="1" applyFill="1" applyAlignment="1" applyProtection="1">
      <alignment horizontal="center"/>
    </xf>
    <xf numFmtId="0" fontId="75" fillId="0" borderId="0" xfId="63" applyFont="1" applyFill="1" applyAlignment="1" applyProtection="1">
      <alignment horizontal="center" vertical="center" wrapText="1"/>
    </xf>
    <xf numFmtId="0" fontId="64" fillId="0" borderId="13" xfId="63" applyFont="1" applyFill="1" applyBorder="1" applyAlignment="1" applyProtection="1">
      <alignment horizontal="center"/>
    </xf>
    <xf numFmtId="0" fontId="42" fillId="24" borderId="8" xfId="63" applyFont="1" applyFill="1" applyBorder="1" applyAlignment="1" applyProtection="1">
      <alignment horizontal="center" vertical="center" wrapText="1"/>
    </xf>
    <xf numFmtId="0" fontId="43" fillId="0" borderId="8" xfId="63" applyFont="1" applyFill="1" applyBorder="1" applyAlignment="1" applyProtection="1">
      <alignment horizontal="center" vertical="center" wrapText="1"/>
    </xf>
    <xf numFmtId="0" fontId="41" fillId="0" borderId="8" xfId="63" applyFont="1" applyFill="1" applyBorder="1" applyAlignment="1" applyProtection="1">
      <alignment horizontal="center" vertical="center"/>
    </xf>
    <xf numFmtId="0" fontId="74" fillId="0" borderId="8" xfId="63" applyFont="1" applyFill="1" applyBorder="1" applyAlignment="1" applyProtection="1">
      <alignment horizontal="center" vertical="center"/>
    </xf>
    <xf numFmtId="0" fontId="74" fillId="0" borderId="11" xfId="63" applyFont="1" applyFill="1" applyBorder="1" applyAlignment="1" applyProtection="1">
      <alignment horizontal="center" vertical="center"/>
    </xf>
    <xf numFmtId="0" fontId="74" fillId="0" borderId="10" xfId="63" applyFont="1" applyFill="1" applyBorder="1" applyAlignment="1" applyProtection="1">
      <alignment horizontal="center" vertical="center"/>
    </xf>
    <xf numFmtId="0" fontId="74" fillId="0" borderId="14" xfId="63" applyFont="1" applyFill="1" applyBorder="1" applyAlignment="1" applyProtection="1">
      <alignment horizontal="center" vertical="center"/>
    </xf>
    <xf numFmtId="0" fontId="74" fillId="0" borderId="12" xfId="63" applyFont="1" applyFill="1" applyBorder="1" applyAlignment="1" applyProtection="1">
      <alignment horizontal="center" vertical="center"/>
    </xf>
    <xf numFmtId="0" fontId="74" fillId="0" borderId="0" xfId="63" applyFont="1" applyFill="1" applyAlignment="1" applyProtection="1">
      <alignment horizontal="center"/>
    </xf>
    <xf numFmtId="0" fontId="74" fillId="0" borderId="0" xfId="63" applyFont="1" applyFill="1" applyAlignment="1" applyProtection="1">
      <alignment horizontal="center" vertical="center" wrapText="1"/>
    </xf>
    <xf numFmtId="0" fontId="74" fillId="0" borderId="0" xfId="64" applyFont="1" applyFill="1" applyAlignment="1" applyProtection="1">
      <alignment horizontal="center"/>
    </xf>
    <xf numFmtId="0" fontId="74" fillId="0" borderId="0" xfId="63" applyFont="1" applyFill="1" applyAlignment="1" applyProtection="1">
      <alignment horizontal="center" wrapText="1"/>
    </xf>
    <xf numFmtId="0" fontId="76" fillId="0" borderId="8" xfId="63" applyFont="1" applyFill="1" applyBorder="1" applyAlignment="1" applyProtection="1">
      <alignment horizontal="center" vertical="center" wrapText="1"/>
    </xf>
    <xf numFmtId="0" fontId="63" fillId="0" borderId="8" xfId="63" applyFont="1" applyFill="1" applyBorder="1" applyAlignment="1" applyProtection="1">
      <alignment horizontal="center" vertical="center" wrapText="1"/>
    </xf>
    <xf numFmtId="0" fontId="41" fillId="26" borderId="8" xfId="63" applyFont="1" applyFill="1" applyBorder="1" applyAlignment="1" applyProtection="1">
      <alignment horizontal="center" vertical="center"/>
    </xf>
  </cellXfs>
  <cellStyles count="7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3" xfId="54"/>
    <cellStyle name="Звичайний 4" xfId="55"/>
    <cellStyle name="Зв'язана клітинка" xfId="56"/>
    <cellStyle name="Контрольна клітинка" xfId="57"/>
    <cellStyle name="Назва" xfId="58"/>
    <cellStyle name="Обычный 2" xfId="59"/>
    <cellStyle name="Обычный 2 2" xfId="60"/>
    <cellStyle name="Обычный 3" xfId="61"/>
    <cellStyle name="Обычный 3 2" xfId="62"/>
    <cellStyle name="Обычный_ZV1PIV98" xfId="63"/>
    <cellStyle name="Обычный_Додаток 4" xfId="64"/>
    <cellStyle name="Обычный_Додаток 5" xfId="65"/>
    <cellStyle name="Примечание 2" xfId="66"/>
    <cellStyle name="Середній" xfId="67"/>
    <cellStyle name="Стиль 1" xfId="68"/>
    <cellStyle name="Текст попередження" xfId="69"/>
    <cellStyle name="Тысячи [0]_Розподіл (2)" xfId="70"/>
    <cellStyle name="Тысячи_Розподіл (2)" xfId="71"/>
  </cellStyles>
  <dxfs count="1"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3"/>
  <sheetViews>
    <sheetView tabSelected="1" view="pageBreakPreview" zoomScale="75" zoomScaleNormal="75" zoomScaleSheetLayoutView="75" workbookViewId="0">
      <pane xSplit="3" ySplit="9" topLeftCell="D47" activePane="bottomRight" state="frozen"/>
      <selection pane="topRight" activeCell="D1" sqref="D1"/>
      <selection pane="bottomLeft" activeCell="A10" sqref="A10"/>
      <selection pane="bottomRight" activeCell="L66" sqref="L66"/>
    </sheetView>
  </sheetViews>
  <sheetFormatPr defaultColWidth="7.88671875" defaultRowHeight="15.6" x14ac:dyDescent="0.3"/>
  <cols>
    <col min="1" max="1" width="12.44140625" style="100" customWidth="1"/>
    <col min="2" max="2" width="83.109375" style="1" customWidth="1"/>
    <col min="3" max="3" width="0.109375" style="1" customWidth="1"/>
    <col min="4" max="4" width="20.5546875" style="152" customWidth="1"/>
    <col min="5" max="5" width="21.88671875" style="152" customWidth="1"/>
    <col min="6" max="6" width="20.44140625" style="1" customWidth="1"/>
    <col min="7" max="7" width="17.6640625" style="1" customWidth="1"/>
    <col min="8" max="8" width="19" style="152" customWidth="1"/>
    <col min="9" max="9" width="19.88671875" style="152" customWidth="1"/>
    <col min="10" max="10" width="18.44140625" style="44" customWidth="1"/>
    <col min="11" max="11" width="13.5546875" style="44" customWidth="1"/>
    <col min="12" max="12" width="19.5546875" style="44" customWidth="1"/>
    <col min="13" max="13" width="20.6640625" style="44" customWidth="1"/>
    <col min="14" max="14" width="20.88671875" style="44" customWidth="1"/>
    <col min="15" max="15" width="13.33203125" style="44" customWidth="1"/>
    <col min="16" max="30" width="7.88671875" style="4" customWidth="1"/>
    <col min="31" max="16384" width="7.88671875" style="1"/>
  </cols>
  <sheetData>
    <row r="1" spans="1:30" s="10" customFormat="1" ht="20.399999999999999" x14ac:dyDescent="0.35">
      <c r="A1" s="216" t="s">
        <v>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</row>
    <row r="2" spans="1:30" s="2" customFormat="1" ht="24" customHeight="1" x14ac:dyDescent="0.35">
      <c r="A2" s="217" t="s">
        <v>72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30" s="11" customFormat="1" ht="21.6" customHeight="1" x14ac:dyDescent="0.35">
      <c r="A3" s="218" t="s">
        <v>3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30" s="3" customFormat="1" ht="24.75" customHeight="1" x14ac:dyDescent="0.3">
      <c r="A4" s="217" t="s">
        <v>213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</row>
    <row r="5" spans="1:30" s="3" customFormat="1" ht="23.25" customHeight="1" x14ac:dyDescent="0.3">
      <c r="A5" s="206" t="s">
        <v>159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30" ht="28.5" customHeight="1" x14ac:dyDescent="0.35">
      <c r="B6" s="101" t="s">
        <v>79</v>
      </c>
      <c r="C6" s="101"/>
      <c r="D6" s="167"/>
      <c r="E6" s="168"/>
      <c r="F6" s="102"/>
      <c r="H6" s="153"/>
      <c r="I6" s="153"/>
      <c r="J6" s="39"/>
      <c r="K6" s="39"/>
      <c r="N6" s="207" t="s">
        <v>148</v>
      </c>
      <c r="O6" s="207"/>
    </row>
    <row r="7" spans="1:30" s="4" customFormat="1" ht="28.5" customHeight="1" x14ac:dyDescent="0.3">
      <c r="A7" s="208" t="s">
        <v>4</v>
      </c>
      <c r="B7" s="209" t="s">
        <v>5</v>
      </c>
      <c r="C7" s="210" t="s">
        <v>34</v>
      </c>
      <c r="D7" s="210"/>
      <c r="E7" s="210"/>
      <c r="F7" s="210"/>
      <c r="G7" s="210"/>
      <c r="H7" s="211" t="s">
        <v>35</v>
      </c>
      <c r="I7" s="212"/>
      <c r="J7" s="212"/>
      <c r="K7" s="212"/>
      <c r="L7" s="213" t="s">
        <v>147</v>
      </c>
      <c r="M7" s="213"/>
      <c r="N7" s="214"/>
      <c r="O7" s="215"/>
    </row>
    <row r="8" spans="1:30" s="4" customFormat="1" ht="102.75" customHeight="1" x14ac:dyDescent="0.3">
      <c r="A8" s="208"/>
      <c r="B8" s="209"/>
      <c r="C8" s="104" t="s">
        <v>36</v>
      </c>
      <c r="D8" s="169" t="s">
        <v>199</v>
      </c>
      <c r="E8" s="170" t="s">
        <v>6</v>
      </c>
      <c r="F8" s="105" t="s">
        <v>52</v>
      </c>
      <c r="G8" s="106" t="s">
        <v>163</v>
      </c>
      <c r="H8" s="170" t="s">
        <v>200</v>
      </c>
      <c r="I8" s="151" t="s">
        <v>6</v>
      </c>
      <c r="J8" s="40" t="s">
        <v>38</v>
      </c>
      <c r="K8" s="40" t="s">
        <v>7</v>
      </c>
      <c r="L8" s="48" t="s">
        <v>199</v>
      </c>
      <c r="M8" s="40" t="s">
        <v>6</v>
      </c>
      <c r="N8" s="49" t="s">
        <v>136</v>
      </c>
      <c r="O8" s="50" t="s">
        <v>7</v>
      </c>
    </row>
    <row r="9" spans="1:30" s="13" customFormat="1" ht="13.8" x14ac:dyDescent="0.25">
      <c r="A9" s="107">
        <v>1</v>
      </c>
      <c r="B9" s="108">
        <v>2</v>
      </c>
      <c r="C9" s="107">
        <v>3</v>
      </c>
      <c r="D9" s="108">
        <v>4</v>
      </c>
      <c r="E9" s="107">
        <v>5</v>
      </c>
      <c r="F9" s="108">
        <v>6</v>
      </c>
      <c r="G9" s="107">
        <v>7</v>
      </c>
      <c r="H9" s="108">
        <v>8</v>
      </c>
      <c r="I9" s="107">
        <v>9</v>
      </c>
      <c r="J9" s="108">
        <v>10</v>
      </c>
      <c r="K9" s="107">
        <v>11</v>
      </c>
      <c r="L9" s="108">
        <v>12</v>
      </c>
      <c r="M9" s="107">
        <v>13</v>
      </c>
      <c r="N9" s="108">
        <v>14</v>
      </c>
      <c r="O9" s="107">
        <v>15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pans="1:30" ht="32.25" customHeight="1" x14ac:dyDescent="0.3">
      <c r="A10" s="109">
        <v>10000000</v>
      </c>
      <c r="B10" s="103" t="s">
        <v>8</v>
      </c>
      <c r="C10" s="110" t="e">
        <f>C11+C14+C17+#REF!+#REF!</f>
        <v>#REF!</v>
      </c>
      <c r="D10" s="113">
        <f>D11+D14+D17+D21</f>
        <v>938302.96499999997</v>
      </c>
      <c r="E10" s="113">
        <f>E11+E14+E17+E21</f>
        <v>976376.52776999993</v>
      </c>
      <c r="F10" s="113">
        <f t="shared" ref="F10:F23" si="0">E10-D10</f>
        <v>38073.56276999996</v>
      </c>
      <c r="G10" s="112">
        <f t="shared" ref="G10:G35" si="1">IFERROR(E10/D10,"")</f>
        <v>1.0405770462102291</v>
      </c>
      <c r="H10" s="113">
        <f>H11+H14+H17+H21</f>
        <v>3349.2</v>
      </c>
      <c r="I10" s="113">
        <f>I11+I14+I17+I21</f>
        <v>4300.5960700000005</v>
      </c>
      <c r="J10" s="32">
        <f>I10-H10</f>
        <v>951.39607000000069</v>
      </c>
      <c r="K10" s="53">
        <f>IFERROR(I10/H10,"")</f>
        <v>1.2840666636808793</v>
      </c>
      <c r="L10" s="32">
        <f t="shared" ref="L10:L46" si="2">D10+H10</f>
        <v>941652.16499999992</v>
      </c>
      <c r="M10" s="32">
        <f t="shared" ref="M10:M46" si="3">I10+E10</f>
        <v>980677.1238399999</v>
      </c>
      <c r="N10" s="54">
        <f t="shared" ref="N10:N20" si="4">M10-L10</f>
        <v>39024.958839999977</v>
      </c>
      <c r="O10" s="53">
        <f>IFERROR(M10/L10,"")</f>
        <v>1.0414430723896864</v>
      </c>
    </row>
    <row r="11" spans="1:30" ht="45" customHeight="1" x14ac:dyDescent="0.3">
      <c r="A11" s="109">
        <v>11000000</v>
      </c>
      <c r="B11" s="103" t="s">
        <v>21</v>
      </c>
      <c r="C11" s="110">
        <f>C12+C13</f>
        <v>107497.5</v>
      </c>
      <c r="D11" s="113">
        <f>D12+D13</f>
        <v>927503.96499999997</v>
      </c>
      <c r="E11" s="113">
        <f>E12+E13</f>
        <v>965147.52778999996</v>
      </c>
      <c r="F11" s="113">
        <f t="shared" si="0"/>
        <v>37643.562789999996</v>
      </c>
      <c r="G11" s="112">
        <f t="shared" si="1"/>
        <v>1.0405858780237127</v>
      </c>
      <c r="H11" s="113">
        <f>H12+H13</f>
        <v>0</v>
      </c>
      <c r="I11" s="113">
        <f>I12+I13</f>
        <v>0</v>
      </c>
      <c r="J11" s="32">
        <f>I11-H11</f>
        <v>0</v>
      </c>
      <c r="K11" s="53" t="str">
        <f t="shared" ref="K11:K35" si="5">IFERROR(I11/H11,"")</f>
        <v/>
      </c>
      <c r="L11" s="32">
        <f t="shared" si="2"/>
        <v>927503.96499999997</v>
      </c>
      <c r="M11" s="32">
        <f t="shared" si="3"/>
        <v>965147.52778999996</v>
      </c>
      <c r="N11" s="54">
        <f t="shared" si="4"/>
        <v>37643.562789999996</v>
      </c>
      <c r="O11" s="53">
        <f t="shared" ref="O11:O35" si="6">IFERROR(M11/L11,"")</f>
        <v>1.0405858780237127</v>
      </c>
    </row>
    <row r="12" spans="1:30" s="23" customFormat="1" ht="23.25" customHeight="1" x14ac:dyDescent="0.35">
      <c r="A12" s="114">
        <v>11010000</v>
      </c>
      <c r="B12" s="115" t="s">
        <v>139</v>
      </c>
      <c r="C12" s="116">
        <v>106199</v>
      </c>
      <c r="D12" s="119">
        <v>841667.96499999997</v>
      </c>
      <c r="E12" s="119">
        <v>872968.70028999995</v>
      </c>
      <c r="F12" s="119">
        <f t="shared" si="0"/>
        <v>31300.735289999982</v>
      </c>
      <c r="G12" s="118">
        <f t="shared" si="1"/>
        <v>1.0371889350570684</v>
      </c>
      <c r="H12" s="120">
        <v>0</v>
      </c>
      <c r="I12" s="120">
        <v>0</v>
      </c>
      <c r="J12" s="41">
        <v>0</v>
      </c>
      <c r="K12" s="56" t="str">
        <f t="shared" si="5"/>
        <v/>
      </c>
      <c r="L12" s="41">
        <f t="shared" si="2"/>
        <v>841667.96499999997</v>
      </c>
      <c r="M12" s="33">
        <f t="shared" si="3"/>
        <v>872968.70028999995</v>
      </c>
      <c r="N12" s="57">
        <f t="shared" si="4"/>
        <v>31300.735289999982</v>
      </c>
      <c r="O12" s="56">
        <f t="shared" si="6"/>
        <v>1.0371889350570684</v>
      </c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 s="23" customFormat="1" ht="24" customHeight="1" x14ac:dyDescent="0.35">
      <c r="A13" s="114">
        <v>11020000</v>
      </c>
      <c r="B13" s="115" t="s">
        <v>31</v>
      </c>
      <c r="C13" s="116">
        <v>1298.5</v>
      </c>
      <c r="D13" s="119">
        <v>85836</v>
      </c>
      <c r="E13" s="119">
        <v>92178.827499999999</v>
      </c>
      <c r="F13" s="119">
        <f t="shared" si="0"/>
        <v>6342.8274999999994</v>
      </c>
      <c r="G13" s="118">
        <f t="shared" si="1"/>
        <v>1.0738947236590708</v>
      </c>
      <c r="H13" s="120">
        <v>0</v>
      </c>
      <c r="I13" s="120">
        <v>0</v>
      </c>
      <c r="J13" s="41">
        <v>0</v>
      </c>
      <c r="K13" s="56" t="str">
        <f t="shared" si="5"/>
        <v/>
      </c>
      <c r="L13" s="41">
        <f t="shared" si="2"/>
        <v>85836</v>
      </c>
      <c r="M13" s="33">
        <f t="shared" si="3"/>
        <v>92178.827499999999</v>
      </c>
      <c r="N13" s="57">
        <f t="shared" si="4"/>
        <v>6342.8274999999994</v>
      </c>
      <c r="O13" s="56">
        <f t="shared" si="6"/>
        <v>1.0738947236590708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 ht="17.399999999999999" hidden="1" x14ac:dyDescent="0.3">
      <c r="A14" s="109">
        <v>12000000</v>
      </c>
      <c r="B14" s="103" t="s">
        <v>22</v>
      </c>
      <c r="C14" s="121">
        <f>C15</f>
        <v>0</v>
      </c>
      <c r="D14" s="113">
        <f>D15</f>
        <v>0</v>
      </c>
      <c r="E14" s="113">
        <f>E15</f>
        <v>0</v>
      </c>
      <c r="F14" s="113">
        <f t="shared" si="0"/>
        <v>0</v>
      </c>
      <c r="G14" s="112" t="str">
        <f t="shared" si="1"/>
        <v/>
      </c>
      <c r="H14" s="202">
        <f>H15</f>
        <v>0</v>
      </c>
      <c r="I14" s="202">
        <f>I15</f>
        <v>0</v>
      </c>
      <c r="J14" s="42">
        <f>J15</f>
        <v>0</v>
      </c>
      <c r="K14" s="53" t="str">
        <f t="shared" si="5"/>
        <v/>
      </c>
      <c r="L14" s="32">
        <f t="shared" si="2"/>
        <v>0</v>
      </c>
      <c r="M14" s="32">
        <f t="shared" si="3"/>
        <v>0</v>
      </c>
      <c r="N14" s="54">
        <f t="shared" si="4"/>
        <v>0</v>
      </c>
      <c r="O14" s="53" t="str">
        <f t="shared" si="6"/>
        <v/>
      </c>
    </row>
    <row r="15" spans="1:30" ht="37.5" hidden="1" customHeight="1" x14ac:dyDescent="0.35">
      <c r="A15" s="122">
        <v>12020000</v>
      </c>
      <c r="B15" s="123" t="s">
        <v>121</v>
      </c>
      <c r="C15" s="124"/>
      <c r="D15" s="126">
        <v>0</v>
      </c>
      <c r="E15" s="126">
        <v>0</v>
      </c>
      <c r="F15" s="126">
        <f t="shared" si="0"/>
        <v>0</v>
      </c>
      <c r="G15" s="112" t="str">
        <f t="shared" si="1"/>
        <v/>
      </c>
      <c r="H15" s="203">
        <v>0</v>
      </c>
      <c r="I15" s="203">
        <v>0</v>
      </c>
      <c r="J15" s="43">
        <f t="shared" ref="J15:J20" si="7">I15-H15</f>
        <v>0</v>
      </c>
      <c r="K15" s="53" t="str">
        <f t="shared" si="5"/>
        <v/>
      </c>
      <c r="L15" s="43">
        <f t="shared" si="2"/>
        <v>0</v>
      </c>
      <c r="M15" s="34">
        <f t="shared" si="3"/>
        <v>0</v>
      </c>
      <c r="N15" s="58">
        <f t="shared" si="4"/>
        <v>0</v>
      </c>
      <c r="O15" s="53" t="str">
        <f t="shared" si="6"/>
        <v/>
      </c>
    </row>
    <row r="16" spans="1:30" ht="18" hidden="1" x14ac:dyDescent="0.35">
      <c r="A16" s="122">
        <v>12030000</v>
      </c>
      <c r="B16" s="123" t="s">
        <v>43</v>
      </c>
      <c r="C16" s="124"/>
      <c r="D16" s="126"/>
      <c r="E16" s="126"/>
      <c r="F16" s="126">
        <f t="shared" si="0"/>
        <v>0</v>
      </c>
      <c r="G16" s="112" t="str">
        <f t="shared" si="1"/>
        <v/>
      </c>
      <c r="H16" s="203"/>
      <c r="I16" s="203"/>
      <c r="J16" s="43">
        <f t="shared" si="7"/>
        <v>0</v>
      </c>
      <c r="K16" s="53" t="str">
        <f t="shared" si="5"/>
        <v/>
      </c>
      <c r="L16" s="43">
        <f t="shared" si="2"/>
        <v>0</v>
      </c>
      <c r="M16" s="34">
        <f t="shared" si="3"/>
        <v>0</v>
      </c>
      <c r="N16" s="58">
        <f t="shared" si="4"/>
        <v>0</v>
      </c>
      <c r="O16" s="53" t="str">
        <f t="shared" si="6"/>
        <v/>
      </c>
    </row>
    <row r="17" spans="1:30" ht="23.25" customHeight="1" x14ac:dyDescent="0.3">
      <c r="A17" s="109">
        <v>13000000</v>
      </c>
      <c r="B17" s="103" t="s">
        <v>122</v>
      </c>
      <c r="C17" s="121" t="e">
        <f>C18+#REF!+#REF!+#REF!</f>
        <v>#REF!</v>
      </c>
      <c r="D17" s="113">
        <f>SUM(D18:D20)</f>
        <v>10799</v>
      </c>
      <c r="E17" s="113">
        <f>SUM(E18:E20)</f>
        <v>11228.999980000001</v>
      </c>
      <c r="F17" s="113">
        <f t="shared" si="0"/>
        <v>429.99998000000051</v>
      </c>
      <c r="G17" s="112">
        <f t="shared" si="1"/>
        <v>1.0398184998610982</v>
      </c>
      <c r="H17" s="113">
        <f>H18+H19+H20</f>
        <v>0</v>
      </c>
      <c r="I17" s="113">
        <f>I18+I19+I20</f>
        <v>0</v>
      </c>
      <c r="J17" s="32">
        <f t="shared" si="7"/>
        <v>0</v>
      </c>
      <c r="K17" s="53" t="str">
        <f t="shared" si="5"/>
        <v/>
      </c>
      <c r="L17" s="32">
        <f t="shared" si="2"/>
        <v>10799</v>
      </c>
      <c r="M17" s="32">
        <f t="shared" si="3"/>
        <v>11228.999980000001</v>
      </c>
      <c r="N17" s="54">
        <f t="shared" si="4"/>
        <v>429.99998000000051</v>
      </c>
      <c r="O17" s="53">
        <f t="shared" si="6"/>
        <v>1.0398184998610982</v>
      </c>
    </row>
    <row r="18" spans="1:30" s="23" customFormat="1" ht="18" hidden="1" x14ac:dyDescent="0.35">
      <c r="A18" s="114">
        <v>13010000</v>
      </c>
      <c r="B18" s="115" t="s">
        <v>123</v>
      </c>
      <c r="C18" s="116">
        <v>1</v>
      </c>
      <c r="D18" s="119">
        <v>0</v>
      </c>
      <c r="E18" s="119">
        <v>0</v>
      </c>
      <c r="F18" s="119">
        <f t="shared" si="0"/>
        <v>0</v>
      </c>
      <c r="G18" s="127" t="str">
        <f t="shared" si="1"/>
        <v/>
      </c>
      <c r="H18" s="120">
        <v>0</v>
      </c>
      <c r="I18" s="120">
        <v>0</v>
      </c>
      <c r="J18" s="41">
        <f t="shared" si="7"/>
        <v>0</v>
      </c>
      <c r="K18" s="59" t="str">
        <f t="shared" si="5"/>
        <v/>
      </c>
      <c r="L18" s="41">
        <f t="shared" si="2"/>
        <v>0</v>
      </c>
      <c r="M18" s="33">
        <f t="shared" si="3"/>
        <v>0</v>
      </c>
      <c r="N18" s="57">
        <f t="shared" si="4"/>
        <v>0</v>
      </c>
      <c r="O18" s="59" t="str">
        <f t="shared" si="6"/>
        <v/>
      </c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s="23" customFormat="1" ht="24" customHeight="1" x14ac:dyDescent="0.35">
      <c r="A19" s="114">
        <v>13020000</v>
      </c>
      <c r="B19" s="115" t="s">
        <v>124</v>
      </c>
      <c r="C19" s="116"/>
      <c r="D19" s="119">
        <v>6010.2</v>
      </c>
      <c r="E19" s="119">
        <v>6070.2785300000005</v>
      </c>
      <c r="F19" s="119">
        <f t="shared" si="0"/>
        <v>60.078530000000683</v>
      </c>
      <c r="G19" s="118">
        <f t="shared" si="1"/>
        <v>1.0099960949718811</v>
      </c>
      <c r="H19" s="120">
        <v>0</v>
      </c>
      <c r="I19" s="120">
        <v>0</v>
      </c>
      <c r="J19" s="41">
        <f t="shared" si="7"/>
        <v>0</v>
      </c>
      <c r="K19" s="56" t="str">
        <f t="shared" si="5"/>
        <v/>
      </c>
      <c r="L19" s="41">
        <f t="shared" si="2"/>
        <v>6010.2</v>
      </c>
      <c r="M19" s="33">
        <f t="shared" si="3"/>
        <v>6070.2785300000005</v>
      </c>
      <c r="N19" s="57">
        <f t="shared" si="4"/>
        <v>60.078530000000683</v>
      </c>
      <c r="O19" s="56">
        <f t="shared" si="6"/>
        <v>1.0099960949718811</v>
      </c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spans="1:30" s="23" customFormat="1" ht="39" customHeight="1" x14ac:dyDescent="0.35">
      <c r="A20" s="114">
        <v>13030000</v>
      </c>
      <c r="B20" s="115" t="s">
        <v>186</v>
      </c>
      <c r="C20" s="116"/>
      <c r="D20" s="119">
        <v>4788.8</v>
      </c>
      <c r="E20" s="119">
        <v>5158.72145</v>
      </c>
      <c r="F20" s="119">
        <f t="shared" si="0"/>
        <v>369.92144999999982</v>
      </c>
      <c r="G20" s="118">
        <f t="shared" si="1"/>
        <v>1.0772472122452388</v>
      </c>
      <c r="H20" s="120">
        <v>0</v>
      </c>
      <c r="I20" s="120">
        <v>0</v>
      </c>
      <c r="J20" s="41">
        <f t="shared" si="7"/>
        <v>0</v>
      </c>
      <c r="K20" s="56" t="str">
        <f t="shared" si="5"/>
        <v/>
      </c>
      <c r="L20" s="41">
        <f t="shared" si="2"/>
        <v>4788.8</v>
      </c>
      <c r="M20" s="33">
        <f t="shared" si="3"/>
        <v>5158.72145</v>
      </c>
      <c r="N20" s="57">
        <f t="shared" si="4"/>
        <v>369.92144999999982</v>
      </c>
      <c r="O20" s="56">
        <f t="shared" si="6"/>
        <v>1.0772472122452388</v>
      </c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ht="23.25" customHeight="1" x14ac:dyDescent="0.3">
      <c r="A21" s="109">
        <v>19000000</v>
      </c>
      <c r="B21" s="103" t="s">
        <v>40</v>
      </c>
      <c r="C21" s="116"/>
      <c r="D21" s="113">
        <f>D22+D23</f>
        <v>0</v>
      </c>
      <c r="E21" s="113">
        <f>E22+E23</f>
        <v>0</v>
      </c>
      <c r="F21" s="113">
        <f t="shared" si="0"/>
        <v>0</v>
      </c>
      <c r="G21" s="112" t="str">
        <f t="shared" si="1"/>
        <v/>
      </c>
      <c r="H21" s="113">
        <f>H22+H23</f>
        <v>3349.2</v>
      </c>
      <c r="I21" s="113">
        <f>I22+I23</f>
        <v>4300.5960700000005</v>
      </c>
      <c r="J21" s="32">
        <f>I21-H21</f>
        <v>951.39607000000069</v>
      </c>
      <c r="K21" s="53">
        <f t="shared" si="5"/>
        <v>1.2840666636808793</v>
      </c>
      <c r="L21" s="32">
        <f t="shared" si="2"/>
        <v>3349.2</v>
      </c>
      <c r="M21" s="32">
        <f t="shared" si="3"/>
        <v>4300.5960700000005</v>
      </c>
      <c r="N21" s="32">
        <f t="shared" ref="N21:N44" si="8">M21-L21</f>
        <v>951.39607000000069</v>
      </c>
      <c r="O21" s="53">
        <f t="shared" si="6"/>
        <v>1.2840666636808793</v>
      </c>
    </row>
    <row r="22" spans="1:30" s="23" customFormat="1" ht="21.75" customHeight="1" x14ac:dyDescent="0.35">
      <c r="A22" s="114">
        <v>19010000</v>
      </c>
      <c r="B22" s="115" t="s">
        <v>41</v>
      </c>
      <c r="C22" s="116"/>
      <c r="D22" s="119">
        <v>0</v>
      </c>
      <c r="E22" s="119">
        <v>0</v>
      </c>
      <c r="F22" s="119">
        <f t="shared" si="0"/>
        <v>0</v>
      </c>
      <c r="G22" s="118" t="str">
        <f t="shared" si="1"/>
        <v/>
      </c>
      <c r="H22" s="120">
        <v>3349.2</v>
      </c>
      <c r="I22" s="120">
        <v>4300.5960700000005</v>
      </c>
      <c r="J22" s="41">
        <f>I22-H22</f>
        <v>951.39607000000069</v>
      </c>
      <c r="K22" s="56">
        <f t="shared" si="5"/>
        <v>1.2840666636808793</v>
      </c>
      <c r="L22" s="41">
        <f t="shared" si="2"/>
        <v>3349.2</v>
      </c>
      <c r="M22" s="33">
        <f t="shared" si="3"/>
        <v>4300.5960700000005</v>
      </c>
      <c r="N22" s="41">
        <f t="shared" si="8"/>
        <v>951.39607000000069</v>
      </c>
      <c r="O22" s="56">
        <f t="shared" si="6"/>
        <v>1.2840666636808793</v>
      </c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spans="1:30" ht="18.75" hidden="1" customHeight="1" x14ac:dyDescent="0.35">
      <c r="A23" s="122">
        <v>19050000</v>
      </c>
      <c r="B23" s="123" t="s">
        <v>42</v>
      </c>
      <c r="C23" s="116"/>
      <c r="D23" s="126">
        <v>0</v>
      </c>
      <c r="E23" s="126">
        <v>0</v>
      </c>
      <c r="F23" s="126">
        <f t="shared" si="0"/>
        <v>0</v>
      </c>
      <c r="G23" s="112" t="str">
        <f t="shared" si="1"/>
        <v/>
      </c>
      <c r="H23" s="203">
        <v>0</v>
      </c>
      <c r="I23" s="203">
        <v>0</v>
      </c>
      <c r="J23" s="43">
        <f>I23-H23</f>
        <v>0</v>
      </c>
      <c r="K23" s="53" t="str">
        <f t="shared" si="5"/>
        <v/>
      </c>
      <c r="L23" s="43">
        <f t="shared" si="2"/>
        <v>0</v>
      </c>
      <c r="M23" s="34">
        <f t="shared" si="3"/>
        <v>0</v>
      </c>
      <c r="N23" s="43">
        <f t="shared" si="8"/>
        <v>0</v>
      </c>
      <c r="O23" s="53" t="str">
        <f t="shared" si="6"/>
        <v/>
      </c>
    </row>
    <row r="24" spans="1:30" ht="24" customHeight="1" x14ac:dyDescent="0.3">
      <c r="A24" s="109">
        <v>20000000</v>
      </c>
      <c r="B24" s="103" t="s">
        <v>9</v>
      </c>
      <c r="C24" s="121">
        <v>5750.4</v>
      </c>
      <c r="D24" s="111">
        <f>D25+D26+D30</f>
        <v>29065.600000000002</v>
      </c>
      <c r="E24" s="111">
        <f>E25+E26+E30</f>
        <v>33679.51786</v>
      </c>
      <c r="F24" s="111">
        <f>F25+F26+F30</f>
        <v>4613.9178600000005</v>
      </c>
      <c r="G24" s="112">
        <f t="shared" si="1"/>
        <v>1.1587415315699658</v>
      </c>
      <c r="H24" s="113">
        <f>H25+H26+H30+H34</f>
        <v>395163.55021999998</v>
      </c>
      <c r="I24" s="113">
        <f>I25+I26+I30+I34</f>
        <v>344964.60570000001</v>
      </c>
      <c r="J24" s="32">
        <f>I24-H24</f>
        <v>-50198.944519999961</v>
      </c>
      <c r="K24" s="53">
        <f t="shared" si="5"/>
        <v>0.87296666281074597</v>
      </c>
      <c r="L24" s="32">
        <f t="shared" si="2"/>
        <v>424229.15021999995</v>
      </c>
      <c r="M24" s="37">
        <f t="shared" si="3"/>
        <v>378644.12356000004</v>
      </c>
      <c r="N24" s="32">
        <f t="shared" si="8"/>
        <v>-45585.026659999916</v>
      </c>
      <c r="O24" s="53">
        <f t="shared" si="6"/>
        <v>0.89254621791934829</v>
      </c>
      <c r="P24" s="5"/>
    </row>
    <row r="25" spans="1:30" ht="39" customHeight="1" x14ac:dyDescent="0.3">
      <c r="A25" s="109">
        <v>21000000</v>
      </c>
      <c r="B25" s="103" t="s">
        <v>32</v>
      </c>
      <c r="C25" s="121">
        <v>1</v>
      </c>
      <c r="D25" s="113">
        <v>2820.9</v>
      </c>
      <c r="E25" s="113">
        <v>4866.5299699999996</v>
      </c>
      <c r="F25" s="113">
        <f t="shared" ref="F25:F35" si="9">E25-D25</f>
        <v>2045.6299699999995</v>
      </c>
      <c r="G25" s="112">
        <f t="shared" si="1"/>
        <v>1.7251692615831824</v>
      </c>
      <c r="H25" s="113">
        <v>40.03313</v>
      </c>
      <c r="I25" s="113">
        <v>90.568439999999995</v>
      </c>
      <c r="J25" s="32">
        <f t="shared" ref="J25:J30" si="10">I25-H25</f>
        <v>50.535309999999996</v>
      </c>
      <c r="K25" s="53">
        <f t="shared" si="5"/>
        <v>2.2623372191981992</v>
      </c>
      <c r="L25" s="32">
        <f t="shared" si="2"/>
        <v>2860.9331299999999</v>
      </c>
      <c r="M25" s="32">
        <f t="shared" si="3"/>
        <v>4957.0984099999996</v>
      </c>
      <c r="N25" s="32">
        <f t="shared" si="8"/>
        <v>2096.1652799999997</v>
      </c>
      <c r="O25" s="53">
        <f t="shared" si="6"/>
        <v>1.7326858702216503</v>
      </c>
    </row>
    <row r="26" spans="1:30" ht="49.5" customHeight="1" x14ac:dyDescent="0.3">
      <c r="A26" s="109">
        <v>22000000</v>
      </c>
      <c r="B26" s="103" t="s">
        <v>125</v>
      </c>
      <c r="C26" s="121">
        <v>4948.8</v>
      </c>
      <c r="D26" s="111">
        <f>SUM(D28:D28)+D29+D27</f>
        <v>25344.7</v>
      </c>
      <c r="E26" s="111">
        <f>SUM(E28:E28)+E29+E27</f>
        <v>27602.021840000001</v>
      </c>
      <c r="F26" s="111">
        <f t="shared" si="9"/>
        <v>2257.3218400000005</v>
      </c>
      <c r="G26" s="112">
        <f t="shared" si="1"/>
        <v>1.0890648474829057</v>
      </c>
      <c r="H26" s="113">
        <f>SUM(H28:H28)+H29+H27</f>
        <v>0</v>
      </c>
      <c r="I26" s="113">
        <f>SUM(I28:I28)+I29+I27</f>
        <v>0</v>
      </c>
      <c r="J26" s="32">
        <f t="shared" si="10"/>
        <v>0</v>
      </c>
      <c r="K26" s="53" t="str">
        <f t="shared" si="5"/>
        <v/>
      </c>
      <c r="L26" s="32">
        <f t="shared" si="2"/>
        <v>25344.7</v>
      </c>
      <c r="M26" s="32">
        <f t="shared" si="3"/>
        <v>27602.021840000001</v>
      </c>
      <c r="N26" s="32">
        <f t="shared" si="8"/>
        <v>2257.3218400000005</v>
      </c>
      <c r="O26" s="53">
        <f t="shared" si="6"/>
        <v>1.0890648474829057</v>
      </c>
    </row>
    <row r="27" spans="1:30" s="23" customFormat="1" ht="21.75" customHeight="1" x14ac:dyDescent="0.35">
      <c r="A27" s="114">
        <v>22010000</v>
      </c>
      <c r="B27" s="115" t="s">
        <v>53</v>
      </c>
      <c r="C27" s="128"/>
      <c r="D27" s="117">
        <v>19174.7</v>
      </c>
      <c r="E27" s="117">
        <v>20220.29249</v>
      </c>
      <c r="F27" s="117">
        <f t="shared" si="9"/>
        <v>1045.5924899999991</v>
      </c>
      <c r="G27" s="118">
        <f t="shared" si="1"/>
        <v>1.0545297965548353</v>
      </c>
      <c r="H27" s="119">
        <v>0</v>
      </c>
      <c r="I27" s="119">
        <v>0</v>
      </c>
      <c r="J27" s="33">
        <f t="shared" si="10"/>
        <v>0</v>
      </c>
      <c r="K27" s="56" t="str">
        <f t="shared" si="5"/>
        <v/>
      </c>
      <c r="L27" s="41">
        <f t="shared" si="2"/>
        <v>19174.7</v>
      </c>
      <c r="M27" s="33">
        <f t="shared" si="3"/>
        <v>20220.29249</v>
      </c>
      <c r="N27" s="41">
        <f t="shared" si="8"/>
        <v>1045.5924899999991</v>
      </c>
      <c r="O27" s="56">
        <f t="shared" si="6"/>
        <v>1.0545297965548353</v>
      </c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spans="1:30" s="23" customFormat="1" ht="49.5" customHeight="1" x14ac:dyDescent="0.35">
      <c r="A28" s="114">
        <v>22080000</v>
      </c>
      <c r="B28" s="115" t="s">
        <v>187</v>
      </c>
      <c r="C28" s="116">
        <v>259.60000000000002</v>
      </c>
      <c r="D28" s="117">
        <v>6170</v>
      </c>
      <c r="E28" s="117">
        <v>7365.0004600000002</v>
      </c>
      <c r="F28" s="117">
        <f t="shared" si="9"/>
        <v>1195.0004600000002</v>
      </c>
      <c r="G28" s="118">
        <f t="shared" si="1"/>
        <v>1.193679166936791</v>
      </c>
      <c r="H28" s="119">
        <v>0</v>
      </c>
      <c r="I28" s="119">
        <v>0</v>
      </c>
      <c r="J28" s="33">
        <f t="shared" si="10"/>
        <v>0</v>
      </c>
      <c r="K28" s="56" t="str">
        <f t="shared" si="5"/>
        <v/>
      </c>
      <c r="L28" s="41">
        <f t="shared" si="2"/>
        <v>6170</v>
      </c>
      <c r="M28" s="33">
        <f t="shared" si="3"/>
        <v>7365.0004600000002</v>
      </c>
      <c r="N28" s="41">
        <f t="shared" si="8"/>
        <v>1195.0004600000002</v>
      </c>
      <c r="O28" s="56">
        <f t="shared" si="6"/>
        <v>1.193679166936791</v>
      </c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spans="1:30" s="23" customFormat="1" ht="100.5" customHeight="1" x14ac:dyDescent="0.35">
      <c r="A29" s="114">
        <v>22130000</v>
      </c>
      <c r="B29" s="115" t="s">
        <v>188</v>
      </c>
      <c r="C29" s="116"/>
      <c r="D29" s="117">
        <v>0</v>
      </c>
      <c r="E29" s="117">
        <v>16.72889</v>
      </c>
      <c r="F29" s="117">
        <f t="shared" si="9"/>
        <v>16.72889</v>
      </c>
      <c r="G29" s="118" t="str">
        <f t="shared" si="1"/>
        <v/>
      </c>
      <c r="H29" s="119">
        <v>0</v>
      </c>
      <c r="I29" s="119">
        <v>0</v>
      </c>
      <c r="J29" s="33">
        <f t="shared" si="10"/>
        <v>0</v>
      </c>
      <c r="K29" s="56" t="str">
        <f t="shared" si="5"/>
        <v/>
      </c>
      <c r="L29" s="41">
        <f t="shared" si="2"/>
        <v>0</v>
      </c>
      <c r="M29" s="33">
        <f t="shared" si="3"/>
        <v>16.72889</v>
      </c>
      <c r="N29" s="41">
        <f t="shared" si="8"/>
        <v>16.72889</v>
      </c>
      <c r="O29" s="56" t="str">
        <f t="shared" si="6"/>
        <v/>
      </c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spans="1:30" ht="20.25" customHeight="1" x14ac:dyDescent="0.3">
      <c r="A30" s="109">
        <v>24000000</v>
      </c>
      <c r="B30" s="103" t="s">
        <v>23</v>
      </c>
      <c r="C30" s="121">
        <f>C31+C34</f>
        <v>0</v>
      </c>
      <c r="D30" s="129">
        <f>SUM(D31:D32)</f>
        <v>900</v>
      </c>
      <c r="E30" s="129">
        <f>SUM(E31:E32)</f>
        <v>1210.96605</v>
      </c>
      <c r="F30" s="129">
        <f t="shared" si="9"/>
        <v>310.96605</v>
      </c>
      <c r="G30" s="112">
        <f t="shared" si="1"/>
        <v>1.3455178333333333</v>
      </c>
      <c r="H30" s="130">
        <f>SUM(H31:H33)</f>
        <v>39015.057999999997</v>
      </c>
      <c r="I30" s="130">
        <f>SUM(I31:I33)</f>
        <v>38856.07789</v>
      </c>
      <c r="J30" s="37">
        <f t="shared" si="10"/>
        <v>-158.98010999999678</v>
      </c>
      <c r="K30" s="53">
        <f t="shared" si="5"/>
        <v>0.99592516022916089</v>
      </c>
      <c r="L30" s="32">
        <f t="shared" si="2"/>
        <v>39915.057999999997</v>
      </c>
      <c r="M30" s="37">
        <f t="shared" si="3"/>
        <v>40067.043940000003</v>
      </c>
      <c r="N30" s="32">
        <f t="shared" si="8"/>
        <v>151.98594000000594</v>
      </c>
      <c r="O30" s="53">
        <f t="shared" si="6"/>
        <v>1.0038077344144158</v>
      </c>
    </row>
    <row r="31" spans="1:30" s="23" customFormat="1" ht="19.5" customHeight="1" x14ac:dyDescent="0.35">
      <c r="A31" s="114">
        <v>24060000</v>
      </c>
      <c r="B31" s="115" t="s">
        <v>10</v>
      </c>
      <c r="C31" s="116">
        <v>0</v>
      </c>
      <c r="D31" s="117">
        <v>900</v>
      </c>
      <c r="E31" s="117">
        <v>1210.96605</v>
      </c>
      <c r="F31" s="117">
        <f t="shared" si="9"/>
        <v>310.96605</v>
      </c>
      <c r="G31" s="118">
        <f t="shared" si="1"/>
        <v>1.3455178333333333</v>
      </c>
      <c r="H31" s="120">
        <v>900</v>
      </c>
      <c r="I31" s="120">
        <v>741.01989000000003</v>
      </c>
      <c r="J31" s="41">
        <f t="shared" ref="J31:J40" si="11">I31-H31</f>
        <v>-158.98010999999997</v>
      </c>
      <c r="K31" s="56">
        <f t="shared" si="5"/>
        <v>0.82335543333333339</v>
      </c>
      <c r="L31" s="41">
        <f t="shared" si="2"/>
        <v>1800</v>
      </c>
      <c r="M31" s="33">
        <f t="shared" si="3"/>
        <v>1951.98594</v>
      </c>
      <c r="N31" s="41">
        <f t="shared" si="8"/>
        <v>151.98594000000003</v>
      </c>
      <c r="O31" s="56">
        <f t="shared" si="6"/>
        <v>1.0844366333333333</v>
      </c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spans="1:30" ht="21.75" hidden="1" customHeight="1" x14ac:dyDescent="0.35">
      <c r="A32" s="122">
        <v>24110000</v>
      </c>
      <c r="B32" s="123" t="s">
        <v>37</v>
      </c>
      <c r="C32" s="116"/>
      <c r="D32" s="125">
        <v>0</v>
      </c>
      <c r="E32" s="125">
        <v>0</v>
      </c>
      <c r="F32" s="125">
        <f t="shared" si="9"/>
        <v>0</v>
      </c>
      <c r="G32" s="112" t="str">
        <f t="shared" si="1"/>
        <v/>
      </c>
      <c r="H32" s="203">
        <v>0</v>
      </c>
      <c r="I32" s="203">
        <v>0</v>
      </c>
      <c r="J32" s="43">
        <f t="shared" si="11"/>
        <v>0</v>
      </c>
      <c r="K32" s="53" t="str">
        <f t="shared" si="5"/>
        <v/>
      </c>
      <c r="L32" s="43">
        <f t="shared" si="2"/>
        <v>0</v>
      </c>
      <c r="M32" s="34">
        <f t="shared" si="3"/>
        <v>0</v>
      </c>
      <c r="N32" s="43">
        <f t="shared" si="8"/>
        <v>0</v>
      </c>
      <c r="O32" s="53" t="str">
        <f t="shared" si="6"/>
        <v/>
      </c>
    </row>
    <row r="33" spans="1:30" ht="35.25" customHeight="1" x14ac:dyDescent="0.35">
      <c r="A33" s="122" t="s">
        <v>144</v>
      </c>
      <c r="B33" s="123" t="s">
        <v>145</v>
      </c>
      <c r="C33" s="116"/>
      <c r="D33" s="117">
        <v>0</v>
      </c>
      <c r="E33" s="117">
        <v>0</v>
      </c>
      <c r="F33" s="117">
        <f t="shared" si="9"/>
        <v>0</v>
      </c>
      <c r="G33" s="118" t="str">
        <f t="shared" si="1"/>
        <v/>
      </c>
      <c r="H33" s="120">
        <v>38115.057999999997</v>
      </c>
      <c r="I33" s="120">
        <v>38115.057999999997</v>
      </c>
      <c r="J33" s="41">
        <f t="shared" si="11"/>
        <v>0</v>
      </c>
      <c r="K33" s="56">
        <f t="shared" si="5"/>
        <v>1</v>
      </c>
      <c r="L33" s="41">
        <f t="shared" si="2"/>
        <v>38115.057999999997</v>
      </c>
      <c r="M33" s="33">
        <f t="shared" si="3"/>
        <v>38115.057999999997</v>
      </c>
      <c r="N33" s="41">
        <f t="shared" si="8"/>
        <v>0</v>
      </c>
      <c r="O33" s="56">
        <f t="shared" si="6"/>
        <v>1</v>
      </c>
    </row>
    <row r="34" spans="1:30" ht="22.2" customHeight="1" x14ac:dyDescent="0.3">
      <c r="A34" s="109">
        <v>25000000</v>
      </c>
      <c r="B34" s="103" t="s">
        <v>18</v>
      </c>
      <c r="C34" s="121"/>
      <c r="D34" s="111">
        <v>0</v>
      </c>
      <c r="E34" s="111">
        <v>0</v>
      </c>
      <c r="F34" s="111">
        <f t="shared" si="9"/>
        <v>0</v>
      </c>
      <c r="G34" s="112" t="str">
        <f t="shared" si="1"/>
        <v/>
      </c>
      <c r="H34" s="113">
        <v>356108.45908999996</v>
      </c>
      <c r="I34" s="113">
        <v>306017.95937</v>
      </c>
      <c r="J34" s="32">
        <f t="shared" si="11"/>
        <v>-50090.499719999963</v>
      </c>
      <c r="K34" s="53">
        <f t="shared" si="5"/>
        <v>0.8593392028709419</v>
      </c>
      <c r="L34" s="32">
        <f t="shared" si="2"/>
        <v>356108.45908999996</v>
      </c>
      <c r="M34" s="32">
        <f t="shared" si="3"/>
        <v>306017.95937</v>
      </c>
      <c r="N34" s="32">
        <f t="shared" si="8"/>
        <v>-50090.499719999963</v>
      </c>
      <c r="O34" s="53">
        <f t="shared" si="6"/>
        <v>0.8593392028709419</v>
      </c>
    </row>
    <row r="35" spans="1:30" ht="17.399999999999999" hidden="1" x14ac:dyDescent="0.3">
      <c r="A35" s="109">
        <v>30000000</v>
      </c>
      <c r="B35" s="103" t="s">
        <v>30</v>
      </c>
      <c r="C35" s="128"/>
      <c r="D35" s="113">
        <v>0</v>
      </c>
      <c r="E35" s="113">
        <v>0</v>
      </c>
      <c r="F35" s="113">
        <f t="shared" si="9"/>
        <v>0</v>
      </c>
      <c r="G35" s="112" t="str">
        <f t="shared" si="1"/>
        <v/>
      </c>
      <c r="H35" s="113">
        <v>0</v>
      </c>
      <c r="I35" s="113">
        <v>0</v>
      </c>
      <c r="J35" s="32">
        <f t="shared" si="11"/>
        <v>0</v>
      </c>
      <c r="K35" s="53" t="str">
        <f t="shared" si="5"/>
        <v/>
      </c>
      <c r="L35" s="32">
        <f t="shared" si="2"/>
        <v>0</v>
      </c>
      <c r="M35" s="32">
        <f t="shared" si="3"/>
        <v>0</v>
      </c>
      <c r="N35" s="32">
        <f t="shared" si="8"/>
        <v>0</v>
      </c>
      <c r="O35" s="53" t="str">
        <f t="shared" si="6"/>
        <v/>
      </c>
      <c r="P35" s="5"/>
      <c r="Q35" s="5"/>
      <c r="R35" s="5"/>
      <c r="S35" s="5"/>
      <c r="T35" s="6"/>
    </row>
    <row r="36" spans="1:30" ht="34.799999999999997" hidden="1" x14ac:dyDescent="0.3">
      <c r="A36" s="109" t="s">
        <v>161</v>
      </c>
      <c r="B36" s="103" t="s">
        <v>162</v>
      </c>
      <c r="C36" s="103"/>
      <c r="D36" s="113"/>
      <c r="E36" s="113"/>
      <c r="F36" s="113"/>
      <c r="G36" s="112"/>
      <c r="H36" s="113"/>
      <c r="I36" s="113"/>
      <c r="J36" s="32"/>
      <c r="K36" s="53"/>
      <c r="L36" s="32">
        <f t="shared" si="2"/>
        <v>0</v>
      </c>
      <c r="M36" s="32">
        <f t="shared" si="3"/>
        <v>0</v>
      </c>
      <c r="N36" s="32">
        <f>M36-L36</f>
        <v>0</v>
      </c>
      <c r="O36" s="53" t="str">
        <f>IFERROR(M36/L36,"")</f>
        <v/>
      </c>
      <c r="P36" s="5"/>
      <c r="Q36" s="5"/>
      <c r="R36" s="5"/>
      <c r="S36" s="5"/>
      <c r="T36" s="6"/>
    </row>
    <row r="37" spans="1:30" ht="17.399999999999999" hidden="1" x14ac:dyDescent="0.3">
      <c r="A37" s="109">
        <v>50000000</v>
      </c>
      <c r="B37" s="103" t="s">
        <v>11</v>
      </c>
      <c r="C37" s="121">
        <f>C38+C39</f>
        <v>0</v>
      </c>
      <c r="D37" s="113"/>
      <c r="E37" s="113">
        <f>E38+E39</f>
        <v>0</v>
      </c>
      <c r="F37" s="113"/>
      <c r="G37" s="113"/>
      <c r="H37" s="113">
        <f>H38+H39</f>
        <v>0</v>
      </c>
      <c r="I37" s="113">
        <f>I38+I39</f>
        <v>0</v>
      </c>
      <c r="J37" s="32">
        <f t="shared" si="11"/>
        <v>0</v>
      </c>
      <c r="K37" s="32"/>
      <c r="L37" s="32">
        <f t="shared" si="2"/>
        <v>0</v>
      </c>
      <c r="M37" s="32">
        <f t="shared" si="3"/>
        <v>0</v>
      </c>
      <c r="N37" s="32">
        <f t="shared" si="8"/>
        <v>0</v>
      </c>
      <c r="O37" s="32"/>
    </row>
    <row r="38" spans="1:30" ht="18" hidden="1" x14ac:dyDescent="0.35">
      <c r="A38" s="122">
        <v>50080000</v>
      </c>
      <c r="B38" s="123" t="s">
        <v>12</v>
      </c>
      <c r="C38" s="116"/>
      <c r="D38" s="126"/>
      <c r="E38" s="126"/>
      <c r="F38" s="126"/>
      <c r="G38" s="126"/>
      <c r="H38" s="203"/>
      <c r="I38" s="203"/>
      <c r="J38" s="43">
        <f t="shared" si="11"/>
        <v>0</v>
      </c>
      <c r="K38" s="34"/>
      <c r="L38" s="43">
        <f t="shared" si="2"/>
        <v>0</v>
      </c>
      <c r="M38" s="34">
        <f t="shared" si="3"/>
        <v>0</v>
      </c>
      <c r="N38" s="43">
        <f t="shared" si="8"/>
        <v>0</v>
      </c>
      <c r="O38" s="43"/>
    </row>
    <row r="39" spans="1:30" ht="18" hidden="1" x14ac:dyDescent="0.35">
      <c r="A39" s="122">
        <v>50110000</v>
      </c>
      <c r="B39" s="123" t="s">
        <v>13</v>
      </c>
      <c r="C39" s="116"/>
      <c r="D39" s="126"/>
      <c r="E39" s="126"/>
      <c r="F39" s="126"/>
      <c r="G39" s="126"/>
      <c r="H39" s="203"/>
      <c r="I39" s="203"/>
      <c r="J39" s="43">
        <f t="shared" si="11"/>
        <v>0</v>
      </c>
      <c r="K39" s="34"/>
      <c r="L39" s="43">
        <f t="shared" si="2"/>
        <v>0</v>
      </c>
      <c r="M39" s="34">
        <f t="shared" si="3"/>
        <v>0</v>
      </c>
      <c r="N39" s="43">
        <f t="shared" si="8"/>
        <v>0</v>
      </c>
      <c r="O39" s="43"/>
    </row>
    <row r="40" spans="1:30" s="17" customFormat="1" ht="21.75" customHeight="1" x14ac:dyDescent="0.3">
      <c r="A40" s="131">
        <v>90010100</v>
      </c>
      <c r="B40" s="132" t="s">
        <v>143</v>
      </c>
      <c r="C40" s="133" t="e">
        <f>C10+C24+C37+C38</f>
        <v>#REF!</v>
      </c>
      <c r="D40" s="134">
        <f>D10+D24+D37+D35</f>
        <v>967368.56499999994</v>
      </c>
      <c r="E40" s="134">
        <f>E10+E24+E37+E35</f>
        <v>1010056.0456299999</v>
      </c>
      <c r="F40" s="134">
        <f t="shared" ref="F40:F70" si="12">E40-D40</f>
        <v>42687.480630000005</v>
      </c>
      <c r="G40" s="135">
        <f t="shared" ref="G40:G68" si="13">IFERROR(E40/D40,"")</f>
        <v>1.0441274217236944</v>
      </c>
      <c r="H40" s="134">
        <f>H10+H24+H35+H37+H36</f>
        <v>398512.75021999999</v>
      </c>
      <c r="I40" s="134">
        <f>I10+I24+I35+I37+I36</f>
        <v>349265.20177000004</v>
      </c>
      <c r="J40" s="36">
        <f t="shared" si="11"/>
        <v>-49247.548449999944</v>
      </c>
      <c r="K40" s="62">
        <f>IFERROR(I40/H40,"")</f>
        <v>0.87642164918735299</v>
      </c>
      <c r="L40" s="36">
        <f t="shared" si="2"/>
        <v>1365881.31522</v>
      </c>
      <c r="M40" s="36">
        <f t="shared" si="3"/>
        <v>1359321.2474</v>
      </c>
      <c r="N40" s="36">
        <f t="shared" si="8"/>
        <v>-6560.0678199999966</v>
      </c>
      <c r="O40" s="63">
        <f t="shared" ref="O40:O57" si="14">IFERROR(M40/L40,"")</f>
        <v>0.99519719045359123</v>
      </c>
    </row>
    <row r="41" spans="1:30" ht="28.5" customHeight="1" x14ac:dyDescent="0.3">
      <c r="A41" s="109">
        <v>40000000</v>
      </c>
      <c r="B41" s="103" t="s">
        <v>19</v>
      </c>
      <c r="C41" s="136" t="e">
        <f>C42+#REF!</f>
        <v>#REF!</v>
      </c>
      <c r="D41" s="113">
        <f>D42</f>
        <v>1112062.591</v>
      </c>
      <c r="E41" s="113">
        <f>E42</f>
        <v>1089775.3469499999</v>
      </c>
      <c r="F41" s="113">
        <f t="shared" si="12"/>
        <v>-22287.244050000096</v>
      </c>
      <c r="G41" s="112">
        <f t="shared" si="13"/>
        <v>0.97995864240882458</v>
      </c>
      <c r="H41" s="113">
        <f>H42</f>
        <v>0</v>
      </c>
      <c r="I41" s="113">
        <f>I42</f>
        <v>0</v>
      </c>
      <c r="J41" s="32">
        <f t="shared" ref="J41:J46" si="15">I41-H41</f>
        <v>0</v>
      </c>
      <c r="K41" s="53" t="str">
        <f>IFERROR(I41/H41,"")</f>
        <v/>
      </c>
      <c r="L41" s="32">
        <f t="shared" si="2"/>
        <v>1112062.591</v>
      </c>
      <c r="M41" s="32">
        <f t="shared" si="3"/>
        <v>1089775.3469499999</v>
      </c>
      <c r="N41" s="32">
        <f t="shared" si="8"/>
        <v>-22287.244050000096</v>
      </c>
      <c r="O41" s="53">
        <f t="shared" si="14"/>
        <v>0.97995864240882458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28.5" customHeight="1" x14ac:dyDescent="0.3">
      <c r="A42" s="109">
        <v>41000000</v>
      </c>
      <c r="B42" s="103" t="s">
        <v>20</v>
      </c>
      <c r="C42" s="136" t="e">
        <f>C43+C47</f>
        <v>#REF!</v>
      </c>
      <c r="D42" s="113">
        <f>D43+D47</f>
        <v>1112062.591</v>
      </c>
      <c r="E42" s="113">
        <f>E43+E47</f>
        <v>1089775.3469499999</v>
      </c>
      <c r="F42" s="113">
        <f t="shared" si="12"/>
        <v>-22287.244050000096</v>
      </c>
      <c r="G42" s="112">
        <f t="shared" si="13"/>
        <v>0.97995864240882458</v>
      </c>
      <c r="H42" s="113">
        <f>H43+H47</f>
        <v>0</v>
      </c>
      <c r="I42" s="113">
        <f>I43+I47</f>
        <v>0</v>
      </c>
      <c r="J42" s="32">
        <f t="shared" si="15"/>
        <v>0</v>
      </c>
      <c r="K42" s="53" t="str">
        <f t="shared" ref="K42:K58" si="16">IFERROR(I42/H42,"")</f>
        <v/>
      </c>
      <c r="L42" s="32">
        <f t="shared" si="2"/>
        <v>1112062.591</v>
      </c>
      <c r="M42" s="32">
        <f t="shared" si="3"/>
        <v>1089775.3469499999</v>
      </c>
      <c r="N42" s="32">
        <f t="shared" si="8"/>
        <v>-22287.244050000096</v>
      </c>
      <c r="O42" s="53">
        <f t="shared" si="14"/>
        <v>0.97995864240882458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s="22" customFormat="1" ht="28.5" customHeight="1" x14ac:dyDescent="0.3">
      <c r="A43" s="109">
        <v>41020000</v>
      </c>
      <c r="B43" s="103" t="s">
        <v>140</v>
      </c>
      <c r="C43" s="137">
        <f>SUM(C44:C44)</f>
        <v>226954.7</v>
      </c>
      <c r="D43" s="130">
        <f>D44+D45+D46</f>
        <v>395023.64199999999</v>
      </c>
      <c r="E43" s="130">
        <f>E44+E45+E46</f>
        <v>395023.64199999999</v>
      </c>
      <c r="F43" s="130">
        <f t="shared" si="12"/>
        <v>0</v>
      </c>
      <c r="G43" s="112">
        <f t="shared" si="13"/>
        <v>1</v>
      </c>
      <c r="H43" s="130">
        <f>H44+H45</f>
        <v>0</v>
      </c>
      <c r="I43" s="130">
        <f>I44+I45</f>
        <v>0</v>
      </c>
      <c r="J43" s="37">
        <f t="shared" si="15"/>
        <v>0</v>
      </c>
      <c r="K43" s="53" t="str">
        <f t="shared" si="16"/>
        <v/>
      </c>
      <c r="L43" s="37">
        <f t="shared" si="2"/>
        <v>395023.64199999999</v>
      </c>
      <c r="M43" s="37">
        <f t="shared" si="3"/>
        <v>395023.64199999999</v>
      </c>
      <c r="N43" s="37">
        <f t="shared" si="8"/>
        <v>0</v>
      </c>
      <c r="O43" s="53">
        <f t="shared" si="14"/>
        <v>1</v>
      </c>
    </row>
    <row r="44" spans="1:30" s="23" customFormat="1" ht="28.5" customHeight="1" x14ac:dyDescent="0.35">
      <c r="A44" s="114">
        <v>41020100</v>
      </c>
      <c r="B44" s="115" t="s">
        <v>44</v>
      </c>
      <c r="C44" s="138">
        <v>226954.7</v>
      </c>
      <c r="D44" s="119">
        <v>277613.7</v>
      </c>
      <c r="E44" s="119">
        <v>277613.7</v>
      </c>
      <c r="F44" s="119">
        <f t="shared" si="12"/>
        <v>0</v>
      </c>
      <c r="G44" s="118">
        <f t="shared" si="13"/>
        <v>1</v>
      </c>
      <c r="H44" s="119"/>
      <c r="I44" s="119"/>
      <c r="J44" s="33">
        <f t="shared" si="15"/>
        <v>0</v>
      </c>
      <c r="K44" s="56" t="str">
        <f t="shared" si="16"/>
        <v/>
      </c>
      <c r="L44" s="33">
        <f t="shared" si="2"/>
        <v>277613.7</v>
      </c>
      <c r="M44" s="33">
        <f t="shared" si="3"/>
        <v>277613.7</v>
      </c>
      <c r="N44" s="33">
        <f t="shared" si="8"/>
        <v>0</v>
      </c>
      <c r="O44" s="56">
        <f t="shared" si="14"/>
        <v>1</v>
      </c>
    </row>
    <row r="45" spans="1:30" s="23" customFormat="1" ht="61.5" customHeight="1" x14ac:dyDescent="0.35">
      <c r="A45" s="114">
        <v>41020200</v>
      </c>
      <c r="B45" s="115" t="s">
        <v>84</v>
      </c>
      <c r="C45" s="138"/>
      <c r="D45" s="119">
        <v>112348.8</v>
      </c>
      <c r="E45" s="119">
        <v>112348.8</v>
      </c>
      <c r="F45" s="119">
        <f t="shared" si="12"/>
        <v>0</v>
      </c>
      <c r="G45" s="118">
        <f t="shared" si="13"/>
        <v>1</v>
      </c>
      <c r="H45" s="119"/>
      <c r="I45" s="119"/>
      <c r="J45" s="33">
        <f t="shared" si="15"/>
        <v>0</v>
      </c>
      <c r="K45" s="56" t="str">
        <f t="shared" si="16"/>
        <v/>
      </c>
      <c r="L45" s="33">
        <f t="shared" si="2"/>
        <v>112348.8</v>
      </c>
      <c r="M45" s="33">
        <f t="shared" si="3"/>
        <v>112348.8</v>
      </c>
      <c r="N45" s="33">
        <f>M45-L45</f>
        <v>0</v>
      </c>
      <c r="O45" s="56">
        <f t="shared" si="14"/>
        <v>1</v>
      </c>
    </row>
    <row r="46" spans="1:30" ht="102" customHeight="1" x14ac:dyDescent="0.35">
      <c r="A46" s="114" t="s">
        <v>183</v>
      </c>
      <c r="B46" s="115" t="s">
        <v>207</v>
      </c>
      <c r="C46" s="138"/>
      <c r="D46" s="119">
        <v>5061.1419999999998</v>
      </c>
      <c r="E46" s="119">
        <v>5061.1419999999998</v>
      </c>
      <c r="F46" s="119">
        <f t="shared" si="12"/>
        <v>0</v>
      </c>
      <c r="G46" s="118">
        <f t="shared" si="13"/>
        <v>1</v>
      </c>
      <c r="H46" s="119"/>
      <c r="I46" s="119"/>
      <c r="J46" s="33">
        <f t="shared" si="15"/>
        <v>0</v>
      </c>
      <c r="K46" s="56" t="str">
        <f>IFERROR(I46/H46,"")</f>
        <v/>
      </c>
      <c r="L46" s="33">
        <f t="shared" si="2"/>
        <v>5061.1419999999998</v>
      </c>
      <c r="M46" s="33">
        <f t="shared" si="3"/>
        <v>5061.1419999999998</v>
      </c>
      <c r="N46" s="33">
        <f>M46-L46</f>
        <v>0</v>
      </c>
      <c r="O46" s="56">
        <f t="shared" si="14"/>
        <v>1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25.5" customHeight="1" x14ac:dyDescent="0.3">
      <c r="A47" s="109">
        <v>41030000</v>
      </c>
      <c r="B47" s="103" t="s">
        <v>126</v>
      </c>
      <c r="C47" s="121" t="e">
        <f>#REF!</f>
        <v>#REF!</v>
      </c>
      <c r="D47" s="130">
        <f>SUM(D48:D66)</f>
        <v>717038.94900000002</v>
      </c>
      <c r="E47" s="130">
        <f>SUM(E48:E66)</f>
        <v>694751.70494999993</v>
      </c>
      <c r="F47" s="130">
        <f t="shared" si="12"/>
        <v>-22287.244050000096</v>
      </c>
      <c r="G47" s="112">
        <f t="shared" si="13"/>
        <v>0.96891766607506824</v>
      </c>
      <c r="H47" s="111">
        <f>SUM(H49:H65)</f>
        <v>0</v>
      </c>
      <c r="I47" s="111">
        <f>SUM(I49:I65)</f>
        <v>0</v>
      </c>
      <c r="J47" s="35">
        <f>SUM(J49:J65)</f>
        <v>0</v>
      </c>
      <c r="K47" s="53" t="str">
        <f t="shared" si="16"/>
        <v/>
      </c>
      <c r="L47" s="35">
        <f>SUM(L48:L66)</f>
        <v>717038.94900000002</v>
      </c>
      <c r="M47" s="35">
        <f>SUM(M48:M66)</f>
        <v>694751.70494999993</v>
      </c>
      <c r="N47" s="35">
        <f>M47-L47</f>
        <v>-22287.244050000096</v>
      </c>
      <c r="O47" s="53">
        <f t="shared" si="14"/>
        <v>0.96891766607506824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348" customHeight="1" x14ac:dyDescent="0.35">
      <c r="A48" s="114" t="s">
        <v>205</v>
      </c>
      <c r="B48" s="115" t="s">
        <v>208</v>
      </c>
      <c r="C48" s="121"/>
      <c r="D48" s="119">
        <v>74045.225999999995</v>
      </c>
      <c r="E48" s="119">
        <v>73828.801989999993</v>
      </c>
      <c r="F48" s="119">
        <f t="shared" si="12"/>
        <v>-216.42401000000245</v>
      </c>
      <c r="G48" s="118">
        <f t="shared" si="13"/>
        <v>0.99707713755914529</v>
      </c>
      <c r="H48" s="111"/>
      <c r="I48" s="111"/>
      <c r="J48" s="35"/>
      <c r="K48" s="53"/>
      <c r="L48" s="33">
        <f t="shared" ref="L48:L66" si="17">D48+H48</f>
        <v>74045.225999999995</v>
      </c>
      <c r="M48" s="33">
        <f t="shared" ref="M48:M66" si="18">I48+E48</f>
        <v>73828.801989999993</v>
      </c>
      <c r="N48" s="33">
        <f>M48-L48</f>
        <v>-216.42401000000245</v>
      </c>
      <c r="O48" s="56">
        <f t="shared" si="14"/>
        <v>0.99707713755914529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72" x14ac:dyDescent="0.35">
      <c r="A49" s="114" t="s">
        <v>184</v>
      </c>
      <c r="B49" s="115" t="s">
        <v>185</v>
      </c>
      <c r="C49" s="121"/>
      <c r="D49" s="119">
        <v>65191.38</v>
      </c>
      <c r="E49" s="119">
        <v>63571.8292</v>
      </c>
      <c r="F49" s="119">
        <f t="shared" si="12"/>
        <v>-1619.5507999999973</v>
      </c>
      <c r="G49" s="118">
        <f t="shared" si="13"/>
        <v>0.97515697934297452</v>
      </c>
      <c r="H49" s="119">
        <v>0</v>
      </c>
      <c r="I49" s="119">
        <v>0</v>
      </c>
      <c r="J49" s="33">
        <f>I49-H49</f>
        <v>0</v>
      </c>
      <c r="K49" s="59" t="str">
        <f t="shared" si="16"/>
        <v/>
      </c>
      <c r="L49" s="33">
        <f t="shared" si="17"/>
        <v>65191.38</v>
      </c>
      <c r="M49" s="33">
        <f t="shared" si="18"/>
        <v>63571.8292</v>
      </c>
      <c r="N49" s="33">
        <f t="shared" ref="N49:N57" si="19">M49-L49</f>
        <v>-1619.5507999999973</v>
      </c>
      <c r="O49" s="56">
        <f t="shared" si="14"/>
        <v>0.97515697934297452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36" x14ac:dyDescent="0.35">
      <c r="A50" s="114" t="s">
        <v>209</v>
      </c>
      <c r="B50" s="115" t="s">
        <v>210</v>
      </c>
      <c r="C50" s="121"/>
      <c r="D50" s="119">
        <v>467.5</v>
      </c>
      <c r="E50" s="119">
        <v>322.86869999999999</v>
      </c>
      <c r="F50" s="119">
        <f t="shared" si="12"/>
        <v>-144.63130000000001</v>
      </c>
      <c r="G50" s="118">
        <f t="shared" si="13"/>
        <v>0.69062823529411765</v>
      </c>
      <c r="H50" s="119"/>
      <c r="I50" s="119"/>
      <c r="J50" s="33"/>
      <c r="K50" s="59"/>
      <c r="L50" s="33">
        <f t="shared" si="17"/>
        <v>467.5</v>
      </c>
      <c r="M50" s="33">
        <f t="shared" si="18"/>
        <v>322.86869999999999</v>
      </c>
      <c r="N50" s="33">
        <f>M50-L50</f>
        <v>-144.63130000000001</v>
      </c>
      <c r="O50" s="56">
        <f t="shared" si="14"/>
        <v>0.69062823529411765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74.25" customHeight="1" x14ac:dyDescent="0.35">
      <c r="A51" s="114" t="s">
        <v>164</v>
      </c>
      <c r="B51" s="115" t="s">
        <v>165</v>
      </c>
      <c r="C51" s="128"/>
      <c r="D51" s="119">
        <v>133972</v>
      </c>
      <c r="E51" s="119">
        <v>133972</v>
      </c>
      <c r="F51" s="119">
        <f t="shared" si="12"/>
        <v>0</v>
      </c>
      <c r="G51" s="118">
        <f t="shared" si="13"/>
        <v>1</v>
      </c>
      <c r="H51" s="126"/>
      <c r="I51" s="126"/>
      <c r="J51" s="34"/>
      <c r="K51" s="53"/>
      <c r="L51" s="33">
        <f t="shared" si="17"/>
        <v>133972</v>
      </c>
      <c r="M51" s="33">
        <f t="shared" si="18"/>
        <v>133972</v>
      </c>
      <c r="N51" s="33">
        <f t="shared" si="19"/>
        <v>0</v>
      </c>
      <c r="O51" s="56">
        <f t="shared" si="14"/>
        <v>1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96" customHeight="1" x14ac:dyDescent="0.35">
      <c r="A52" s="114" t="s">
        <v>211</v>
      </c>
      <c r="B52" s="115" t="s">
        <v>212</v>
      </c>
      <c r="C52" s="128"/>
      <c r="D52" s="119">
        <v>9916</v>
      </c>
      <c r="E52" s="119">
        <v>9916</v>
      </c>
      <c r="F52" s="119">
        <f t="shared" si="12"/>
        <v>0</v>
      </c>
      <c r="G52" s="118">
        <f t="shared" si="13"/>
        <v>1</v>
      </c>
      <c r="H52" s="126"/>
      <c r="I52" s="126"/>
      <c r="J52" s="34"/>
      <c r="K52" s="53"/>
      <c r="L52" s="33">
        <f t="shared" si="17"/>
        <v>9916</v>
      </c>
      <c r="M52" s="33">
        <f t="shared" si="18"/>
        <v>9916</v>
      </c>
      <c r="N52" s="33">
        <f>M52-L52</f>
        <v>0</v>
      </c>
      <c r="O52" s="56">
        <f t="shared" si="14"/>
        <v>1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74.25" customHeight="1" x14ac:dyDescent="0.35">
      <c r="A53" s="114" t="s">
        <v>192</v>
      </c>
      <c r="B53" s="115" t="s">
        <v>193</v>
      </c>
      <c r="C53" s="128"/>
      <c r="D53" s="119">
        <v>632.44799999999998</v>
      </c>
      <c r="E53" s="119">
        <v>478.99574000000001</v>
      </c>
      <c r="F53" s="119">
        <f t="shared" si="12"/>
        <v>-153.45225999999997</v>
      </c>
      <c r="G53" s="118">
        <f t="shared" si="13"/>
        <v>0.75736778359643797</v>
      </c>
      <c r="H53" s="126"/>
      <c r="I53" s="126"/>
      <c r="J53" s="34"/>
      <c r="K53" s="53"/>
      <c r="L53" s="33">
        <f t="shared" si="17"/>
        <v>632.44799999999998</v>
      </c>
      <c r="M53" s="33">
        <f t="shared" si="18"/>
        <v>478.99574000000001</v>
      </c>
      <c r="N53" s="33">
        <f t="shared" si="19"/>
        <v>-153.45225999999997</v>
      </c>
      <c r="O53" s="56">
        <f t="shared" si="14"/>
        <v>0.75736778359643797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s="23" customFormat="1" ht="49.5" customHeight="1" x14ac:dyDescent="0.35">
      <c r="A54" s="114">
        <v>41033000</v>
      </c>
      <c r="B54" s="115" t="s">
        <v>158</v>
      </c>
      <c r="C54" s="128"/>
      <c r="D54" s="119">
        <v>23389.46</v>
      </c>
      <c r="E54" s="119">
        <v>23052.508819999999</v>
      </c>
      <c r="F54" s="119">
        <f t="shared" si="12"/>
        <v>-336.95118000000002</v>
      </c>
      <c r="G54" s="118">
        <f t="shared" si="13"/>
        <v>0.98559388801622616</v>
      </c>
      <c r="H54" s="119"/>
      <c r="I54" s="119"/>
      <c r="J54" s="33">
        <f>I54-H54</f>
        <v>0</v>
      </c>
      <c r="K54" s="56" t="str">
        <f t="shared" si="16"/>
        <v/>
      </c>
      <c r="L54" s="33">
        <f t="shared" si="17"/>
        <v>23389.46</v>
      </c>
      <c r="M54" s="33">
        <f t="shared" si="18"/>
        <v>23052.508819999999</v>
      </c>
      <c r="N54" s="33">
        <f t="shared" si="19"/>
        <v>-336.95118000000002</v>
      </c>
      <c r="O54" s="56">
        <f t="shared" si="14"/>
        <v>0.98559388801622616</v>
      </c>
    </row>
    <row r="55" spans="1:30" s="23" customFormat="1" ht="126.75" customHeight="1" x14ac:dyDescent="0.35">
      <c r="A55" s="114" t="s">
        <v>201</v>
      </c>
      <c r="B55" s="115" t="s">
        <v>203</v>
      </c>
      <c r="C55" s="128"/>
      <c r="D55" s="119">
        <v>18300</v>
      </c>
      <c r="E55" s="119">
        <v>9946.7178499999991</v>
      </c>
      <c r="F55" s="119">
        <f t="shared" si="12"/>
        <v>-8353.2821500000009</v>
      </c>
      <c r="G55" s="118">
        <f t="shared" si="13"/>
        <v>0.54353649453551911</v>
      </c>
      <c r="H55" s="119"/>
      <c r="I55" s="119"/>
      <c r="J55" s="33"/>
      <c r="K55" s="56"/>
      <c r="L55" s="33">
        <f t="shared" si="17"/>
        <v>18300</v>
      </c>
      <c r="M55" s="33">
        <f t="shared" si="18"/>
        <v>9946.7178499999991</v>
      </c>
      <c r="N55" s="33">
        <f t="shared" si="19"/>
        <v>-8353.2821500000009</v>
      </c>
      <c r="O55" s="56">
        <f t="shared" si="14"/>
        <v>0.54353649453551911</v>
      </c>
    </row>
    <row r="56" spans="1:30" s="23" customFormat="1" ht="99" customHeight="1" x14ac:dyDescent="0.35">
      <c r="A56" s="114" t="s">
        <v>202</v>
      </c>
      <c r="B56" s="115" t="s">
        <v>204</v>
      </c>
      <c r="C56" s="128"/>
      <c r="D56" s="119">
        <v>3450</v>
      </c>
      <c r="E56" s="119">
        <v>2104.4810000000002</v>
      </c>
      <c r="F56" s="119">
        <f t="shared" si="12"/>
        <v>-1345.5189999999998</v>
      </c>
      <c r="G56" s="118">
        <f t="shared" si="13"/>
        <v>0.60999449275362327</v>
      </c>
      <c r="H56" s="119"/>
      <c r="I56" s="119"/>
      <c r="J56" s="33"/>
      <c r="K56" s="56"/>
      <c r="L56" s="33">
        <f t="shared" si="17"/>
        <v>3450</v>
      </c>
      <c r="M56" s="33">
        <f t="shared" si="18"/>
        <v>2104.4810000000002</v>
      </c>
      <c r="N56" s="33">
        <f t="shared" si="19"/>
        <v>-1345.5189999999998</v>
      </c>
      <c r="O56" s="56">
        <f t="shared" si="14"/>
        <v>0.60999449275362327</v>
      </c>
    </row>
    <row r="57" spans="1:30" s="23" customFormat="1" ht="29.25" customHeight="1" x14ac:dyDescent="0.35">
      <c r="A57" s="114" t="s">
        <v>85</v>
      </c>
      <c r="B57" s="115" t="s">
        <v>87</v>
      </c>
      <c r="C57" s="128"/>
      <c r="D57" s="119">
        <v>270847</v>
      </c>
      <c r="E57" s="119">
        <v>270847</v>
      </c>
      <c r="F57" s="119">
        <f t="shared" si="12"/>
        <v>0</v>
      </c>
      <c r="G57" s="118">
        <f t="shared" si="13"/>
        <v>1</v>
      </c>
      <c r="H57" s="119"/>
      <c r="I57" s="119"/>
      <c r="J57" s="33">
        <f>I57-H57</f>
        <v>0</v>
      </c>
      <c r="K57" s="56" t="str">
        <f t="shared" si="16"/>
        <v/>
      </c>
      <c r="L57" s="33">
        <f t="shared" si="17"/>
        <v>270847</v>
      </c>
      <c r="M57" s="33">
        <f t="shared" si="18"/>
        <v>270847</v>
      </c>
      <c r="N57" s="33">
        <f t="shared" si="19"/>
        <v>0</v>
      </c>
      <c r="O57" s="56">
        <f t="shared" si="14"/>
        <v>1</v>
      </c>
    </row>
    <row r="58" spans="1:30" ht="40.5" customHeight="1" x14ac:dyDescent="0.35">
      <c r="A58" s="114" t="s">
        <v>86</v>
      </c>
      <c r="B58" s="115" t="s">
        <v>77</v>
      </c>
      <c r="C58" s="121"/>
      <c r="D58" s="119">
        <v>6.5</v>
      </c>
      <c r="E58" s="119">
        <v>6.5</v>
      </c>
      <c r="F58" s="119">
        <f t="shared" si="12"/>
        <v>0</v>
      </c>
      <c r="G58" s="118">
        <f t="shared" si="13"/>
        <v>1</v>
      </c>
      <c r="H58" s="119"/>
      <c r="I58" s="119"/>
      <c r="J58" s="33">
        <f>I58-H58</f>
        <v>0</v>
      </c>
      <c r="K58" s="64" t="str">
        <f t="shared" si="16"/>
        <v/>
      </c>
      <c r="L58" s="33">
        <f t="shared" si="17"/>
        <v>6.5</v>
      </c>
      <c r="M58" s="33">
        <f t="shared" si="18"/>
        <v>6.5</v>
      </c>
      <c r="N58" s="33">
        <f t="shared" ref="N58:N65" si="20">M58-L58</f>
        <v>0</v>
      </c>
      <c r="O58" s="56">
        <f t="shared" ref="O58:O65" si="21">IFERROR(M58/L58,"")</f>
        <v>1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82.5" customHeight="1" x14ac:dyDescent="0.35">
      <c r="A59" s="114" t="s">
        <v>166</v>
      </c>
      <c r="B59" s="115" t="s">
        <v>167</v>
      </c>
      <c r="C59" s="121"/>
      <c r="D59" s="119">
        <v>23451.935000000001</v>
      </c>
      <c r="E59" s="119">
        <v>15580.210550000002</v>
      </c>
      <c r="F59" s="119">
        <f t="shared" si="12"/>
        <v>-7871.7244499999997</v>
      </c>
      <c r="G59" s="118">
        <f t="shared" si="13"/>
        <v>0.66434648356308346</v>
      </c>
      <c r="H59" s="119"/>
      <c r="I59" s="119"/>
      <c r="J59" s="33">
        <f t="shared" ref="J59:J65" si="22">I59-H59</f>
        <v>0</v>
      </c>
      <c r="K59" s="64" t="str">
        <f t="shared" ref="K59:K65" si="23">IFERROR(I59/H59,"")</f>
        <v/>
      </c>
      <c r="L59" s="33">
        <f t="shared" si="17"/>
        <v>23451.935000000001</v>
      </c>
      <c r="M59" s="33">
        <f t="shared" si="18"/>
        <v>15580.210550000002</v>
      </c>
      <c r="N59" s="33">
        <f t="shared" si="20"/>
        <v>-7871.7244499999997</v>
      </c>
      <c r="O59" s="56">
        <f t="shared" si="21"/>
        <v>0.66434648356308346</v>
      </c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71.25" customHeight="1" x14ac:dyDescent="0.35">
      <c r="A60" s="114" t="s">
        <v>168</v>
      </c>
      <c r="B60" s="115" t="s">
        <v>169</v>
      </c>
      <c r="C60" s="121"/>
      <c r="D60" s="119">
        <v>11183.5</v>
      </c>
      <c r="E60" s="119">
        <v>10980.895</v>
      </c>
      <c r="F60" s="119">
        <f t="shared" si="12"/>
        <v>-202.60499999999956</v>
      </c>
      <c r="G60" s="118">
        <f t="shared" si="13"/>
        <v>0.9818835784861627</v>
      </c>
      <c r="H60" s="119"/>
      <c r="I60" s="119"/>
      <c r="J60" s="33">
        <f t="shared" si="22"/>
        <v>0</v>
      </c>
      <c r="K60" s="64" t="str">
        <f t="shared" si="23"/>
        <v/>
      </c>
      <c r="L60" s="33">
        <f t="shared" si="17"/>
        <v>11183.5</v>
      </c>
      <c r="M60" s="33">
        <f t="shared" si="18"/>
        <v>10980.895</v>
      </c>
      <c r="N60" s="33">
        <f t="shared" si="20"/>
        <v>-202.60499999999956</v>
      </c>
      <c r="O60" s="56">
        <f t="shared" si="21"/>
        <v>0.9818835784861627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318.75" hidden="1" customHeight="1" x14ac:dyDescent="0.35">
      <c r="A61" s="122">
        <v>41036100</v>
      </c>
      <c r="B61" s="115" t="s">
        <v>174</v>
      </c>
      <c r="C61" s="121"/>
      <c r="D61" s="119">
        <v>0</v>
      </c>
      <c r="E61" s="119">
        <v>0</v>
      </c>
      <c r="F61" s="119">
        <f t="shared" si="12"/>
        <v>0</v>
      </c>
      <c r="G61" s="118" t="str">
        <f t="shared" si="13"/>
        <v/>
      </c>
      <c r="H61" s="119"/>
      <c r="I61" s="119"/>
      <c r="J61" s="33">
        <f t="shared" si="22"/>
        <v>0</v>
      </c>
      <c r="K61" s="64" t="str">
        <f t="shared" si="23"/>
        <v/>
      </c>
      <c r="L61" s="33">
        <f t="shared" si="17"/>
        <v>0</v>
      </c>
      <c r="M61" s="33">
        <f t="shared" si="18"/>
        <v>0</v>
      </c>
      <c r="N61" s="33">
        <f t="shared" si="20"/>
        <v>0</v>
      </c>
      <c r="O61" s="56" t="str">
        <f t="shared" si="21"/>
        <v/>
      </c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61.5" customHeight="1" x14ac:dyDescent="0.35">
      <c r="A62" s="114" t="s">
        <v>170</v>
      </c>
      <c r="B62" s="115" t="s">
        <v>171</v>
      </c>
      <c r="C62" s="121"/>
      <c r="D62" s="119">
        <v>9862.2999999999993</v>
      </c>
      <c r="E62" s="119">
        <v>9093.5719800000006</v>
      </c>
      <c r="F62" s="119">
        <f t="shared" si="12"/>
        <v>-768.72801999999865</v>
      </c>
      <c r="G62" s="118">
        <f t="shared" si="13"/>
        <v>0.92205387992658927</v>
      </c>
      <c r="H62" s="119"/>
      <c r="I62" s="119"/>
      <c r="J62" s="33">
        <f t="shared" si="22"/>
        <v>0</v>
      </c>
      <c r="K62" s="64" t="str">
        <f t="shared" si="23"/>
        <v/>
      </c>
      <c r="L62" s="33">
        <f t="shared" si="17"/>
        <v>9862.2999999999993</v>
      </c>
      <c r="M62" s="33">
        <f t="shared" si="18"/>
        <v>9093.5719800000006</v>
      </c>
      <c r="N62" s="33">
        <f t="shared" si="20"/>
        <v>-768.72801999999865</v>
      </c>
      <c r="O62" s="56">
        <f t="shared" si="21"/>
        <v>0.92205387992658927</v>
      </c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225" hidden="1" customHeight="1" x14ac:dyDescent="0.35">
      <c r="A63" s="114">
        <v>41036400</v>
      </c>
      <c r="B63" s="115" t="s">
        <v>151</v>
      </c>
      <c r="C63" s="121"/>
      <c r="D63" s="119">
        <v>0</v>
      </c>
      <c r="E63" s="119">
        <v>0</v>
      </c>
      <c r="F63" s="119">
        <f t="shared" si="12"/>
        <v>0</v>
      </c>
      <c r="G63" s="118" t="str">
        <f t="shared" si="13"/>
        <v/>
      </c>
      <c r="H63" s="119"/>
      <c r="I63" s="119"/>
      <c r="J63" s="33">
        <f t="shared" si="22"/>
        <v>0</v>
      </c>
      <c r="K63" s="64" t="str">
        <f t="shared" si="23"/>
        <v/>
      </c>
      <c r="L63" s="33">
        <f t="shared" si="17"/>
        <v>0</v>
      </c>
      <c r="M63" s="33">
        <f t="shared" si="18"/>
        <v>0</v>
      </c>
      <c r="N63" s="33">
        <f t="shared" si="20"/>
        <v>0</v>
      </c>
      <c r="O63" s="56" t="str">
        <f t="shared" si="21"/>
        <v/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56.25" hidden="1" customHeight="1" x14ac:dyDescent="0.35">
      <c r="A64" s="114">
        <v>41037000</v>
      </c>
      <c r="B64" s="123" t="s">
        <v>153</v>
      </c>
      <c r="C64" s="121"/>
      <c r="D64" s="119">
        <v>0</v>
      </c>
      <c r="E64" s="119">
        <v>0</v>
      </c>
      <c r="F64" s="119">
        <f t="shared" si="12"/>
        <v>0</v>
      </c>
      <c r="G64" s="118" t="str">
        <f t="shared" si="13"/>
        <v/>
      </c>
      <c r="H64" s="119"/>
      <c r="I64" s="119"/>
      <c r="J64" s="33">
        <f t="shared" si="22"/>
        <v>0</v>
      </c>
      <c r="K64" s="64" t="str">
        <f t="shared" si="23"/>
        <v/>
      </c>
      <c r="L64" s="33">
        <f t="shared" si="17"/>
        <v>0</v>
      </c>
      <c r="M64" s="33">
        <f t="shared" si="18"/>
        <v>0</v>
      </c>
      <c r="N64" s="33">
        <f t="shared" si="20"/>
        <v>0</v>
      </c>
      <c r="O64" s="56" t="str">
        <f t="shared" si="21"/>
        <v/>
      </c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5" ht="67.5" customHeight="1" x14ac:dyDescent="0.35">
      <c r="A65" s="114">
        <v>41037200</v>
      </c>
      <c r="B65" s="115" t="s">
        <v>152</v>
      </c>
      <c r="C65" s="121"/>
      <c r="D65" s="119">
        <v>4569.7</v>
      </c>
      <c r="E65" s="119">
        <v>3301.0851200000002</v>
      </c>
      <c r="F65" s="119">
        <f t="shared" si="12"/>
        <v>-1268.6148799999996</v>
      </c>
      <c r="G65" s="118">
        <f t="shared" si="13"/>
        <v>0.72238552202551598</v>
      </c>
      <c r="H65" s="119"/>
      <c r="I65" s="119"/>
      <c r="J65" s="33">
        <f t="shared" si="22"/>
        <v>0</v>
      </c>
      <c r="K65" s="64" t="str">
        <f t="shared" si="23"/>
        <v/>
      </c>
      <c r="L65" s="33">
        <f t="shared" si="17"/>
        <v>4569.7</v>
      </c>
      <c r="M65" s="33">
        <f t="shared" si="18"/>
        <v>3301.0851200000002</v>
      </c>
      <c r="N65" s="33">
        <f t="shared" si="20"/>
        <v>-1268.6148799999996</v>
      </c>
      <c r="O65" s="56">
        <f t="shared" si="21"/>
        <v>0.72238552202551598</v>
      </c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5" ht="67.5" customHeight="1" x14ac:dyDescent="0.35">
      <c r="A66" s="114" t="s">
        <v>194</v>
      </c>
      <c r="B66" s="115" t="s">
        <v>195</v>
      </c>
      <c r="C66" s="121"/>
      <c r="D66" s="119">
        <v>67754</v>
      </c>
      <c r="E66" s="119">
        <v>67748.239000000001</v>
      </c>
      <c r="F66" s="119">
        <f t="shared" si="12"/>
        <v>-5.760999999998603</v>
      </c>
      <c r="G66" s="118">
        <f t="shared" si="13"/>
        <v>0.9999149718097825</v>
      </c>
      <c r="H66" s="119"/>
      <c r="I66" s="119"/>
      <c r="J66" s="33"/>
      <c r="K66" s="64"/>
      <c r="L66" s="33">
        <f t="shared" si="17"/>
        <v>67754</v>
      </c>
      <c r="M66" s="33">
        <f t="shared" si="18"/>
        <v>67748.239000000001</v>
      </c>
      <c r="N66" s="33">
        <f>M66-L66</f>
        <v>-5.760999999998603</v>
      </c>
      <c r="O66" s="56">
        <f>IFERROR(M66/L66,"")</f>
        <v>0.9999149718097825</v>
      </c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5" s="17" customFormat="1" ht="34.799999999999997" x14ac:dyDescent="0.3">
      <c r="A67" s="131">
        <v>900102</v>
      </c>
      <c r="B67" s="132" t="s">
        <v>141</v>
      </c>
      <c r="C67" s="133"/>
      <c r="D67" s="139">
        <f>D40+D41</f>
        <v>2079431.156</v>
      </c>
      <c r="E67" s="139">
        <f>E40+E41</f>
        <v>2099831.3925799998</v>
      </c>
      <c r="F67" s="139">
        <f t="shared" si="12"/>
        <v>20400.236579999793</v>
      </c>
      <c r="G67" s="140">
        <f t="shared" si="13"/>
        <v>1.0098104890470343</v>
      </c>
      <c r="H67" s="139">
        <f>H41+H40</f>
        <v>398512.75021999999</v>
      </c>
      <c r="I67" s="139">
        <f>I41+I40</f>
        <v>349265.20177000004</v>
      </c>
      <c r="J67" s="38">
        <f>I67-H67</f>
        <v>-49247.548449999944</v>
      </c>
      <c r="K67" s="63">
        <f>IFERROR(I67/H67,"")</f>
        <v>0.87642164918735299</v>
      </c>
      <c r="L67" s="38">
        <f>L41+L40</f>
        <v>2477943.9062200002</v>
      </c>
      <c r="M67" s="38">
        <f>M41+M40</f>
        <v>2449096.5943499999</v>
      </c>
      <c r="N67" s="38">
        <f>M67-L67</f>
        <v>-28847.311870000325</v>
      </c>
      <c r="O67" s="63">
        <f>IFERROR(M67/L67,"")</f>
        <v>0.98835836767830398</v>
      </c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23" customFormat="1" ht="24" customHeight="1" x14ac:dyDescent="0.35">
      <c r="A68" s="114">
        <v>41050000</v>
      </c>
      <c r="B68" s="115" t="s">
        <v>129</v>
      </c>
      <c r="C68" s="116"/>
      <c r="D68" s="119">
        <v>12396.401</v>
      </c>
      <c r="E68" s="119">
        <v>12282.12011</v>
      </c>
      <c r="F68" s="119">
        <f t="shared" si="12"/>
        <v>-114.28089</v>
      </c>
      <c r="G68" s="142">
        <f t="shared" si="13"/>
        <v>0.99078112348898684</v>
      </c>
      <c r="H68" s="119">
        <v>22279.56</v>
      </c>
      <c r="I68" s="119">
        <v>20131.45636</v>
      </c>
      <c r="J68" s="33">
        <f>I68-H68</f>
        <v>-2148.1036400000012</v>
      </c>
      <c r="K68" s="66">
        <f>IFERROR(I68/H68,"")</f>
        <v>0.9035841084832914</v>
      </c>
      <c r="L68" s="33">
        <f>D68+H68</f>
        <v>34675.961000000003</v>
      </c>
      <c r="M68" s="33">
        <f>I68+E68</f>
        <v>32413.57647</v>
      </c>
      <c r="N68" s="33">
        <f>M68-L68</f>
        <v>-2262.384530000003</v>
      </c>
      <c r="O68" s="66">
        <f>IFERROR(M68/L68,"")</f>
        <v>0.93475639997403381</v>
      </c>
    </row>
    <row r="69" spans="1:35" ht="72" hidden="1" x14ac:dyDescent="0.35">
      <c r="A69" s="143" t="s">
        <v>134</v>
      </c>
      <c r="B69" s="115" t="s">
        <v>135</v>
      </c>
      <c r="C69" s="116"/>
      <c r="D69" s="126">
        <v>0</v>
      </c>
      <c r="E69" s="126">
        <v>0</v>
      </c>
      <c r="F69" s="126">
        <f t="shared" si="12"/>
        <v>0</v>
      </c>
      <c r="G69" s="126"/>
      <c r="H69" s="126">
        <v>5000</v>
      </c>
      <c r="I69" s="126">
        <v>5000</v>
      </c>
      <c r="J69" s="34">
        <f>I69-H69</f>
        <v>0</v>
      </c>
      <c r="K69" s="34">
        <f>I69/H69*100</f>
        <v>100</v>
      </c>
      <c r="L69" s="34">
        <f>D69+H69</f>
        <v>5000</v>
      </c>
      <c r="M69" s="34">
        <f>I69+E69</f>
        <v>5000</v>
      </c>
      <c r="N69" s="34">
        <f>M69-L69</f>
        <v>0</v>
      </c>
      <c r="O69" s="67">
        <f>M69/L69*100</f>
        <v>100</v>
      </c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5" ht="21.75" customHeight="1" x14ac:dyDescent="0.3">
      <c r="A70" s="131">
        <v>900103</v>
      </c>
      <c r="B70" s="132" t="s">
        <v>142</v>
      </c>
      <c r="C70" s="133" t="e">
        <f>C40+C41</f>
        <v>#REF!</v>
      </c>
      <c r="D70" s="134">
        <f>D67+D68</f>
        <v>2091827.557</v>
      </c>
      <c r="E70" s="134">
        <f>E67+E68</f>
        <v>2112113.5126899998</v>
      </c>
      <c r="F70" s="134">
        <f t="shared" si="12"/>
        <v>20285.955689999741</v>
      </c>
      <c r="G70" s="135">
        <f>IFERROR(E70/D70,"")</f>
        <v>1.0096977189262641</v>
      </c>
      <c r="H70" s="134">
        <f>H67+H68</f>
        <v>420792.31021999998</v>
      </c>
      <c r="I70" s="134">
        <f>I67+I68</f>
        <v>369396.65813000005</v>
      </c>
      <c r="J70" s="36">
        <f>I70-H70</f>
        <v>-51395.65208999993</v>
      </c>
      <c r="K70" s="62">
        <f>IFERROR(I70/H70,"")</f>
        <v>0.87785981149910008</v>
      </c>
      <c r="L70" s="36">
        <f>D70+H70</f>
        <v>2512619.8672199999</v>
      </c>
      <c r="M70" s="36">
        <f>I70+E70</f>
        <v>2481510.1708199997</v>
      </c>
      <c r="N70" s="36">
        <f>M70-L70</f>
        <v>-31109.696400000248</v>
      </c>
      <c r="O70" s="63">
        <f>IFERROR(M70/L70,"")</f>
        <v>0.98761862197865191</v>
      </c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5" x14ac:dyDescent="0.3">
      <c r="B71" s="144"/>
      <c r="C71" s="145"/>
      <c r="D71" s="171"/>
      <c r="E71" s="172"/>
      <c r="F71" s="147"/>
      <c r="G71" s="147"/>
      <c r="H71" s="204"/>
    </row>
    <row r="72" spans="1:35" x14ac:dyDescent="0.3">
      <c r="B72" s="148"/>
      <c r="C72" s="149"/>
      <c r="D72" s="171"/>
      <c r="E72" s="171"/>
      <c r="H72" s="204"/>
      <c r="I72" s="204"/>
    </row>
    <row r="73" spans="1:35" x14ac:dyDescent="0.3">
      <c r="C73" s="149"/>
      <c r="E73" s="173"/>
      <c r="F73" s="146"/>
      <c r="G73" s="146"/>
      <c r="I73" s="204"/>
    </row>
    <row r="74" spans="1:35" hidden="1" x14ac:dyDescent="0.3">
      <c r="B74" s="147" t="s">
        <v>82</v>
      </c>
      <c r="C74" s="150"/>
      <c r="D74" s="174"/>
      <c r="E74" s="175"/>
      <c r="H74" s="172"/>
      <c r="I74" s="172"/>
    </row>
    <row r="75" spans="1:35" hidden="1" x14ac:dyDescent="0.3">
      <c r="B75" s="147" t="s">
        <v>80</v>
      </c>
      <c r="C75" s="147"/>
      <c r="D75" s="176"/>
      <c r="E75" s="153"/>
    </row>
    <row r="76" spans="1:35" hidden="1" x14ac:dyDescent="0.3">
      <c r="B76" s="147" t="s">
        <v>81</v>
      </c>
      <c r="C76" s="147"/>
      <c r="D76" s="176"/>
      <c r="E76" s="153"/>
    </row>
    <row r="77" spans="1:35" hidden="1" x14ac:dyDescent="0.3">
      <c r="B77" s="147"/>
      <c r="C77" s="147"/>
      <c r="D77" s="177"/>
    </row>
    <row r="78" spans="1:35" hidden="1" x14ac:dyDescent="0.3">
      <c r="B78" s="147"/>
      <c r="C78" s="147"/>
      <c r="D78" s="177"/>
    </row>
    <row r="79" spans="1:35" hidden="1" x14ac:dyDescent="0.3">
      <c r="B79" s="147" t="s">
        <v>83</v>
      </c>
      <c r="C79" s="147"/>
      <c r="D79" s="174"/>
      <c r="E79" s="175"/>
    </row>
    <row r="80" spans="1:35" hidden="1" x14ac:dyDescent="0.3">
      <c r="B80" s="147" t="s">
        <v>80</v>
      </c>
      <c r="D80" s="176"/>
      <c r="E80" s="153"/>
    </row>
    <row r="81" spans="2:5" hidden="1" x14ac:dyDescent="0.3">
      <c r="B81" s="147" t="s">
        <v>81</v>
      </c>
      <c r="D81" s="153"/>
      <c r="E81" s="153"/>
    </row>
    <row r="83" spans="2:5" x14ac:dyDescent="0.3">
      <c r="E83" s="153"/>
    </row>
    <row r="123" spans="1:10" x14ac:dyDescent="0.3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</row>
  </sheetData>
  <sheetProtection password="C4FF" sheet="1"/>
  <mergeCells count="12">
    <mergeCell ref="A1:O1"/>
    <mergeCell ref="A2:O2"/>
    <mergeCell ref="A3:O3"/>
    <mergeCell ref="A4:O4"/>
    <mergeCell ref="A123:J123"/>
    <mergeCell ref="A5:O5"/>
    <mergeCell ref="N6:O6"/>
    <mergeCell ref="A7:A8"/>
    <mergeCell ref="B7:B8"/>
    <mergeCell ref="C7:G7"/>
    <mergeCell ref="H7:K7"/>
    <mergeCell ref="L7:O7"/>
  </mergeCells>
  <phoneticPr fontId="9" type="noConversion"/>
  <conditionalFormatting sqref="E73">
    <cfRule type="expression" dxfId="0" priority="1" stopIfTrue="1">
      <formula>A73=1</formula>
    </cfRule>
  </conditionalFormatting>
  <printOptions horizontalCentered="1"/>
  <pageMargins left="0.19685039370078741" right="0.19685039370078741" top="0.98425196850393704" bottom="0.39370078740157483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view="pageBreakPreview" zoomScale="75" zoomScaleNormal="75" zoomScaleSheetLayoutView="75" workbookViewId="0">
      <pane xSplit="2" ySplit="5" topLeftCell="C47" activePane="bottomRight" state="frozen"/>
      <selection pane="topRight" activeCell="D1" sqref="D1"/>
      <selection pane="bottomLeft" activeCell="A6" sqref="A6"/>
      <selection pane="bottomRight" activeCell="E51" sqref="E51"/>
    </sheetView>
  </sheetViews>
  <sheetFormatPr defaultColWidth="7.5546875" defaultRowHeight="15.6" x14ac:dyDescent="0.3"/>
  <cols>
    <col min="1" max="1" width="16" style="98" customWidth="1"/>
    <col min="2" max="2" width="65.33203125" style="99" customWidth="1"/>
    <col min="3" max="3" width="21" style="193" customWidth="1"/>
    <col min="4" max="4" width="20.33203125" style="194" customWidth="1"/>
    <col min="5" max="5" width="20" style="1" customWidth="1"/>
    <col min="6" max="6" width="16" style="1" customWidth="1"/>
    <col min="7" max="7" width="21.5546875" style="194" customWidth="1"/>
    <col min="8" max="8" width="20.6640625" style="194" customWidth="1"/>
    <col min="9" max="9" width="18.6640625" style="44" customWidth="1"/>
    <col min="10" max="10" width="14.33203125" style="44" customWidth="1"/>
    <col min="11" max="11" width="22.5546875" style="44" customWidth="1"/>
    <col min="12" max="12" width="19.44140625" style="44" customWidth="1"/>
    <col min="13" max="13" width="21.5546875" style="44" customWidth="1"/>
    <col min="14" max="14" width="13.44140625" style="44" customWidth="1"/>
    <col min="15" max="16" width="7.5546875" style="4" customWidth="1"/>
    <col min="17" max="16384" width="7.5546875" style="1"/>
  </cols>
  <sheetData>
    <row r="1" spans="1:17" ht="23.25" customHeight="1" x14ac:dyDescent="0.35">
      <c r="A1" s="219" t="s">
        <v>78</v>
      </c>
      <c r="B1" s="219"/>
      <c r="C1" s="219"/>
      <c r="D1" s="180"/>
      <c r="E1" s="146"/>
      <c r="F1" s="146"/>
      <c r="G1" s="152" t="s">
        <v>14</v>
      </c>
      <c r="H1" s="152"/>
      <c r="I1" s="152"/>
      <c r="J1" s="152"/>
    </row>
    <row r="2" spans="1:17" ht="21.75" customHeight="1" x14ac:dyDescent="0.35">
      <c r="A2" s="69"/>
      <c r="B2" s="69" t="s">
        <v>14</v>
      </c>
      <c r="C2" s="181"/>
      <c r="D2" s="182"/>
      <c r="E2" s="160"/>
      <c r="F2" s="102"/>
      <c r="G2" s="182"/>
      <c r="H2" s="182"/>
      <c r="I2" s="154"/>
      <c r="J2" s="153"/>
      <c r="M2" s="207" t="s">
        <v>148</v>
      </c>
      <c r="N2" s="207"/>
    </row>
    <row r="3" spans="1:17" s="4" customFormat="1" ht="20.399999999999999" x14ac:dyDescent="0.3">
      <c r="A3" s="220" t="s">
        <v>73</v>
      </c>
      <c r="B3" s="221" t="s">
        <v>15</v>
      </c>
      <c r="C3" s="210" t="s">
        <v>34</v>
      </c>
      <c r="D3" s="210"/>
      <c r="E3" s="210"/>
      <c r="F3" s="210"/>
      <c r="G3" s="222" t="s">
        <v>35</v>
      </c>
      <c r="H3" s="222"/>
      <c r="I3" s="222"/>
      <c r="J3" s="222"/>
      <c r="K3" s="211" t="s">
        <v>147</v>
      </c>
      <c r="L3" s="211"/>
      <c r="M3" s="211"/>
      <c r="N3" s="211"/>
    </row>
    <row r="4" spans="1:17" s="4" customFormat="1" ht="104.25" customHeight="1" x14ac:dyDescent="0.3">
      <c r="A4" s="220"/>
      <c r="B4" s="221"/>
      <c r="C4" s="183" t="s">
        <v>196</v>
      </c>
      <c r="D4" s="151" t="s">
        <v>39</v>
      </c>
      <c r="E4" s="106" t="s">
        <v>52</v>
      </c>
      <c r="F4" s="106" t="s">
        <v>163</v>
      </c>
      <c r="G4" s="195" t="s">
        <v>197</v>
      </c>
      <c r="H4" s="196" t="s">
        <v>39</v>
      </c>
      <c r="I4" s="155" t="s">
        <v>137</v>
      </c>
      <c r="J4" s="151" t="s">
        <v>7</v>
      </c>
      <c r="K4" s="48" t="s">
        <v>198</v>
      </c>
      <c r="L4" s="40" t="s">
        <v>39</v>
      </c>
      <c r="M4" s="40" t="s">
        <v>138</v>
      </c>
      <c r="N4" s="40" t="s">
        <v>7</v>
      </c>
    </row>
    <row r="5" spans="1:17" s="15" customFormat="1" ht="13.8" x14ac:dyDescent="0.25">
      <c r="A5" s="51">
        <v>1</v>
      </c>
      <c r="B5" s="51">
        <v>2</v>
      </c>
      <c r="C5" s="108">
        <v>3</v>
      </c>
      <c r="D5" s="108">
        <v>4</v>
      </c>
      <c r="E5" s="51">
        <v>5</v>
      </c>
      <c r="F5" s="51">
        <v>6</v>
      </c>
      <c r="G5" s="108">
        <v>7</v>
      </c>
      <c r="H5" s="108">
        <v>8</v>
      </c>
      <c r="I5" s="51">
        <v>9</v>
      </c>
      <c r="J5" s="51">
        <v>10</v>
      </c>
      <c r="K5" s="51">
        <v>11</v>
      </c>
      <c r="L5" s="51">
        <v>12</v>
      </c>
      <c r="M5" s="51">
        <v>13</v>
      </c>
      <c r="N5" s="51">
        <v>14</v>
      </c>
      <c r="O5" s="14"/>
      <c r="P5" s="14"/>
    </row>
    <row r="6" spans="1:17" ht="22.5" customHeight="1" x14ac:dyDescent="0.3">
      <c r="A6" s="70" t="s">
        <v>54</v>
      </c>
      <c r="B6" s="71" t="s">
        <v>24</v>
      </c>
      <c r="C6" s="113">
        <f>C7+C8</f>
        <v>46326.455000000002</v>
      </c>
      <c r="D6" s="113">
        <f>D7+D8</f>
        <v>45841.578219999996</v>
      </c>
      <c r="E6" s="113">
        <f t="shared" ref="E6:E37" si="0">D6-C6</f>
        <v>-484.87678000000597</v>
      </c>
      <c r="F6" s="112">
        <f t="shared" ref="F6:F37" si="1">IFERROR(D6/C6,"")</f>
        <v>0.98953347973636219</v>
      </c>
      <c r="G6" s="111">
        <f>G7+G8</f>
        <v>4000</v>
      </c>
      <c r="H6" s="111">
        <f>H7+H8</f>
        <v>4000</v>
      </c>
      <c r="I6" s="111">
        <f>H6-G6</f>
        <v>0</v>
      </c>
      <c r="J6" s="156">
        <f>IFERROR(H6/G6,"")</f>
        <v>1</v>
      </c>
      <c r="K6" s="32">
        <f t="shared" ref="K6:K37" si="2">C6+G6</f>
        <v>50326.455000000002</v>
      </c>
      <c r="L6" s="32">
        <f t="shared" ref="L6:L37" si="3">D6+H6</f>
        <v>49841.578219999996</v>
      </c>
      <c r="M6" s="32">
        <f>L6-K6</f>
        <v>-484.87678000000597</v>
      </c>
      <c r="N6" s="53">
        <f>IFERROR(L6/K6,"")</f>
        <v>0.99036536986362333</v>
      </c>
    </row>
    <row r="7" spans="1:17" s="23" customFormat="1" ht="87.75" customHeight="1" x14ac:dyDescent="0.35">
      <c r="A7" s="73" t="s">
        <v>88</v>
      </c>
      <c r="B7" s="74" t="s">
        <v>89</v>
      </c>
      <c r="C7" s="120">
        <v>31182.555</v>
      </c>
      <c r="D7" s="120">
        <v>31145.618269999999</v>
      </c>
      <c r="E7" s="120">
        <f t="shared" si="0"/>
        <v>-36.936730000001262</v>
      </c>
      <c r="F7" s="118">
        <f t="shared" si="1"/>
        <v>0.99881546813594968</v>
      </c>
      <c r="G7" s="157">
        <v>0</v>
      </c>
      <c r="H7" s="157">
        <v>0</v>
      </c>
      <c r="I7" s="157">
        <f t="shared" ref="I7:I43" si="4">H7-G7</f>
        <v>0</v>
      </c>
      <c r="J7" s="141" t="str">
        <f t="shared" ref="J7:J43" si="5">IFERROR(H7/G7,"")</f>
        <v/>
      </c>
      <c r="K7" s="41">
        <f t="shared" si="2"/>
        <v>31182.555</v>
      </c>
      <c r="L7" s="41">
        <f t="shared" si="3"/>
        <v>31145.618269999999</v>
      </c>
      <c r="M7" s="41">
        <f t="shared" ref="M7:M47" si="6">L7-K7</f>
        <v>-36.936730000001262</v>
      </c>
      <c r="N7" s="56">
        <f t="shared" ref="N7:N43" si="7">IFERROR(L7/K7,"")</f>
        <v>0.99881546813594968</v>
      </c>
      <c r="O7" s="16"/>
      <c r="P7" s="16"/>
    </row>
    <row r="8" spans="1:17" s="25" customFormat="1" ht="27" customHeight="1" x14ac:dyDescent="0.35">
      <c r="A8" s="73" t="s">
        <v>55</v>
      </c>
      <c r="B8" s="74" t="s">
        <v>90</v>
      </c>
      <c r="C8" s="120">
        <v>15143.9</v>
      </c>
      <c r="D8" s="120">
        <v>14695.959949999999</v>
      </c>
      <c r="E8" s="120">
        <f t="shared" si="0"/>
        <v>-447.94005000000107</v>
      </c>
      <c r="F8" s="118">
        <f t="shared" si="1"/>
        <v>0.97042109034000479</v>
      </c>
      <c r="G8" s="157">
        <v>4000</v>
      </c>
      <c r="H8" s="157">
        <v>4000</v>
      </c>
      <c r="I8" s="157">
        <f t="shared" si="4"/>
        <v>0</v>
      </c>
      <c r="J8" s="141">
        <f t="shared" si="5"/>
        <v>1</v>
      </c>
      <c r="K8" s="41">
        <f t="shared" si="2"/>
        <v>19143.900000000001</v>
      </c>
      <c r="L8" s="41">
        <f t="shared" si="3"/>
        <v>18695.959949999997</v>
      </c>
      <c r="M8" s="41">
        <f t="shared" si="6"/>
        <v>-447.9400500000047</v>
      </c>
      <c r="N8" s="56">
        <f t="shared" si="7"/>
        <v>0.976601421340479</v>
      </c>
      <c r="O8" s="24"/>
      <c r="P8" s="24"/>
      <c r="Q8" s="25">
        <v>1000</v>
      </c>
    </row>
    <row r="9" spans="1:17" ht="18" customHeight="1" x14ac:dyDescent="0.3">
      <c r="A9" s="70" t="s">
        <v>56</v>
      </c>
      <c r="B9" s="71" t="s">
        <v>25</v>
      </c>
      <c r="C9" s="113">
        <v>623108.91500000004</v>
      </c>
      <c r="D9" s="113">
        <v>617211.81730999995</v>
      </c>
      <c r="E9" s="113">
        <f t="shared" si="0"/>
        <v>-5897.0976900000824</v>
      </c>
      <c r="F9" s="112">
        <f t="shared" si="1"/>
        <v>0.99053600815517129</v>
      </c>
      <c r="G9" s="111">
        <v>331537.80631000001</v>
      </c>
      <c r="H9" s="111">
        <v>295876.47379000002</v>
      </c>
      <c r="I9" s="111">
        <f t="shared" si="4"/>
        <v>-35661.332519999996</v>
      </c>
      <c r="J9" s="156">
        <f t="shared" si="5"/>
        <v>0.89243660348450471</v>
      </c>
      <c r="K9" s="32">
        <f t="shared" si="2"/>
        <v>954646.72131000005</v>
      </c>
      <c r="L9" s="32">
        <f t="shared" si="3"/>
        <v>913088.29110000003</v>
      </c>
      <c r="M9" s="32">
        <f t="shared" si="6"/>
        <v>-41558.43021000002</v>
      </c>
      <c r="N9" s="53">
        <f t="shared" si="7"/>
        <v>0.956467215272083</v>
      </c>
    </row>
    <row r="10" spans="1:17" ht="20.25" customHeight="1" x14ac:dyDescent="0.3">
      <c r="A10" s="70" t="s">
        <v>45</v>
      </c>
      <c r="B10" s="75" t="s">
        <v>131</v>
      </c>
      <c r="C10" s="113">
        <v>194019.11</v>
      </c>
      <c r="D10" s="113">
        <v>184668.50637000002</v>
      </c>
      <c r="E10" s="113">
        <f t="shared" si="0"/>
        <v>-9350.6036299999687</v>
      </c>
      <c r="F10" s="112">
        <f t="shared" si="1"/>
        <v>0.95180575959759861</v>
      </c>
      <c r="G10" s="111">
        <v>150576.50485</v>
      </c>
      <c r="H10" s="111">
        <v>141108.81749000002</v>
      </c>
      <c r="I10" s="111">
        <f t="shared" si="4"/>
        <v>-9467.6873599999817</v>
      </c>
      <c r="J10" s="156">
        <f t="shared" si="5"/>
        <v>0.93712374072282112</v>
      </c>
      <c r="K10" s="32">
        <f t="shared" si="2"/>
        <v>344595.61485000001</v>
      </c>
      <c r="L10" s="32">
        <f t="shared" si="3"/>
        <v>325777.32386</v>
      </c>
      <c r="M10" s="32">
        <f t="shared" si="6"/>
        <v>-18818.290990000009</v>
      </c>
      <c r="N10" s="53">
        <f t="shared" si="7"/>
        <v>0.94539021920464228</v>
      </c>
    </row>
    <row r="11" spans="1:17" ht="27" customHeight="1" x14ac:dyDescent="0.3">
      <c r="A11" s="70" t="s">
        <v>46</v>
      </c>
      <c r="B11" s="52" t="s">
        <v>26</v>
      </c>
      <c r="C11" s="113">
        <f>SUM(C12:C26)</f>
        <v>214090.39299999998</v>
      </c>
      <c r="D11" s="113">
        <f>SUM(D12:D26)</f>
        <v>210502.92402999994</v>
      </c>
      <c r="E11" s="113">
        <f t="shared" si="0"/>
        <v>-3587.4689700000454</v>
      </c>
      <c r="F11" s="112">
        <f t="shared" si="1"/>
        <v>0.98324320433191947</v>
      </c>
      <c r="G11" s="111">
        <f>SUM(G13:G26)</f>
        <v>98328.087969999993</v>
      </c>
      <c r="H11" s="111">
        <f>SUM(H13:H26)</f>
        <v>80779.547669999985</v>
      </c>
      <c r="I11" s="111">
        <f t="shared" si="4"/>
        <v>-17548.540300000008</v>
      </c>
      <c r="J11" s="156">
        <f t="shared" si="5"/>
        <v>0.82153074810776261</v>
      </c>
      <c r="K11" s="32">
        <f t="shared" si="2"/>
        <v>312418.48096999998</v>
      </c>
      <c r="L11" s="32">
        <f t="shared" si="3"/>
        <v>291282.47169999994</v>
      </c>
      <c r="M11" s="32">
        <f t="shared" si="6"/>
        <v>-21136.009270000039</v>
      </c>
      <c r="N11" s="53">
        <f t="shared" si="7"/>
        <v>0.93234712234571804</v>
      </c>
    </row>
    <row r="12" spans="1:17" ht="72" hidden="1" x14ac:dyDescent="0.35">
      <c r="A12" s="76">
        <v>3030</v>
      </c>
      <c r="B12" s="55" t="s">
        <v>182</v>
      </c>
      <c r="C12" s="120"/>
      <c r="D12" s="120"/>
      <c r="E12" s="120">
        <f t="shared" si="0"/>
        <v>0</v>
      </c>
      <c r="F12" s="118" t="str">
        <f t="shared" si="1"/>
        <v/>
      </c>
      <c r="G12" s="158">
        <v>0</v>
      </c>
      <c r="H12" s="158">
        <v>0</v>
      </c>
      <c r="I12" s="158">
        <f t="shared" si="4"/>
        <v>0</v>
      </c>
      <c r="J12" s="159" t="str">
        <f t="shared" si="5"/>
        <v/>
      </c>
      <c r="K12" s="43">
        <f t="shared" si="2"/>
        <v>0</v>
      </c>
      <c r="L12" s="43">
        <f t="shared" si="3"/>
        <v>0</v>
      </c>
      <c r="M12" s="43">
        <f>L12-K12</f>
        <v>0</v>
      </c>
      <c r="N12" s="64" t="str">
        <f t="shared" si="7"/>
        <v/>
      </c>
    </row>
    <row r="13" spans="1:17" s="25" customFormat="1" ht="51.75" customHeight="1" x14ac:dyDescent="0.35">
      <c r="A13" s="76" t="s">
        <v>59</v>
      </c>
      <c r="B13" s="55" t="s">
        <v>93</v>
      </c>
      <c r="C13" s="120">
        <v>1000</v>
      </c>
      <c r="D13" s="120">
        <v>1000</v>
      </c>
      <c r="E13" s="120">
        <f t="shared" si="0"/>
        <v>0</v>
      </c>
      <c r="F13" s="118">
        <f t="shared" si="1"/>
        <v>1</v>
      </c>
      <c r="G13" s="157">
        <v>0</v>
      </c>
      <c r="H13" s="157">
        <v>0</v>
      </c>
      <c r="I13" s="157">
        <f t="shared" si="4"/>
        <v>0</v>
      </c>
      <c r="J13" s="141" t="str">
        <f t="shared" si="5"/>
        <v/>
      </c>
      <c r="K13" s="41">
        <f t="shared" si="2"/>
        <v>1000</v>
      </c>
      <c r="L13" s="41">
        <f t="shared" si="3"/>
        <v>1000</v>
      </c>
      <c r="M13" s="41">
        <f t="shared" si="6"/>
        <v>0</v>
      </c>
      <c r="N13" s="56">
        <f t="shared" si="7"/>
        <v>1</v>
      </c>
      <c r="O13" s="24"/>
      <c r="P13" s="24"/>
    </row>
    <row r="14" spans="1:17" s="25" customFormat="1" ht="50.25" customHeight="1" x14ac:dyDescent="0.35">
      <c r="A14" s="76" t="s">
        <v>58</v>
      </c>
      <c r="B14" s="55" t="s">
        <v>94</v>
      </c>
      <c r="C14" s="120">
        <v>275</v>
      </c>
      <c r="D14" s="120">
        <v>74.683990000000009</v>
      </c>
      <c r="E14" s="120">
        <f t="shared" si="0"/>
        <v>-200.31601000000001</v>
      </c>
      <c r="F14" s="118">
        <f t="shared" si="1"/>
        <v>0.27157814545454551</v>
      </c>
      <c r="G14" s="157">
        <v>0</v>
      </c>
      <c r="H14" s="157">
        <v>0</v>
      </c>
      <c r="I14" s="157">
        <f t="shared" si="4"/>
        <v>0</v>
      </c>
      <c r="J14" s="141" t="str">
        <f t="shared" si="5"/>
        <v/>
      </c>
      <c r="K14" s="41">
        <f t="shared" si="2"/>
        <v>275</v>
      </c>
      <c r="L14" s="41">
        <f t="shared" si="3"/>
        <v>74.683990000000009</v>
      </c>
      <c r="M14" s="41">
        <f t="shared" si="6"/>
        <v>-200.31601000000001</v>
      </c>
      <c r="N14" s="56">
        <f t="shared" si="7"/>
        <v>0.27157814545454551</v>
      </c>
      <c r="O14" s="24"/>
      <c r="P14" s="24"/>
    </row>
    <row r="15" spans="1:17" s="25" customFormat="1" ht="80.25" customHeight="1" x14ac:dyDescent="0.35">
      <c r="A15" s="76" t="s">
        <v>47</v>
      </c>
      <c r="B15" s="55" t="s">
        <v>95</v>
      </c>
      <c r="C15" s="120">
        <v>154246.26</v>
      </c>
      <c r="D15" s="120">
        <v>152415.01938999997</v>
      </c>
      <c r="E15" s="120">
        <f t="shared" si="0"/>
        <v>-1831.2406100000371</v>
      </c>
      <c r="F15" s="118">
        <f t="shared" si="1"/>
        <v>0.98812781191582844</v>
      </c>
      <c r="G15" s="157">
        <v>86654.366379999992</v>
      </c>
      <c r="H15" s="157">
        <v>70416.725099999996</v>
      </c>
      <c r="I15" s="157">
        <f t="shared" si="4"/>
        <v>-16237.641279999996</v>
      </c>
      <c r="J15" s="141">
        <f t="shared" si="5"/>
        <v>0.81261600588256477</v>
      </c>
      <c r="K15" s="41">
        <f t="shared" si="2"/>
        <v>240900.62638</v>
      </c>
      <c r="L15" s="41">
        <f t="shared" si="3"/>
        <v>222831.74448999995</v>
      </c>
      <c r="M15" s="41">
        <f t="shared" si="6"/>
        <v>-18068.881890000048</v>
      </c>
      <c r="N15" s="56">
        <f t="shared" si="7"/>
        <v>0.92499445866322516</v>
      </c>
      <c r="O15" s="24"/>
      <c r="P15" s="24"/>
    </row>
    <row r="16" spans="1:17" s="25" customFormat="1" ht="44.25" customHeight="1" x14ac:dyDescent="0.35">
      <c r="A16" s="76" t="s">
        <v>48</v>
      </c>
      <c r="B16" s="55" t="s">
        <v>96</v>
      </c>
      <c r="C16" s="120">
        <v>9200</v>
      </c>
      <c r="D16" s="120">
        <v>9051.7723100000003</v>
      </c>
      <c r="E16" s="120">
        <f t="shared" si="0"/>
        <v>-148.22768999999971</v>
      </c>
      <c r="F16" s="118">
        <f t="shared" si="1"/>
        <v>0.98388829456521743</v>
      </c>
      <c r="G16" s="157">
        <v>740.82968999999991</v>
      </c>
      <c r="H16" s="157">
        <v>738.28674000000001</v>
      </c>
      <c r="I16" s="157">
        <f t="shared" si="4"/>
        <v>-2.5429499999999052</v>
      </c>
      <c r="J16" s="141">
        <f t="shared" si="5"/>
        <v>0.99656742968819201</v>
      </c>
      <c r="K16" s="41">
        <f t="shared" si="2"/>
        <v>9940.8296900000005</v>
      </c>
      <c r="L16" s="41">
        <f t="shared" si="3"/>
        <v>9790.0590499999998</v>
      </c>
      <c r="M16" s="41">
        <f t="shared" si="6"/>
        <v>-150.77064000000064</v>
      </c>
      <c r="N16" s="56">
        <f t="shared" si="7"/>
        <v>0.98483319353598131</v>
      </c>
      <c r="O16" s="24"/>
      <c r="P16" s="24"/>
    </row>
    <row r="17" spans="1:16" s="25" customFormat="1" ht="40.5" customHeight="1" x14ac:dyDescent="0.35">
      <c r="A17" s="76" t="s">
        <v>91</v>
      </c>
      <c r="B17" s="55" t="s">
        <v>97</v>
      </c>
      <c r="C17" s="120">
        <v>3385.1</v>
      </c>
      <c r="D17" s="120">
        <v>3375.6713999999997</v>
      </c>
      <c r="E17" s="120">
        <f t="shared" si="0"/>
        <v>-9.4286000000001877</v>
      </c>
      <c r="F17" s="118">
        <f t="shared" si="1"/>
        <v>0.99721467608047021</v>
      </c>
      <c r="G17" s="157">
        <v>1500.624</v>
      </c>
      <c r="H17" s="157">
        <v>1500.624</v>
      </c>
      <c r="I17" s="157">
        <f t="shared" si="4"/>
        <v>0</v>
      </c>
      <c r="J17" s="141">
        <f t="shared" si="5"/>
        <v>1</v>
      </c>
      <c r="K17" s="41">
        <f t="shared" si="2"/>
        <v>4885.7240000000002</v>
      </c>
      <c r="L17" s="41">
        <f t="shared" si="3"/>
        <v>4876.2954</v>
      </c>
      <c r="M17" s="41">
        <f t="shared" si="6"/>
        <v>-9.4286000000001877</v>
      </c>
      <c r="N17" s="56">
        <f t="shared" si="7"/>
        <v>0.9980701734277253</v>
      </c>
      <c r="O17" s="24"/>
      <c r="P17" s="24"/>
    </row>
    <row r="18" spans="1:16" s="25" customFormat="1" ht="67.5" customHeight="1" x14ac:dyDescent="0.35">
      <c r="A18" s="76" t="s">
        <v>49</v>
      </c>
      <c r="B18" s="55" t="s">
        <v>189</v>
      </c>
      <c r="C18" s="120">
        <v>1330</v>
      </c>
      <c r="D18" s="120">
        <v>1272.7983000000002</v>
      </c>
      <c r="E18" s="120">
        <f t="shared" si="0"/>
        <v>-57.201699999999846</v>
      </c>
      <c r="F18" s="118">
        <f t="shared" si="1"/>
        <v>0.95699120300751894</v>
      </c>
      <c r="G18" s="157">
        <v>0</v>
      </c>
      <c r="H18" s="157">
        <v>0</v>
      </c>
      <c r="I18" s="157">
        <f t="shared" si="4"/>
        <v>0</v>
      </c>
      <c r="J18" s="141" t="str">
        <f t="shared" si="5"/>
        <v/>
      </c>
      <c r="K18" s="41">
        <f t="shared" si="2"/>
        <v>1330</v>
      </c>
      <c r="L18" s="41">
        <f t="shared" si="3"/>
        <v>1272.7983000000002</v>
      </c>
      <c r="M18" s="41">
        <f t="shared" si="6"/>
        <v>-57.201699999999846</v>
      </c>
      <c r="N18" s="56">
        <f t="shared" si="7"/>
        <v>0.95699120300751894</v>
      </c>
      <c r="O18" s="24"/>
      <c r="P18" s="24"/>
    </row>
    <row r="19" spans="1:16" s="25" customFormat="1" ht="72" x14ac:dyDescent="0.35">
      <c r="A19" s="76" t="s">
        <v>50</v>
      </c>
      <c r="B19" s="55" t="s">
        <v>98</v>
      </c>
      <c r="C19" s="120">
        <v>0</v>
      </c>
      <c r="D19" s="120">
        <v>0</v>
      </c>
      <c r="E19" s="120">
        <f t="shared" si="0"/>
        <v>0</v>
      </c>
      <c r="F19" s="118" t="str">
        <f t="shared" si="1"/>
        <v/>
      </c>
      <c r="G19" s="157">
        <v>52.210050000000003</v>
      </c>
      <c r="H19" s="157">
        <v>0</v>
      </c>
      <c r="I19" s="157">
        <f t="shared" si="4"/>
        <v>-52.210050000000003</v>
      </c>
      <c r="J19" s="141">
        <f t="shared" si="5"/>
        <v>0</v>
      </c>
      <c r="K19" s="41">
        <f t="shared" si="2"/>
        <v>52.210050000000003</v>
      </c>
      <c r="L19" s="41">
        <f t="shared" si="3"/>
        <v>0</v>
      </c>
      <c r="M19" s="41">
        <f t="shared" si="6"/>
        <v>-52.210050000000003</v>
      </c>
      <c r="N19" s="56">
        <f t="shared" si="7"/>
        <v>0</v>
      </c>
      <c r="O19" s="24"/>
      <c r="P19" s="24"/>
    </row>
    <row r="20" spans="1:16" s="25" customFormat="1" ht="90" hidden="1" x14ac:dyDescent="0.35">
      <c r="A20" s="76">
        <v>3160</v>
      </c>
      <c r="B20" s="55" t="s">
        <v>175</v>
      </c>
      <c r="C20" s="120">
        <v>0</v>
      </c>
      <c r="D20" s="120">
        <v>0</v>
      </c>
      <c r="E20" s="120">
        <f t="shared" si="0"/>
        <v>0</v>
      </c>
      <c r="F20" s="118" t="str">
        <f t="shared" si="1"/>
        <v/>
      </c>
      <c r="G20" s="157">
        <v>0</v>
      </c>
      <c r="H20" s="157">
        <v>0</v>
      </c>
      <c r="I20" s="157"/>
      <c r="J20" s="141" t="str">
        <f t="shared" si="5"/>
        <v/>
      </c>
      <c r="K20" s="41">
        <f t="shared" si="2"/>
        <v>0</v>
      </c>
      <c r="L20" s="41">
        <f t="shared" si="3"/>
        <v>0</v>
      </c>
      <c r="M20" s="41">
        <f>L20-K20</f>
        <v>0</v>
      </c>
      <c r="N20" s="56" t="str">
        <f t="shared" si="7"/>
        <v/>
      </c>
      <c r="O20" s="24"/>
      <c r="P20" s="24"/>
    </row>
    <row r="21" spans="1:16" s="25" customFormat="1" ht="36" customHeight="1" x14ac:dyDescent="0.35">
      <c r="A21" s="76" t="s">
        <v>92</v>
      </c>
      <c r="B21" s="55" t="s">
        <v>99</v>
      </c>
      <c r="C21" s="120">
        <v>534.42700000000002</v>
      </c>
      <c r="D21" s="120">
        <v>517.79213000000004</v>
      </c>
      <c r="E21" s="120">
        <f t="shared" si="0"/>
        <v>-16.634869999999978</v>
      </c>
      <c r="F21" s="118">
        <f t="shared" si="1"/>
        <v>0.96887344763644057</v>
      </c>
      <c r="G21" s="157">
        <v>0</v>
      </c>
      <c r="H21" s="157">
        <v>0</v>
      </c>
      <c r="I21" s="157">
        <f t="shared" si="4"/>
        <v>0</v>
      </c>
      <c r="J21" s="141" t="str">
        <f t="shared" si="5"/>
        <v/>
      </c>
      <c r="K21" s="41">
        <f t="shared" si="2"/>
        <v>534.42700000000002</v>
      </c>
      <c r="L21" s="41">
        <f t="shared" si="3"/>
        <v>517.79213000000004</v>
      </c>
      <c r="M21" s="41">
        <f t="shared" si="6"/>
        <v>-16.634869999999978</v>
      </c>
      <c r="N21" s="56">
        <f t="shared" si="7"/>
        <v>0.96887344763644057</v>
      </c>
      <c r="O21" s="24"/>
      <c r="P21" s="24"/>
    </row>
    <row r="22" spans="1:16" s="25" customFormat="1" ht="23.25" customHeight="1" x14ac:dyDescent="0.35">
      <c r="A22" s="76" t="s">
        <v>60</v>
      </c>
      <c r="B22" s="55" t="s">
        <v>57</v>
      </c>
      <c r="C22" s="120">
        <v>9011.2099999999991</v>
      </c>
      <c r="D22" s="120">
        <v>8809.0716699999994</v>
      </c>
      <c r="E22" s="120">
        <f t="shared" si="0"/>
        <v>-202.13832999999977</v>
      </c>
      <c r="F22" s="118">
        <f t="shared" si="1"/>
        <v>0.97756812570120999</v>
      </c>
      <c r="G22" s="157">
        <v>0</v>
      </c>
      <c r="H22" s="157">
        <v>0</v>
      </c>
      <c r="I22" s="157">
        <f t="shared" si="4"/>
        <v>0</v>
      </c>
      <c r="J22" s="141" t="str">
        <f t="shared" si="5"/>
        <v/>
      </c>
      <c r="K22" s="41">
        <f t="shared" si="2"/>
        <v>9011.2099999999991</v>
      </c>
      <c r="L22" s="41">
        <f t="shared" si="3"/>
        <v>8809.0716699999994</v>
      </c>
      <c r="M22" s="41">
        <f t="shared" si="6"/>
        <v>-202.13832999999977</v>
      </c>
      <c r="N22" s="56">
        <f t="shared" si="7"/>
        <v>0.97756812570120999</v>
      </c>
      <c r="O22" s="24"/>
      <c r="P22" s="24"/>
    </row>
    <row r="23" spans="1:16" s="25" customFormat="1" ht="40.5" customHeight="1" x14ac:dyDescent="0.35">
      <c r="A23" s="76" t="s">
        <v>51</v>
      </c>
      <c r="B23" s="55" t="s">
        <v>100</v>
      </c>
      <c r="C23" s="120">
        <v>9716.4</v>
      </c>
      <c r="D23" s="120">
        <v>9294.1299600000002</v>
      </c>
      <c r="E23" s="120">
        <f t="shared" si="0"/>
        <v>-422.27003999999943</v>
      </c>
      <c r="F23" s="118">
        <f t="shared" si="1"/>
        <v>0.95654048412992476</v>
      </c>
      <c r="G23" s="157">
        <v>1078.0846899999999</v>
      </c>
      <c r="H23" s="157">
        <v>465.60906</v>
      </c>
      <c r="I23" s="157">
        <f t="shared" si="4"/>
        <v>-612.47562999999991</v>
      </c>
      <c r="J23" s="141">
        <f t="shared" si="5"/>
        <v>0.43188542080121745</v>
      </c>
      <c r="K23" s="41">
        <f t="shared" si="2"/>
        <v>10794.484689999999</v>
      </c>
      <c r="L23" s="41">
        <f t="shared" si="3"/>
        <v>9759.7390200000009</v>
      </c>
      <c r="M23" s="41">
        <f t="shared" si="6"/>
        <v>-1034.7456699999984</v>
      </c>
      <c r="N23" s="56">
        <f t="shared" si="7"/>
        <v>0.90414126290265751</v>
      </c>
      <c r="O23" s="24"/>
      <c r="P23" s="24"/>
    </row>
    <row r="24" spans="1:16" s="25" customFormat="1" ht="40.5" hidden="1" customHeight="1" x14ac:dyDescent="0.35">
      <c r="A24" s="76">
        <v>3210</v>
      </c>
      <c r="B24" s="55" t="s">
        <v>176</v>
      </c>
      <c r="C24" s="120">
        <v>0</v>
      </c>
      <c r="D24" s="120">
        <v>0</v>
      </c>
      <c r="E24" s="120">
        <f t="shared" si="0"/>
        <v>0</v>
      </c>
      <c r="F24" s="118" t="str">
        <f t="shared" si="1"/>
        <v/>
      </c>
      <c r="G24" s="157">
        <v>0</v>
      </c>
      <c r="H24" s="157">
        <v>0</v>
      </c>
      <c r="I24" s="157"/>
      <c r="J24" s="141" t="str">
        <f t="shared" si="5"/>
        <v/>
      </c>
      <c r="K24" s="41">
        <f t="shared" si="2"/>
        <v>0</v>
      </c>
      <c r="L24" s="41">
        <f t="shared" si="3"/>
        <v>0</v>
      </c>
      <c r="M24" s="41">
        <f>L24-K24</f>
        <v>0</v>
      </c>
      <c r="N24" s="56" t="str">
        <f t="shared" si="7"/>
        <v/>
      </c>
      <c r="O24" s="24"/>
      <c r="P24" s="24"/>
    </row>
    <row r="25" spans="1:16" s="25" customFormat="1" ht="66.75" customHeight="1" x14ac:dyDescent="0.35">
      <c r="A25" s="76">
        <v>3230</v>
      </c>
      <c r="B25" s="55" t="s">
        <v>160</v>
      </c>
      <c r="C25" s="120">
        <v>650</v>
      </c>
      <c r="D25" s="120">
        <v>650</v>
      </c>
      <c r="E25" s="120">
        <f t="shared" si="0"/>
        <v>0</v>
      </c>
      <c r="F25" s="118">
        <f t="shared" si="1"/>
        <v>1</v>
      </c>
      <c r="G25" s="157">
        <v>1182.7860000000001</v>
      </c>
      <c r="H25" s="157">
        <v>1181.8253500000001</v>
      </c>
      <c r="I25" s="157">
        <f t="shared" si="4"/>
        <v>-0.9606499999999869</v>
      </c>
      <c r="J25" s="141">
        <f t="shared" si="5"/>
        <v>0.99918780743093005</v>
      </c>
      <c r="K25" s="41">
        <f t="shared" si="2"/>
        <v>1832.7860000000001</v>
      </c>
      <c r="L25" s="41">
        <f t="shared" si="3"/>
        <v>1831.8253500000001</v>
      </c>
      <c r="M25" s="41">
        <f t="shared" si="6"/>
        <v>-0.9606499999999869</v>
      </c>
      <c r="N25" s="56">
        <f t="shared" si="7"/>
        <v>0.999475852609088</v>
      </c>
      <c r="O25" s="24"/>
      <c r="P25" s="24"/>
    </row>
    <row r="26" spans="1:16" s="25" customFormat="1" ht="23.25" customHeight="1" x14ac:dyDescent="0.35">
      <c r="A26" s="76" t="s">
        <v>61</v>
      </c>
      <c r="B26" s="55" t="s">
        <v>101</v>
      </c>
      <c r="C26" s="120">
        <v>24741.995999999999</v>
      </c>
      <c r="D26" s="120">
        <v>24041.98488</v>
      </c>
      <c r="E26" s="120">
        <f t="shared" si="0"/>
        <v>-700.01111999999921</v>
      </c>
      <c r="F26" s="118">
        <f t="shared" si="1"/>
        <v>0.97170757282476328</v>
      </c>
      <c r="G26" s="157">
        <v>7119.1871600000004</v>
      </c>
      <c r="H26" s="157">
        <v>6476.4774200000002</v>
      </c>
      <c r="I26" s="157">
        <f t="shared" si="4"/>
        <v>-642.70974000000024</v>
      </c>
      <c r="J26" s="141">
        <f t="shared" si="5"/>
        <v>0.9097214716293538</v>
      </c>
      <c r="K26" s="41">
        <f t="shared" si="2"/>
        <v>31861.18316</v>
      </c>
      <c r="L26" s="41">
        <f t="shared" si="3"/>
        <v>30518.462299999999</v>
      </c>
      <c r="M26" s="41">
        <f t="shared" si="6"/>
        <v>-1342.7208600000013</v>
      </c>
      <c r="N26" s="56">
        <f t="shared" si="7"/>
        <v>0.95785715636305324</v>
      </c>
      <c r="O26" s="24"/>
      <c r="P26" s="24"/>
    </row>
    <row r="27" spans="1:16" s="8" customFormat="1" ht="17.399999999999999" x14ac:dyDescent="0.3">
      <c r="A27" s="78" t="s">
        <v>62</v>
      </c>
      <c r="B27" s="79" t="s">
        <v>28</v>
      </c>
      <c r="C27" s="113">
        <v>110017.5</v>
      </c>
      <c r="D27" s="113">
        <v>109086.60204000001</v>
      </c>
      <c r="E27" s="113">
        <f t="shared" si="0"/>
        <v>-930.89795999998751</v>
      </c>
      <c r="F27" s="112">
        <f t="shared" si="1"/>
        <v>0.99153863739859582</v>
      </c>
      <c r="G27" s="111">
        <v>5582.9829400000008</v>
      </c>
      <c r="H27" s="111">
        <v>3577.7227900000003</v>
      </c>
      <c r="I27" s="111">
        <f t="shared" si="4"/>
        <v>-2005.2601500000005</v>
      </c>
      <c r="J27" s="156">
        <f t="shared" si="5"/>
        <v>0.64082638769446065</v>
      </c>
      <c r="K27" s="32">
        <f t="shared" si="2"/>
        <v>115600.48294</v>
      </c>
      <c r="L27" s="32">
        <f t="shared" si="3"/>
        <v>112664.32483000001</v>
      </c>
      <c r="M27" s="32">
        <f t="shared" si="6"/>
        <v>-2936.1581099999894</v>
      </c>
      <c r="N27" s="53">
        <f t="shared" si="7"/>
        <v>0.97460081450071501</v>
      </c>
      <c r="O27" s="7"/>
      <c r="P27" s="7"/>
    </row>
    <row r="28" spans="1:16" s="8" customFormat="1" ht="32.25" customHeight="1" x14ac:dyDescent="0.3">
      <c r="A28" s="80" t="s">
        <v>63</v>
      </c>
      <c r="B28" s="79" t="s">
        <v>29</v>
      </c>
      <c r="C28" s="113">
        <v>56736.1</v>
      </c>
      <c r="D28" s="113">
        <v>56540.295600000005</v>
      </c>
      <c r="E28" s="113">
        <f t="shared" si="0"/>
        <v>-195.80439999999362</v>
      </c>
      <c r="F28" s="112">
        <f t="shared" si="1"/>
        <v>0.996548856900633</v>
      </c>
      <c r="G28" s="111">
        <v>1185.67473</v>
      </c>
      <c r="H28" s="111">
        <v>552.9828</v>
      </c>
      <c r="I28" s="111">
        <f t="shared" si="4"/>
        <v>-632.69192999999996</v>
      </c>
      <c r="J28" s="156">
        <f t="shared" si="5"/>
        <v>0.46638659491376694</v>
      </c>
      <c r="K28" s="32">
        <f t="shared" si="2"/>
        <v>57921.774729999997</v>
      </c>
      <c r="L28" s="32">
        <f t="shared" si="3"/>
        <v>57093.278400000003</v>
      </c>
      <c r="M28" s="32">
        <f t="shared" si="6"/>
        <v>-828.49632999999449</v>
      </c>
      <c r="N28" s="53">
        <f t="shared" si="7"/>
        <v>0.98569628893689809</v>
      </c>
      <c r="O28" s="7"/>
      <c r="P28" s="7"/>
    </row>
    <row r="29" spans="1:16" s="8" customFormat="1" ht="24" customHeight="1" x14ac:dyDescent="0.3">
      <c r="A29" s="80" t="s">
        <v>64</v>
      </c>
      <c r="B29" s="79" t="s">
        <v>27</v>
      </c>
      <c r="C29" s="113">
        <v>6168.2020000000002</v>
      </c>
      <c r="D29" s="113">
        <v>6130.9440300000006</v>
      </c>
      <c r="E29" s="113">
        <f t="shared" si="0"/>
        <v>-37.257969999999659</v>
      </c>
      <c r="F29" s="112">
        <f t="shared" si="1"/>
        <v>0.99395967090571946</v>
      </c>
      <c r="G29" s="111">
        <v>16573.913</v>
      </c>
      <c r="H29" s="111">
        <v>15526.103300000001</v>
      </c>
      <c r="I29" s="111">
        <f t="shared" si="4"/>
        <v>-1047.8096999999998</v>
      </c>
      <c r="J29" s="156">
        <f t="shared" si="5"/>
        <v>0.93677958246794224</v>
      </c>
      <c r="K29" s="32">
        <f t="shared" si="2"/>
        <v>22742.115000000002</v>
      </c>
      <c r="L29" s="32">
        <f t="shared" si="3"/>
        <v>21657.047330000001</v>
      </c>
      <c r="M29" s="32">
        <f t="shared" ref="M29:M43" si="8">L29-K29</f>
        <v>-1085.0676700000004</v>
      </c>
      <c r="N29" s="53">
        <f t="shared" si="7"/>
        <v>0.95228818120038528</v>
      </c>
      <c r="O29" s="7"/>
      <c r="P29" s="7"/>
    </row>
    <row r="30" spans="1:16" s="8" customFormat="1" ht="24" customHeight="1" x14ac:dyDescent="0.3">
      <c r="A30" s="80" t="s">
        <v>65</v>
      </c>
      <c r="B30" s="79" t="s">
        <v>106</v>
      </c>
      <c r="C30" s="113">
        <f>SUM(C31:C36)</f>
        <v>102710.145</v>
      </c>
      <c r="D30" s="113">
        <f>SUM(D31:D36)</f>
        <v>101217.00298999999</v>
      </c>
      <c r="E30" s="113">
        <f t="shared" si="0"/>
        <v>-1493.1420100000105</v>
      </c>
      <c r="F30" s="112">
        <f t="shared" si="1"/>
        <v>0.98546256545543764</v>
      </c>
      <c r="G30" s="111">
        <f>SUM(G31:G36)</f>
        <v>175097.75964</v>
      </c>
      <c r="H30" s="111">
        <f>SUM(H31:H36)</f>
        <v>95263.855130000011</v>
      </c>
      <c r="I30" s="111">
        <f t="shared" si="4"/>
        <v>-79833.904509999993</v>
      </c>
      <c r="J30" s="156">
        <f t="shared" si="5"/>
        <v>0.54406095957973399</v>
      </c>
      <c r="K30" s="32">
        <f t="shared" si="2"/>
        <v>277807.90464000002</v>
      </c>
      <c r="L30" s="32">
        <f t="shared" si="3"/>
        <v>196480.85811999999</v>
      </c>
      <c r="M30" s="32">
        <f t="shared" si="8"/>
        <v>-81327.046520000033</v>
      </c>
      <c r="N30" s="53">
        <f t="shared" si="7"/>
        <v>0.70725438275275698</v>
      </c>
      <c r="O30" s="7"/>
      <c r="P30" s="7"/>
    </row>
    <row r="31" spans="1:16" s="25" customFormat="1" ht="39" customHeight="1" x14ac:dyDescent="0.35">
      <c r="A31" s="81" t="s">
        <v>102</v>
      </c>
      <c r="B31" s="82" t="s">
        <v>107</v>
      </c>
      <c r="C31" s="120">
        <v>130</v>
      </c>
      <c r="D31" s="120">
        <v>70.515000000000001</v>
      </c>
      <c r="E31" s="120">
        <f t="shared" si="0"/>
        <v>-59.484999999999999</v>
      </c>
      <c r="F31" s="118">
        <f t="shared" si="1"/>
        <v>0.5424230769230769</v>
      </c>
      <c r="G31" s="120"/>
      <c r="H31" s="120">
        <v>0</v>
      </c>
      <c r="I31" s="120">
        <f t="shared" si="4"/>
        <v>0</v>
      </c>
      <c r="J31" s="141" t="str">
        <f t="shared" si="5"/>
        <v/>
      </c>
      <c r="K31" s="41">
        <f t="shared" si="2"/>
        <v>130</v>
      </c>
      <c r="L31" s="41">
        <f t="shared" si="3"/>
        <v>70.515000000000001</v>
      </c>
      <c r="M31" s="41">
        <f t="shared" si="8"/>
        <v>-59.484999999999999</v>
      </c>
      <c r="N31" s="56">
        <f t="shared" si="7"/>
        <v>0.5424230769230769</v>
      </c>
      <c r="O31" s="24"/>
      <c r="P31" s="24"/>
    </row>
    <row r="32" spans="1:16" s="25" customFormat="1" ht="18" x14ac:dyDescent="0.35">
      <c r="A32" s="81" t="s">
        <v>69</v>
      </c>
      <c r="B32" s="82" t="s">
        <v>206</v>
      </c>
      <c r="C32" s="120">
        <v>0</v>
      </c>
      <c r="D32" s="120">
        <v>0</v>
      </c>
      <c r="E32" s="120">
        <f t="shared" si="0"/>
        <v>0</v>
      </c>
      <c r="F32" s="118" t="str">
        <f t="shared" si="1"/>
        <v/>
      </c>
      <c r="G32" s="120">
        <v>31.1266</v>
      </c>
      <c r="H32" s="120">
        <v>31.1266</v>
      </c>
      <c r="I32" s="120">
        <f t="shared" si="4"/>
        <v>0</v>
      </c>
      <c r="J32" s="141">
        <f t="shared" si="5"/>
        <v>1</v>
      </c>
      <c r="K32" s="41">
        <f t="shared" si="2"/>
        <v>31.1266</v>
      </c>
      <c r="L32" s="41">
        <f t="shared" si="3"/>
        <v>31.1266</v>
      </c>
      <c r="M32" s="41">
        <f t="shared" si="8"/>
        <v>0</v>
      </c>
      <c r="N32" s="56">
        <f t="shared" si="7"/>
        <v>1</v>
      </c>
      <c r="O32" s="9"/>
      <c r="P32" s="24"/>
    </row>
    <row r="33" spans="1:16" s="25" customFormat="1" ht="36" x14ac:dyDescent="0.35">
      <c r="A33" s="81" t="s">
        <v>70</v>
      </c>
      <c r="B33" s="82" t="s">
        <v>108</v>
      </c>
      <c r="C33" s="120">
        <v>95900</v>
      </c>
      <c r="D33" s="120">
        <v>95884.862909999996</v>
      </c>
      <c r="E33" s="120">
        <f t="shared" si="0"/>
        <v>-15.137090000003809</v>
      </c>
      <c r="F33" s="118">
        <f t="shared" si="1"/>
        <v>0.9998421575599582</v>
      </c>
      <c r="G33" s="120">
        <v>2050.64624</v>
      </c>
      <c r="H33" s="120">
        <v>1349.7008500000002</v>
      </c>
      <c r="I33" s="120">
        <f t="shared" si="4"/>
        <v>-700.94538999999986</v>
      </c>
      <c r="J33" s="141">
        <f t="shared" si="5"/>
        <v>0.65818317351509648</v>
      </c>
      <c r="K33" s="41">
        <f t="shared" si="2"/>
        <v>97950.646240000002</v>
      </c>
      <c r="L33" s="41">
        <f t="shared" si="3"/>
        <v>97234.56375999999</v>
      </c>
      <c r="M33" s="41">
        <f t="shared" si="8"/>
        <v>-716.08248000001186</v>
      </c>
      <c r="N33" s="56">
        <f t="shared" si="7"/>
        <v>0.99268935420553062</v>
      </c>
      <c r="O33" s="9"/>
      <c r="P33" s="24"/>
    </row>
    <row r="34" spans="1:16" s="25" customFormat="1" ht="18" hidden="1" x14ac:dyDescent="0.35">
      <c r="A34" s="81" t="s">
        <v>177</v>
      </c>
      <c r="B34" s="82" t="s">
        <v>178</v>
      </c>
      <c r="C34" s="120">
        <v>0</v>
      </c>
      <c r="D34" s="120">
        <v>0</v>
      </c>
      <c r="E34" s="120">
        <f t="shared" si="0"/>
        <v>0</v>
      </c>
      <c r="F34" s="118" t="str">
        <f t="shared" si="1"/>
        <v/>
      </c>
      <c r="G34" s="120">
        <v>0</v>
      </c>
      <c r="H34" s="120">
        <v>0</v>
      </c>
      <c r="I34" s="120"/>
      <c r="J34" s="141" t="str">
        <f t="shared" si="5"/>
        <v/>
      </c>
      <c r="K34" s="41">
        <f t="shared" si="2"/>
        <v>0</v>
      </c>
      <c r="L34" s="41">
        <f t="shared" si="3"/>
        <v>0</v>
      </c>
      <c r="M34" s="41">
        <f>L34-K34</f>
        <v>0</v>
      </c>
      <c r="N34" s="56" t="str">
        <f>IFERROR(L34/K34,"")</f>
        <v/>
      </c>
      <c r="O34" s="9"/>
      <c r="P34" s="24"/>
    </row>
    <row r="35" spans="1:16" s="25" customFormat="1" ht="36" x14ac:dyDescent="0.35">
      <c r="A35" s="81" t="s">
        <v>68</v>
      </c>
      <c r="B35" s="82" t="s">
        <v>179</v>
      </c>
      <c r="C35" s="120">
        <v>6680.1450000000004</v>
      </c>
      <c r="D35" s="120">
        <v>5261.6250799999998</v>
      </c>
      <c r="E35" s="120">
        <f t="shared" si="0"/>
        <v>-1418.5199200000006</v>
      </c>
      <c r="F35" s="118">
        <f t="shared" si="1"/>
        <v>0.78765132792776194</v>
      </c>
      <c r="G35" s="120">
        <v>0</v>
      </c>
      <c r="H35" s="120">
        <v>0</v>
      </c>
      <c r="I35" s="120"/>
      <c r="J35" s="141" t="str">
        <f t="shared" si="5"/>
        <v/>
      </c>
      <c r="K35" s="41">
        <f t="shared" si="2"/>
        <v>6680.1450000000004</v>
      </c>
      <c r="L35" s="41">
        <f t="shared" si="3"/>
        <v>5261.6250799999998</v>
      </c>
      <c r="M35" s="41">
        <f>L35-K35</f>
        <v>-1418.5199200000006</v>
      </c>
      <c r="N35" s="56">
        <f>IFERROR(L35/K35,"")</f>
        <v>0.78765132792776194</v>
      </c>
      <c r="O35" s="9"/>
      <c r="P35" s="24"/>
    </row>
    <row r="36" spans="1:16" s="8" customFormat="1" ht="54" x14ac:dyDescent="0.35">
      <c r="A36" s="81" t="s">
        <v>132</v>
      </c>
      <c r="B36" s="82" t="s">
        <v>133</v>
      </c>
      <c r="C36" s="120">
        <v>0</v>
      </c>
      <c r="D36" s="120">
        <v>0</v>
      </c>
      <c r="E36" s="120">
        <f t="shared" si="0"/>
        <v>0</v>
      </c>
      <c r="F36" s="161" t="str">
        <f t="shared" si="1"/>
        <v/>
      </c>
      <c r="G36" s="120">
        <v>173015.98680000001</v>
      </c>
      <c r="H36" s="120">
        <v>93883.027680000014</v>
      </c>
      <c r="I36" s="120">
        <f t="shared" si="4"/>
        <v>-79132.95912</v>
      </c>
      <c r="J36" s="141">
        <f t="shared" si="5"/>
        <v>0.54262631688784502</v>
      </c>
      <c r="K36" s="41">
        <f t="shared" si="2"/>
        <v>173015.98680000001</v>
      </c>
      <c r="L36" s="41">
        <f t="shared" si="3"/>
        <v>93883.027680000014</v>
      </c>
      <c r="M36" s="41">
        <f>L36-K36</f>
        <v>-79132.95912</v>
      </c>
      <c r="N36" s="56">
        <f>IFERROR(L36/K36,"")</f>
        <v>0.54262631688784502</v>
      </c>
      <c r="O36" s="9"/>
      <c r="P36" s="7"/>
    </row>
    <row r="37" spans="1:16" s="8" customFormat="1" ht="17.399999999999999" x14ac:dyDescent="0.3">
      <c r="A37" s="80" t="s">
        <v>66</v>
      </c>
      <c r="B37" s="79" t="s">
        <v>109</v>
      </c>
      <c r="C37" s="113">
        <f>SUM(C38:C43)</f>
        <v>29939.603999999999</v>
      </c>
      <c r="D37" s="113">
        <f>SUM(D38:D43)</f>
        <v>18597.804</v>
      </c>
      <c r="E37" s="113">
        <f t="shared" si="0"/>
        <v>-11341.8</v>
      </c>
      <c r="F37" s="112">
        <f t="shared" si="1"/>
        <v>0.62117735424957521</v>
      </c>
      <c r="G37" s="111">
        <f>G38+G40+G41+G43+G39</f>
        <v>4078.0430000000001</v>
      </c>
      <c r="H37" s="111">
        <f>(H38+H40+H41+H43+H39)</f>
        <v>1895.4677099999999</v>
      </c>
      <c r="I37" s="111">
        <f t="shared" si="4"/>
        <v>-2182.5752900000002</v>
      </c>
      <c r="J37" s="156">
        <f t="shared" si="5"/>
        <v>0.46479836284217696</v>
      </c>
      <c r="K37" s="32">
        <f t="shared" si="2"/>
        <v>34017.646999999997</v>
      </c>
      <c r="L37" s="32">
        <f t="shared" si="3"/>
        <v>20493.271710000001</v>
      </c>
      <c r="M37" s="32">
        <f t="shared" si="8"/>
        <v>-13524.375289999996</v>
      </c>
      <c r="N37" s="53">
        <f t="shared" si="7"/>
        <v>0.60243060638497437</v>
      </c>
      <c r="O37" s="9"/>
      <c r="P37" s="7"/>
    </row>
    <row r="38" spans="1:16" s="25" customFormat="1" ht="45.75" customHeight="1" x14ac:dyDescent="0.35">
      <c r="A38" s="81" t="s">
        <v>67</v>
      </c>
      <c r="B38" s="82" t="s">
        <v>190</v>
      </c>
      <c r="C38" s="120">
        <v>1098</v>
      </c>
      <c r="D38" s="120">
        <v>1005.37199</v>
      </c>
      <c r="E38" s="120">
        <f t="shared" ref="E38:E54" si="9">D38-C38</f>
        <v>-92.628010000000017</v>
      </c>
      <c r="F38" s="118">
        <f t="shared" ref="F38:F54" si="10">IFERROR(D38/C38,"")</f>
        <v>0.91563933515482698</v>
      </c>
      <c r="G38" s="120">
        <v>760</v>
      </c>
      <c r="H38" s="120">
        <v>299.98471000000001</v>
      </c>
      <c r="I38" s="120">
        <f t="shared" si="4"/>
        <v>-460.01528999999999</v>
      </c>
      <c r="J38" s="141">
        <f t="shared" si="5"/>
        <v>0.39471672368421051</v>
      </c>
      <c r="K38" s="41">
        <f t="shared" ref="K38:K58" si="11">C38+G38</f>
        <v>1858</v>
      </c>
      <c r="L38" s="41">
        <f t="shared" ref="L38:L58" si="12">D38+H38</f>
        <v>1305.3567</v>
      </c>
      <c r="M38" s="41">
        <f t="shared" si="8"/>
        <v>-552.64329999999995</v>
      </c>
      <c r="N38" s="56">
        <f t="shared" si="7"/>
        <v>0.70256011840688914</v>
      </c>
      <c r="O38" s="9"/>
      <c r="P38" s="24"/>
    </row>
    <row r="39" spans="1:16" s="25" customFormat="1" ht="24.75" customHeight="1" x14ac:dyDescent="0.35">
      <c r="A39" s="81" t="s">
        <v>149</v>
      </c>
      <c r="B39" s="82" t="s">
        <v>150</v>
      </c>
      <c r="C39" s="120">
        <v>20104</v>
      </c>
      <c r="D39" s="120">
        <v>16898.624319999999</v>
      </c>
      <c r="E39" s="120">
        <f t="shared" si="9"/>
        <v>-3205.375680000001</v>
      </c>
      <c r="F39" s="118">
        <f t="shared" si="10"/>
        <v>0.84056030242737756</v>
      </c>
      <c r="G39" s="120">
        <v>100</v>
      </c>
      <c r="H39" s="120">
        <v>99.8</v>
      </c>
      <c r="I39" s="120">
        <f t="shared" si="4"/>
        <v>-0.20000000000000284</v>
      </c>
      <c r="J39" s="141">
        <f t="shared" si="5"/>
        <v>0.998</v>
      </c>
      <c r="K39" s="41">
        <f t="shared" si="11"/>
        <v>20204</v>
      </c>
      <c r="L39" s="41">
        <f t="shared" si="12"/>
        <v>16998.424319999998</v>
      </c>
      <c r="M39" s="41">
        <f>L39-K39</f>
        <v>-3205.5756800000017</v>
      </c>
      <c r="N39" s="56">
        <f t="shared" si="7"/>
        <v>0.84133955256384862</v>
      </c>
      <c r="O39" s="9"/>
      <c r="P39" s="24"/>
    </row>
    <row r="40" spans="1:16" s="25" customFormat="1" ht="24.75" customHeight="1" x14ac:dyDescent="0.35">
      <c r="A40" s="81" t="s">
        <v>103</v>
      </c>
      <c r="B40" s="82" t="s">
        <v>110</v>
      </c>
      <c r="C40" s="120">
        <v>0</v>
      </c>
      <c r="D40" s="120">
        <v>0</v>
      </c>
      <c r="E40" s="120">
        <f t="shared" si="9"/>
        <v>0</v>
      </c>
      <c r="F40" s="118" t="str">
        <f t="shared" si="10"/>
        <v/>
      </c>
      <c r="G40" s="120">
        <v>1721.8</v>
      </c>
      <c r="H40" s="120">
        <v>0</v>
      </c>
      <c r="I40" s="120">
        <f t="shared" si="4"/>
        <v>-1721.8</v>
      </c>
      <c r="J40" s="141">
        <f t="shared" si="5"/>
        <v>0</v>
      </c>
      <c r="K40" s="41">
        <f t="shared" si="11"/>
        <v>1721.8</v>
      </c>
      <c r="L40" s="41">
        <f t="shared" si="12"/>
        <v>0</v>
      </c>
      <c r="M40" s="41">
        <f t="shared" si="8"/>
        <v>-1721.8</v>
      </c>
      <c r="N40" s="56">
        <f t="shared" si="7"/>
        <v>0</v>
      </c>
      <c r="O40" s="9"/>
      <c r="P40" s="24"/>
    </row>
    <row r="41" spans="1:16" s="25" customFormat="1" ht="27.75" customHeight="1" x14ac:dyDescent="0.35">
      <c r="A41" s="81" t="s">
        <v>104</v>
      </c>
      <c r="B41" s="82" t="s">
        <v>191</v>
      </c>
      <c r="C41" s="120">
        <v>835.6</v>
      </c>
      <c r="D41" s="120">
        <v>693.80768999999998</v>
      </c>
      <c r="E41" s="120">
        <f t="shared" si="9"/>
        <v>-141.79231000000004</v>
      </c>
      <c r="F41" s="118">
        <f t="shared" si="10"/>
        <v>0.83031078267113445</v>
      </c>
      <c r="G41" s="120">
        <v>0</v>
      </c>
      <c r="H41" s="120">
        <v>0</v>
      </c>
      <c r="I41" s="120">
        <f t="shared" si="4"/>
        <v>0</v>
      </c>
      <c r="J41" s="141" t="str">
        <f t="shared" si="5"/>
        <v/>
      </c>
      <c r="K41" s="41">
        <f t="shared" si="11"/>
        <v>835.6</v>
      </c>
      <c r="L41" s="41">
        <f t="shared" si="12"/>
        <v>693.80768999999998</v>
      </c>
      <c r="M41" s="41">
        <f t="shared" si="8"/>
        <v>-141.79231000000004</v>
      </c>
      <c r="N41" s="56">
        <f t="shared" si="7"/>
        <v>0.83031078267113445</v>
      </c>
      <c r="O41" s="9"/>
      <c r="P41" s="24"/>
    </row>
    <row r="42" spans="1:16" s="25" customFormat="1" ht="27.75" hidden="1" customHeight="1" x14ac:dyDescent="0.35">
      <c r="A42" s="81" t="s">
        <v>180</v>
      </c>
      <c r="B42" s="82" t="s">
        <v>181</v>
      </c>
      <c r="C42" s="120">
        <v>0</v>
      </c>
      <c r="D42" s="120">
        <v>0</v>
      </c>
      <c r="E42" s="120">
        <f t="shared" si="9"/>
        <v>0</v>
      </c>
      <c r="F42" s="118" t="str">
        <f t="shared" si="10"/>
        <v/>
      </c>
      <c r="G42" s="120">
        <v>0</v>
      </c>
      <c r="H42" s="120">
        <v>0</v>
      </c>
      <c r="I42" s="120"/>
      <c r="J42" s="141"/>
      <c r="K42" s="41">
        <f t="shared" si="11"/>
        <v>0</v>
      </c>
      <c r="L42" s="41">
        <f t="shared" si="12"/>
        <v>0</v>
      </c>
      <c r="M42" s="41">
        <f>L42-K42</f>
        <v>0</v>
      </c>
      <c r="N42" s="56" t="str">
        <f t="shared" si="7"/>
        <v/>
      </c>
      <c r="O42" s="9"/>
      <c r="P42" s="24"/>
    </row>
    <row r="43" spans="1:16" s="25" customFormat="1" ht="26.25" customHeight="1" x14ac:dyDescent="0.35">
      <c r="A43" s="81" t="s">
        <v>105</v>
      </c>
      <c r="B43" s="82" t="s">
        <v>33</v>
      </c>
      <c r="C43" s="120">
        <v>7902.0039999999999</v>
      </c>
      <c r="D43" s="120">
        <v>0</v>
      </c>
      <c r="E43" s="120">
        <f t="shared" si="9"/>
        <v>-7902.0039999999999</v>
      </c>
      <c r="F43" s="118">
        <f t="shared" si="10"/>
        <v>0</v>
      </c>
      <c r="G43" s="120">
        <v>1496.2429999999999</v>
      </c>
      <c r="H43" s="120">
        <v>1495.683</v>
      </c>
      <c r="I43" s="120">
        <f t="shared" si="4"/>
        <v>-0.55999999999994543</v>
      </c>
      <c r="J43" s="141">
        <f t="shared" si="5"/>
        <v>0.99962572924317783</v>
      </c>
      <c r="K43" s="41">
        <f t="shared" si="11"/>
        <v>9398.2469999999994</v>
      </c>
      <c r="L43" s="41">
        <f t="shared" si="12"/>
        <v>1495.683</v>
      </c>
      <c r="M43" s="41">
        <f t="shared" si="8"/>
        <v>-7902.5639999999994</v>
      </c>
      <c r="N43" s="56">
        <f t="shared" si="7"/>
        <v>0.1591448915952092</v>
      </c>
      <c r="O43" s="9"/>
      <c r="P43" s="24"/>
    </row>
    <row r="44" spans="1:16" s="20" customFormat="1" ht="42.75" customHeight="1" x14ac:dyDescent="0.3">
      <c r="A44" s="60" t="s">
        <v>16</v>
      </c>
      <c r="B44" s="61" t="s">
        <v>75</v>
      </c>
      <c r="C44" s="134">
        <f>C6+C9+C10+C11+C27+C28+C29+C30+C37</f>
        <v>1383116.4240000001</v>
      </c>
      <c r="D44" s="134">
        <f>D6+D9+D10+D11+D27+D28+D29+D30+D37</f>
        <v>1349797.4745899998</v>
      </c>
      <c r="E44" s="134">
        <f t="shared" si="9"/>
        <v>-33318.94941000035</v>
      </c>
      <c r="F44" s="135">
        <f t="shared" si="10"/>
        <v>0.97591023515313247</v>
      </c>
      <c r="G44" s="134">
        <f>G6+G9+G10+G11+G27+G28+G29+G30+G37</f>
        <v>786960.77244000009</v>
      </c>
      <c r="H44" s="134">
        <f>H6+H9+H10+H11+H27+H28+H29+H30+H37</f>
        <v>638580.97068000003</v>
      </c>
      <c r="I44" s="134">
        <f t="shared" ref="I44:I60" si="13">H44-G44</f>
        <v>-148379.80176000006</v>
      </c>
      <c r="J44" s="135">
        <f>IFERROR(H44/G44,"")</f>
        <v>0.81145209906722138</v>
      </c>
      <c r="K44" s="36">
        <f t="shared" si="11"/>
        <v>2170077.1964400001</v>
      </c>
      <c r="L44" s="36">
        <f t="shared" si="12"/>
        <v>1988378.4452699998</v>
      </c>
      <c r="M44" s="36">
        <f t="shared" si="6"/>
        <v>-181698.75117000029</v>
      </c>
      <c r="N44" s="62">
        <f>IFERROR(L44/K44,"")</f>
        <v>0.91627083521817743</v>
      </c>
      <c r="O44" s="18"/>
      <c r="P44" s="19"/>
    </row>
    <row r="45" spans="1:16" s="28" customFormat="1" ht="57.75" customHeight="1" x14ac:dyDescent="0.35">
      <c r="A45" s="73" t="s">
        <v>127</v>
      </c>
      <c r="B45" s="82" t="s">
        <v>128</v>
      </c>
      <c r="C45" s="120">
        <v>74682.184999999998</v>
      </c>
      <c r="D45" s="120">
        <v>71760.215580000004</v>
      </c>
      <c r="E45" s="120">
        <f t="shared" si="9"/>
        <v>-2921.969419999994</v>
      </c>
      <c r="F45" s="118">
        <f t="shared" si="10"/>
        <v>0.96087461260004658</v>
      </c>
      <c r="G45" s="120">
        <v>67228.323000000004</v>
      </c>
      <c r="H45" s="120">
        <v>65091.611790000003</v>
      </c>
      <c r="I45" s="120">
        <f t="shared" si="13"/>
        <v>-2136.7112100000013</v>
      </c>
      <c r="J45" s="141">
        <f t="shared" ref="J45:J60" si="14">IFERROR(H45/G45,"")</f>
        <v>0.96821709787406118</v>
      </c>
      <c r="K45" s="41">
        <f t="shared" si="11"/>
        <v>141910.508</v>
      </c>
      <c r="L45" s="41">
        <f t="shared" si="12"/>
        <v>136851.82737000001</v>
      </c>
      <c r="M45" s="41">
        <f t="shared" si="6"/>
        <v>-5058.680629999988</v>
      </c>
      <c r="N45" s="65">
        <f t="shared" ref="N45:N60" si="15">IFERROR(L45/K45,"")</f>
        <v>0.96435302289242752</v>
      </c>
      <c r="O45" s="26"/>
      <c r="P45" s="27"/>
    </row>
    <row r="46" spans="1:16" s="18" customFormat="1" ht="17.399999999999999" x14ac:dyDescent="0.3">
      <c r="A46" s="60" t="s">
        <v>17</v>
      </c>
      <c r="B46" s="61" t="s">
        <v>146</v>
      </c>
      <c r="C46" s="134">
        <f>C44+C45</f>
        <v>1457798.6090000002</v>
      </c>
      <c r="D46" s="134">
        <f>D44+D45</f>
        <v>1421557.6901699998</v>
      </c>
      <c r="E46" s="134">
        <f t="shared" si="9"/>
        <v>-36240.91883000033</v>
      </c>
      <c r="F46" s="135">
        <f t="shared" si="10"/>
        <v>0.97513996885011411</v>
      </c>
      <c r="G46" s="134">
        <f>G44+G45</f>
        <v>854189.09544000006</v>
      </c>
      <c r="H46" s="134">
        <f>H44+H45</f>
        <v>703672.58247000002</v>
      </c>
      <c r="I46" s="134">
        <f t="shared" si="13"/>
        <v>-150516.51297000004</v>
      </c>
      <c r="J46" s="135">
        <f t="shared" si="14"/>
        <v>0.82379017272227328</v>
      </c>
      <c r="K46" s="36">
        <f t="shared" si="11"/>
        <v>2311987.7044400005</v>
      </c>
      <c r="L46" s="36">
        <f t="shared" si="12"/>
        <v>2125230.2726400001</v>
      </c>
      <c r="M46" s="36">
        <f t="shared" si="6"/>
        <v>-186757.43180000037</v>
      </c>
      <c r="N46" s="62">
        <f t="shared" si="15"/>
        <v>0.91922213451163837</v>
      </c>
    </row>
    <row r="47" spans="1:16" s="24" customFormat="1" ht="18" x14ac:dyDescent="0.35">
      <c r="A47" s="73" t="s">
        <v>71</v>
      </c>
      <c r="B47" s="82" t="s">
        <v>115</v>
      </c>
      <c r="C47" s="120">
        <v>2621.8310000000001</v>
      </c>
      <c r="D47" s="120">
        <v>2621.8310000000001</v>
      </c>
      <c r="E47" s="120">
        <f t="shared" si="9"/>
        <v>0</v>
      </c>
      <c r="F47" s="118">
        <f t="shared" si="10"/>
        <v>1</v>
      </c>
      <c r="G47" s="120">
        <v>0</v>
      </c>
      <c r="H47" s="120">
        <v>0</v>
      </c>
      <c r="I47" s="120">
        <f t="shared" si="13"/>
        <v>0</v>
      </c>
      <c r="J47" s="141" t="str">
        <f t="shared" si="14"/>
        <v/>
      </c>
      <c r="K47" s="41">
        <f t="shared" si="11"/>
        <v>2621.8310000000001</v>
      </c>
      <c r="L47" s="41">
        <f t="shared" si="12"/>
        <v>2621.8310000000001</v>
      </c>
      <c r="M47" s="41">
        <f t="shared" si="6"/>
        <v>0</v>
      </c>
      <c r="N47" s="65">
        <f t="shared" si="15"/>
        <v>1</v>
      </c>
    </row>
    <row r="48" spans="1:16" s="24" customFormat="1" ht="54" x14ac:dyDescent="0.35">
      <c r="A48" s="73" t="s">
        <v>111</v>
      </c>
      <c r="B48" s="82" t="s">
        <v>116</v>
      </c>
      <c r="C48" s="120">
        <v>161064.804</v>
      </c>
      <c r="D48" s="120">
        <v>151498.08696000002</v>
      </c>
      <c r="E48" s="120">
        <f t="shared" si="9"/>
        <v>-9566.7170399999886</v>
      </c>
      <c r="F48" s="118">
        <f t="shared" si="10"/>
        <v>0.94060330499020761</v>
      </c>
      <c r="G48" s="120">
        <v>0</v>
      </c>
      <c r="H48" s="120">
        <v>0</v>
      </c>
      <c r="I48" s="120">
        <f t="shared" si="13"/>
        <v>0</v>
      </c>
      <c r="J48" s="141" t="str">
        <f t="shared" si="14"/>
        <v/>
      </c>
      <c r="K48" s="41">
        <f t="shared" si="11"/>
        <v>161064.804</v>
      </c>
      <c r="L48" s="41">
        <f t="shared" si="12"/>
        <v>151498.08696000002</v>
      </c>
      <c r="M48" s="41">
        <f t="shared" ref="M48:M54" si="16">L48-K48</f>
        <v>-9566.7170399999886</v>
      </c>
      <c r="N48" s="65">
        <f t="shared" si="15"/>
        <v>0.94060330499020761</v>
      </c>
    </row>
    <row r="49" spans="1:16" s="16" customFormat="1" ht="59.25" customHeight="1" x14ac:dyDescent="0.35">
      <c r="A49" s="73" t="s">
        <v>112</v>
      </c>
      <c r="B49" s="82" t="s">
        <v>117</v>
      </c>
      <c r="C49" s="120">
        <v>159958.76199999999</v>
      </c>
      <c r="D49" s="120">
        <v>59825.885829999999</v>
      </c>
      <c r="E49" s="120">
        <f t="shared" si="9"/>
        <v>-100132.87616999999</v>
      </c>
      <c r="F49" s="118">
        <f t="shared" si="10"/>
        <v>0.37400818237140399</v>
      </c>
      <c r="G49" s="120">
        <v>0</v>
      </c>
      <c r="H49" s="120">
        <v>0</v>
      </c>
      <c r="I49" s="120">
        <f t="shared" si="13"/>
        <v>0</v>
      </c>
      <c r="J49" s="141" t="str">
        <f t="shared" si="14"/>
        <v/>
      </c>
      <c r="K49" s="41">
        <f t="shared" si="11"/>
        <v>159958.76199999999</v>
      </c>
      <c r="L49" s="41">
        <f t="shared" si="12"/>
        <v>59825.885829999999</v>
      </c>
      <c r="M49" s="41">
        <f t="shared" si="16"/>
        <v>-100132.87616999999</v>
      </c>
      <c r="N49" s="65">
        <f t="shared" si="15"/>
        <v>0.37400818237140399</v>
      </c>
    </row>
    <row r="50" spans="1:16" s="16" customFormat="1" ht="56.25" hidden="1" customHeight="1" x14ac:dyDescent="0.35">
      <c r="A50" s="73" t="s">
        <v>113</v>
      </c>
      <c r="B50" s="82" t="s">
        <v>118</v>
      </c>
      <c r="C50" s="120">
        <v>0</v>
      </c>
      <c r="D50" s="120">
        <v>0</v>
      </c>
      <c r="E50" s="120">
        <f t="shared" si="9"/>
        <v>0</v>
      </c>
      <c r="F50" s="118" t="str">
        <f t="shared" si="10"/>
        <v/>
      </c>
      <c r="G50" s="120">
        <v>0</v>
      </c>
      <c r="H50" s="120">
        <v>0</v>
      </c>
      <c r="I50" s="120">
        <f t="shared" si="13"/>
        <v>0</v>
      </c>
      <c r="J50" s="141" t="str">
        <f t="shared" si="14"/>
        <v/>
      </c>
      <c r="K50" s="41">
        <f t="shared" si="11"/>
        <v>0</v>
      </c>
      <c r="L50" s="41">
        <f t="shared" si="12"/>
        <v>0</v>
      </c>
      <c r="M50" s="41">
        <f t="shared" si="16"/>
        <v>0</v>
      </c>
      <c r="N50" s="65" t="str">
        <f t="shared" si="15"/>
        <v/>
      </c>
    </row>
    <row r="51" spans="1:16" s="16" customFormat="1" ht="90" x14ac:dyDescent="0.35">
      <c r="A51" s="73" t="s">
        <v>154</v>
      </c>
      <c r="B51" s="82" t="s">
        <v>156</v>
      </c>
      <c r="C51" s="120">
        <v>632.44799999999998</v>
      </c>
      <c r="D51" s="120">
        <v>478.99574000000001</v>
      </c>
      <c r="E51" s="120">
        <f t="shared" si="9"/>
        <v>-153.45225999999997</v>
      </c>
      <c r="F51" s="118">
        <f t="shared" si="10"/>
        <v>0.75736778359643797</v>
      </c>
      <c r="G51" s="120">
        <v>0</v>
      </c>
      <c r="H51" s="120">
        <v>0</v>
      </c>
      <c r="I51" s="120">
        <f>H51-G51</f>
        <v>0</v>
      </c>
      <c r="J51" s="141" t="str">
        <f>IFERROR(H51/G51,"")</f>
        <v/>
      </c>
      <c r="K51" s="41">
        <f t="shared" si="11"/>
        <v>632.44799999999998</v>
      </c>
      <c r="L51" s="41">
        <f t="shared" si="12"/>
        <v>478.99574000000001</v>
      </c>
      <c r="M51" s="41">
        <f t="shared" si="16"/>
        <v>-153.45225999999997</v>
      </c>
      <c r="N51" s="65">
        <f>IFERROR(L51/K51,"")</f>
        <v>0.75736778359643797</v>
      </c>
    </row>
    <row r="52" spans="1:16" s="16" customFormat="1" ht="54" hidden="1" x14ac:dyDescent="0.35">
      <c r="A52" s="73" t="s">
        <v>155</v>
      </c>
      <c r="B52" s="82" t="s">
        <v>157</v>
      </c>
      <c r="C52" s="120">
        <v>0</v>
      </c>
      <c r="D52" s="120">
        <v>0</v>
      </c>
      <c r="E52" s="120">
        <f t="shared" si="9"/>
        <v>0</v>
      </c>
      <c r="F52" s="118" t="str">
        <f t="shared" si="10"/>
        <v/>
      </c>
      <c r="G52" s="120">
        <v>0</v>
      </c>
      <c r="H52" s="120">
        <v>0</v>
      </c>
      <c r="I52" s="120">
        <f>H52-G52</f>
        <v>0</v>
      </c>
      <c r="J52" s="141" t="str">
        <f>IFERROR(H52/G52,"")</f>
        <v/>
      </c>
      <c r="K52" s="41">
        <f t="shared" si="11"/>
        <v>0</v>
      </c>
      <c r="L52" s="41">
        <f t="shared" si="12"/>
        <v>0</v>
      </c>
      <c r="M52" s="41">
        <f t="shared" si="16"/>
        <v>0</v>
      </c>
      <c r="N52" s="65" t="str">
        <f>IFERROR(L52/K52,"")</f>
        <v/>
      </c>
    </row>
    <row r="53" spans="1:16" s="30" customFormat="1" ht="54" x14ac:dyDescent="0.35">
      <c r="A53" s="73" t="s">
        <v>114</v>
      </c>
      <c r="B53" s="82" t="s">
        <v>119</v>
      </c>
      <c r="C53" s="120">
        <v>11101.451999999999</v>
      </c>
      <c r="D53" s="120">
        <v>11100.94196</v>
      </c>
      <c r="E53" s="120">
        <f t="shared" si="9"/>
        <v>-0.51003999999920779</v>
      </c>
      <c r="F53" s="118">
        <f t="shared" si="10"/>
        <v>0.99995405646036217</v>
      </c>
      <c r="G53" s="120">
        <v>73555.444530000008</v>
      </c>
      <c r="H53" s="120">
        <v>73515.629749999993</v>
      </c>
      <c r="I53" s="120">
        <f t="shared" si="13"/>
        <v>-39.814780000015162</v>
      </c>
      <c r="J53" s="141">
        <f t="shared" si="14"/>
        <v>0.99945871063312275</v>
      </c>
      <c r="K53" s="41">
        <f t="shared" si="11"/>
        <v>84656.896530000013</v>
      </c>
      <c r="L53" s="41">
        <f t="shared" si="12"/>
        <v>84616.571709999989</v>
      </c>
      <c r="M53" s="41">
        <f t="shared" si="16"/>
        <v>-40.324820000023465</v>
      </c>
      <c r="N53" s="65">
        <f t="shared" si="15"/>
        <v>0.99952366763190126</v>
      </c>
    </row>
    <row r="54" spans="1:16" s="17" customFormat="1" ht="17.399999999999999" x14ac:dyDescent="0.3">
      <c r="A54" s="60" t="s">
        <v>76</v>
      </c>
      <c r="B54" s="61" t="s">
        <v>74</v>
      </c>
      <c r="C54" s="134">
        <f>C46+SUM(C47:C53)</f>
        <v>1793177.9060000002</v>
      </c>
      <c r="D54" s="134">
        <f>D46+SUM(D47:D53)</f>
        <v>1647083.4316599998</v>
      </c>
      <c r="E54" s="134">
        <f t="shared" si="9"/>
        <v>-146094.47434000042</v>
      </c>
      <c r="F54" s="135">
        <f t="shared" si="10"/>
        <v>0.91852761856413345</v>
      </c>
      <c r="G54" s="134">
        <f>G46+SUM(G47:G53)</f>
        <v>927744.53997000004</v>
      </c>
      <c r="H54" s="134">
        <f>H46+SUM(H47:H53)</f>
        <v>777188.21221999999</v>
      </c>
      <c r="I54" s="134">
        <f>I46+SUM(I47:I53)</f>
        <v>-150556.32775000005</v>
      </c>
      <c r="J54" s="135">
        <f t="shared" si="14"/>
        <v>0.83771790480721287</v>
      </c>
      <c r="K54" s="36">
        <f t="shared" si="11"/>
        <v>2720922.4459700002</v>
      </c>
      <c r="L54" s="36">
        <f t="shared" si="12"/>
        <v>2424271.6438799999</v>
      </c>
      <c r="M54" s="36">
        <f t="shared" si="16"/>
        <v>-296650.80209000036</v>
      </c>
      <c r="N54" s="62">
        <f t="shared" si="15"/>
        <v>0.89097417953629132</v>
      </c>
      <c r="O54" s="21"/>
      <c r="P54" s="21"/>
    </row>
    <row r="55" spans="1:16" ht="18" x14ac:dyDescent="0.35">
      <c r="A55" s="83"/>
      <c r="B55" s="84" t="s">
        <v>0</v>
      </c>
      <c r="C55" s="162">
        <f>C56+C57</f>
        <v>319.59100000000001</v>
      </c>
      <c r="D55" s="162">
        <f>D56+D57</f>
        <v>249.34500000000003</v>
      </c>
      <c r="E55" s="162"/>
      <c r="F55" s="156"/>
      <c r="G55" s="162">
        <f>G56+G57</f>
        <v>1145.7280000000001</v>
      </c>
      <c r="H55" s="162">
        <f>H56+H57</f>
        <v>950.67100000000005</v>
      </c>
      <c r="I55" s="45"/>
      <c r="J55" s="77"/>
      <c r="K55" s="45">
        <f t="shared" si="11"/>
        <v>1465.319</v>
      </c>
      <c r="L55" s="45">
        <f t="shared" si="12"/>
        <v>1200.0160000000001</v>
      </c>
      <c r="M55" s="45"/>
      <c r="N55" s="72"/>
      <c r="O55" s="1"/>
      <c r="P55" s="1"/>
    </row>
    <row r="56" spans="1:16" ht="18" x14ac:dyDescent="0.35">
      <c r="A56" s="29">
        <v>4110</v>
      </c>
      <c r="B56" s="31" t="s">
        <v>172</v>
      </c>
      <c r="C56" s="163">
        <v>319.59100000000001</v>
      </c>
      <c r="D56" s="163">
        <v>319.59100000000001</v>
      </c>
      <c r="E56" s="163"/>
      <c r="F56" s="159"/>
      <c r="G56" s="179">
        <v>2731.665</v>
      </c>
      <c r="H56" s="163">
        <v>2617.105</v>
      </c>
      <c r="I56" s="47"/>
      <c r="J56" s="77"/>
      <c r="K56" s="46">
        <f t="shared" si="11"/>
        <v>3051.2559999999999</v>
      </c>
      <c r="L56" s="46">
        <f t="shared" si="12"/>
        <v>2936.6959999999999</v>
      </c>
      <c r="M56" s="46"/>
      <c r="N56" s="77"/>
      <c r="O56" s="1"/>
      <c r="P56" s="1"/>
    </row>
    <row r="57" spans="1:16" ht="21" customHeight="1" x14ac:dyDescent="0.35">
      <c r="A57" s="29">
        <v>4120</v>
      </c>
      <c r="B57" s="31" t="s">
        <v>173</v>
      </c>
      <c r="C57" s="163">
        <v>0</v>
      </c>
      <c r="D57" s="163">
        <v>-70.245999999999995</v>
      </c>
      <c r="E57" s="163"/>
      <c r="F57" s="159"/>
      <c r="G57" s="163">
        <v>-1585.9369999999999</v>
      </c>
      <c r="H57" s="163">
        <v>-1666.434</v>
      </c>
      <c r="I57" s="46"/>
      <c r="J57" s="77"/>
      <c r="K57" s="46">
        <f t="shared" si="11"/>
        <v>-1585.9369999999999</v>
      </c>
      <c r="L57" s="46">
        <f t="shared" si="12"/>
        <v>-1736.68</v>
      </c>
      <c r="M57" s="46"/>
      <c r="N57" s="77"/>
      <c r="O57" s="1"/>
      <c r="P57" s="1"/>
    </row>
    <row r="58" spans="1:16" ht="72" hidden="1" x14ac:dyDescent="0.35">
      <c r="A58" s="85">
        <v>8880</v>
      </c>
      <c r="B58" s="86" t="s">
        <v>120</v>
      </c>
      <c r="C58" s="178">
        <v>0</v>
      </c>
      <c r="D58" s="178">
        <v>0</v>
      </c>
      <c r="E58" s="163">
        <f>D58-C58</f>
        <v>0</v>
      </c>
      <c r="F58" s="135" t="str">
        <f>IFERROR(D58/C58,"")</f>
        <v/>
      </c>
      <c r="G58" s="163">
        <v>0</v>
      </c>
      <c r="H58" s="163">
        <v>0</v>
      </c>
      <c r="I58" s="46">
        <f t="shared" si="13"/>
        <v>0</v>
      </c>
      <c r="J58" s="62" t="str">
        <f t="shared" si="14"/>
        <v/>
      </c>
      <c r="K58" s="46">
        <f t="shared" si="11"/>
        <v>0</v>
      </c>
      <c r="L58" s="46">
        <f t="shared" si="12"/>
        <v>0</v>
      </c>
      <c r="M58" s="46">
        <f>L58-K58</f>
        <v>0</v>
      </c>
      <c r="N58" s="62" t="str">
        <f t="shared" si="15"/>
        <v/>
      </c>
      <c r="O58" s="1"/>
      <c r="P58" s="1"/>
    </row>
    <row r="59" spans="1:16" ht="36" hidden="1" x14ac:dyDescent="0.35">
      <c r="A59" s="85">
        <v>8860</v>
      </c>
      <c r="B59" s="86" t="s">
        <v>130</v>
      </c>
      <c r="C59" s="178">
        <v>0</v>
      </c>
      <c r="D59" s="178">
        <v>0</v>
      </c>
      <c r="E59" s="163"/>
      <c r="F59" s="135" t="str">
        <f>IFERROR(D59/C59,"")</f>
        <v/>
      </c>
      <c r="G59" s="163">
        <v>0</v>
      </c>
      <c r="H59" s="163">
        <v>0</v>
      </c>
      <c r="I59" s="46">
        <f t="shared" si="13"/>
        <v>0</v>
      </c>
      <c r="J59" s="62" t="str">
        <f t="shared" si="14"/>
        <v/>
      </c>
      <c r="K59" s="46"/>
      <c r="L59" s="46"/>
      <c r="M59" s="46"/>
      <c r="N59" s="62" t="str">
        <f t="shared" si="15"/>
        <v/>
      </c>
      <c r="O59" s="1"/>
      <c r="P59" s="1"/>
    </row>
    <row r="60" spans="1:16" s="17" customFormat="1" ht="17.399999999999999" x14ac:dyDescent="0.3">
      <c r="A60" s="60"/>
      <c r="B60" s="61" t="s">
        <v>1</v>
      </c>
      <c r="C60" s="134">
        <f>C54+C55</f>
        <v>1793497.4970000002</v>
      </c>
      <c r="D60" s="134">
        <f>D54+D55</f>
        <v>1647332.7766599997</v>
      </c>
      <c r="E60" s="134">
        <f>D60-C60</f>
        <v>-146164.72034000047</v>
      </c>
      <c r="F60" s="135">
        <f>IFERROR(D60/C60,"")</f>
        <v>0.91850296943012655</v>
      </c>
      <c r="G60" s="134">
        <f>G54+G55</f>
        <v>928890.26797000004</v>
      </c>
      <c r="H60" s="134">
        <f>H54+H55</f>
        <v>778138.88321999996</v>
      </c>
      <c r="I60" s="36">
        <f t="shared" si="13"/>
        <v>-150751.38475000008</v>
      </c>
      <c r="J60" s="62">
        <f t="shared" si="14"/>
        <v>0.83770808033175692</v>
      </c>
      <c r="K60" s="36">
        <f>C60+G60</f>
        <v>2722387.7649700004</v>
      </c>
      <c r="L60" s="36">
        <f>D60+H60</f>
        <v>2425471.6598799997</v>
      </c>
      <c r="M60" s="36">
        <f>L60-K60</f>
        <v>-296916.10509000067</v>
      </c>
      <c r="N60" s="62">
        <f t="shared" si="15"/>
        <v>0.89093541011661415</v>
      </c>
    </row>
    <row r="61" spans="1:16" x14ac:dyDescent="0.3">
      <c r="A61" s="87"/>
      <c r="B61" s="88"/>
      <c r="C61" s="184"/>
      <c r="D61" s="184"/>
      <c r="E61" s="164"/>
      <c r="F61" s="165"/>
      <c r="G61" s="197"/>
      <c r="H61" s="198"/>
      <c r="J61" s="89"/>
    </row>
    <row r="62" spans="1:16" x14ac:dyDescent="0.3">
      <c r="A62" s="90"/>
      <c r="B62" s="68"/>
      <c r="C62" s="185"/>
      <c r="D62" s="185"/>
      <c r="E62" s="164"/>
      <c r="F62" s="165"/>
      <c r="G62" s="198"/>
      <c r="H62" s="197" t="s">
        <v>14</v>
      </c>
      <c r="J62" s="89"/>
    </row>
    <row r="63" spans="1:16" x14ac:dyDescent="0.3">
      <c r="A63" s="91"/>
      <c r="B63" s="92"/>
      <c r="C63" s="186"/>
      <c r="D63" s="186"/>
      <c r="E63" s="150"/>
      <c r="F63" s="147"/>
      <c r="G63" s="174"/>
      <c r="H63" s="177"/>
      <c r="J63" s="89"/>
    </row>
    <row r="64" spans="1:16" x14ac:dyDescent="0.3">
      <c r="A64" s="91"/>
      <c r="B64" s="92"/>
      <c r="C64" s="187"/>
      <c r="D64" s="188"/>
      <c r="E64" s="150"/>
      <c r="F64" s="147"/>
      <c r="G64" s="199"/>
      <c r="H64" s="199"/>
      <c r="J64" s="89"/>
    </row>
    <row r="65" spans="1:10" ht="17.399999999999999" x14ac:dyDescent="0.3">
      <c r="A65" s="91"/>
      <c r="B65" s="93"/>
      <c r="C65" s="189"/>
      <c r="D65" s="190"/>
      <c r="E65" s="150"/>
      <c r="F65" s="147"/>
      <c r="G65" s="200"/>
      <c r="H65" s="199"/>
      <c r="J65" s="89"/>
    </row>
    <row r="66" spans="1:10" x14ac:dyDescent="0.3">
      <c r="A66" s="91"/>
      <c r="B66" s="92"/>
      <c r="C66" s="187"/>
      <c r="D66" s="188"/>
      <c r="E66" s="150"/>
      <c r="F66" s="147"/>
      <c r="G66" s="199"/>
      <c r="H66" s="199"/>
      <c r="J66" s="89"/>
    </row>
    <row r="67" spans="1:10" x14ac:dyDescent="0.3">
      <c r="A67" s="91"/>
      <c r="B67" s="92"/>
      <c r="C67" s="187"/>
      <c r="D67" s="188"/>
      <c r="E67" s="150"/>
      <c r="F67" s="166"/>
      <c r="G67" s="201"/>
      <c r="H67" s="199"/>
      <c r="I67" s="94"/>
      <c r="J67" s="95"/>
    </row>
    <row r="68" spans="1:10" x14ac:dyDescent="0.3">
      <c r="A68" s="91"/>
      <c r="B68" s="92"/>
      <c r="C68" s="187"/>
      <c r="D68" s="188"/>
      <c r="E68" s="150"/>
      <c r="F68" s="147"/>
      <c r="G68" s="201"/>
      <c r="H68" s="199"/>
      <c r="J68" s="89"/>
    </row>
    <row r="69" spans="1:10" x14ac:dyDescent="0.3">
      <c r="A69" s="96"/>
      <c r="B69" s="97"/>
      <c r="C69" s="191"/>
      <c r="D69" s="192"/>
      <c r="E69" s="146"/>
      <c r="J69" s="89"/>
    </row>
    <row r="70" spans="1:10" x14ac:dyDescent="0.3">
      <c r="A70" s="96"/>
      <c r="B70" s="97"/>
      <c r="C70" s="191"/>
      <c r="D70" s="192"/>
      <c r="E70" s="146"/>
      <c r="J70" s="89"/>
    </row>
    <row r="71" spans="1:10" x14ac:dyDescent="0.3">
      <c r="A71" s="96"/>
      <c r="B71" s="97"/>
      <c r="C71" s="191"/>
      <c r="D71" s="192"/>
      <c r="E71" s="146"/>
      <c r="J71" s="89"/>
    </row>
    <row r="72" spans="1:10" x14ac:dyDescent="0.3">
      <c r="J72" s="89"/>
    </row>
    <row r="73" spans="1:10" x14ac:dyDescent="0.3">
      <c r="J73" s="89"/>
    </row>
    <row r="74" spans="1:10" x14ac:dyDescent="0.3">
      <c r="J74" s="89"/>
    </row>
    <row r="75" spans="1:10" x14ac:dyDescent="0.3">
      <c r="J75" s="89"/>
    </row>
    <row r="76" spans="1:10" x14ac:dyDescent="0.3">
      <c r="J76" s="89"/>
    </row>
    <row r="77" spans="1:10" x14ac:dyDescent="0.3">
      <c r="J77" s="89"/>
    </row>
    <row r="78" spans="1:10" x14ac:dyDescent="0.3">
      <c r="J78" s="89"/>
    </row>
    <row r="79" spans="1:10" x14ac:dyDescent="0.3">
      <c r="J79" s="89"/>
    </row>
    <row r="80" spans="1:10" x14ac:dyDescent="0.3">
      <c r="J80" s="89"/>
    </row>
    <row r="81" spans="10:10" x14ac:dyDescent="0.3">
      <c r="J81" s="89"/>
    </row>
    <row r="82" spans="10:10" x14ac:dyDescent="0.3">
      <c r="J82" s="89"/>
    </row>
    <row r="83" spans="10:10" x14ac:dyDescent="0.3">
      <c r="J83" s="89"/>
    </row>
    <row r="84" spans="10:10" x14ac:dyDescent="0.3">
      <c r="J84" s="89"/>
    </row>
    <row r="85" spans="10:10" x14ac:dyDescent="0.3">
      <c r="J85" s="89"/>
    </row>
    <row r="86" spans="10:10" x14ac:dyDescent="0.3">
      <c r="J86" s="89"/>
    </row>
    <row r="87" spans="10:10" x14ac:dyDescent="0.3">
      <c r="J87" s="89"/>
    </row>
    <row r="88" spans="10:10" x14ac:dyDescent="0.3">
      <c r="J88" s="89"/>
    </row>
    <row r="89" spans="10:10" x14ac:dyDescent="0.3">
      <c r="J89" s="89"/>
    </row>
    <row r="90" spans="10:10" x14ac:dyDescent="0.3">
      <c r="J90" s="89"/>
    </row>
    <row r="91" spans="10:10" x14ac:dyDescent="0.3">
      <c r="J91" s="89"/>
    </row>
    <row r="92" spans="10:10" x14ac:dyDescent="0.3">
      <c r="J92" s="89"/>
    </row>
    <row r="93" spans="10:10" x14ac:dyDescent="0.3">
      <c r="J93" s="89"/>
    </row>
    <row r="94" spans="10:10" x14ac:dyDescent="0.3">
      <c r="J94" s="89"/>
    </row>
    <row r="95" spans="10:10" x14ac:dyDescent="0.3">
      <c r="J95" s="89"/>
    </row>
    <row r="96" spans="10:10" x14ac:dyDescent="0.3">
      <c r="J96" s="89"/>
    </row>
    <row r="97" spans="10:10" x14ac:dyDescent="0.3">
      <c r="J97" s="89"/>
    </row>
    <row r="98" spans="10:10" x14ac:dyDescent="0.3">
      <c r="J98" s="89"/>
    </row>
    <row r="99" spans="10:10" x14ac:dyDescent="0.3">
      <c r="J99" s="89"/>
    </row>
    <row r="100" spans="10:10" x14ac:dyDescent="0.3">
      <c r="J100" s="89"/>
    </row>
    <row r="101" spans="10:10" x14ac:dyDescent="0.3">
      <c r="J101" s="89"/>
    </row>
    <row r="102" spans="10:10" x14ac:dyDescent="0.3">
      <c r="J102" s="89"/>
    </row>
    <row r="103" spans="10:10" x14ac:dyDescent="0.3">
      <c r="J103" s="89"/>
    </row>
    <row r="104" spans="10:10" x14ac:dyDescent="0.3">
      <c r="J104" s="89"/>
    </row>
    <row r="105" spans="10:10" x14ac:dyDescent="0.3">
      <c r="J105" s="89"/>
    </row>
    <row r="106" spans="10:10" x14ac:dyDescent="0.3">
      <c r="J106" s="89"/>
    </row>
    <row r="107" spans="10:10" x14ac:dyDescent="0.3">
      <c r="J107" s="89"/>
    </row>
    <row r="108" spans="10:10" x14ac:dyDescent="0.3">
      <c r="J108" s="89"/>
    </row>
    <row r="109" spans="10:10" x14ac:dyDescent="0.3">
      <c r="J109" s="89"/>
    </row>
    <row r="110" spans="10:10" x14ac:dyDescent="0.3">
      <c r="J110" s="89"/>
    </row>
    <row r="111" spans="10:10" x14ac:dyDescent="0.3">
      <c r="J111" s="89"/>
    </row>
    <row r="112" spans="10:10" x14ac:dyDescent="0.3">
      <c r="J112" s="89"/>
    </row>
    <row r="113" spans="10:10" x14ac:dyDescent="0.3">
      <c r="J113" s="89"/>
    </row>
    <row r="114" spans="10:10" x14ac:dyDescent="0.3">
      <c r="J114" s="89"/>
    </row>
    <row r="115" spans="10:10" x14ac:dyDescent="0.3">
      <c r="J115" s="89"/>
    </row>
    <row r="116" spans="10:10" x14ac:dyDescent="0.3">
      <c r="J116" s="89"/>
    </row>
    <row r="117" spans="10:10" x14ac:dyDescent="0.3">
      <c r="J117" s="89"/>
    </row>
    <row r="118" spans="10:10" x14ac:dyDescent="0.3">
      <c r="J118" s="89"/>
    </row>
    <row r="119" spans="10:10" x14ac:dyDescent="0.3">
      <c r="J119" s="89"/>
    </row>
    <row r="120" spans="10:10" x14ac:dyDescent="0.3">
      <c r="J120" s="89"/>
    </row>
    <row r="121" spans="10:10" x14ac:dyDescent="0.3">
      <c r="J121" s="89"/>
    </row>
    <row r="122" spans="10:10" x14ac:dyDescent="0.3">
      <c r="J122" s="89"/>
    </row>
    <row r="123" spans="10:10" x14ac:dyDescent="0.3">
      <c r="J123" s="89"/>
    </row>
    <row r="124" spans="10:10" x14ac:dyDescent="0.3">
      <c r="J124" s="89"/>
    </row>
    <row r="125" spans="10:10" x14ac:dyDescent="0.3">
      <c r="J125" s="89"/>
    </row>
    <row r="126" spans="10:10" x14ac:dyDescent="0.3">
      <c r="J126" s="89"/>
    </row>
    <row r="127" spans="10:10" x14ac:dyDescent="0.3">
      <c r="J127" s="89"/>
    </row>
    <row r="128" spans="10:10" x14ac:dyDescent="0.3">
      <c r="J128" s="89"/>
    </row>
    <row r="129" spans="10:10" x14ac:dyDescent="0.3">
      <c r="J129" s="89"/>
    </row>
    <row r="130" spans="10:10" x14ac:dyDescent="0.3">
      <c r="J130" s="89"/>
    </row>
    <row r="131" spans="10:10" x14ac:dyDescent="0.3">
      <c r="J131" s="89"/>
    </row>
    <row r="132" spans="10:10" x14ac:dyDescent="0.3">
      <c r="J132" s="89"/>
    </row>
    <row r="133" spans="10:10" x14ac:dyDescent="0.3">
      <c r="J133" s="89"/>
    </row>
    <row r="134" spans="10:10" x14ac:dyDescent="0.3">
      <c r="J134" s="89"/>
    </row>
    <row r="135" spans="10:10" x14ac:dyDescent="0.3">
      <c r="J135" s="89"/>
    </row>
    <row r="136" spans="10:10" x14ac:dyDescent="0.3">
      <c r="J136" s="89"/>
    </row>
    <row r="137" spans="10:10" x14ac:dyDescent="0.3">
      <c r="J137" s="89"/>
    </row>
    <row r="138" spans="10:10" x14ac:dyDescent="0.3">
      <c r="J138" s="89"/>
    </row>
    <row r="139" spans="10:10" x14ac:dyDescent="0.3">
      <c r="J139" s="89"/>
    </row>
    <row r="140" spans="10:10" x14ac:dyDescent="0.3">
      <c r="J140" s="89"/>
    </row>
    <row r="141" spans="10:10" x14ac:dyDescent="0.3">
      <c r="J141" s="89"/>
    </row>
    <row r="142" spans="10:10" x14ac:dyDescent="0.3">
      <c r="J142" s="89"/>
    </row>
    <row r="143" spans="10:10" x14ac:dyDescent="0.3">
      <c r="J143" s="89"/>
    </row>
    <row r="144" spans="10:10" x14ac:dyDescent="0.3">
      <c r="J144" s="89"/>
    </row>
    <row r="145" spans="10:10" x14ac:dyDescent="0.3">
      <c r="J145" s="89"/>
    </row>
    <row r="146" spans="10:10" x14ac:dyDescent="0.3">
      <c r="J146" s="89"/>
    </row>
    <row r="147" spans="10:10" x14ac:dyDescent="0.3">
      <c r="J147" s="89"/>
    </row>
    <row r="148" spans="10:10" x14ac:dyDescent="0.3">
      <c r="J148" s="89"/>
    </row>
    <row r="149" spans="10:10" x14ac:dyDescent="0.3">
      <c r="J149" s="89"/>
    </row>
    <row r="150" spans="10:10" x14ac:dyDescent="0.3">
      <c r="J150" s="89"/>
    </row>
    <row r="151" spans="10:10" x14ac:dyDescent="0.3">
      <c r="J151" s="89"/>
    </row>
    <row r="152" spans="10:10" x14ac:dyDescent="0.3">
      <c r="J152" s="89"/>
    </row>
    <row r="153" spans="10:10" x14ac:dyDescent="0.3">
      <c r="J153" s="89"/>
    </row>
    <row r="154" spans="10:10" x14ac:dyDescent="0.3">
      <c r="J154" s="89"/>
    </row>
    <row r="155" spans="10:10" x14ac:dyDescent="0.3">
      <c r="J155" s="89"/>
    </row>
    <row r="156" spans="10:10" x14ac:dyDescent="0.3">
      <c r="J156" s="89"/>
    </row>
    <row r="157" spans="10:10" x14ac:dyDescent="0.3">
      <c r="J157" s="89"/>
    </row>
    <row r="158" spans="10:10" x14ac:dyDescent="0.3">
      <c r="J158" s="89"/>
    </row>
    <row r="159" spans="10:10" x14ac:dyDescent="0.3">
      <c r="J159" s="89"/>
    </row>
    <row r="160" spans="10:10" x14ac:dyDescent="0.3">
      <c r="J160" s="89"/>
    </row>
    <row r="161" spans="10:10" x14ac:dyDescent="0.3">
      <c r="J161" s="89"/>
    </row>
    <row r="162" spans="10:10" x14ac:dyDescent="0.3">
      <c r="J162" s="89"/>
    </row>
    <row r="163" spans="10:10" x14ac:dyDescent="0.3">
      <c r="J163" s="89"/>
    </row>
    <row r="164" spans="10:10" x14ac:dyDescent="0.3">
      <c r="J164" s="89"/>
    </row>
    <row r="165" spans="10:10" x14ac:dyDescent="0.3">
      <c r="J165" s="89"/>
    </row>
    <row r="166" spans="10:10" x14ac:dyDescent="0.3">
      <c r="J166" s="89"/>
    </row>
    <row r="167" spans="10:10" x14ac:dyDescent="0.3">
      <c r="J167" s="89"/>
    </row>
    <row r="168" spans="10:10" x14ac:dyDescent="0.3">
      <c r="J168" s="89"/>
    </row>
    <row r="169" spans="10:10" x14ac:dyDescent="0.3">
      <c r="J169" s="89"/>
    </row>
    <row r="170" spans="10:10" x14ac:dyDescent="0.3">
      <c r="J170" s="89"/>
    </row>
    <row r="171" spans="10:10" x14ac:dyDescent="0.3">
      <c r="J171" s="89"/>
    </row>
    <row r="172" spans="10:10" x14ac:dyDescent="0.3">
      <c r="J172" s="89"/>
    </row>
    <row r="173" spans="10:10" x14ac:dyDescent="0.3">
      <c r="J173" s="89"/>
    </row>
    <row r="174" spans="10:10" x14ac:dyDescent="0.3">
      <c r="J174" s="89"/>
    </row>
    <row r="175" spans="10:10" x14ac:dyDescent="0.3">
      <c r="J175" s="89"/>
    </row>
    <row r="176" spans="10:10" x14ac:dyDescent="0.3">
      <c r="J176" s="89"/>
    </row>
    <row r="177" spans="10:10" x14ac:dyDescent="0.3">
      <c r="J177" s="89"/>
    </row>
    <row r="178" spans="10:10" x14ac:dyDescent="0.3">
      <c r="J178" s="89"/>
    </row>
    <row r="179" spans="10:10" x14ac:dyDescent="0.3">
      <c r="J179" s="89"/>
    </row>
    <row r="180" spans="10:10" x14ac:dyDescent="0.3">
      <c r="J180" s="89"/>
    </row>
    <row r="181" spans="10:10" x14ac:dyDescent="0.3">
      <c r="J181" s="89"/>
    </row>
    <row r="182" spans="10:10" x14ac:dyDescent="0.3">
      <c r="J182" s="89"/>
    </row>
    <row r="183" spans="10:10" x14ac:dyDescent="0.3">
      <c r="J183" s="89"/>
    </row>
    <row r="184" spans="10:10" x14ac:dyDescent="0.3">
      <c r="J184" s="89"/>
    </row>
    <row r="185" spans="10:10" x14ac:dyDescent="0.3">
      <c r="J185" s="89"/>
    </row>
    <row r="186" spans="10:10" x14ac:dyDescent="0.3">
      <c r="J186" s="89"/>
    </row>
    <row r="187" spans="10:10" x14ac:dyDescent="0.3">
      <c r="J187" s="89"/>
    </row>
    <row r="188" spans="10:10" x14ac:dyDescent="0.3">
      <c r="J188" s="89"/>
    </row>
    <row r="189" spans="10:10" x14ac:dyDescent="0.3">
      <c r="J189" s="89"/>
    </row>
    <row r="190" spans="10:10" x14ac:dyDescent="0.3">
      <c r="J190" s="89"/>
    </row>
    <row r="191" spans="10:10" x14ac:dyDescent="0.3">
      <c r="J191" s="89"/>
    </row>
    <row r="192" spans="10:10" x14ac:dyDescent="0.3">
      <c r="J192" s="89"/>
    </row>
    <row r="193" spans="10:10" x14ac:dyDescent="0.3">
      <c r="J193" s="89"/>
    </row>
    <row r="194" spans="10:10" x14ac:dyDescent="0.3">
      <c r="J194" s="89"/>
    </row>
    <row r="195" spans="10:10" x14ac:dyDescent="0.3">
      <c r="J195" s="89"/>
    </row>
    <row r="196" spans="10:10" x14ac:dyDescent="0.3">
      <c r="J196" s="89"/>
    </row>
    <row r="197" spans="10:10" x14ac:dyDescent="0.3">
      <c r="J197" s="89"/>
    </row>
    <row r="198" spans="10:10" x14ac:dyDescent="0.3">
      <c r="J198" s="89"/>
    </row>
    <row r="199" spans="10:10" x14ac:dyDescent="0.3">
      <c r="J199" s="89"/>
    </row>
    <row r="200" spans="10:10" x14ac:dyDescent="0.3">
      <c r="J200" s="89"/>
    </row>
    <row r="201" spans="10:10" x14ac:dyDescent="0.3">
      <c r="J201" s="89"/>
    </row>
    <row r="202" spans="10:10" x14ac:dyDescent="0.3">
      <c r="J202" s="89"/>
    </row>
    <row r="203" spans="10:10" x14ac:dyDescent="0.3">
      <c r="J203" s="89"/>
    </row>
    <row r="204" spans="10:10" x14ac:dyDescent="0.3">
      <c r="J204" s="89"/>
    </row>
    <row r="205" spans="10:10" x14ac:dyDescent="0.3">
      <c r="J205" s="89"/>
    </row>
    <row r="206" spans="10:10" x14ac:dyDescent="0.3">
      <c r="J206" s="89"/>
    </row>
    <row r="207" spans="10:10" x14ac:dyDescent="0.3">
      <c r="J207" s="89"/>
    </row>
    <row r="208" spans="10:10" x14ac:dyDescent="0.3">
      <c r="J208" s="89"/>
    </row>
    <row r="209" spans="10:10" x14ac:dyDescent="0.3">
      <c r="J209" s="89"/>
    </row>
    <row r="210" spans="10:10" x14ac:dyDescent="0.3">
      <c r="J210" s="89"/>
    </row>
    <row r="211" spans="10:10" x14ac:dyDescent="0.3">
      <c r="J211" s="89"/>
    </row>
    <row r="212" spans="10:10" x14ac:dyDescent="0.3">
      <c r="J212" s="89"/>
    </row>
    <row r="213" spans="10:10" x14ac:dyDescent="0.3">
      <c r="J213" s="89"/>
    </row>
    <row r="214" spans="10:10" x14ac:dyDescent="0.3">
      <c r="J214" s="89"/>
    </row>
    <row r="215" spans="10:10" x14ac:dyDescent="0.3">
      <c r="J215" s="89"/>
    </row>
    <row r="216" spans="10:10" x14ac:dyDescent="0.3">
      <c r="J216" s="89"/>
    </row>
    <row r="217" spans="10:10" x14ac:dyDescent="0.3">
      <c r="J217" s="89"/>
    </row>
    <row r="218" spans="10:10" x14ac:dyDescent="0.3">
      <c r="J218" s="89"/>
    </row>
    <row r="219" spans="10:10" x14ac:dyDescent="0.3">
      <c r="J219" s="89"/>
    </row>
    <row r="220" spans="10:10" x14ac:dyDescent="0.3">
      <c r="J220" s="89"/>
    </row>
    <row r="221" spans="10:10" x14ac:dyDescent="0.3">
      <c r="J221" s="89"/>
    </row>
    <row r="222" spans="10:10" x14ac:dyDescent="0.3">
      <c r="J222" s="89"/>
    </row>
    <row r="223" spans="10:10" x14ac:dyDescent="0.3">
      <c r="J223" s="89"/>
    </row>
    <row r="224" spans="10:10" x14ac:dyDescent="0.3">
      <c r="J224" s="89"/>
    </row>
    <row r="225" spans="10:10" x14ac:dyDescent="0.3">
      <c r="J225" s="89"/>
    </row>
    <row r="226" spans="10:10" x14ac:dyDescent="0.3">
      <c r="J226" s="89"/>
    </row>
    <row r="227" spans="10:10" x14ac:dyDescent="0.3">
      <c r="J227" s="89"/>
    </row>
    <row r="228" spans="10:10" x14ac:dyDescent="0.3">
      <c r="J228" s="89"/>
    </row>
    <row r="229" spans="10:10" x14ac:dyDescent="0.3">
      <c r="J229" s="89"/>
    </row>
    <row r="230" spans="10:10" x14ac:dyDescent="0.3">
      <c r="J230" s="89"/>
    </row>
    <row r="231" spans="10:10" x14ac:dyDescent="0.3">
      <c r="J231" s="89"/>
    </row>
    <row r="232" spans="10:10" x14ac:dyDescent="0.3">
      <c r="J232" s="89"/>
    </row>
    <row r="233" spans="10:10" x14ac:dyDescent="0.3">
      <c r="J233" s="89"/>
    </row>
    <row r="234" spans="10:10" x14ac:dyDescent="0.3">
      <c r="J234" s="89"/>
    </row>
    <row r="235" spans="10:10" x14ac:dyDescent="0.3">
      <c r="J235" s="89"/>
    </row>
    <row r="236" spans="10:10" x14ac:dyDescent="0.3">
      <c r="J236" s="89"/>
    </row>
    <row r="237" spans="10:10" x14ac:dyDescent="0.3">
      <c r="J237" s="89"/>
    </row>
    <row r="238" spans="10:10" x14ac:dyDescent="0.3">
      <c r="J238" s="89"/>
    </row>
    <row r="239" spans="10:10" x14ac:dyDescent="0.3">
      <c r="J239" s="89"/>
    </row>
    <row r="240" spans="10:10" x14ac:dyDescent="0.3">
      <c r="J240" s="89"/>
    </row>
    <row r="241" spans="10:10" x14ac:dyDescent="0.3">
      <c r="J241" s="89"/>
    </row>
    <row r="242" spans="10:10" x14ac:dyDescent="0.3">
      <c r="J242" s="89"/>
    </row>
    <row r="243" spans="10:10" x14ac:dyDescent="0.3">
      <c r="J243" s="89"/>
    </row>
    <row r="244" spans="10:10" x14ac:dyDescent="0.3">
      <c r="J244" s="89"/>
    </row>
    <row r="245" spans="10:10" x14ac:dyDescent="0.3">
      <c r="J245" s="89"/>
    </row>
    <row r="246" spans="10:10" x14ac:dyDescent="0.3">
      <c r="J246" s="89"/>
    </row>
    <row r="247" spans="10:10" x14ac:dyDescent="0.3">
      <c r="J247" s="89"/>
    </row>
    <row r="248" spans="10:10" x14ac:dyDescent="0.3">
      <c r="J248" s="89"/>
    </row>
    <row r="249" spans="10:10" x14ac:dyDescent="0.3">
      <c r="J249" s="89"/>
    </row>
    <row r="250" spans="10:10" x14ac:dyDescent="0.3">
      <c r="J250" s="89"/>
    </row>
    <row r="251" spans="10:10" x14ac:dyDescent="0.3">
      <c r="J251" s="89"/>
    </row>
    <row r="252" spans="10:10" x14ac:dyDescent="0.3">
      <c r="J252" s="89"/>
    </row>
    <row r="253" spans="10:10" x14ac:dyDescent="0.3">
      <c r="J253" s="89"/>
    </row>
    <row r="254" spans="10:10" x14ac:dyDescent="0.3">
      <c r="J254" s="89"/>
    </row>
    <row r="255" spans="10:10" x14ac:dyDescent="0.3">
      <c r="J255" s="89"/>
    </row>
    <row r="256" spans="10:10" x14ac:dyDescent="0.3">
      <c r="J256" s="89"/>
    </row>
    <row r="257" spans="10:10" x14ac:dyDescent="0.3">
      <c r="J257" s="89"/>
    </row>
    <row r="258" spans="10:10" x14ac:dyDescent="0.3">
      <c r="J258" s="89"/>
    </row>
    <row r="259" spans="10:10" x14ac:dyDescent="0.3">
      <c r="J259" s="89"/>
    </row>
    <row r="260" spans="10:10" x14ac:dyDescent="0.3">
      <c r="J260" s="89"/>
    </row>
    <row r="261" spans="10:10" x14ac:dyDescent="0.3">
      <c r="J261" s="89"/>
    </row>
    <row r="262" spans="10:10" x14ac:dyDescent="0.3">
      <c r="J262" s="89"/>
    </row>
    <row r="263" spans="10:10" x14ac:dyDescent="0.3">
      <c r="J263" s="89"/>
    </row>
    <row r="264" spans="10:10" x14ac:dyDescent="0.3">
      <c r="J264" s="89"/>
    </row>
    <row r="265" spans="10:10" x14ac:dyDescent="0.3">
      <c r="J265" s="89"/>
    </row>
    <row r="266" spans="10:10" x14ac:dyDescent="0.3">
      <c r="J266" s="89"/>
    </row>
    <row r="267" spans="10:10" x14ac:dyDescent="0.3">
      <c r="J267" s="89"/>
    </row>
    <row r="268" spans="10:10" x14ac:dyDescent="0.3">
      <c r="J268" s="89"/>
    </row>
    <row r="269" spans="10:10" x14ac:dyDescent="0.3">
      <c r="J269" s="89"/>
    </row>
    <row r="270" spans="10:10" x14ac:dyDescent="0.3">
      <c r="J270" s="89"/>
    </row>
    <row r="271" spans="10:10" x14ac:dyDescent="0.3">
      <c r="J271" s="89"/>
    </row>
    <row r="272" spans="10:10" x14ac:dyDescent="0.3">
      <c r="J272" s="89"/>
    </row>
    <row r="273" spans="10:10" x14ac:dyDescent="0.3">
      <c r="J273" s="89"/>
    </row>
    <row r="274" spans="10:10" x14ac:dyDescent="0.3">
      <c r="J274" s="89"/>
    </row>
    <row r="275" spans="10:10" x14ac:dyDescent="0.3">
      <c r="J275" s="89"/>
    </row>
    <row r="276" spans="10:10" x14ac:dyDescent="0.3">
      <c r="J276" s="89"/>
    </row>
    <row r="277" spans="10:10" x14ac:dyDescent="0.3">
      <c r="J277" s="89"/>
    </row>
    <row r="278" spans="10:10" x14ac:dyDescent="0.3">
      <c r="J278" s="89"/>
    </row>
    <row r="279" spans="10:10" x14ac:dyDescent="0.3">
      <c r="J279" s="89"/>
    </row>
    <row r="280" spans="10:10" x14ac:dyDescent="0.3">
      <c r="J280" s="89"/>
    </row>
    <row r="281" spans="10:10" x14ac:dyDescent="0.3">
      <c r="J281" s="89"/>
    </row>
    <row r="282" spans="10:10" x14ac:dyDescent="0.3">
      <c r="J282" s="89"/>
    </row>
    <row r="283" spans="10:10" x14ac:dyDescent="0.3">
      <c r="J283" s="89"/>
    </row>
    <row r="284" spans="10:10" x14ac:dyDescent="0.3">
      <c r="J284" s="89"/>
    </row>
    <row r="285" spans="10:10" x14ac:dyDescent="0.3">
      <c r="J285" s="89"/>
    </row>
    <row r="286" spans="10:10" x14ac:dyDescent="0.3">
      <c r="J286" s="89"/>
    </row>
    <row r="287" spans="10:10" x14ac:dyDescent="0.3">
      <c r="J287" s="89"/>
    </row>
    <row r="288" spans="10:10" x14ac:dyDescent="0.3">
      <c r="J288" s="89"/>
    </row>
  </sheetData>
  <sheetProtection password="C4FF" sheet="1"/>
  <mergeCells count="7">
    <mergeCell ref="A1:C1"/>
    <mergeCell ref="M2:N2"/>
    <mergeCell ref="A3:A4"/>
    <mergeCell ref="B3:B4"/>
    <mergeCell ref="C3:F3"/>
    <mergeCell ref="G3:J3"/>
    <mergeCell ref="K3:N3"/>
  </mergeCells>
  <phoneticPr fontId="9" type="noConversion"/>
  <printOptions horizontalCentered="1"/>
  <pageMargins left="0.19685039370078741" right="0.19685039370078741" top="0.78740157480314965" bottom="0.19685039370078741" header="0.51181102362204722" footer="0.51181102362204722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2026-01-15T10:09:46Z</cp:lastPrinted>
  <dcterms:created xsi:type="dcterms:W3CDTF">2001-07-11T13:17:26Z</dcterms:created>
  <dcterms:modified xsi:type="dcterms:W3CDTF">2026-02-10T14:16:02Z</dcterms:modified>
</cp:coreProperties>
</file>