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9165F10E-7C2E-4A2B-87FE-A3488741A196}" xr6:coauthVersionLast="47" xr6:coauthVersionMax="47" xr10:uidLastSave="{00000000-0000-0000-0000-000000000000}"/>
  <bookViews>
    <workbookView xWindow="-108" yWindow="-108" windowWidth="23256" windowHeight="12456" activeTab="1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Видатки!$A$1:$Q$64</definedName>
    <definedName name="_xlnm.Print_Area" localSheetId="0">Доходи!$A$1:$R$68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8" l="1"/>
  <c r="M26" i="8"/>
  <c r="G53" i="7"/>
  <c r="H53" i="7"/>
  <c r="I53" i="7"/>
  <c r="J53" i="7"/>
  <c r="G54" i="7"/>
  <c r="H54" i="7"/>
  <c r="I54" i="7"/>
  <c r="J54" i="7"/>
  <c r="G51" i="7"/>
  <c r="H51" i="7"/>
  <c r="I51" i="7"/>
  <c r="J51" i="7"/>
  <c r="J48" i="7"/>
  <c r="I48" i="7"/>
  <c r="H48" i="7"/>
  <c r="G48" i="7"/>
  <c r="P48" i="7"/>
  <c r="O48" i="7"/>
  <c r="E47" i="7"/>
  <c r="H47" i="7" s="1"/>
  <c r="F47" i="7"/>
  <c r="I47" i="7" s="1"/>
  <c r="D47" i="7"/>
  <c r="G64" i="7"/>
  <c r="H64" i="7"/>
  <c r="I64" i="7"/>
  <c r="J64" i="7"/>
  <c r="O53" i="7"/>
  <c r="Q53" i="7"/>
  <c r="P53" i="7"/>
  <c r="O54" i="7"/>
  <c r="R54" i="7" s="1"/>
  <c r="P54" i="7"/>
  <c r="O51" i="7"/>
  <c r="P51" i="7"/>
  <c r="O64" i="7"/>
  <c r="P64" i="7"/>
  <c r="N35" i="8"/>
  <c r="P35" i="8" s="1"/>
  <c r="O35" i="8"/>
  <c r="N36" i="8"/>
  <c r="O36" i="8"/>
  <c r="Q36" i="8"/>
  <c r="M57" i="7"/>
  <c r="N57" i="7"/>
  <c r="M58" i="7"/>
  <c r="N58" i="7"/>
  <c r="M59" i="7"/>
  <c r="N59" i="7"/>
  <c r="M60" i="7"/>
  <c r="N60" i="7"/>
  <c r="M61" i="7"/>
  <c r="N61" i="7"/>
  <c r="M62" i="7"/>
  <c r="N62" i="7"/>
  <c r="M63" i="7"/>
  <c r="N63" i="7"/>
  <c r="K31" i="8"/>
  <c r="L31" i="8" s="1"/>
  <c r="J31" i="8"/>
  <c r="M31" i="8" s="1"/>
  <c r="D12" i="8"/>
  <c r="E12" i="8"/>
  <c r="C12" i="8"/>
  <c r="N25" i="8"/>
  <c r="O25" i="8"/>
  <c r="Q25" i="8"/>
  <c r="N21" i="8"/>
  <c r="O21" i="8"/>
  <c r="F25" i="8"/>
  <c r="G25" i="8"/>
  <c r="H25" i="8"/>
  <c r="I25" i="8"/>
  <c r="F21" i="8"/>
  <c r="G21" i="8"/>
  <c r="H21" i="8"/>
  <c r="I21" i="8"/>
  <c r="F35" i="8"/>
  <c r="G35" i="8"/>
  <c r="H35" i="8"/>
  <c r="I35" i="8"/>
  <c r="F36" i="8"/>
  <c r="G36" i="8"/>
  <c r="H36" i="8"/>
  <c r="I36" i="8"/>
  <c r="D31" i="8"/>
  <c r="G31" i="8" s="1"/>
  <c r="E31" i="8"/>
  <c r="C31" i="8"/>
  <c r="N43" i="8"/>
  <c r="O43" i="8"/>
  <c r="Q43" i="8" s="1"/>
  <c r="P43" i="8"/>
  <c r="F43" i="8"/>
  <c r="G43" i="8"/>
  <c r="H43" i="8"/>
  <c r="I43" i="8"/>
  <c r="D38" i="8"/>
  <c r="E38" i="8"/>
  <c r="C38" i="8"/>
  <c r="I38" i="8"/>
  <c r="N8" i="8"/>
  <c r="O8" i="8"/>
  <c r="P8" i="8" s="1"/>
  <c r="D6" i="8"/>
  <c r="E6" i="8"/>
  <c r="C6" i="8"/>
  <c r="K56" i="8"/>
  <c r="J56" i="8"/>
  <c r="N56" i="8" s="1"/>
  <c r="E56" i="8"/>
  <c r="D56" i="8"/>
  <c r="C56" i="8"/>
  <c r="O56" i="7"/>
  <c r="P56" i="7"/>
  <c r="Q56" i="7" s="1"/>
  <c r="O57" i="7"/>
  <c r="P57" i="7"/>
  <c r="O58" i="7"/>
  <c r="R58" i="7" s="1"/>
  <c r="P58" i="7"/>
  <c r="O59" i="7"/>
  <c r="P59" i="7"/>
  <c r="R59" i="7" s="1"/>
  <c r="O60" i="7"/>
  <c r="P60" i="7"/>
  <c r="O61" i="7"/>
  <c r="P61" i="7"/>
  <c r="R61" i="7" s="1"/>
  <c r="O62" i="7"/>
  <c r="P62" i="7"/>
  <c r="R62" i="7"/>
  <c r="O63" i="7"/>
  <c r="P63" i="7"/>
  <c r="P50" i="7"/>
  <c r="Q50" i="7" s="1"/>
  <c r="O50" i="7"/>
  <c r="G57" i="7"/>
  <c r="H57" i="7"/>
  <c r="I57" i="7"/>
  <c r="J57" i="7"/>
  <c r="G58" i="7"/>
  <c r="H58" i="7"/>
  <c r="I58" i="7"/>
  <c r="J58" i="7"/>
  <c r="G59" i="7"/>
  <c r="H59" i="7"/>
  <c r="I59" i="7"/>
  <c r="J59" i="7"/>
  <c r="G60" i="7"/>
  <c r="H60" i="7"/>
  <c r="I60" i="7"/>
  <c r="J60" i="7"/>
  <c r="G61" i="7"/>
  <c r="H61" i="7"/>
  <c r="I61" i="7"/>
  <c r="J61" i="7"/>
  <c r="G62" i="7"/>
  <c r="H62" i="7"/>
  <c r="I62" i="7"/>
  <c r="J62" i="7"/>
  <c r="G63" i="7"/>
  <c r="H63" i="7"/>
  <c r="I63" i="7"/>
  <c r="J63" i="7"/>
  <c r="J50" i="7"/>
  <c r="I50" i="7"/>
  <c r="H50" i="7"/>
  <c r="G50" i="7"/>
  <c r="O36" i="7"/>
  <c r="P36" i="7"/>
  <c r="L7" i="8"/>
  <c r="L9" i="8"/>
  <c r="L10" i="8"/>
  <c r="L11" i="8"/>
  <c r="L13" i="8"/>
  <c r="L14" i="8"/>
  <c r="L15" i="8"/>
  <c r="L16" i="8"/>
  <c r="L17" i="8"/>
  <c r="L18" i="8"/>
  <c r="L19" i="8"/>
  <c r="L20" i="8"/>
  <c r="L22" i="8"/>
  <c r="L23" i="8"/>
  <c r="L24" i="8"/>
  <c r="L26" i="8"/>
  <c r="L27" i="8"/>
  <c r="L28" i="8"/>
  <c r="L29" i="8"/>
  <c r="L30" i="8"/>
  <c r="L32" i="8"/>
  <c r="L33" i="8"/>
  <c r="L34" i="8"/>
  <c r="L37" i="8"/>
  <c r="L39" i="8"/>
  <c r="L40" i="8"/>
  <c r="L41" i="8"/>
  <c r="L42" i="8"/>
  <c r="L44" i="8"/>
  <c r="F26" i="8"/>
  <c r="G26" i="8"/>
  <c r="H26" i="8"/>
  <c r="I26" i="8"/>
  <c r="N26" i="8"/>
  <c r="O26" i="8"/>
  <c r="Q26" i="8"/>
  <c r="E21" i="7"/>
  <c r="E17" i="7"/>
  <c r="E43" i="7"/>
  <c r="E42" i="7" s="1"/>
  <c r="E41" i="7" s="1"/>
  <c r="F43" i="7"/>
  <c r="D43" i="7"/>
  <c r="D42" i="7" s="1"/>
  <c r="M46" i="7"/>
  <c r="N46" i="7"/>
  <c r="O46" i="7"/>
  <c r="P46" i="7"/>
  <c r="G46" i="7"/>
  <c r="H46" i="7"/>
  <c r="I46" i="7"/>
  <c r="J46" i="7"/>
  <c r="L47" i="7"/>
  <c r="N47" i="7"/>
  <c r="K47" i="7"/>
  <c r="L52" i="8"/>
  <c r="M52" i="8"/>
  <c r="L53" i="8"/>
  <c r="M53" i="8"/>
  <c r="N52" i="8"/>
  <c r="O52" i="8"/>
  <c r="Q52" i="8" s="1"/>
  <c r="P52" i="8"/>
  <c r="N53" i="8"/>
  <c r="O53" i="8"/>
  <c r="Q53" i="8" s="1"/>
  <c r="F53" i="8"/>
  <c r="G53" i="8"/>
  <c r="H53" i="8"/>
  <c r="I53" i="8"/>
  <c r="F52" i="8"/>
  <c r="G52" i="8"/>
  <c r="H52" i="8"/>
  <c r="I52" i="8"/>
  <c r="J6" i="8"/>
  <c r="J45" i="8" s="1"/>
  <c r="K6" i="8"/>
  <c r="F7" i="8"/>
  <c r="G7" i="8"/>
  <c r="H7" i="8"/>
  <c r="I7" i="8"/>
  <c r="M7" i="8"/>
  <c r="N7" i="8"/>
  <c r="O7" i="8"/>
  <c r="Q7" i="8" s="1"/>
  <c r="F9" i="8"/>
  <c r="G9" i="8"/>
  <c r="H9" i="8"/>
  <c r="I9" i="8"/>
  <c r="M9" i="8"/>
  <c r="N9" i="8"/>
  <c r="P9" i="8"/>
  <c r="O9" i="8"/>
  <c r="F10" i="8"/>
  <c r="G10" i="8"/>
  <c r="H10" i="8"/>
  <c r="I10" i="8"/>
  <c r="M10" i="8"/>
  <c r="N10" i="8"/>
  <c r="O10" i="8"/>
  <c r="P10" i="8" s="1"/>
  <c r="F11" i="8"/>
  <c r="G11" i="8"/>
  <c r="H11" i="8"/>
  <c r="I11" i="8"/>
  <c r="M11" i="8"/>
  <c r="N11" i="8"/>
  <c r="O11" i="8"/>
  <c r="P11" i="8"/>
  <c r="J12" i="8"/>
  <c r="K12" i="8"/>
  <c r="F13" i="8"/>
  <c r="G13" i="8"/>
  <c r="H13" i="8"/>
  <c r="I13" i="8"/>
  <c r="M13" i="8"/>
  <c r="N13" i="8"/>
  <c r="P13" i="8" s="1"/>
  <c r="O13" i="8"/>
  <c r="F14" i="8"/>
  <c r="G14" i="8"/>
  <c r="H14" i="8"/>
  <c r="I14" i="8"/>
  <c r="M14" i="8"/>
  <c r="N14" i="8"/>
  <c r="O14" i="8"/>
  <c r="Q14" i="8" s="1"/>
  <c r="F15" i="8"/>
  <c r="G15" i="8"/>
  <c r="H15" i="8"/>
  <c r="I15" i="8"/>
  <c r="M15" i="8"/>
  <c r="N15" i="8"/>
  <c r="O15" i="8"/>
  <c r="Q15" i="8"/>
  <c r="F16" i="8"/>
  <c r="G16" i="8"/>
  <c r="H16" i="8"/>
  <c r="I16" i="8"/>
  <c r="M16" i="8"/>
  <c r="N16" i="8"/>
  <c r="O16" i="8"/>
  <c r="Q16" i="8"/>
  <c r="F17" i="8"/>
  <c r="G17" i="8"/>
  <c r="H17" i="8"/>
  <c r="I17" i="8"/>
  <c r="M17" i="8"/>
  <c r="N17" i="8"/>
  <c r="O17" i="8"/>
  <c r="P17" i="8" s="1"/>
  <c r="F18" i="8"/>
  <c r="G18" i="8"/>
  <c r="H18" i="8"/>
  <c r="I18" i="8"/>
  <c r="M18" i="8"/>
  <c r="N18" i="8"/>
  <c r="O18" i="8"/>
  <c r="P18" i="8"/>
  <c r="F19" i="8"/>
  <c r="G19" i="8"/>
  <c r="H19" i="8"/>
  <c r="I19" i="8"/>
  <c r="M19" i="8"/>
  <c r="N19" i="8"/>
  <c r="O19" i="8"/>
  <c r="F20" i="8"/>
  <c r="G20" i="8"/>
  <c r="H20" i="8"/>
  <c r="I20" i="8"/>
  <c r="M20" i="8"/>
  <c r="N20" i="8"/>
  <c r="O20" i="8"/>
  <c r="F22" i="8"/>
  <c r="G22" i="8"/>
  <c r="H22" i="8"/>
  <c r="I22" i="8"/>
  <c r="M22" i="8"/>
  <c r="N22" i="8"/>
  <c r="O22" i="8"/>
  <c r="Q22" i="8" s="1"/>
  <c r="F23" i="8"/>
  <c r="G23" i="8"/>
  <c r="H23" i="8"/>
  <c r="I23" i="8"/>
  <c r="M23" i="8"/>
  <c r="N23" i="8"/>
  <c r="O23" i="8"/>
  <c r="P23" i="8"/>
  <c r="F24" i="8"/>
  <c r="G24" i="8"/>
  <c r="H24" i="8"/>
  <c r="I24" i="8"/>
  <c r="M24" i="8"/>
  <c r="N24" i="8"/>
  <c r="O24" i="8"/>
  <c r="F27" i="8"/>
  <c r="G27" i="8"/>
  <c r="H27" i="8"/>
  <c r="I27" i="8"/>
  <c r="M27" i="8"/>
  <c r="N27" i="8"/>
  <c r="O27" i="8"/>
  <c r="P27" i="8" s="1"/>
  <c r="F28" i="8"/>
  <c r="G28" i="8"/>
  <c r="H28" i="8"/>
  <c r="I28" i="8"/>
  <c r="M28" i="8"/>
  <c r="N28" i="8"/>
  <c r="O28" i="8"/>
  <c r="P28" i="8" s="1"/>
  <c r="F29" i="8"/>
  <c r="G29" i="8"/>
  <c r="H29" i="8"/>
  <c r="I29" i="8"/>
  <c r="M29" i="8"/>
  <c r="N29" i="8"/>
  <c r="O29" i="8"/>
  <c r="Q29" i="8" s="1"/>
  <c r="F30" i="8"/>
  <c r="G30" i="8"/>
  <c r="H30" i="8"/>
  <c r="I30" i="8"/>
  <c r="M30" i="8"/>
  <c r="N30" i="8"/>
  <c r="O30" i="8"/>
  <c r="F32" i="8"/>
  <c r="G32" i="8"/>
  <c r="H32" i="8"/>
  <c r="I32" i="8"/>
  <c r="M32" i="8"/>
  <c r="N32" i="8"/>
  <c r="Q32" i="8" s="1"/>
  <c r="O32" i="8"/>
  <c r="F33" i="8"/>
  <c r="G33" i="8"/>
  <c r="H33" i="8"/>
  <c r="I33" i="8"/>
  <c r="M33" i="8"/>
  <c r="N33" i="8"/>
  <c r="O33" i="8"/>
  <c r="P33" i="8" s="1"/>
  <c r="F34" i="8"/>
  <c r="G34" i="8"/>
  <c r="H34" i="8"/>
  <c r="I34" i="8"/>
  <c r="M34" i="8"/>
  <c r="N34" i="8"/>
  <c r="P34" i="8" s="1"/>
  <c r="O34" i="8"/>
  <c r="F37" i="8"/>
  <c r="G37" i="8"/>
  <c r="H37" i="8"/>
  <c r="I37" i="8"/>
  <c r="M37" i="8"/>
  <c r="N37" i="8"/>
  <c r="O37" i="8"/>
  <c r="P37" i="8" s="1"/>
  <c r="J38" i="8"/>
  <c r="N38" i="8" s="1"/>
  <c r="P38" i="8" s="1"/>
  <c r="K38" i="8"/>
  <c r="O38" i="8" s="1"/>
  <c r="F39" i="8"/>
  <c r="G39" i="8"/>
  <c r="H39" i="8"/>
  <c r="I39" i="8"/>
  <c r="M39" i="8"/>
  <c r="N39" i="8"/>
  <c r="O39" i="8"/>
  <c r="F40" i="8"/>
  <c r="G40" i="8"/>
  <c r="H40" i="8"/>
  <c r="I40" i="8"/>
  <c r="M40" i="8"/>
  <c r="N40" i="8"/>
  <c r="O40" i="8"/>
  <c r="P40" i="8" s="1"/>
  <c r="F41" i="8"/>
  <c r="G41" i="8"/>
  <c r="H41" i="8"/>
  <c r="I41" i="8"/>
  <c r="M41" i="8"/>
  <c r="N41" i="8"/>
  <c r="O41" i="8"/>
  <c r="Q41" i="8" s="1"/>
  <c r="F42" i="8"/>
  <c r="G42" i="8"/>
  <c r="H42" i="8"/>
  <c r="I42" i="8"/>
  <c r="M42" i="8"/>
  <c r="N42" i="8"/>
  <c r="P42" i="8" s="1"/>
  <c r="O42" i="8"/>
  <c r="F44" i="8"/>
  <c r="G44" i="8"/>
  <c r="H44" i="8"/>
  <c r="I44" i="8"/>
  <c r="M44" i="8"/>
  <c r="N44" i="8"/>
  <c r="O44" i="8"/>
  <c r="P44" i="8" s="1"/>
  <c r="F46" i="8"/>
  <c r="G46" i="8"/>
  <c r="H46" i="8"/>
  <c r="I46" i="8"/>
  <c r="L46" i="8"/>
  <c r="M46" i="8"/>
  <c r="N46" i="8"/>
  <c r="O46" i="8"/>
  <c r="F48" i="8"/>
  <c r="G48" i="8"/>
  <c r="H48" i="8"/>
  <c r="I48" i="8"/>
  <c r="L48" i="8"/>
  <c r="M48" i="8"/>
  <c r="N48" i="8"/>
  <c r="O48" i="8"/>
  <c r="F49" i="8"/>
  <c r="G49" i="8"/>
  <c r="H49" i="8"/>
  <c r="I49" i="8"/>
  <c r="L49" i="8"/>
  <c r="M49" i="8"/>
  <c r="N49" i="8"/>
  <c r="P49" i="8" s="1"/>
  <c r="O49" i="8"/>
  <c r="F50" i="8"/>
  <c r="G50" i="8"/>
  <c r="H50" i="8"/>
  <c r="I50" i="8"/>
  <c r="L50" i="8"/>
  <c r="M50" i="8"/>
  <c r="N50" i="8"/>
  <c r="Q50" i="8" s="1"/>
  <c r="O50" i="8"/>
  <c r="P50" i="8"/>
  <c r="F51" i="8"/>
  <c r="G51" i="8"/>
  <c r="H51" i="8"/>
  <c r="I51" i="8"/>
  <c r="L51" i="8"/>
  <c r="M51" i="8"/>
  <c r="N51" i="8"/>
  <c r="O51" i="8"/>
  <c r="P51" i="8" s="1"/>
  <c r="F54" i="8"/>
  <c r="G54" i="8"/>
  <c r="H54" i="8"/>
  <c r="I54" i="8"/>
  <c r="L54" i="8"/>
  <c r="M54" i="8"/>
  <c r="N54" i="8"/>
  <c r="O54" i="8"/>
  <c r="P54" i="8"/>
  <c r="F57" i="8"/>
  <c r="G57" i="8"/>
  <c r="H57" i="8"/>
  <c r="I57" i="8"/>
  <c r="L57" i="8"/>
  <c r="M57" i="8"/>
  <c r="N57" i="8"/>
  <c r="O57" i="8"/>
  <c r="P57" i="8" s="1"/>
  <c r="F58" i="8"/>
  <c r="G58" i="8"/>
  <c r="H58" i="8"/>
  <c r="I58" i="8"/>
  <c r="L58" i="8"/>
  <c r="M58" i="8"/>
  <c r="N58" i="8"/>
  <c r="O58" i="8"/>
  <c r="Q58" i="8" s="1"/>
  <c r="F59" i="8"/>
  <c r="H59" i="8"/>
  <c r="I59" i="8"/>
  <c r="L59" i="8"/>
  <c r="M59" i="8"/>
  <c r="N59" i="8"/>
  <c r="O59" i="8"/>
  <c r="I60" i="8"/>
  <c r="L60" i="8"/>
  <c r="M60" i="8"/>
  <c r="Q60" i="8"/>
  <c r="C11" i="7"/>
  <c r="D11" i="7"/>
  <c r="E11" i="7"/>
  <c r="F11" i="7"/>
  <c r="I11" i="7" s="1"/>
  <c r="K11" i="7"/>
  <c r="L11" i="7"/>
  <c r="G12" i="7"/>
  <c r="H12" i="7"/>
  <c r="I12" i="7"/>
  <c r="J12" i="7"/>
  <c r="N12" i="7"/>
  <c r="O12" i="7"/>
  <c r="P12" i="7"/>
  <c r="R12" i="7" s="1"/>
  <c r="G13" i="7"/>
  <c r="H13" i="7"/>
  <c r="I13" i="7"/>
  <c r="J13" i="7"/>
  <c r="N13" i="7"/>
  <c r="O13" i="7"/>
  <c r="R13" i="7"/>
  <c r="P13" i="7"/>
  <c r="C14" i="7"/>
  <c r="C10" i="7" s="1"/>
  <c r="D14" i="7"/>
  <c r="F14" i="7"/>
  <c r="H14" i="7" s="1"/>
  <c r="K14" i="7"/>
  <c r="L14" i="7"/>
  <c r="N14" i="7" s="1"/>
  <c r="G15" i="7"/>
  <c r="H15" i="7"/>
  <c r="I15" i="7"/>
  <c r="J15" i="7"/>
  <c r="M15" i="7"/>
  <c r="M14" i="7" s="1"/>
  <c r="N15" i="7"/>
  <c r="O15" i="7"/>
  <c r="P15" i="7"/>
  <c r="R15" i="7" s="1"/>
  <c r="G16" i="7"/>
  <c r="H16" i="7"/>
  <c r="I16" i="7"/>
  <c r="J16" i="7"/>
  <c r="M16" i="7"/>
  <c r="N16" i="7"/>
  <c r="O16" i="7"/>
  <c r="P16" i="7"/>
  <c r="C17" i="7"/>
  <c r="D17" i="7"/>
  <c r="F17" i="7"/>
  <c r="K17" i="7"/>
  <c r="L17" i="7"/>
  <c r="N17" i="7"/>
  <c r="G18" i="7"/>
  <c r="H18" i="7"/>
  <c r="I18" i="7"/>
  <c r="J18" i="7"/>
  <c r="M18" i="7"/>
  <c r="N18" i="7"/>
  <c r="O18" i="7"/>
  <c r="P18" i="7"/>
  <c r="R18" i="7" s="1"/>
  <c r="G19" i="7"/>
  <c r="H19" i="7"/>
  <c r="I19" i="7"/>
  <c r="J19" i="7"/>
  <c r="M19" i="7"/>
  <c r="N19" i="7"/>
  <c r="O19" i="7"/>
  <c r="P19" i="7"/>
  <c r="Q19" i="7" s="1"/>
  <c r="G20" i="7"/>
  <c r="H20" i="7"/>
  <c r="I20" i="7"/>
  <c r="J20" i="7"/>
  <c r="M20" i="7"/>
  <c r="N20" i="7"/>
  <c r="O20" i="7"/>
  <c r="P20" i="7"/>
  <c r="D21" i="7"/>
  <c r="F21" i="7"/>
  <c r="I21" i="7" s="1"/>
  <c r="K21" i="7"/>
  <c r="M21" i="7" s="1"/>
  <c r="L21" i="7"/>
  <c r="G22" i="7"/>
  <c r="H22" i="7"/>
  <c r="I22" i="7"/>
  <c r="J22" i="7"/>
  <c r="M22" i="7"/>
  <c r="N22" i="7"/>
  <c r="O22" i="7"/>
  <c r="P22" i="7"/>
  <c r="G23" i="7"/>
  <c r="H23" i="7"/>
  <c r="I23" i="7"/>
  <c r="J23" i="7"/>
  <c r="M23" i="7"/>
  <c r="N23" i="7"/>
  <c r="O23" i="7"/>
  <c r="P23" i="7"/>
  <c r="G25" i="7"/>
  <c r="H25" i="7"/>
  <c r="I25" i="7"/>
  <c r="J25" i="7"/>
  <c r="M25" i="7"/>
  <c r="N25" i="7"/>
  <c r="O25" i="7"/>
  <c r="Q25" i="7" s="1"/>
  <c r="P25" i="7"/>
  <c r="D26" i="7"/>
  <c r="E26" i="7"/>
  <c r="F26" i="7"/>
  <c r="K26" i="7"/>
  <c r="L26" i="7"/>
  <c r="G27" i="7"/>
  <c r="H27" i="7"/>
  <c r="I27" i="7"/>
  <c r="J27" i="7"/>
  <c r="M27" i="7"/>
  <c r="N27" i="7"/>
  <c r="O27" i="7"/>
  <c r="P27" i="7"/>
  <c r="Q27" i="7"/>
  <c r="G28" i="7"/>
  <c r="H28" i="7"/>
  <c r="I28" i="7"/>
  <c r="J28" i="7"/>
  <c r="M28" i="7"/>
  <c r="N28" i="7"/>
  <c r="O28" i="7"/>
  <c r="P28" i="7"/>
  <c r="R28" i="7" s="1"/>
  <c r="Q28" i="7"/>
  <c r="G29" i="7"/>
  <c r="H29" i="7"/>
  <c r="I29" i="7"/>
  <c r="J29" i="7"/>
  <c r="M29" i="7"/>
  <c r="N29" i="7"/>
  <c r="O29" i="7"/>
  <c r="P29" i="7"/>
  <c r="R29" i="7"/>
  <c r="C30" i="7"/>
  <c r="D30" i="7"/>
  <c r="D24" i="7" s="1"/>
  <c r="O24" i="7" s="1"/>
  <c r="E30" i="7"/>
  <c r="F30" i="7"/>
  <c r="G30" i="7" s="1"/>
  <c r="K30" i="7"/>
  <c r="K24" i="7"/>
  <c r="L30" i="7"/>
  <c r="G31" i="7"/>
  <c r="H31" i="7"/>
  <c r="I31" i="7"/>
  <c r="J31" i="7"/>
  <c r="M31" i="7"/>
  <c r="N31" i="7"/>
  <c r="O31" i="7"/>
  <c r="P31" i="7"/>
  <c r="H32" i="7"/>
  <c r="I32" i="7"/>
  <c r="J32" i="7"/>
  <c r="M32" i="7"/>
  <c r="N32" i="7"/>
  <c r="O32" i="7"/>
  <c r="P32" i="7"/>
  <c r="Q32" i="7" s="1"/>
  <c r="G33" i="7"/>
  <c r="H33" i="7"/>
  <c r="I33" i="7"/>
  <c r="J33" i="7"/>
  <c r="M33" i="7"/>
  <c r="N33" i="7"/>
  <c r="O33" i="7"/>
  <c r="P33" i="7"/>
  <c r="R33" i="7"/>
  <c r="G34" i="7"/>
  <c r="H34" i="7"/>
  <c r="I34" i="7"/>
  <c r="J34" i="7"/>
  <c r="M34" i="7"/>
  <c r="N34" i="7"/>
  <c r="O34" i="7"/>
  <c r="P34" i="7"/>
  <c r="R34" i="7" s="1"/>
  <c r="G35" i="7"/>
  <c r="H35" i="7"/>
  <c r="I35" i="7"/>
  <c r="J35" i="7"/>
  <c r="M35" i="7"/>
  <c r="N35" i="7"/>
  <c r="O35" i="7"/>
  <c r="R35" i="7" s="1"/>
  <c r="P35" i="7"/>
  <c r="Q35" i="7" s="1"/>
  <c r="C37" i="7"/>
  <c r="F37" i="7"/>
  <c r="K37" i="7"/>
  <c r="O37" i="7"/>
  <c r="L37" i="7"/>
  <c r="G38" i="7"/>
  <c r="H38" i="7"/>
  <c r="M38" i="7"/>
  <c r="O38" i="7"/>
  <c r="P38" i="7"/>
  <c r="Q38" i="7" s="1"/>
  <c r="G39" i="7"/>
  <c r="H39" i="7"/>
  <c r="M39" i="7"/>
  <c r="O39" i="7"/>
  <c r="Q39" i="7" s="1"/>
  <c r="P39" i="7"/>
  <c r="C43" i="7"/>
  <c r="K43" i="7"/>
  <c r="L43" i="7"/>
  <c r="M43" i="7"/>
  <c r="G44" i="7"/>
  <c r="H44" i="7"/>
  <c r="I44" i="7"/>
  <c r="J44" i="7"/>
  <c r="M44" i="7"/>
  <c r="N44" i="7"/>
  <c r="O44" i="7"/>
  <c r="P44" i="7"/>
  <c r="R44" i="7" s="1"/>
  <c r="G45" i="7"/>
  <c r="H45" i="7"/>
  <c r="I45" i="7"/>
  <c r="J45" i="7"/>
  <c r="M45" i="7"/>
  <c r="N45" i="7"/>
  <c r="O45" i="7"/>
  <c r="P45" i="7"/>
  <c r="C47" i="7"/>
  <c r="C42" i="7" s="1"/>
  <c r="C41" i="7" s="1"/>
  <c r="G49" i="7"/>
  <c r="H49" i="7"/>
  <c r="I49" i="7"/>
  <c r="J49" i="7"/>
  <c r="M49" i="7"/>
  <c r="N49" i="7"/>
  <c r="O49" i="7"/>
  <c r="Q49" i="7" s="1"/>
  <c r="P49" i="7"/>
  <c r="G52" i="7"/>
  <c r="G47" i="7" s="1"/>
  <c r="H52" i="7"/>
  <c r="I52" i="7"/>
  <c r="J52" i="7"/>
  <c r="M52" i="7"/>
  <c r="N52" i="7"/>
  <c r="O52" i="7"/>
  <c r="P52" i="7"/>
  <c r="R52" i="7" s="1"/>
  <c r="G55" i="7"/>
  <c r="H55" i="7"/>
  <c r="I55" i="7"/>
  <c r="J55" i="7"/>
  <c r="M55" i="7"/>
  <c r="M47" i="7" s="1"/>
  <c r="N55" i="7"/>
  <c r="O55" i="7"/>
  <c r="P55" i="7"/>
  <c r="R55" i="7" s="1"/>
  <c r="G56" i="7"/>
  <c r="H56" i="7"/>
  <c r="I56" i="7"/>
  <c r="J56" i="7"/>
  <c r="M56" i="7"/>
  <c r="N56" i="7"/>
  <c r="G66" i="7"/>
  <c r="H66" i="7"/>
  <c r="I66" i="7"/>
  <c r="J66" i="7"/>
  <c r="M66" i="7"/>
  <c r="N66" i="7"/>
  <c r="O66" i="7"/>
  <c r="P66" i="7"/>
  <c r="R66" i="7" s="1"/>
  <c r="G67" i="7"/>
  <c r="I67" i="7"/>
  <c r="M67" i="7"/>
  <c r="N67" i="7"/>
  <c r="O67" i="7"/>
  <c r="R67" i="7"/>
  <c r="P67" i="7"/>
  <c r="Q59" i="8"/>
  <c r="P59" i="8"/>
  <c r="Q21" i="8"/>
  <c r="J21" i="7"/>
  <c r="Q54" i="8"/>
  <c r="Q51" i="8"/>
  <c r="P48" i="8"/>
  <c r="G56" i="8"/>
  <c r="P11" i="7"/>
  <c r="R11" i="7" s="1"/>
  <c r="Q15" i="7"/>
  <c r="M17" i="7"/>
  <c r="P14" i="7"/>
  <c r="K42" i="7"/>
  <c r="Q62" i="7"/>
  <c r="J30" i="7"/>
  <c r="I30" i="7"/>
  <c r="P53" i="8"/>
  <c r="Q42" i="8"/>
  <c r="F38" i="8"/>
  <c r="P25" i="8"/>
  <c r="Q18" i="8"/>
  <c r="F56" i="8"/>
  <c r="H56" i="8"/>
  <c r="N43" i="7"/>
  <c r="Q16" i="7"/>
  <c r="Q58" i="7"/>
  <c r="L42" i="7"/>
  <c r="Q59" i="7"/>
  <c r="Q57" i="7"/>
  <c r="O17" i="7"/>
  <c r="O11" i="7"/>
  <c r="Q48" i="7"/>
  <c r="P22" i="8"/>
  <c r="Q17" i="8"/>
  <c r="P36" i="8"/>
  <c r="Q40" i="8"/>
  <c r="Q19" i="8"/>
  <c r="Q9" i="8"/>
  <c r="G38" i="8"/>
  <c r="H38" i="8"/>
  <c r="H31" i="8"/>
  <c r="Q23" i="8"/>
  <c r="I12" i="8"/>
  <c r="H6" i="8"/>
  <c r="C45" i="8"/>
  <c r="C47" i="8"/>
  <c r="C55" i="8" s="1"/>
  <c r="I6" i="8"/>
  <c r="Q46" i="7"/>
  <c r="Q36" i="7"/>
  <c r="R25" i="7"/>
  <c r="R53" i="7"/>
  <c r="O43" i="7"/>
  <c r="J26" i="7"/>
  <c r="Q18" i="7"/>
  <c r="R56" i="7"/>
  <c r="J47" i="7"/>
  <c r="O26" i="7"/>
  <c r="R23" i="7"/>
  <c r="Q23" i="7"/>
  <c r="I17" i="7"/>
  <c r="J17" i="7"/>
  <c r="J43" i="7"/>
  <c r="F42" i="7"/>
  <c r="R19" i="7"/>
  <c r="O14" i="7"/>
  <c r="R14" i="7"/>
  <c r="J14" i="7"/>
  <c r="I14" i="7"/>
  <c r="Q20" i="7"/>
  <c r="R20" i="7"/>
  <c r="C40" i="7"/>
  <c r="C68" i="7" s="1"/>
  <c r="Q60" i="7"/>
  <c r="R60" i="7"/>
  <c r="Q22" i="7"/>
  <c r="G11" i="7"/>
  <c r="E10" i="7"/>
  <c r="D10" i="7"/>
  <c r="Q67" i="7"/>
  <c r="R36" i="7"/>
  <c r="G37" i="7"/>
  <c r="H37" i="7"/>
  <c r="M26" i="7"/>
  <c r="H21" i="7"/>
  <c r="G21" i="7"/>
  <c r="H30" i="7"/>
  <c r="K41" i="7"/>
  <c r="R50" i="7"/>
  <c r="Q45" i="7"/>
  <c r="Q44" i="7"/>
  <c r="H26" i="7"/>
  <c r="P17" i="7"/>
  <c r="R17" i="7" s="1"/>
  <c r="J11" i="7"/>
  <c r="R46" i="7"/>
  <c r="R45" i="7"/>
  <c r="G43" i="7"/>
  <c r="H43" i="7"/>
  <c r="E24" i="7"/>
  <c r="E40" i="7" s="1"/>
  <c r="E65" i="7" s="1"/>
  <c r="E68" i="7" s="1"/>
  <c r="G26" i="7"/>
  <c r="G24" i="7" s="1"/>
  <c r="Q13" i="7"/>
  <c r="F10" i="7"/>
  <c r="H11" i="7"/>
  <c r="G10" i="7"/>
  <c r="L56" i="8"/>
  <c r="O56" i="8"/>
  <c r="Q56" i="8" s="1"/>
  <c r="Q57" i="8"/>
  <c r="M56" i="8"/>
  <c r="Q37" i="8"/>
  <c r="Q44" i="8"/>
  <c r="P30" i="8"/>
  <c r="P19" i="8"/>
  <c r="P15" i="8"/>
  <c r="Q30" i="8"/>
  <c r="P14" i="8"/>
  <c r="P26" i="8"/>
  <c r="P39" i="8"/>
  <c r="P16" i="8"/>
  <c r="Q24" i="8"/>
  <c r="M38" i="8"/>
  <c r="L38" i="8"/>
  <c r="P41" i="8"/>
  <c r="Q39" i="8"/>
  <c r="O31" i="8"/>
  <c r="E45" i="8"/>
  <c r="E47" i="8" s="1"/>
  <c r="I31" i="8"/>
  <c r="O12" i="8"/>
  <c r="L12" i="8"/>
  <c r="M12" i="8"/>
  <c r="P58" i="8"/>
  <c r="I56" i="8"/>
  <c r="Q66" i="7"/>
  <c r="Q12" i="7"/>
  <c r="Q29" i="7"/>
  <c r="R27" i="7"/>
  <c r="R16" i="7"/>
  <c r="R22" i="7"/>
  <c r="R32" i="7"/>
  <c r="O30" i="7"/>
  <c r="Q31" i="7"/>
  <c r="R31" i="7"/>
  <c r="N21" i="7"/>
  <c r="P56" i="8"/>
  <c r="Q11" i="8"/>
  <c r="H47" i="8" l="1"/>
  <c r="I47" i="8"/>
  <c r="E55" i="8"/>
  <c r="D41" i="7"/>
  <c r="O41" i="7" s="1"/>
  <c r="J42" i="7"/>
  <c r="O42" i="7"/>
  <c r="I42" i="7"/>
  <c r="J47" i="8"/>
  <c r="N45" i="8"/>
  <c r="C61" i="8"/>
  <c r="Q64" i="7"/>
  <c r="R64" i="7"/>
  <c r="M6" i="8"/>
  <c r="Q52" i="7"/>
  <c r="R49" i="7"/>
  <c r="M37" i="7"/>
  <c r="P37" i="7"/>
  <c r="Q37" i="7" s="1"/>
  <c r="Q33" i="7"/>
  <c r="M30" i="7"/>
  <c r="P30" i="7"/>
  <c r="N30" i="7"/>
  <c r="P21" i="7"/>
  <c r="H17" i="7"/>
  <c r="G17" i="7"/>
  <c r="N11" i="7"/>
  <c r="M11" i="7"/>
  <c r="L10" i="7"/>
  <c r="Q61" i="7"/>
  <c r="P21" i="8"/>
  <c r="N31" i="8"/>
  <c r="Q31" i="8" s="1"/>
  <c r="O47" i="7"/>
  <c r="R48" i="7"/>
  <c r="H42" i="7"/>
  <c r="P7" i="8"/>
  <c r="O21" i="7"/>
  <c r="K10" i="7"/>
  <c r="K40" i="7" s="1"/>
  <c r="K65" i="7" s="1"/>
  <c r="K68" i="7" s="1"/>
  <c r="R57" i="7"/>
  <c r="Q51" i="7"/>
  <c r="R51" i="7"/>
  <c r="L41" i="7"/>
  <c r="N42" i="7"/>
  <c r="L6" i="8"/>
  <c r="M42" i="7"/>
  <c r="P26" i="7"/>
  <c r="L24" i="7"/>
  <c r="N26" i="7"/>
  <c r="N6" i="8"/>
  <c r="P47" i="7"/>
  <c r="D40" i="7"/>
  <c r="Q55" i="7"/>
  <c r="H45" i="8"/>
  <c r="F40" i="7"/>
  <c r="I10" i="7"/>
  <c r="H10" i="7"/>
  <c r="F41" i="7"/>
  <c r="G42" i="7"/>
  <c r="Q8" i="8"/>
  <c r="Q38" i="8"/>
  <c r="P20" i="8"/>
  <c r="Q20" i="8"/>
  <c r="R63" i="7"/>
  <c r="Q63" i="7"/>
  <c r="F31" i="8"/>
  <c r="Q10" i="8"/>
  <c r="Q14" i="7"/>
  <c r="I26" i="7"/>
  <c r="F24" i="7"/>
  <c r="Q49" i="8"/>
  <c r="Q48" i="8"/>
  <c r="P46" i="8"/>
  <c r="Q46" i="8"/>
  <c r="P24" i="8"/>
  <c r="G6" i="8"/>
  <c r="F6" i="8"/>
  <c r="O6" i="8"/>
  <c r="Q54" i="7"/>
  <c r="P32" i="8"/>
  <c r="J10" i="7"/>
  <c r="Q11" i="7"/>
  <c r="I24" i="7"/>
  <c r="P29" i="8"/>
  <c r="Q28" i="8"/>
  <c r="Q27" i="8"/>
  <c r="D45" i="8"/>
  <c r="D47" i="8" s="1"/>
  <c r="D55" i="8" s="1"/>
  <c r="D61" i="8" s="1"/>
  <c r="N12" i="8"/>
  <c r="Q12" i="8" s="1"/>
  <c r="Q35" i="8"/>
  <c r="I45" i="8"/>
  <c r="F45" i="8"/>
  <c r="Q17" i="7"/>
  <c r="P42" i="7"/>
  <c r="Q34" i="7"/>
  <c r="Q34" i="8"/>
  <c r="Q33" i="8"/>
  <c r="Q13" i="8"/>
  <c r="K45" i="8"/>
  <c r="P43" i="7"/>
  <c r="I43" i="7"/>
  <c r="H12" i="8"/>
  <c r="F12" i="8"/>
  <c r="G12" i="8"/>
  <c r="G14" i="7"/>
  <c r="D65" i="7" l="1"/>
  <c r="D68" i="7" s="1"/>
  <c r="O68" i="7" s="1"/>
  <c r="O40" i="7"/>
  <c r="P12" i="8"/>
  <c r="G41" i="7"/>
  <c r="H41" i="7"/>
  <c r="J41" i="7"/>
  <c r="I41" i="7"/>
  <c r="P41" i="7"/>
  <c r="N41" i="7"/>
  <c r="M41" i="7"/>
  <c r="G45" i="8"/>
  <c r="F47" i="8"/>
  <c r="O65" i="7"/>
  <c r="G47" i="8"/>
  <c r="G40" i="7"/>
  <c r="H40" i="7"/>
  <c r="J40" i="7"/>
  <c r="I40" i="7"/>
  <c r="F65" i="7"/>
  <c r="N24" i="7"/>
  <c r="P24" i="7"/>
  <c r="M24" i="7"/>
  <c r="R21" i="7"/>
  <c r="Q21" i="7"/>
  <c r="J55" i="8"/>
  <c r="N47" i="8"/>
  <c r="G55" i="8"/>
  <c r="E61" i="8"/>
  <c r="I55" i="8"/>
  <c r="H55" i="8"/>
  <c r="F55" i="8"/>
  <c r="R42" i="7"/>
  <c r="Q42" i="7"/>
  <c r="P31" i="8"/>
  <c r="L45" i="8"/>
  <c r="K47" i="8"/>
  <c r="M45" i="8"/>
  <c r="R47" i="7"/>
  <c r="Q47" i="7"/>
  <c r="P6" i="8"/>
  <c r="Q6" i="8"/>
  <c r="R30" i="7"/>
  <c r="Q30" i="7"/>
  <c r="J24" i="7"/>
  <c r="H24" i="7"/>
  <c r="R26" i="7"/>
  <c r="Q26" i="7"/>
  <c r="R43" i="7"/>
  <c r="Q43" i="7"/>
  <c r="O45" i="8"/>
  <c r="O10" i="7"/>
  <c r="L40" i="7"/>
  <c r="P10" i="7"/>
  <c r="M10" i="7"/>
  <c r="N10" i="7"/>
  <c r="L47" i="8" l="1"/>
  <c r="L55" i="8" s="1"/>
  <c r="M47" i="8"/>
  <c r="K55" i="8"/>
  <c r="O47" i="8"/>
  <c r="R41" i="7"/>
  <c r="Q41" i="7"/>
  <c r="P65" i="7"/>
  <c r="N40" i="7"/>
  <c r="M40" i="7"/>
  <c r="P40" i="7"/>
  <c r="F61" i="8"/>
  <c r="I61" i="8"/>
  <c r="H61" i="8"/>
  <c r="G61" i="8"/>
  <c r="Q45" i="8"/>
  <c r="P45" i="8"/>
  <c r="R24" i="7"/>
  <c r="Q24" i="7"/>
  <c r="J65" i="7"/>
  <c r="H65" i="7"/>
  <c r="G65" i="7"/>
  <c r="F68" i="7"/>
  <c r="I65" i="7"/>
  <c r="Q10" i="7"/>
  <c r="R10" i="7"/>
  <c r="J61" i="8"/>
  <c r="N61" i="8" s="1"/>
  <c r="N55" i="8"/>
  <c r="L65" i="7"/>
  <c r="Q65" i="7" l="1"/>
  <c r="R65" i="7"/>
  <c r="L68" i="7"/>
  <c r="N65" i="7"/>
  <c r="M65" i="7"/>
  <c r="M55" i="8"/>
  <c r="K61" i="8"/>
  <c r="O55" i="8"/>
  <c r="H68" i="7"/>
  <c r="G68" i="7"/>
  <c r="I68" i="7"/>
  <c r="J68" i="7"/>
  <c r="P47" i="8"/>
  <c r="Q47" i="8"/>
  <c r="R40" i="7"/>
  <c r="Q40" i="7"/>
  <c r="L61" i="8" l="1"/>
  <c r="M61" i="8"/>
  <c r="O61" i="8"/>
  <c r="P55" i="8"/>
  <c r="Q55" i="8"/>
  <c r="M68" i="7"/>
  <c r="N68" i="7"/>
  <c r="P68" i="7"/>
  <c r="Q68" i="7" l="1"/>
  <c r="R68" i="7"/>
  <c r="Q61" i="8"/>
  <c r="P61" i="8"/>
</calcChain>
</file>

<file path=xl/sharedStrings.xml><?xml version="1.0" encoding="utf-8"?>
<sst xmlns="http://schemas.openxmlformats.org/spreadsheetml/2006/main" count="267" uniqueCount="230">
  <si>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</si>
  <si>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</si>
  <si>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</si>
  <si>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</si>
  <si>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</si>
  <si>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</si>
  <si>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</si>
  <si>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</si>
  <si>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</si>
  <si>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</si>
  <si>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</si>
  <si>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</si>
  <si>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</si>
  <si>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</si>
  <si>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</si>
  <si>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</si>
  <si>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</si>
  <si>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</si>
  <si>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</si>
  <si>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</si>
  <si>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</si>
  <si>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</si>
  <si>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</si>
  <si>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</si>
  <si>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</si>
  <si>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</si>
  <si>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</si>
  <si>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</si>
  <si>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</si>
  <si>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</si>
  <si>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</si>
  <si>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</si>
  <si>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</si>
  <si>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</si>
  <si>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</si>
  <si>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</si>
  <si>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</si>
  <si>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</si>
  <si>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</si>
  <si>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</si>
  <si>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</si>
  <si>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</si>
  <si>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</si>
  <si>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</si>
  <si>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</si>
  <si>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</si>
  <si>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</si>
  <si>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</si>
  <si>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</si>
  <si>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</si>
  <si>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</si>
  <si>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</si>
  <si>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</si>
  <si>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</si>
  <si>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</si>
  <si>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</si>
  <si>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</si>
  <si>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</si>
  <si>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</si>
  <si>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</si>
  <si>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</si>
  <si>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</si>
  <si>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</si>
  <si>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</si>
  <si>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</si>
  <si>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</si>
  <si>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</si>
  <si>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</si>
  <si>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</si>
  <si>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</si>
  <si>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</si>
  <si>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</si>
  <si>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</si>
  <si>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</si>
  <si>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</si>
  <si>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</si>
  <si>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</si>
  <si>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</si>
  <si>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</si>
  <si>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</si>
  <si>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</si>
  <si>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</si>
  <si>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</si>
  <si>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</si>
  <si>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</si>
  <si>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</si>
  <si>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</si>
  <si>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</si>
  <si>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</si>
  <si>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</si>
  <si>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</si>
  <si>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</si>
  <si>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</si>
  <si>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</si>
  <si>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</si>
  <si>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</si>
  <si>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</si>
  <si>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</si>
  <si>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</si>
  <si>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</si>
  <si>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</si>
  <si>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41035400</t>
  </si>
  <si>
    <t>Освітня субвенція з державного бюджету місцевим бюджетам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</si>
  <si>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</si>
  <si>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</si>
  <si>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</si>
  <si>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</si>
  <si>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</si>
  <si>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</si>
  <si>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</si>
  <si>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</si>
  <si>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</si>
  <si>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</si>
  <si>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</si>
  <si>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</si>
  <si>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</si>
  <si>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</si>
  <si>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</si>
  <si>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</si>
  <si>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</si>
  <si>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</si>
  <si>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</si>
  <si>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</si>
  <si>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Транспорт та транспортна інфраструктура, дорожнє господарство</t>
  </si>
  <si>
    <t>Інша діяльність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</si>
  <si>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</si>
  <si>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</si>
  <si>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</si>
  <si>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</si>
  <si>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</si>
  <si>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</si>
  <si>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</si>
  <si>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</si>
  <si>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</si>
  <si>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</si>
  <si>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</si>
  <si>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</si>
  <si>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</si>
  <si>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</si>
  <si>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</si>
  <si>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Адміністративні збори та платежі, доходи від некомерційної господарської діяльності 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</si>
  <si>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</si>
  <si>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</si>
  <si>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</si>
  <si>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</si>
  <si>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</si>
  <si>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</si>
  <si>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</si>
  <si>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</si>
  <si>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</si>
  <si>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</si>
  <si>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</si>
  <si>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</si>
  <si>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</si>
  <si>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</si>
  <si>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</si>
  <si>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</si>
  <si>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</si>
  <si>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</si>
  <si>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</si>
  <si>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</si>
  <si>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</si>
  <si>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</si>
  <si>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</si>
  <si>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</si>
  <si>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</si>
  <si>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</si>
  <si>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</si>
  <si>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</si>
  <si>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</si>
  <si>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</si>
  <si>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</si>
  <si>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</si>
  <si>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</si>
  <si>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(по шифровому звіту)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</si>
  <si>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</si>
  <si>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42000000</t>
  </si>
  <si>
    <t>Від Європейського Союзу, урядів іноземних держав, міжнародних організацій, донорських установ</t>
  </si>
  <si>
    <t>Процент виконання до плану 2025 року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</si>
  <si>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</si>
  <si>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</si>
  <si>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</si>
  <si>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</si>
  <si>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</si>
  <si>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</si>
  <si>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</si>
  <si>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</si>
  <si>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внутрішніх кредитів</t>
  </si>
  <si>
    <t>Повернення внутрішніх кредитів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</si>
  <si>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</si>
  <si>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</si>
  <si>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</si>
  <si>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</si>
  <si>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</si>
  <si>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7500</t>
  </si>
  <si>
    <t>Зв`язок, телекомунікації та інформатика</t>
  </si>
  <si>
    <t>Інші програми та заходи, пов`язані з економічною діяльністю</t>
  </si>
  <si>
    <t>8600</t>
  </si>
  <si>
    <t>Обслуговування місцевого боргу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</si>
  <si>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</si>
  <si>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41021300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</si>
  <si>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</si>
  <si>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</si>
  <si>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Рентна плата за користування надрами загальнодержавного значення</t>
  </si>
  <si>
    <t>Надходження від орендної плати за користування єдиним майновим комплексом та іншим державним майном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</si>
  <si>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</si>
  <si>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</si>
  <si>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Захист населення і територій від надзвичайних ситуацій</t>
  </si>
  <si>
    <t>Медіа (Засоби масової інформації)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</si>
  <si>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</si>
  <si>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</si>
  <si>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</si>
  <si>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</si>
  <si>
    <t>Затверджено  на 2025 рік із урахуванням змін</t>
  </si>
  <si>
    <t>Затверджено  на 2025 рік із урахуванням змін (кошторисні призначення)</t>
  </si>
  <si>
    <t>Затверджено на 2025 рік з урахуванням змін (кошторисні призначення)</t>
  </si>
  <si>
    <t>Затверджено   на 2025 рік із урахуванням змін</t>
  </si>
  <si>
    <t>Затверджено   на 2025 рік із урахуванням змін (кошторисні призначення)</t>
  </si>
  <si>
    <t>41033600</t>
  </si>
  <si>
    <t>41033800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</si>
  <si>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</si>
  <si>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</si>
  <si>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за січень-червень 2025 року</t>
  </si>
  <si>
    <t>План на січень-червень 2025 року</t>
  </si>
  <si>
    <t>Відхилення до плану на січень-червень 2025 року (+/-)</t>
  </si>
  <si>
    <t xml:space="preserve">Процент виконання до плану на січень-червень 2025 року </t>
  </si>
  <si>
    <t>41030800</t>
  </si>
  <si>
    <t>Регіональний розвиток та інші інвестиційні проєкти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</si>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</sst>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</numFmts>
  <fonts count="7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9" fontId="1" fillId="0" borderId="0" applyFont="0" applyFill="0" applyBorder="0" applyAlignment="0" applyProtection="0"/>
    <xf numFmtId="0" fontId="47" fillId="4" borderId="0" applyNumberFormat="0" applyBorder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48" fillId="0" borderId="0"/>
    <xf numFmtId="0" fontId="59" fillId="0" borderId="0"/>
    <xf numFmtId="0" fontId="33" fillId="0" borderId="0"/>
    <xf numFmtId="0" fontId="61" fillId="0" borderId="0"/>
    <xf numFmtId="0" fontId="45" fillId="0" borderId="5" applyNumberFormat="0" applyFill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2" fillId="0" borderId="0"/>
    <xf numFmtId="0" fontId="48" fillId="0" borderId="0"/>
    <xf numFmtId="0" fontId="61" fillId="0" borderId="0"/>
    <xf numFmtId="0" fontId="53" fillId="0" borderId="0"/>
    <xf numFmtId="0" fontId="2" fillId="0" borderId="0"/>
    <xf numFmtId="0" fontId="3" fillId="0" borderId="0"/>
    <xf numFmtId="0" fontId="3" fillId="0" borderId="0"/>
    <xf numFmtId="0" fontId="39" fillId="22" borderId="7" applyNumberFormat="0" applyFont="0" applyAlignment="0" applyProtection="0"/>
    <xf numFmtId="0" fontId="44" fillId="21" borderId="0" applyNumberFormat="0" applyBorder="0" applyAlignment="0" applyProtection="0"/>
    <xf numFmtId="0" fontId="49" fillId="0" borderId="0"/>
    <xf numFmtId="0" fontId="4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8" xfId="62" applyFont="1" applyFill="1" applyBorder="1" applyAlignment="1" applyProtection="1">
      <alignment horizontal="center" vertical="center" wrapText="1"/>
    </xf>
    <xf numFmtId="0" fontId="8" fillId="0" borderId="0" xfId="62" applyFont="1" applyFill="1" applyProtection="1"/>
    <xf numFmtId="0" fontId="5" fillId="0" borderId="0" xfId="62" applyFont="1" applyFill="1" applyAlignment="1" applyProtection="1">
      <alignment horizontal="left" vertical="center"/>
    </xf>
    <xf numFmtId="0" fontId="10" fillId="0" borderId="9" xfId="62" applyFont="1" applyFill="1" applyBorder="1" applyAlignment="1" applyProtection="1">
      <alignment horizontal="centerContinuous" vertical="center" wrapText="1"/>
    </xf>
    <xf numFmtId="0" fontId="21" fillId="0" borderId="0" xfId="62" applyFont="1" applyFill="1" applyAlignment="1" applyProtection="1"/>
    <xf numFmtId="0" fontId="18" fillId="0" borderId="0" xfId="62" applyFont="1" applyFill="1" applyAlignment="1" applyProtection="1"/>
    <xf numFmtId="0" fontId="22" fillId="0" borderId="0" xfId="62" applyFont="1" applyFill="1" applyProtection="1"/>
    <xf numFmtId="0" fontId="18" fillId="0" borderId="0" xfId="0" applyFont="1" applyFill="1" applyAlignment="1" applyProtection="1"/>
    <xf numFmtId="191" fontId="18" fillId="0" borderId="0" xfId="0" applyNumberFormat="1" applyFont="1" applyFill="1" applyBorder="1" applyAlignment="1" applyProtection="1">
      <alignment vertical="center"/>
    </xf>
    <xf numFmtId="0" fontId="6" fillId="0" borderId="10" xfId="62" applyFont="1" applyFill="1" applyBorder="1" applyAlignment="1" applyProtection="1">
      <alignment horizontal="center" wrapText="1"/>
    </xf>
    <xf numFmtId="191" fontId="31" fillId="0" borderId="8" xfId="0" applyNumberFormat="1" applyFont="1" applyFill="1" applyBorder="1" applyAlignment="1">
      <alignment vertical="center"/>
    </xf>
    <xf numFmtId="191" fontId="14" fillId="0" borderId="8" xfId="62" applyNumberFormat="1" applyFont="1" applyFill="1" applyBorder="1" applyProtection="1">
      <protection locked="0"/>
    </xf>
    <xf numFmtId="0" fontId="6" fillId="0" borderId="0" xfId="62" applyFont="1" applyFill="1" applyAlignment="1" applyProtection="1">
      <alignment horizontal="center" wrapText="1"/>
    </xf>
    <xf numFmtId="2" fontId="8" fillId="0" borderId="0" xfId="62" applyNumberFormat="1" applyFont="1" applyFill="1" applyProtection="1"/>
    <xf numFmtId="0" fontId="6" fillId="0" borderId="8" xfId="62" applyFont="1" applyFill="1" applyBorder="1" applyAlignment="1" applyProtection="1">
      <alignment horizontal="center" vertical="center" wrapText="1"/>
    </xf>
    <xf numFmtId="191" fontId="9" fillId="0" borderId="8" xfId="62" applyNumberFormat="1" applyFont="1" applyFill="1" applyBorder="1" applyProtection="1"/>
    <xf numFmtId="191" fontId="9" fillId="0" borderId="8" xfId="62" applyNumberFormat="1" applyFont="1" applyFill="1" applyBorder="1" applyProtection="1">
      <protection locked="0"/>
    </xf>
    <xf numFmtId="191" fontId="13" fillId="0" borderId="8" xfId="62" applyNumberFormat="1" applyFont="1" applyFill="1" applyBorder="1" applyProtection="1">
      <protection locked="0"/>
    </xf>
    <xf numFmtId="191" fontId="17" fillId="0" borderId="8" xfId="62" applyNumberFormat="1" applyFont="1" applyFill="1" applyBorder="1" applyProtection="1">
      <protection locked="0"/>
    </xf>
    <xf numFmtId="191" fontId="28" fillId="0" borderId="0" xfId="62" applyNumberFormat="1" applyFont="1" applyFill="1" applyBorder="1" applyProtection="1"/>
    <xf numFmtId="191" fontId="29" fillId="0" borderId="0" xfId="62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62" applyFont="1" applyFill="1" applyProtection="1"/>
    <xf numFmtId="0" fontId="2" fillId="0" borderId="0" xfId="62" applyFont="1" applyFill="1" applyProtection="1"/>
    <xf numFmtId="0" fontId="4" fillId="0" borderId="8" xfId="62" applyFont="1" applyFill="1" applyBorder="1" applyAlignment="1" applyProtection="1">
      <alignment horizontal="center" wrapText="1"/>
    </xf>
    <xf numFmtId="0" fontId="4" fillId="0" borderId="8" xfId="62" applyFont="1" applyFill="1" applyBorder="1" applyAlignment="1" applyProtection="1">
      <alignment horizontal="center"/>
    </xf>
    <xf numFmtId="0" fontId="26" fillId="0" borderId="8" xfId="62" applyFont="1" applyFill="1" applyBorder="1" applyAlignment="1" applyProtection="1">
      <alignment horizontal="center" vertical="center" wrapText="1"/>
    </xf>
    <xf numFmtId="0" fontId="24" fillId="0" borderId="0" xfId="62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62" applyNumberFormat="1" applyFont="1" applyFill="1" applyBorder="1" applyAlignment="1" applyProtection="1">
      <alignment horizontal="center" vertical="top" wrapText="1"/>
    </xf>
    <xf numFmtId="49" fontId="4" fillId="0" borderId="8" xfId="62" applyNumberFormat="1" applyFont="1" applyFill="1" applyBorder="1" applyAlignment="1" applyProtection="1">
      <alignment horizontal="center"/>
    </xf>
    <xf numFmtId="49" fontId="26" fillId="0" borderId="8" xfId="62" applyNumberFormat="1" applyFont="1" applyFill="1" applyBorder="1" applyAlignment="1" applyProtection="1">
      <alignment horizontal="center"/>
    </xf>
    <xf numFmtId="49" fontId="26" fillId="0" borderId="8" xfId="62" applyNumberFormat="1" applyFont="1" applyFill="1" applyBorder="1" applyAlignment="1" applyProtection="1">
      <alignment horizontal="center" vertical="center" wrapText="1"/>
    </xf>
    <xf numFmtId="49" fontId="36" fillId="0" borderId="8" xfId="62" applyNumberFormat="1" applyFont="1" applyFill="1" applyBorder="1" applyAlignment="1" applyProtection="1">
      <alignment horizontal="center"/>
    </xf>
    <xf numFmtId="0" fontId="34" fillId="0" borderId="8" xfId="62" applyFont="1" applyFill="1" applyBorder="1" applyProtection="1">
      <protection locked="0"/>
    </xf>
    <xf numFmtId="191" fontId="6" fillId="0" borderId="0" xfId="62" applyNumberFormat="1" applyFont="1" applyFill="1" applyBorder="1" applyAlignment="1" applyProtection="1">
      <alignment horizontal="centerContinuous" vertical="center"/>
    </xf>
    <xf numFmtId="191" fontId="8" fillId="0" borderId="0" xfId="62" applyNumberFormat="1" applyFont="1" applyFill="1" applyBorder="1" applyAlignment="1" applyProtection="1">
      <alignment horizontal="centerContinuous" vertical="center"/>
    </xf>
    <xf numFmtId="0" fontId="20" fillId="0" borderId="0" xfId="62" applyFont="1" applyFill="1" applyAlignment="1" applyProtection="1"/>
    <xf numFmtId="0" fontId="19" fillId="0" borderId="0" xfId="63" applyFont="1" applyFill="1" applyAlignment="1" applyProtection="1"/>
    <xf numFmtId="0" fontId="12" fillId="0" borderId="8" xfId="62" applyFont="1" applyFill="1" applyBorder="1" applyAlignment="1" applyProtection="1">
      <alignment horizontal="center" vertical="top" wrapText="1"/>
    </xf>
    <xf numFmtId="49" fontId="12" fillId="0" borderId="11" xfId="62" applyNumberFormat="1" applyFont="1" applyFill="1" applyBorder="1" applyAlignment="1" applyProtection="1">
      <alignment horizontal="center" vertical="top" wrapText="1"/>
    </xf>
    <xf numFmtId="0" fontId="27" fillId="0" borderId="0" xfId="62" applyFont="1" applyFill="1" applyProtection="1"/>
    <xf numFmtId="0" fontId="11" fillId="0" borderId="0" xfId="62" applyFont="1" applyFill="1" applyProtection="1"/>
    <xf numFmtId="191" fontId="8" fillId="0" borderId="0" xfId="62" applyNumberFormat="1" applyFont="1" applyFill="1" applyProtection="1"/>
    <xf numFmtId="0" fontId="22" fillId="0" borderId="0" xfId="62" applyFont="1" applyFill="1" applyBorder="1" applyProtection="1"/>
    <xf numFmtId="191" fontId="22" fillId="0" borderId="0" xfId="62" applyNumberFormat="1" applyFont="1" applyFill="1" applyBorder="1" applyProtection="1"/>
    <xf numFmtId="200" fontId="6" fillId="0" borderId="0" xfId="64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62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62" applyFont="1" applyFill="1" applyProtection="1"/>
    <xf numFmtId="191" fontId="8" fillId="0" borderId="0" xfId="62" applyNumberFormat="1" applyFont="1" applyFill="1" applyBorder="1" applyAlignment="1" applyProtection="1">
      <alignment horizontal="center" vertical="center" wrapText="1"/>
    </xf>
    <xf numFmtId="191" fontId="8" fillId="0" borderId="0" xfId="62" applyNumberFormat="1" applyFont="1" applyFill="1" applyBorder="1" applyAlignment="1" applyProtection="1">
      <alignment wrapText="1"/>
    </xf>
    <xf numFmtId="191" fontId="8" fillId="0" borderId="0" xfId="62" applyNumberFormat="1" applyFont="1" applyFill="1" applyBorder="1" applyAlignment="1" applyProtection="1">
      <alignment horizontal="center"/>
    </xf>
    <xf numFmtId="191" fontId="8" fillId="0" borderId="0" xfId="62" applyNumberFormat="1" applyFont="1" applyFill="1" applyBorder="1" applyProtection="1"/>
    <xf numFmtId="191" fontId="8" fillId="0" borderId="0" xfId="62" applyNumberFormat="1" applyFont="1" applyFill="1" applyAlignment="1" applyProtection="1">
      <alignment wrapText="1"/>
    </xf>
    <xf numFmtId="191" fontId="8" fillId="0" borderId="0" xfId="62" applyNumberFormat="1" applyFont="1" applyFill="1" applyAlignment="1" applyProtection="1">
      <alignment horizontal="center"/>
    </xf>
    <xf numFmtId="0" fontId="8" fillId="0" borderId="0" xfId="62" applyFont="1" applyFill="1" applyAlignment="1" applyProtection="1">
      <alignment wrapText="1"/>
    </xf>
    <xf numFmtId="0" fontId="8" fillId="0" borderId="0" xfId="62" applyFont="1" applyFill="1" applyAlignment="1" applyProtection="1">
      <alignment horizontal="center"/>
    </xf>
    <xf numFmtId="0" fontId="8" fillId="23" borderId="0" xfId="62" applyFont="1" applyFill="1" applyProtection="1"/>
    <xf numFmtId="0" fontId="25" fillId="23" borderId="0" xfId="62" applyFont="1" applyFill="1" applyProtection="1"/>
    <xf numFmtId="200" fontId="25" fillId="23" borderId="0" xfId="62" applyNumberFormat="1" applyFont="1" applyFill="1" applyProtection="1"/>
    <xf numFmtId="0" fontId="2" fillId="23" borderId="0" xfId="62" applyFont="1" applyFill="1" applyProtection="1"/>
    <xf numFmtId="0" fontId="22" fillId="23" borderId="0" xfId="62" applyFont="1" applyFill="1" applyProtection="1"/>
    <xf numFmtId="0" fontId="8" fillId="0" borderId="0" xfId="62" applyFont="1" applyFill="1" applyBorder="1" applyProtection="1"/>
    <xf numFmtId="0" fontId="8" fillId="0" borderId="0" xfId="62" applyFont="1" applyFill="1" applyBorder="1" applyAlignment="1" applyProtection="1">
      <alignment horizontal="centerContinuous" vertical="center"/>
    </xf>
    <xf numFmtId="49" fontId="12" fillId="24" borderId="8" xfId="62" applyNumberFormat="1" applyFont="1" applyFill="1" applyBorder="1" applyAlignment="1" applyProtection="1">
      <alignment horizontal="center" vertical="top" wrapText="1"/>
    </xf>
    <xf numFmtId="0" fontId="22" fillId="24" borderId="0" xfId="62" applyFont="1" applyFill="1" applyProtection="1"/>
    <xf numFmtId="200" fontId="8" fillId="24" borderId="0" xfId="62" applyNumberFormat="1" applyFont="1" applyFill="1" applyProtection="1"/>
    <xf numFmtId="0" fontId="8" fillId="24" borderId="0" xfId="62" applyFont="1" applyFill="1" applyProtection="1"/>
    <xf numFmtId="0" fontId="8" fillId="24" borderId="8" xfId="62" applyFont="1" applyFill="1" applyBorder="1" applyAlignment="1" applyProtection="1">
      <alignment horizontal="center" vertical="center"/>
    </xf>
    <xf numFmtId="0" fontId="12" fillId="24" borderId="8" xfId="62" applyFont="1" applyFill="1" applyBorder="1" applyAlignment="1" applyProtection="1">
      <alignment horizontal="center" vertical="top" wrapText="1"/>
    </xf>
    <xf numFmtId="0" fontId="6" fillId="24" borderId="8" xfId="62" applyFont="1" applyFill="1" applyBorder="1" applyAlignment="1" applyProtection="1">
      <alignment horizontal="center" vertical="center"/>
    </xf>
    <xf numFmtId="0" fontId="11" fillId="24" borderId="8" xfId="62" applyFont="1" applyFill="1" applyBorder="1" applyAlignment="1" applyProtection="1">
      <alignment horizontal="center" vertical="center"/>
    </xf>
    <xf numFmtId="0" fontId="37" fillId="24" borderId="8" xfId="62" applyFont="1" applyFill="1" applyBorder="1" applyAlignment="1" applyProtection="1">
      <alignment horizontal="center" vertical="center"/>
    </xf>
    <xf numFmtId="191" fontId="38" fillId="0" borderId="8" xfId="0" applyNumberFormat="1" applyFont="1" applyFill="1" applyBorder="1" applyAlignment="1">
      <alignment vertical="center"/>
    </xf>
    <xf numFmtId="0" fontId="6" fillId="0" borderId="0" xfId="62" applyFont="1" applyFill="1" applyProtection="1"/>
    <xf numFmtId="1" fontId="8" fillId="0" borderId="0" xfId="62" applyNumberFormat="1" applyFont="1" applyFill="1" applyBorder="1" applyAlignment="1" applyProtection="1">
      <alignment horizontal="center"/>
    </xf>
    <xf numFmtId="200" fontId="8" fillId="0" borderId="0" xfId="62" applyNumberFormat="1" applyFont="1" applyFill="1" applyBorder="1" applyProtection="1"/>
    <xf numFmtId="200" fontId="8" fillId="0" borderId="0" xfId="62" applyNumberFormat="1" applyFont="1" applyFill="1" applyProtection="1"/>
    <xf numFmtId="0" fontId="4" fillId="25" borderId="8" xfId="62" applyFont="1" applyFill="1" applyBorder="1" applyAlignment="1" applyProtection="1">
      <alignment horizontal="center" vertical="center"/>
    </xf>
    <xf numFmtId="0" fontId="4" fillId="25" borderId="8" xfId="62" applyFont="1" applyFill="1" applyBorder="1" applyAlignment="1" applyProtection="1">
      <alignment horizontal="center" vertical="center" wrapText="1"/>
    </xf>
    <xf numFmtId="191" fontId="4" fillId="25" borderId="8" xfId="62" applyNumberFormat="1" applyFont="1" applyFill="1" applyBorder="1" applyAlignment="1" applyProtection="1">
      <alignment horizontal="center"/>
    </xf>
    <xf numFmtId="49" fontId="12" fillId="28" borderId="8" xfId="62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center"/>
    </xf>
    <xf numFmtId="200" fontId="4" fillId="28" borderId="8" xfId="62" applyNumberFormat="1" applyFont="1" applyFill="1" applyBorder="1" applyAlignment="1" applyProtection="1">
      <alignment horizontal="center"/>
    </xf>
    <xf numFmtId="200" fontId="4" fillId="0" borderId="8" xfId="62" applyNumberFormat="1" applyFont="1" applyFill="1" applyBorder="1" applyAlignment="1" applyProtection="1">
      <alignment horizontal="center"/>
    </xf>
    <xf numFmtId="200" fontId="4" fillId="28" borderId="12" xfId="62" applyNumberFormat="1" applyFont="1" applyFill="1" applyBorder="1" applyAlignment="1" applyProtection="1">
      <alignment horizontal="center"/>
    </xf>
    <xf numFmtId="200" fontId="4" fillId="0" borderId="11" xfId="62" applyNumberFormat="1" applyFont="1" applyFill="1" applyBorder="1" applyAlignment="1" applyProtection="1">
      <alignment horizontal="center"/>
    </xf>
    <xf numFmtId="200" fontId="4" fillId="25" borderId="8" xfId="62" applyNumberFormat="1" applyFont="1" applyFill="1" applyBorder="1" applyAlignment="1" applyProtection="1">
      <alignment horizontal="center"/>
    </xf>
    <xf numFmtId="200" fontId="34" fillId="28" borderId="8" xfId="62" applyNumberFormat="1" applyFont="1" applyFill="1" applyBorder="1" applyAlignment="1" applyProtection="1">
      <alignment horizontal="center"/>
    </xf>
    <xf numFmtId="200" fontId="34" fillId="0" borderId="8" xfId="62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34" fillId="0" borderId="8" xfId="0" applyNumberFormat="1" applyFont="1" applyFill="1" applyBorder="1" applyAlignment="1" applyProtection="1">
      <alignment horizontal="center"/>
    </xf>
    <xf numFmtId="209" fontId="4" fillId="0" borderId="8" xfId="45" applyNumberFormat="1" applyFont="1" applyFill="1" applyBorder="1" applyAlignment="1" applyProtection="1">
      <alignment horizontal="center"/>
    </xf>
    <xf numFmtId="209" fontId="34" fillId="0" borderId="8" xfId="45" applyNumberFormat="1" applyFont="1" applyFill="1" applyBorder="1" applyAlignment="1" applyProtection="1">
      <alignment horizontal="center"/>
    </xf>
    <xf numFmtId="209" fontId="4" fillId="28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 vertical="center"/>
    </xf>
    <xf numFmtId="209" fontId="34" fillId="28" borderId="8" xfId="45" applyNumberFormat="1" applyFont="1" applyFill="1" applyBorder="1" applyAlignment="1" applyProtection="1">
      <alignment horizontal="center"/>
    </xf>
    <xf numFmtId="200" fontId="4" fillId="0" borderId="8" xfId="62" applyNumberFormat="1" applyFont="1" applyFill="1" applyBorder="1" applyAlignment="1" applyProtection="1">
      <alignment horizontal="center"/>
      <protection locked="0"/>
    </xf>
    <xf numFmtId="200" fontId="34" fillId="28" borderId="8" xfId="62" applyNumberFormat="1" applyFont="1" applyFill="1" applyBorder="1" applyAlignment="1" applyProtection="1">
      <alignment horizontal="center"/>
      <protection locked="0"/>
    </xf>
    <xf numFmtId="209" fontId="34" fillId="0" borderId="8" xfId="45" applyNumberFormat="1" applyFont="1" applyFill="1" applyBorder="1" applyAlignment="1" applyProtection="1">
      <alignment horizontal="center"/>
      <protection locked="0"/>
    </xf>
    <xf numFmtId="200" fontId="34" fillId="0" borderId="8" xfId="62" applyNumberFormat="1" applyFont="1" applyFill="1" applyBorder="1" applyAlignment="1" applyProtection="1">
      <alignment horizontal="center"/>
      <protection locked="0"/>
    </xf>
    <xf numFmtId="200" fontId="34" fillId="0" borderId="11" xfId="62" applyNumberFormat="1" applyFont="1" applyFill="1" applyBorder="1" applyAlignment="1" applyProtection="1">
      <alignment horizontal="center"/>
    </xf>
    <xf numFmtId="200" fontId="4" fillId="24" borderId="8" xfId="62" applyNumberFormat="1" applyFont="1" applyFill="1" applyBorder="1" applyAlignment="1" applyProtection="1">
      <alignment horizontal="center"/>
      <protection locked="0"/>
    </xf>
    <xf numFmtId="200" fontId="36" fillId="0" borderId="8" xfId="0" applyNumberFormat="1" applyFont="1" applyFill="1" applyBorder="1" applyAlignment="1">
      <alignment horizontal="center"/>
    </xf>
    <xf numFmtId="49" fontId="54" fillId="0" borderId="8" xfId="0" applyNumberFormat="1" applyFont="1" applyFill="1" applyBorder="1" applyAlignment="1">
      <alignment horizontal="center" vertical="center"/>
    </xf>
    <xf numFmtId="200" fontId="54" fillId="28" borderId="8" xfId="62" applyNumberFormat="1" applyFont="1" applyFill="1" applyBorder="1" applyAlignment="1" applyProtection="1">
      <alignment horizontal="center"/>
    </xf>
    <xf numFmtId="200" fontId="54" fillId="0" borderId="8" xfId="62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</xf>
    <xf numFmtId="209" fontId="54" fillId="28" borderId="8" xfId="45" applyNumberFormat="1" applyFont="1" applyFill="1" applyBorder="1" applyAlignment="1" applyProtection="1">
      <alignment horizontal="center"/>
    </xf>
    <xf numFmtId="0" fontId="7" fillId="0" borderId="0" xfId="62" applyFont="1" applyFill="1" applyProtection="1"/>
    <xf numFmtId="0" fontId="56" fillId="0" borderId="0" xfId="62" applyFont="1" applyFill="1" applyProtection="1"/>
    <xf numFmtId="0" fontId="55" fillId="0" borderId="0" xfId="62" applyFont="1" applyFill="1" applyProtection="1"/>
    <xf numFmtId="0" fontId="54" fillId="0" borderId="8" xfId="0" applyNumberFormat="1" applyFont="1" applyFill="1" applyBorder="1" applyAlignment="1" applyProtection="1">
      <alignment horizontal="center" vertical="center"/>
      <protection hidden="1"/>
    </xf>
    <xf numFmtId="49" fontId="57" fillId="0" borderId="8" xfId="62" applyNumberFormat="1" applyFont="1" applyFill="1" applyBorder="1" applyAlignment="1" applyProtection="1">
      <alignment horizontal="center" vertical="center" wrapText="1"/>
    </xf>
    <xf numFmtId="0" fontId="56" fillId="23" borderId="0" xfId="62" applyFont="1" applyFill="1" applyProtection="1"/>
    <xf numFmtId="200" fontId="56" fillId="23" borderId="0" xfId="62" applyNumberFormat="1" applyFont="1" applyFill="1" applyProtection="1"/>
    <xf numFmtId="0" fontId="55" fillId="23" borderId="0" xfId="62" applyFont="1" applyFill="1" applyProtection="1"/>
    <xf numFmtId="0" fontId="7" fillId="24" borderId="8" xfId="62" applyFont="1" applyFill="1" applyBorder="1" applyAlignment="1" applyProtection="1">
      <alignment horizontal="center" vertical="center"/>
    </xf>
    <xf numFmtId="200" fontId="54" fillId="28" borderId="8" xfId="62" applyNumberFormat="1" applyFont="1" applyFill="1" applyBorder="1" applyAlignment="1" applyProtection="1">
      <alignment horizontal="center"/>
      <protection locked="0"/>
    </xf>
    <xf numFmtId="200" fontId="54" fillId="0" borderId="8" xfId="62" applyNumberFormat="1" applyFont="1" applyFill="1" applyBorder="1" applyAlignment="1" applyProtection="1">
      <alignment horizontal="center"/>
      <protection locked="0"/>
    </xf>
    <xf numFmtId="200" fontId="54" fillId="0" borderId="11" xfId="62" applyNumberFormat="1" applyFont="1" applyFill="1" applyBorder="1" applyAlignment="1" applyProtection="1">
      <alignment horizontal="center"/>
    </xf>
    <xf numFmtId="209" fontId="58" fillId="0" borderId="8" xfId="45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  <protection locked="0"/>
    </xf>
    <xf numFmtId="200" fontId="4" fillId="25" borderId="8" xfId="62" applyNumberFormat="1" applyFont="1" applyFill="1" applyBorder="1" applyAlignment="1" applyProtection="1">
      <alignment horizontal="center" vertical="center"/>
    </xf>
    <xf numFmtId="0" fontId="8" fillId="28" borderId="0" xfId="62" applyFont="1" applyFill="1" applyProtection="1"/>
    <xf numFmtId="0" fontId="63" fillId="0" borderId="8" xfId="62" applyFont="1" applyFill="1" applyBorder="1" applyAlignment="1" applyProtection="1">
      <alignment horizontal="center"/>
      <protection locked="0"/>
    </xf>
    <xf numFmtId="200" fontId="6" fillId="28" borderId="0" xfId="64" applyNumberFormat="1" applyFont="1" applyFill="1" applyAlignment="1" applyProtection="1">
      <alignment horizontal="center"/>
    </xf>
    <xf numFmtId="4" fontId="8" fillId="0" borderId="0" xfId="62" applyNumberFormat="1" applyFont="1" applyFill="1" applyProtection="1"/>
    <xf numFmtId="4" fontId="7" fillId="0" borderId="0" xfId="62" applyNumberFormat="1" applyFont="1" applyFill="1" applyProtection="1"/>
    <xf numFmtId="0" fontId="64" fillId="0" borderId="0" xfId="62" applyFont="1" applyFill="1" applyProtection="1"/>
    <xf numFmtId="200" fontId="8" fillId="28" borderId="0" xfId="62" applyNumberFormat="1" applyFont="1" applyFill="1" applyProtection="1"/>
    <xf numFmtId="191" fontId="6" fillId="28" borderId="0" xfId="0" applyNumberFormat="1" applyFont="1" applyFill="1" applyBorder="1" applyAlignment="1" applyProtection="1">
      <alignment vertical="center"/>
    </xf>
    <xf numFmtId="191" fontId="8" fillId="28" borderId="0" xfId="62" applyNumberFormat="1" applyFont="1" applyFill="1" applyProtection="1"/>
    <xf numFmtId="191" fontId="6" fillId="0" borderId="0" xfId="0" applyNumberFormat="1" applyFont="1" applyFill="1" applyBorder="1" applyAlignment="1" applyProtection="1">
      <alignment vertical="center"/>
    </xf>
    <xf numFmtId="0" fontId="8" fillId="26" borderId="0" xfId="62" applyFont="1" applyFill="1" applyProtection="1"/>
    <xf numFmtId="191" fontId="65" fillId="28" borderId="0" xfId="62" applyNumberFormat="1" applyFont="1" applyFill="1" applyProtection="1"/>
    <xf numFmtId="200" fontId="65" fillId="28" borderId="0" xfId="62" applyNumberFormat="1" applyFont="1" applyFill="1" applyProtection="1"/>
    <xf numFmtId="0" fontId="65" fillId="29" borderId="0" xfId="62" applyFont="1" applyFill="1" applyProtection="1"/>
    <xf numFmtId="191" fontId="65" fillId="28" borderId="0" xfId="62" applyNumberFormat="1" applyFont="1" applyFill="1" applyBorder="1" applyProtection="1"/>
    <xf numFmtId="0" fontId="54" fillId="0" borderId="8" xfId="62" applyFont="1" applyFill="1" applyBorder="1" applyAlignment="1" applyProtection="1">
      <alignment vertical="center" wrapText="1"/>
    </xf>
    <xf numFmtId="0" fontId="34" fillId="0" borderId="8" xfId="62" applyFont="1" applyFill="1" applyBorder="1" applyAlignment="1" applyProtection="1">
      <alignment vertical="center" wrapText="1"/>
    </xf>
    <xf numFmtId="0" fontId="57" fillId="0" borderId="8" xfId="62" applyFont="1" applyFill="1" applyBorder="1" applyAlignment="1" applyProtection="1">
      <alignment vertical="center" wrapText="1"/>
    </xf>
    <xf numFmtId="0" fontId="57" fillId="0" borderId="8" xfId="62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/>
    <xf numFmtId="0" fontId="63" fillId="0" borderId="8" xfId="0" applyNumberFormat="1" applyFont="1" applyFill="1" applyBorder="1" applyAlignment="1">
      <alignment horizontal="left" vertical="center" wrapText="1"/>
    </xf>
    <xf numFmtId="0" fontId="34" fillId="0" borderId="8" xfId="0" applyNumberFormat="1" applyFont="1" applyFill="1" applyBorder="1" applyAlignment="1">
      <alignment horizontal="left" vertical="center" wrapText="1"/>
    </xf>
    <xf numFmtId="0" fontId="6" fillId="24" borderId="13" xfId="0" applyFont="1" applyFill="1" applyBorder="1" applyAlignment="1" applyProtection="1">
      <alignment horizontal="center" vertical="center" wrapText="1"/>
    </xf>
    <xf numFmtId="0" fontId="6" fillId="0" borderId="9" xfId="62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Continuous" vertical="center" wrapText="1"/>
    </xf>
    <xf numFmtId="0" fontId="6" fillId="0" borderId="8" xfId="62" applyFont="1" applyFill="1" applyBorder="1" applyAlignment="1" applyProtection="1">
      <alignment horizontal="centerContinuous" vertical="center" wrapText="1"/>
    </xf>
    <xf numFmtId="0" fontId="6" fillId="0" borderId="14" xfId="0" applyFont="1" applyFill="1" applyBorder="1" applyAlignment="1" applyProtection="1">
      <alignment horizontal="centerContinuous" vertical="center" wrapText="1"/>
    </xf>
    <xf numFmtId="0" fontId="6" fillId="0" borderId="9" xfId="0" applyFont="1" applyFill="1" applyBorder="1" applyAlignment="1" applyProtection="1">
      <alignment horizontal="centerContinuous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Continuous" vertical="center" wrapText="1"/>
    </xf>
    <xf numFmtId="0" fontId="66" fillId="28" borderId="0" xfId="62" applyFont="1" applyFill="1" applyAlignment="1" applyProtection="1">
      <alignment horizontal="center" wrapText="1"/>
    </xf>
    <xf numFmtId="200" fontId="66" fillId="28" borderId="0" xfId="62" applyNumberFormat="1" applyFont="1" applyFill="1" applyBorder="1" applyAlignment="1" applyProtection="1">
      <alignment horizontal="center" wrapText="1"/>
    </xf>
    <xf numFmtId="4" fontId="67" fillId="28" borderId="0" xfId="52" applyNumberFormat="1" applyFont="1" applyFill="1" applyBorder="1" applyAlignment="1">
      <alignment vertical="center"/>
    </xf>
    <xf numFmtId="4" fontId="67" fillId="28" borderId="0" xfId="51" applyNumberFormat="1" applyFont="1" applyFill="1" applyBorder="1" applyAlignment="1">
      <alignment vertical="center"/>
    </xf>
    <xf numFmtId="191" fontId="65" fillId="28" borderId="0" xfId="62" applyNumberFormat="1" applyFont="1" applyFill="1" applyBorder="1" applyAlignment="1" applyProtection="1">
      <alignment horizontal="center" vertical="center" wrapText="1"/>
    </xf>
    <xf numFmtId="191" fontId="65" fillId="29" borderId="0" xfId="62" applyNumberFormat="1" applyFont="1" applyFill="1" applyBorder="1" applyAlignment="1" applyProtection="1">
      <alignment horizontal="center"/>
    </xf>
    <xf numFmtId="191" fontId="65" fillId="29" borderId="0" xfId="62" applyNumberFormat="1" applyFont="1" applyFill="1" applyBorder="1" applyProtection="1"/>
    <xf numFmtId="200" fontId="68" fillId="29" borderId="0" xfId="62" applyNumberFormat="1" applyFont="1" applyFill="1" applyBorder="1" applyAlignment="1" applyProtection="1">
      <alignment horizontal="center"/>
    </xf>
    <xf numFmtId="200" fontId="69" fillId="27" borderId="0" xfId="62" applyNumberFormat="1" applyFont="1" applyFill="1" applyBorder="1" applyAlignment="1" applyProtection="1">
      <alignment horizontal="center"/>
    </xf>
    <xf numFmtId="200" fontId="69" fillId="29" borderId="0" xfId="62" applyNumberFormat="1" applyFont="1" applyFill="1" applyBorder="1" applyAlignment="1" applyProtection="1">
      <alignment horizontal="center"/>
    </xf>
    <xf numFmtId="191" fontId="65" fillId="29" borderId="0" xfId="62" applyNumberFormat="1" applyFont="1" applyFill="1" applyAlignment="1" applyProtection="1">
      <alignment horizontal="center"/>
    </xf>
    <xf numFmtId="191" fontId="65" fillId="29" borderId="0" xfId="62" applyNumberFormat="1" applyFont="1" applyFill="1" applyProtection="1"/>
    <xf numFmtId="0" fontId="65" fillId="29" borderId="0" xfId="62" applyFont="1" applyFill="1" applyAlignment="1" applyProtection="1">
      <alignment horizontal="center"/>
    </xf>
    <xf numFmtId="0" fontId="65" fillId="24" borderId="0" xfId="62" applyFont="1" applyFill="1" applyProtection="1"/>
    <xf numFmtId="0" fontId="65" fillId="28" borderId="0" xfId="0" applyFont="1" applyFill="1" applyAlignment="1">
      <alignment horizontal="right" vertical="center" wrapText="1"/>
    </xf>
    <xf numFmtId="200" fontId="5" fillId="28" borderId="0" xfId="62" applyNumberFormat="1" applyFont="1" applyFill="1" applyAlignment="1" applyProtection="1">
      <alignment horizontal="left" vertical="center"/>
    </xf>
    <xf numFmtId="39" fontId="60" fillId="28" borderId="0" xfId="0" applyNumberFormat="1" applyFont="1" applyFill="1" applyBorder="1" applyAlignment="1">
      <alignment horizontal="right" vertical="center" wrapText="1"/>
    </xf>
    <xf numFmtId="0" fontId="6" fillId="28" borderId="9" xfId="62" applyFont="1" applyFill="1" applyBorder="1" applyAlignment="1" applyProtection="1">
      <alignment horizontal="center" vertical="center" wrapText="1"/>
    </xf>
    <xf numFmtId="0" fontId="6" fillId="28" borderId="13" xfId="62" applyFont="1" applyFill="1" applyBorder="1" applyAlignment="1" applyProtection="1">
      <alignment horizontal="center" vertical="center" wrapText="1"/>
    </xf>
    <xf numFmtId="0" fontId="6" fillId="29" borderId="0" xfId="0" applyFont="1" applyFill="1" applyAlignment="1" applyProtection="1"/>
    <xf numFmtId="191" fontId="6" fillId="29" borderId="0" xfId="0" applyNumberFormat="1" applyFont="1" applyFill="1" applyBorder="1" applyAlignment="1" applyProtection="1">
      <alignment vertical="center"/>
    </xf>
    <xf numFmtId="4" fontId="33" fillId="29" borderId="8" xfId="0" applyNumberFormat="1" applyFont="1" applyFill="1" applyBorder="1" applyAlignment="1">
      <alignment vertical="center"/>
    </xf>
    <xf numFmtId="4" fontId="8" fillId="28" borderId="0" xfId="62" applyNumberFormat="1" applyFont="1" applyFill="1" applyBorder="1" applyProtection="1"/>
    <xf numFmtId="4" fontId="8" fillId="29" borderId="0" xfId="62" applyNumberFormat="1" applyFont="1" applyFill="1" applyBorder="1" applyProtection="1"/>
    <xf numFmtId="4" fontId="8" fillId="28" borderId="0" xfId="62" applyNumberFormat="1" applyFont="1" applyFill="1" applyProtection="1"/>
    <xf numFmtId="200" fontId="8" fillId="28" borderId="0" xfId="62" applyNumberFormat="1" applyFont="1" applyFill="1" applyBorder="1" applyProtection="1"/>
    <xf numFmtId="200" fontId="8" fillId="29" borderId="0" xfId="62" applyNumberFormat="1" applyFont="1" applyFill="1" applyBorder="1" applyProtection="1"/>
    <xf numFmtId="0" fontId="8" fillId="28" borderId="0" xfId="62" applyFont="1" applyFill="1" applyBorder="1" applyProtection="1"/>
    <xf numFmtId="0" fontId="8" fillId="29" borderId="0" xfId="62" applyFont="1" applyFill="1" applyBorder="1" applyProtection="1"/>
    <xf numFmtId="0" fontId="8" fillId="29" borderId="0" xfId="62" applyFont="1" applyFill="1" applyProtection="1"/>
    <xf numFmtId="200" fontId="8" fillId="29" borderId="0" xfId="62" applyNumberFormat="1" applyFont="1" applyFill="1" applyProtection="1"/>
    <xf numFmtId="49" fontId="12" fillId="28" borderId="12" xfId="62" applyNumberFormat="1" applyFont="1" applyFill="1" applyBorder="1" applyAlignment="1" applyProtection="1">
      <alignment horizontal="center" vertical="top" wrapText="1"/>
    </xf>
    <xf numFmtId="191" fontId="8" fillId="28" borderId="0" xfId="62" applyNumberFormat="1" applyFont="1" applyFill="1" applyBorder="1" applyProtection="1"/>
    <xf numFmtId="0" fontId="6" fillId="28" borderId="8" xfId="62" applyFont="1" applyFill="1" applyBorder="1" applyAlignment="1" applyProtection="1">
      <alignment horizontal="center" vertical="center" wrapText="1"/>
    </xf>
    <xf numFmtId="200" fontId="4" fillId="28" borderId="8" xfId="0" applyNumberFormat="1" applyFont="1" applyFill="1" applyBorder="1" applyAlignment="1" applyProtection="1">
      <alignment horizontal="center"/>
    </xf>
    <xf numFmtId="200" fontId="36" fillId="28" borderId="8" xfId="0" applyNumberFormat="1" applyFont="1" applyFill="1" applyBorder="1" applyAlignment="1">
      <alignment horizontal="center"/>
    </xf>
    <xf numFmtId="0" fontId="60" fillId="28" borderId="0" xfId="0" applyFont="1" applyFill="1" applyAlignment="1">
      <alignment horizontal="right" vertical="center" wrapText="1"/>
    </xf>
    <xf numFmtId="200" fontId="6" fillId="28" borderId="8" xfId="62" applyNumberFormat="1" applyFont="1" applyFill="1" applyBorder="1" applyAlignment="1" applyProtection="1">
      <alignment horizontal="center" vertical="center" wrapText="1"/>
    </xf>
    <xf numFmtId="200" fontId="6" fillId="28" borderId="8" xfId="0" applyNumberFormat="1" applyFont="1" applyFill="1" applyBorder="1" applyAlignment="1" applyProtection="1">
      <alignment horizontal="centerContinuous" vertical="center" wrapText="1"/>
    </xf>
    <xf numFmtId="200" fontId="12" fillId="28" borderId="8" xfId="62" applyNumberFormat="1" applyFont="1" applyFill="1" applyBorder="1" applyAlignment="1" applyProtection="1">
      <alignment horizontal="center" vertical="top" wrapText="1"/>
    </xf>
    <xf numFmtId="200" fontId="8" fillId="28" borderId="0" xfId="62" applyNumberFormat="1" applyFont="1" applyFill="1" applyBorder="1" applyAlignment="1" applyProtection="1">
      <alignment horizontal="centerContinuous" vertical="center"/>
    </xf>
    <xf numFmtId="0" fontId="8" fillId="28" borderId="0" xfId="62" applyFont="1" applyFill="1" applyBorder="1" applyAlignment="1" applyProtection="1">
      <alignment horizontal="centerContinuous" vertical="center"/>
    </xf>
    <xf numFmtId="0" fontId="13" fillId="29" borderId="0" xfId="62" applyFont="1" applyFill="1" applyBorder="1" applyProtection="1"/>
    <xf numFmtId="0" fontId="5" fillId="0" borderId="8" xfId="62" applyFont="1" applyFill="1" applyBorder="1" applyAlignment="1" applyProtection="1">
      <alignment horizontal="center" vertical="center"/>
    </xf>
    <xf numFmtId="0" fontId="5" fillId="0" borderId="9" xfId="62" applyFont="1" applyFill="1" applyBorder="1" applyAlignment="1" applyProtection="1">
      <alignment horizontal="center" vertical="center"/>
    </xf>
    <xf numFmtId="0" fontId="5" fillId="0" borderId="14" xfId="62" applyFont="1" applyFill="1" applyBorder="1" applyAlignment="1" applyProtection="1">
      <alignment horizontal="center" vertical="center"/>
    </xf>
    <xf numFmtId="0" fontId="5" fillId="0" borderId="15" xfId="62" applyFont="1" applyFill="1" applyBorder="1" applyAlignment="1" applyProtection="1">
      <alignment horizontal="center" vertical="center"/>
    </xf>
    <xf numFmtId="0" fontId="5" fillId="0" borderId="11" xfId="62" applyFont="1" applyFill="1" applyBorder="1" applyAlignment="1" applyProtection="1">
      <alignment horizontal="center" vertical="center"/>
    </xf>
    <xf numFmtId="0" fontId="5" fillId="0" borderId="0" xfId="62" applyFont="1" applyFill="1" applyAlignment="1" applyProtection="1">
      <alignment horizontal="center"/>
    </xf>
    <xf numFmtId="0" fontId="5" fillId="0" borderId="0" xfId="62" applyFont="1" applyFill="1" applyAlignment="1" applyProtection="1">
      <alignment horizontal="center" vertical="center" wrapText="1"/>
    </xf>
    <xf numFmtId="0" fontId="5" fillId="0" borderId="0" xfId="63" applyFont="1" applyFill="1" applyAlignment="1" applyProtection="1">
      <alignment horizontal="center"/>
    </xf>
    <xf numFmtId="0" fontId="22" fillId="0" borderId="0" xfId="62" applyFont="1" applyFill="1" applyAlignment="1" applyProtection="1">
      <alignment horizontal="center"/>
    </xf>
    <xf numFmtId="0" fontId="35" fillId="0" borderId="0" xfId="62" applyFont="1" applyFill="1" applyAlignment="1" applyProtection="1">
      <alignment horizontal="center" vertical="center" wrapText="1"/>
    </xf>
    <xf numFmtId="0" fontId="34" fillId="0" borderId="10" xfId="62" applyFont="1" applyFill="1" applyBorder="1" applyAlignment="1" applyProtection="1">
      <alignment horizontal="center"/>
    </xf>
    <xf numFmtId="0" fontId="9" fillId="24" borderId="8" xfId="62" applyFont="1" applyFill="1" applyBorder="1" applyAlignment="1" applyProtection="1">
      <alignment horizontal="center" vertical="center" wrapText="1"/>
    </xf>
    <xf numFmtId="0" fontId="4" fillId="0" borderId="8" xfId="62" applyFont="1" applyFill="1" applyBorder="1" applyAlignment="1" applyProtection="1">
      <alignment horizontal="center" vertical="center" wrapText="1"/>
    </xf>
    <xf numFmtId="0" fontId="5" fillId="0" borderId="0" xfId="62" applyFont="1" applyFill="1" applyAlignment="1" applyProtection="1">
      <alignment horizontal="center" wrapText="1"/>
    </xf>
    <xf numFmtId="0" fontId="9" fillId="0" borderId="8" xfId="62" applyFont="1" applyFill="1" applyBorder="1" applyAlignment="1" applyProtection="1">
      <alignment horizontal="center" vertical="center" wrapText="1"/>
    </xf>
    <xf numFmtId="0" fontId="5" fillId="28" borderId="8" xfId="62" applyFont="1" applyFill="1" applyBorder="1" applyAlignment="1" applyProtection="1">
      <alignment horizontal="center" vertical="center"/>
    </xf>
  </cellXfs>
  <cellStyles count="7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3" xfId="53"/>
    <cellStyle name="Звичайний 4" xfId="54"/>
    <cellStyle name="Зв'язана клітинка" xfId="55"/>
    <cellStyle name="Контрольна клітинка" xfId="56"/>
    <cellStyle name="Назва" xfId="57"/>
    <cellStyle name="Обычный 2" xfId="58"/>
    <cellStyle name="Обычный 2 2" xfId="59"/>
    <cellStyle name="Обычный 3" xfId="60"/>
    <cellStyle name="Обычный 3 2" xfId="61"/>
    <cellStyle name="Обычный_ZV1PIV98" xfId="62"/>
    <cellStyle name="Обычный_Додаток 4" xfId="63"/>
    <cellStyle name="Обычный_Додаток 5" xfId="64"/>
    <cellStyle name="Примечание 2" xfId="65"/>
    <cellStyle name="Середній" xfId="66"/>
    <cellStyle name="Стиль 1" xfId="67"/>
    <cellStyle name="Текст попередження" xfId="68"/>
    <cellStyle name="Тысячи [0]_Розподіл (2)" xfId="69"/>
    <cellStyle name="Тысячи_Розподіл (2)" xfId="7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1"/>
  <sheetViews>
    <sheetView view="pageBreakPreview" zoomScale="75" zoomScaleNormal="75" zoomScaleSheetLayoutView="75" workbookViewId="0">
      <pane xSplit="3" ySplit="9" topLeftCell="D65" activePane="bottomRight" state="frozen"/>
      <selection pane="topRight" activeCell="D1" sqref="D1"/>
      <selection pane="bottomLeft" activeCell="A10" sqref="A10"/>
      <selection pane="bottomRight" activeCell="L68" sqref="L68"/>
    </sheetView>
  </sheetViews>
  <sheetFormatPr defaultColWidth="7.88671875" defaultRowHeight="15.6" x14ac:dyDescent="0.3"/>
  <cols>
    <col min="1" max="1" width="12.44140625" style="69" customWidth="1"/>
    <col min="2" max="2" width="83.109375" style="7" customWidth="1"/>
    <col min="3" max="3" width="0.109375" style="7" customWidth="1"/>
    <col min="4" max="4" width="20.5546875" style="129" customWidth="1"/>
    <col min="5" max="5" width="21.33203125" style="189" customWidth="1"/>
    <col min="6" max="6" width="21.88671875" style="129" customWidth="1"/>
    <col min="7" max="7" width="19.44140625" style="71" customWidth="1"/>
    <col min="8" max="8" width="21.44140625" style="2" customWidth="1"/>
    <col min="9" max="9" width="20.44140625" style="2" customWidth="1"/>
    <col min="10" max="10" width="17.6640625" style="2" customWidth="1"/>
    <col min="11" max="11" width="19" style="129" customWidth="1"/>
    <col min="12" max="12" width="19.88671875" style="129" customWidth="1"/>
    <col min="13" max="13" width="18.44140625" style="2" customWidth="1"/>
    <col min="14" max="14" width="13.5546875" style="2" customWidth="1"/>
    <col min="15" max="15" width="19.5546875" style="2" customWidth="1"/>
    <col min="16" max="16" width="20.6640625" style="2" customWidth="1"/>
    <col min="17" max="17" width="20.88671875" style="2" customWidth="1"/>
    <col min="18" max="18" width="13.33203125" style="2" customWidth="1"/>
    <col min="19" max="33" width="7.88671875" style="7" customWidth="1"/>
    <col min="34" max="16384" width="7.88671875" style="2"/>
  </cols>
  <sheetData>
    <row r="1" spans="1:33" s="38" customFormat="1" ht="20.399999999999999" x14ac:dyDescent="0.35">
      <c r="A1" s="208" t="s">
        <v>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</row>
    <row r="2" spans="1:33" s="5" customFormat="1" ht="24" customHeight="1" x14ac:dyDescent="0.35">
      <c r="A2" s="209" t="s">
        <v>87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33" s="39" customFormat="1" ht="21.6" customHeight="1" x14ac:dyDescent="0.35">
      <c r="A3" s="210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</row>
    <row r="4" spans="1:33" s="6" customFormat="1" ht="24.75" customHeight="1" x14ac:dyDescent="0.3">
      <c r="A4" s="209" t="s">
        <v>222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</row>
    <row r="5" spans="1:33" s="6" customFormat="1" ht="23.25" customHeight="1" x14ac:dyDescent="0.3">
      <c r="A5" s="212" t="s">
        <v>174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</row>
    <row r="6" spans="1:33" ht="28.5" customHeight="1" x14ac:dyDescent="0.35">
      <c r="A6" s="71"/>
      <c r="B6" s="3" t="s">
        <v>94</v>
      </c>
      <c r="C6" s="3"/>
      <c r="D6" s="175"/>
      <c r="E6" s="175"/>
      <c r="F6" s="176"/>
      <c r="G6" s="70"/>
      <c r="H6" s="81"/>
      <c r="I6" s="81"/>
      <c r="K6" s="135"/>
      <c r="L6" s="135"/>
      <c r="M6" s="81"/>
      <c r="N6" s="81"/>
      <c r="Q6" s="213" t="s">
        <v>163</v>
      </c>
      <c r="R6" s="213"/>
    </row>
    <row r="7" spans="1:33" s="7" customFormat="1" ht="28.5" customHeight="1" x14ac:dyDescent="0.3">
      <c r="A7" s="214" t="s">
        <v>4</v>
      </c>
      <c r="B7" s="215" t="s">
        <v>5</v>
      </c>
      <c r="C7" s="203" t="s">
        <v>45</v>
      </c>
      <c r="D7" s="203"/>
      <c r="E7" s="203"/>
      <c r="F7" s="203"/>
      <c r="G7" s="203"/>
      <c r="H7" s="203"/>
      <c r="I7" s="203"/>
      <c r="J7" s="203"/>
      <c r="K7" s="203" t="s">
        <v>46</v>
      </c>
      <c r="L7" s="204"/>
      <c r="M7" s="204"/>
      <c r="N7" s="204"/>
      <c r="O7" s="205" t="s">
        <v>162</v>
      </c>
      <c r="P7" s="205"/>
      <c r="Q7" s="206"/>
      <c r="R7" s="207"/>
    </row>
    <row r="8" spans="1:33" s="7" customFormat="1" ht="102.75" customHeight="1" x14ac:dyDescent="0.3">
      <c r="A8" s="214"/>
      <c r="B8" s="215"/>
      <c r="C8" s="4" t="s">
        <v>47</v>
      </c>
      <c r="D8" s="177" t="s">
        <v>216</v>
      </c>
      <c r="E8" s="178" t="s">
        <v>223</v>
      </c>
      <c r="F8" s="178" t="s">
        <v>6</v>
      </c>
      <c r="G8" s="151" t="s">
        <v>224</v>
      </c>
      <c r="H8" s="152" t="s">
        <v>225</v>
      </c>
      <c r="I8" s="152" t="s">
        <v>67</v>
      </c>
      <c r="J8" s="15" t="s">
        <v>178</v>
      </c>
      <c r="K8" s="178" t="s">
        <v>217</v>
      </c>
      <c r="L8" s="159" t="s">
        <v>6</v>
      </c>
      <c r="M8" s="153" t="s">
        <v>49</v>
      </c>
      <c r="N8" s="153" t="s">
        <v>7</v>
      </c>
      <c r="O8" s="154" t="s">
        <v>216</v>
      </c>
      <c r="P8" s="153" t="s">
        <v>6</v>
      </c>
      <c r="Q8" s="155" t="s">
        <v>151</v>
      </c>
      <c r="R8" s="156" t="s">
        <v>7</v>
      </c>
    </row>
    <row r="9" spans="1:33" s="43" customFormat="1" ht="13.8" x14ac:dyDescent="0.25">
      <c r="A9" s="73">
        <v>1</v>
      </c>
      <c r="B9" s="40">
        <v>2</v>
      </c>
      <c r="C9" s="30" t="s">
        <v>41</v>
      </c>
      <c r="D9" s="85" t="s">
        <v>41</v>
      </c>
      <c r="E9" s="85" t="s">
        <v>8</v>
      </c>
      <c r="F9" s="85" t="s">
        <v>9</v>
      </c>
      <c r="G9" s="68" t="s">
        <v>58</v>
      </c>
      <c r="H9" s="30" t="s">
        <v>59</v>
      </c>
      <c r="I9" s="30" t="s">
        <v>42</v>
      </c>
      <c r="J9" s="30" t="s">
        <v>10</v>
      </c>
      <c r="K9" s="191" t="s">
        <v>11</v>
      </c>
      <c r="L9" s="85" t="s">
        <v>12</v>
      </c>
      <c r="M9" s="30" t="s">
        <v>13</v>
      </c>
      <c r="N9" s="30" t="s">
        <v>43</v>
      </c>
      <c r="O9" s="30" t="s">
        <v>14</v>
      </c>
      <c r="P9" s="30" t="s">
        <v>40</v>
      </c>
      <c r="Q9" s="41" t="s">
        <v>55</v>
      </c>
      <c r="R9" s="30" t="s">
        <v>56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ht="32.25" customHeight="1" x14ac:dyDescent="0.3">
      <c r="A10" s="74">
        <v>10000000</v>
      </c>
      <c r="B10" s="1" t="s">
        <v>15</v>
      </c>
      <c r="C10" s="16" t="e">
        <f>C11+C14+C17+#REF!+#REF!</f>
        <v>#REF!</v>
      </c>
      <c r="D10" s="87">
        <f>D11+D14+D17+D21</f>
        <v>837735.30599999998</v>
      </c>
      <c r="E10" s="87">
        <f>E11+E17+E21</f>
        <v>433668.60600000003</v>
      </c>
      <c r="F10" s="87">
        <f>F11+F14+F17+F21</f>
        <v>450362.87429000001</v>
      </c>
      <c r="G10" s="87">
        <f t="shared" ref="G10:G27" si="0">F10-E10</f>
        <v>16694.268289999978</v>
      </c>
      <c r="H10" s="96">
        <f>IFERROR(F10/E10,"")</f>
        <v>1.0384954503485548</v>
      </c>
      <c r="I10" s="88">
        <f t="shared" ref="I10:I20" si="1">F10-D10</f>
        <v>-387372.43170999998</v>
      </c>
      <c r="J10" s="96">
        <f>IFERROR(F10/D10,"")</f>
        <v>0.53759567140650033</v>
      </c>
      <c r="K10" s="88">
        <f>K11+K14+K17+K21</f>
        <v>3349.2</v>
      </c>
      <c r="L10" s="88">
        <f>L11+L14+L17+L21</f>
        <v>1859.3409999999999</v>
      </c>
      <c r="M10" s="88">
        <f>L10-K10</f>
        <v>-1489.8589999999999</v>
      </c>
      <c r="N10" s="96">
        <f>IFERROR(L10/K10,"")</f>
        <v>0.55515973963931686</v>
      </c>
      <c r="O10" s="88">
        <f t="shared" ref="O10:O20" si="2">D10+K10</f>
        <v>841084.50599999994</v>
      </c>
      <c r="P10" s="88">
        <f t="shared" ref="P10:P20" si="3">L10+F10</f>
        <v>452222.21529000002</v>
      </c>
      <c r="Q10" s="90">
        <f t="shared" ref="Q10:Q20" si="4">P10-O10</f>
        <v>-388862.29070999991</v>
      </c>
      <c r="R10" s="96">
        <f>IFERROR(P10/O10,"")</f>
        <v>0.53766561155746706</v>
      </c>
    </row>
    <row r="11" spans="1:33" ht="45" customHeight="1" x14ac:dyDescent="0.3">
      <c r="A11" s="74">
        <v>11000000</v>
      </c>
      <c r="B11" s="1" t="s">
        <v>28</v>
      </c>
      <c r="C11" s="16">
        <f>C12+C13</f>
        <v>107497.5</v>
      </c>
      <c r="D11" s="87">
        <f>D12+D13</f>
        <v>827736.30599999998</v>
      </c>
      <c r="E11" s="87">
        <f>E12+E13</f>
        <v>428498.30600000004</v>
      </c>
      <c r="F11" s="87">
        <f>F12+F13</f>
        <v>445707.22005</v>
      </c>
      <c r="G11" s="87">
        <f t="shared" si="0"/>
        <v>17208.914049999963</v>
      </c>
      <c r="H11" s="96">
        <f>IFERROR(F11/E11,"")</f>
        <v>1.040160985023824</v>
      </c>
      <c r="I11" s="88">
        <f t="shared" si="1"/>
        <v>-382029.08594999998</v>
      </c>
      <c r="J11" s="96">
        <f t="shared" ref="J11:J35" si="5">IFERROR(F11/D11,"")</f>
        <v>0.53846522958967569</v>
      </c>
      <c r="K11" s="88">
        <f>K12+K13</f>
        <v>0</v>
      </c>
      <c r="L11" s="88">
        <f>L12+L13</f>
        <v>0</v>
      </c>
      <c r="M11" s="88">
        <f>L11-K11</f>
        <v>0</v>
      </c>
      <c r="N11" s="96" t="str">
        <f t="shared" ref="N11:N35" si="6">IFERROR(L11/K11,"")</f>
        <v/>
      </c>
      <c r="O11" s="88">
        <f t="shared" si="2"/>
        <v>827736.30599999998</v>
      </c>
      <c r="P11" s="88">
        <f t="shared" si="3"/>
        <v>445707.22005</v>
      </c>
      <c r="Q11" s="90">
        <f t="shared" si="4"/>
        <v>-382029.08594999998</v>
      </c>
      <c r="R11" s="96">
        <f t="shared" ref="R11:R35" si="7">IFERROR(P11/O11,"")</f>
        <v>0.53846522958967569</v>
      </c>
    </row>
    <row r="12" spans="1:33" s="114" customFormat="1" ht="23.25" customHeight="1" x14ac:dyDescent="0.35">
      <c r="A12" s="122">
        <v>11010000</v>
      </c>
      <c r="B12" s="144" t="s">
        <v>154</v>
      </c>
      <c r="C12" s="12">
        <v>106199</v>
      </c>
      <c r="D12" s="123">
        <v>750250.30599999998</v>
      </c>
      <c r="E12" s="123">
        <v>386056.90600000002</v>
      </c>
      <c r="F12" s="123">
        <v>401178.69215999998</v>
      </c>
      <c r="G12" s="123">
        <f t="shared" si="0"/>
        <v>15121.78615999996</v>
      </c>
      <c r="H12" s="112">
        <f>IFERROR(F12/E12,"")</f>
        <v>1.0391698372052953</v>
      </c>
      <c r="I12" s="124">
        <f t="shared" si="1"/>
        <v>-349071.61384000001</v>
      </c>
      <c r="J12" s="112">
        <f t="shared" si="5"/>
        <v>0.5347264625574174</v>
      </c>
      <c r="K12" s="111">
        <v>0</v>
      </c>
      <c r="L12" s="111">
        <v>0</v>
      </c>
      <c r="M12" s="111">
        <v>0</v>
      </c>
      <c r="N12" s="112" t="str">
        <f t="shared" si="6"/>
        <v/>
      </c>
      <c r="O12" s="111">
        <f t="shared" si="2"/>
        <v>750250.30599999998</v>
      </c>
      <c r="P12" s="124">
        <f t="shared" si="3"/>
        <v>401178.69215999998</v>
      </c>
      <c r="Q12" s="125">
        <f t="shared" si="4"/>
        <v>-349071.61384000001</v>
      </c>
      <c r="R12" s="112">
        <f t="shared" si="7"/>
        <v>0.5347264625574174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s="114" customFormat="1" ht="24" customHeight="1" x14ac:dyDescent="0.35">
      <c r="A13" s="122">
        <v>11020000</v>
      </c>
      <c r="B13" s="144" t="s">
        <v>38</v>
      </c>
      <c r="C13" s="12">
        <v>1298.5</v>
      </c>
      <c r="D13" s="123">
        <v>77486</v>
      </c>
      <c r="E13" s="123">
        <v>42441.4</v>
      </c>
      <c r="F13" s="123">
        <v>44528.527889999998</v>
      </c>
      <c r="G13" s="123">
        <f t="shared" si="0"/>
        <v>2087.1278899999961</v>
      </c>
      <c r="H13" s="112">
        <f>IFERROR(F13/E13,"")</f>
        <v>1.0491766975170469</v>
      </c>
      <c r="I13" s="124">
        <f t="shared" si="1"/>
        <v>-32957.472110000002</v>
      </c>
      <c r="J13" s="112">
        <f t="shared" si="5"/>
        <v>0.57466546072838964</v>
      </c>
      <c r="K13" s="111">
        <v>0</v>
      </c>
      <c r="L13" s="111">
        <v>0</v>
      </c>
      <c r="M13" s="111">
        <v>0</v>
      </c>
      <c r="N13" s="112" t="str">
        <f t="shared" si="6"/>
        <v/>
      </c>
      <c r="O13" s="111">
        <f t="shared" si="2"/>
        <v>77486</v>
      </c>
      <c r="P13" s="124">
        <f t="shared" si="3"/>
        <v>44528.527889999998</v>
      </c>
      <c r="Q13" s="125">
        <f t="shared" si="4"/>
        <v>-32957.472110000002</v>
      </c>
      <c r="R13" s="112">
        <f t="shared" si="7"/>
        <v>0.57466546072838964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ht="17.399999999999999" hidden="1" x14ac:dyDescent="0.3">
      <c r="A14" s="74">
        <v>12000000</v>
      </c>
      <c r="B14" s="1" t="s">
        <v>29</v>
      </c>
      <c r="C14" s="17">
        <f>C15</f>
        <v>0</v>
      </c>
      <c r="D14" s="87">
        <f>D15</f>
        <v>0</v>
      </c>
      <c r="E14" s="87"/>
      <c r="F14" s="87">
        <f>F15</f>
        <v>0</v>
      </c>
      <c r="G14" s="87">
        <f t="shared" si="0"/>
        <v>0</v>
      </c>
      <c r="H14" s="96" t="str">
        <f t="shared" ref="H14:H35" si="8">IFERROR(F14/E14,"")</f>
        <v/>
      </c>
      <c r="I14" s="88">
        <f t="shared" si="1"/>
        <v>0</v>
      </c>
      <c r="J14" s="96" t="str">
        <f t="shared" si="5"/>
        <v/>
      </c>
      <c r="K14" s="89">
        <f>K15</f>
        <v>0</v>
      </c>
      <c r="L14" s="89">
        <f>L15</f>
        <v>0</v>
      </c>
      <c r="M14" s="89">
        <f>M15</f>
        <v>0</v>
      </c>
      <c r="N14" s="96" t="str">
        <f t="shared" si="6"/>
        <v/>
      </c>
      <c r="O14" s="88">
        <f t="shared" si="2"/>
        <v>0</v>
      </c>
      <c r="P14" s="88">
        <f t="shared" si="3"/>
        <v>0</v>
      </c>
      <c r="Q14" s="90">
        <f t="shared" si="4"/>
        <v>0</v>
      </c>
      <c r="R14" s="96" t="str">
        <f t="shared" si="7"/>
        <v/>
      </c>
    </row>
    <row r="15" spans="1:33" ht="37.5" hidden="1" customHeight="1" x14ac:dyDescent="0.35">
      <c r="A15" s="72">
        <v>12020000</v>
      </c>
      <c r="B15" s="145" t="s">
        <v>136</v>
      </c>
      <c r="C15" s="18"/>
      <c r="D15" s="103">
        <v>0</v>
      </c>
      <c r="E15" s="103"/>
      <c r="F15" s="103">
        <v>0</v>
      </c>
      <c r="G15" s="103">
        <f t="shared" si="0"/>
        <v>0</v>
      </c>
      <c r="H15" s="96" t="str">
        <f t="shared" si="8"/>
        <v/>
      </c>
      <c r="I15" s="105">
        <f t="shared" si="1"/>
        <v>0</v>
      </c>
      <c r="J15" s="96" t="str">
        <f t="shared" si="5"/>
        <v/>
      </c>
      <c r="K15" s="93">
        <v>0</v>
      </c>
      <c r="L15" s="93">
        <v>0</v>
      </c>
      <c r="M15" s="93">
        <f t="shared" ref="M15:M20" si="9">L15-K15</f>
        <v>0</v>
      </c>
      <c r="N15" s="96" t="str">
        <f t="shared" si="6"/>
        <v/>
      </c>
      <c r="O15" s="93">
        <f t="shared" si="2"/>
        <v>0</v>
      </c>
      <c r="P15" s="105">
        <f t="shared" si="3"/>
        <v>0</v>
      </c>
      <c r="Q15" s="106">
        <f t="shared" si="4"/>
        <v>0</v>
      </c>
      <c r="R15" s="96" t="str">
        <f t="shared" si="7"/>
        <v/>
      </c>
    </row>
    <row r="16" spans="1:33" ht="18" hidden="1" x14ac:dyDescent="0.35">
      <c r="A16" s="72">
        <v>12030000</v>
      </c>
      <c r="B16" s="145" t="s">
        <v>54</v>
      </c>
      <c r="C16" s="18"/>
      <c r="D16" s="103"/>
      <c r="E16" s="103"/>
      <c r="F16" s="103"/>
      <c r="G16" s="103">
        <f t="shared" si="0"/>
        <v>0</v>
      </c>
      <c r="H16" s="96" t="str">
        <f t="shared" si="8"/>
        <v/>
      </c>
      <c r="I16" s="105">
        <f t="shared" si="1"/>
        <v>0</v>
      </c>
      <c r="J16" s="96" t="str">
        <f t="shared" si="5"/>
        <v/>
      </c>
      <c r="K16" s="93"/>
      <c r="L16" s="93"/>
      <c r="M16" s="93">
        <f t="shared" si="9"/>
        <v>0</v>
      </c>
      <c r="N16" s="96" t="str">
        <f t="shared" si="6"/>
        <v/>
      </c>
      <c r="O16" s="93">
        <f t="shared" si="2"/>
        <v>0</v>
      </c>
      <c r="P16" s="105">
        <f t="shared" si="3"/>
        <v>0</v>
      </c>
      <c r="Q16" s="106">
        <f t="shared" si="4"/>
        <v>0</v>
      </c>
      <c r="R16" s="96" t="str">
        <f t="shared" si="7"/>
        <v/>
      </c>
    </row>
    <row r="17" spans="1:33" ht="23.25" customHeight="1" x14ac:dyDescent="0.3">
      <c r="A17" s="74">
        <v>13000000</v>
      </c>
      <c r="B17" s="1" t="s">
        <v>137</v>
      </c>
      <c r="C17" s="17" t="e">
        <f>C18+#REF!+#REF!+#REF!</f>
        <v>#REF!</v>
      </c>
      <c r="D17" s="87">
        <f>SUM(D18:D20)</f>
        <v>9999</v>
      </c>
      <c r="E17" s="87">
        <f>SUM(E18:E20)</f>
        <v>5170.3</v>
      </c>
      <c r="F17" s="87">
        <f>SUM(F18:F20)</f>
        <v>4655.6542399999998</v>
      </c>
      <c r="G17" s="87">
        <f t="shared" si="0"/>
        <v>-514.64576000000034</v>
      </c>
      <c r="H17" s="96">
        <f t="shared" si="8"/>
        <v>0.90046114151983436</v>
      </c>
      <c r="I17" s="88">
        <f t="shared" si="1"/>
        <v>-5343.3457600000002</v>
      </c>
      <c r="J17" s="96">
        <f t="shared" si="5"/>
        <v>0.46561198519851982</v>
      </c>
      <c r="K17" s="88">
        <f>K18+K19+K20</f>
        <v>0</v>
      </c>
      <c r="L17" s="88">
        <f>L18+L19+L20</f>
        <v>0</v>
      </c>
      <c r="M17" s="88">
        <f t="shared" si="9"/>
        <v>0</v>
      </c>
      <c r="N17" s="96" t="str">
        <f t="shared" si="6"/>
        <v/>
      </c>
      <c r="O17" s="88">
        <f t="shared" si="2"/>
        <v>9999</v>
      </c>
      <c r="P17" s="88">
        <f t="shared" si="3"/>
        <v>4655.6542399999998</v>
      </c>
      <c r="Q17" s="90">
        <f t="shared" si="4"/>
        <v>-5343.3457600000002</v>
      </c>
      <c r="R17" s="96">
        <f t="shared" si="7"/>
        <v>0.46561198519851982</v>
      </c>
    </row>
    <row r="18" spans="1:33" s="114" customFormat="1" ht="18" hidden="1" x14ac:dyDescent="0.35">
      <c r="A18" s="122">
        <v>13010000</v>
      </c>
      <c r="B18" s="144" t="s">
        <v>138</v>
      </c>
      <c r="C18" s="12">
        <v>1</v>
      </c>
      <c r="D18" s="123">
        <v>0</v>
      </c>
      <c r="E18" s="123">
        <v>0</v>
      </c>
      <c r="F18" s="123">
        <v>0</v>
      </c>
      <c r="G18" s="123">
        <f t="shared" si="0"/>
        <v>0</v>
      </c>
      <c r="H18" s="126" t="str">
        <f t="shared" si="8"/>
        <v/>
      </c>
      <c r="I18" s="124">
        <f t="shared" si="1"/>
        <v>0</v>
      </c>
      <c r="J18" s="126" t="str">
        <f t="shared" si="5"/>
        <v/>
      </c>
      <c r="K18" s="111">
        <v>0</v>
      </c>
      <c r="L18" s="111">
        <v>0</v>
      </c>
      <c r="M18" s="111">
        <f t="shared" si="9"/>
        <v>0</v>
      </c>
      <c r="N18" s="126" t="str">
        <f t="shared" si="6"/>
        <v/>
      </c>
      <c r="O18" s="111">
        <f t="shared" si="2"/>
        <v>0</v>
      </c>
      <c r="P18" s="124">
        <f t="shared" si="3"/>
        <v>0</v>
      </c>
      <c r="Q18" s="125">
        <f t="shared" si="4"/>
        <v>0</v>
      </c>
      <c r="R18" s="126" t="str">
        <f t="shared" si="7"/>
        <v/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s="114" customFormat="1" ht="24" customHeight="1" x14ac:dyDescent="0.35">
      <c r="A19" s="122">
        <v>13020000</v>
      </c>
      <c r="B19" s="144" t="s">
        <v>139</v>
      </c>
      <c r="C19" s="12"/>
      <c r="D19" s="123">
        <v>7710.2</v>
      </c>
      <c r="E19" s="123">
        <v>4189.3</v>
      </c>
      <c r="F19" s="123">
        <v>2798.6281400000003</v>
      </c>
      <c r="G19" s="123">
        <f t="shared" si="0"/>
        <v>-1390.6718599999999</v>
      </c>
      <c r="H19" s="112">
        <f t="shared" si="8"/>
        <v>0.66804194972907172</v>
      </c>
      <c r="I19" s="124">
        <f t="shared" si="1"/>
        <v>-4911.57186</v>
      </c>
      <c r="J19" s="112">
        <f t="shared" si="5"/>
        <v>0.36297737283079562</v>
      </c>
      <c r="K19" s="111">
        <v>0</v>
      </c>
      <c r="L19" s="111">
        <v>0</v>
      </c>
      <c r="M19" s="111">
        <f t="shared" si="9"/>
        <v>0</v>
      </c>
      <c r="N19" s="112" t="str">
        <f t="shared" si="6"/>
        <v/>
      </c>
      <c r="O19" s="111">
        <f t="shared" si="2"/>
        <v>7710.2</v>
      </c>
      <c r="P19" s="124">
        <f t="shared" si="3"/>
        <v>2798.6281400000003</v>
      </c>
      <c r="Q19" s="125">
        <f t="shared" si="4"/>
        <v>-4911.57186</v>
      </c>
      <c r="R19" s="112">
        <f t="shared" si="7"/>
        <v>0.36297737283079562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 s="114" customFormat="1" ht="39" customHeight="1" x14ac:dyDescent="0.35">
      <c r="A20" s="122">
        <v>13030000</v>
      </c>
      <c r="B20" s="144" t="s">
        <v>203</v>
      </c>
      <c r="C20" s="12"/>
      <c r="D20" s="123">
        <v>2288.8000000000002</v>
      </c>
      <c r="E20" s="123">
        <v>981</v>
      </c>
      <c r="F20" s="123">
        <v>1857.0260999999998</v>
      </c>
      <c r="G20" s="123">
        <f t="shared" si="0"/>
        <v>876.02609999999981</v>
      </c>
      <c r="H20" s="112">
        <f t="shared" si="8"/>
        <v>1.892992966360856</v>
      </c>
      <c r="I20" s="124">
        <f t="shared" si="1"/>
        <v>-431.77390000000037</v>
      </c>
      <c r="J20" s="112">
        <f t="shared" si="5"/>
        <v>0.81135359140160768</v>
      </c>
      <c r="K20" s="111">
        <v>0</v>
      </c>
      <c r="L20" s="111">
        <v>0</v>
      </c>
      <c r="M20" s="111">
        <f t="shared" si="9"/>
        <v>0</v>
      </c>
      <c r="N20" s="112" t="str">
        <f t="shared" si="6"/>
        <v/>
      </c>
      <c r="O20" s="111">
        <f t="shared" si="2"/>
        <v>2288.8000000000002</v>
      </c>
      <c r="P20" s="124">
        <f t="shared" si="3"/>
        <v>1857.0260999999998</v>
      </c>
      <c r="Q20" s="125">
        <f t="shared" si="4"/>
        <v>-431.77390000000037</v>
      </c>
      <c r="R20" s="112">
        <f t="shared" si="7"/>
        <v>0.81135359140160768</v>
      </c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23.25" customHeight="1" x14ac:dyDescent="0.3">
      <c r="A21" s="74">
        <v>19000000</v>
      </c>
      <c r="B21" s="1" t="s">
        <v>51</v>
      </c>
      <c r="C21" s="12"/>
      <c r="D21" s="87">
        <f>D22+D23</f>
        <v>0</v>
      </c>
      <c r="E21" s="87">
        <f>E22+E23</f>
        <v>0</v>
      </c>
      <c r="F21" s="87">
        <f>F22+F23</f>
        <v>0</v>
      </c>
      <c r="G21" s="87">
        <f t="shared" si="0"/>
        <v>0</v>
      </c>
      <c r="H21" s="96" t="str">
        <f t="shared" si="8"/>
        <v/>
      </c>
      <c r="I21" s="88">
        <f>F21-D21</f>
        <v>0</v>
      </c>
      <c r="J21" s="96" t="str">
        <f t="shared" si="5"/>
        <v/>
      </c>
      <c r="K21" s="88">
        <f>K22+K23</f>
        <v>3349.2</v>
      </c>
      <c r="L21" s="88">
        <f>L22+L23</f>
        <v>1859.3409999999999</v>
      </c>
      <c r="M21" s="88">
        <f>L21-K21</f>
        <v>-1489.8589999999999</v>
      </c>
      <c r="N21" s="96">
        <f t="shared" si="6"/>
        <v>0.55515973963931686</v>
      </c>
      <c r="O21" s="88">
        <f t="shared" ref="O21:O55" si="10">D21+K21</f>
        <v>3349.2</v>
      </c>
      <c r="P21" s="88">
        <f>L21+F21</f>
        <v>1859.3409999999999</v>
      </c>
      <c r="Q21" s="88">
        <f t="shared" ref="Q21:Q44" si="11">P21-O21</f>
        <v>-1489.8589999999999</v>
      </c>
      <c r="R21" s="96">
        <f t="shared" si="7"/>
        <v>0.55515973963931686</v>
      </c>
    </row>
    <row r="22" spans="1:33" s="114" customFormat="1" ht="21.75" customHeight="1" x14ac:dyDescent="0.35">
      <c r="A22" s="122">
        <v>19010000</v>
      </c>
      <c r="B22" s="144" t="s">
        <v>52</v>
      </c>
      <c r="C22" s="12"/>
      <c r="D22" s="123">
        <v>0</v>
      </c>
      <c r="E22" s="123">
        <v>0</v>
      </c>
      <c r="F22" s="123">
        <v>0</v>
      </c>
      <c r="G22" s="123">
        <f t="shared" si="0"/>
        <v>0</v>
      </c>
      <c r="H22" s="112" t="str">
        <f t="shared" si="8"/>
        <v/>
      </c>
      <c r="I22" s="124">
        <f>F22-D22</f>
        <v>0</v>
      </c>
      <c r="J22" s="112" t="str">
        <f t="shared" si="5"/>
        <v/>
      </c>
      <c r="K22" s="111">
        <v>3349.2</v>
      </c>
      <c r="L22" s="111">
        <v>1859.3409999999999</v>
      </c>
      <c r="M22" s="111">
        <f>L22-K22</f>
        <v>-1489.8589999999999</v>
      </c>
      <c r="N22" s="112">
        <f t="shared" si="6"/>
        <v>0.55515973963931686</v>
      </c>
      <c r="O22" s="111">
        <f t="shared" si="10"/>
        <v>3349.2</v>
      </c>
      <c r="P22" s="124">
        <f>L22+F22</f>
        <v>1859.3409999999999</v>
      </c>
      <c r="Q22" s="111">
        <f t="shared" si="11"/>
        <v>-1489.8589999999999</v>
      </c>
      <c r="R22" s="112">
        <f t="shared" si="7"/>
        <v>0.55515973963931686</v>
      </c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 ht="18.75" hidden="1" customHeight="1" x14ac:dyDescent="0.35">
      <c r="A23" s="72">
        <v>19050000</v>
      </c>
      <c r="B23" s="145" t="s">
        <v>53</v>
      </c>
      <c r="C23" s="12"/>
      <c r="D23" s="103">
        <v>0</v>
      </c>
      <c r="E23" s="103">
        <v>0</v>
      </c>
      <c r="F23" s="103">
        <v>0</v>
      </c>
      <c r="G23" s="103">
        <f t="shared" si="0"/>
        <v>0</v>
      </c>
      <c r="H23" s="96" t="str">
        <f t="shared" si="8"/>
        <v/>
      </c>
      <c r="I23" s="105">
        <f>F23-D23</f>
        <v>0</v>
      </c>
      <c r="J23" s="96" t="str">
        <f t="shared" si="5"/>
        <v/>
      </c>
      <c r="K23" s="93">
        <v>0</v>
      </c>
      <c r="L23" s="93">
        <v>0</v>
      </c>
      <c r="M23" s="93">
        <f>L23-K23</f>
        <v>0</v>
      </c>
      <c r="N23" s="96" t="str">
        <f t="shared" si="6"/>
        <v/>
      </c>
      <c r="O23" s="93">
        <f t="shared" si="10"/>
        <v>0</v>
      </c>
      <c r="P23" s="105">
        <f>L23+F23</f>
        <v>0</v>
      </c>
      <c r="Q23" s="93">
        <f t="shared" si="11"/>
        <v>0</v>
      </c>
      <c r="R23" s="96" t="str">
        <f t="shared" si="7"/>
        <v/>
      </c>
    </row>
    <row r="24" spans="1:33" ht="24" customHeight="1" x14ac:dyDescent="0.3">
      <c r="A24" s="74">
        <v>20000000</v>
      </c>
      <c r="B24" s="1" t="s">
        <v>16</v>
      </c>
      <c r="C24" s="17">
        <v>5750.4</v>
      </c>
      <c r="D24" s="87">
        <f>D25+D26+D30</f>
        <v>25965.600000000002</v>
      </c>
      <c r="E24" s="87">
        <f>E25+E26+E30</f>
        <v>13312.6</v>
      </c>
      <c r="F24" s="87">
        <f>F25+F26+F30</f>
        <v>14542.388800000001</v>
      </c>
      <c r="G24" s="87">
        <f>G25+G26+G30</f>
        <v>1229.7888000000007</v>
      </c>
      <c r="H24" s="96">
        <f t="shared" si="8"/>
        <v>1.0923778074906481</v>
      </c>
      <c r="I24" s="87">
        <f>I25+I26+I30</f>
        <v>-11423.211200000002</v>
      </c>
      <c r="J24" s="96">
        <f t="shared" si="5"/>
        <v>0.56006365344917886</v>
      </c>
      <c r="K24" s="88">
        <f>K25+K26+K30+K34</f>
        <v>287976.45197000005</v>
      </c>
      <c r="L24" s="88">
        <f>L25+L26+L30+L34</f>
        <v>180297.75422</v>
      </c>
      <c r="M24" s="88">
        <f>L24-K24</f>
        <v>-107678.69775000005</v>
      </c>
      <c r="N24" s="96">
        <f t="shared" si="6"/>
        <v>0.62608506003394515</v>
      </c>
      <c r="O24" s="88">
        <f t="shared" si="10"/>
        <v>313942.05197000003</v>
      </c>
      <c r="P24" s="102">
        <f>L24+F24</f>
        <v>194840.14302000002</v>
      </c>
      <c r="Q24" s="88">
        <f t="shared" si="11"/>
        <v>-119101.90895000001</v>
      </c>
      <c r="R24" s="96">
        <f t="shared" si="7"/>
        <v>0.6206245445532691</v>
      </c>
      <c r="S24" s="20"/>
    </row>
    <row r="25" spans="1:33" ht="39" customHeight="1" x14ac:dyDescent="0.3">
      <c r="A25" s="74">
        <v>21000000</v>
      </c>
      <c r="B25" s="1" t="s">
        <v>39</v>
      </c>
      <c r="C25" s="17">
        <v>1</v>
      </c>
      <c r="D25" s="87">
        <v>2820.9</v>
      </c>
      <c r="E25" s="87">
        <v>2801.6</v>
      </c>
      <c r="F25" s="87">
        <v>2905.7913699999999</v>
      </c>
      <c r="G25" s="87">
        <f>F25-E25</f>
        <v>104.19137000000001</v>
      </c>
      <c r="H25" s="96">
        <f t="shared" si="8"/>
        <v>1.0371899521701884</v>
      </c>
      <c r="I25" s="88">
        <f>F25-D25</f>
        <v>84.891369999999824</v>
      </c>
      <c r="J25" s="96">
        <f t="shared" si="5"/>
        <v>1.0300937183168493</v>
      </c>
      <c r="K25" s="88"/>
      <c r="L25" s="88"/>
      <c r="M25" s="88">
        <f t="shared" ref="M25:M30" si="12">L25-K25</f>
        <v>0</v>
      </c>
      <c r="N25" s="96" t="str">
        <f t="shared" si="6"/>
        <v/>
      </c>
      <c r="O25" s="88">
        <f t="shared" si="10"/>
        <v>2820.9</v>
      </c>
      <c r="P25" s="88">
        <f t="shared" ref="P25:P55" si="13">L25+F25</f>
        <v>2905.7913699999999</v>
      </c>
      <c r="Q25" s="88">
        <f t="shared" si="11"/>
        <v>84.891369999999824</v>
      </c>
      <c r="R25" s="96">
        <f t="shared" si="7"/>
        <v>1.0300937183168493</v>
      </c>
    </row>
    <row r="26" spans="1:33" ht="49.5" customHeight="1" x14ac:dyDescent="0.3">
      <c r="A26" s="74">
        <v>22000000</v>
      </c>
      <c r="B26" s="1" t="s">
        <v>140</v>
      </c>
      <c r="C26" s="17">
        <v>4948.8</v>
      </c>
      <c r="D26" s="87">
        <f>SUM(D28:D28)+D29+D27</f>
        <v>22824.7</v>
      </c>
      <c r="E26" s="87">
        <f>SUM(E28:E28)+E29+E27</f>
        <v>10191</v>
      </c>
      <c r="F26" s="87">
        <f>SUM(F28:F28)+F29+F27</f>
        <v>10733.889020000001</v>
      </c>
      <c r="G26" s="87">
        <f t="shared" si="0"/>
        <v>542.88902000000053</v>
      </c>
      <c r="H26" s="96">
        <f t="shared" si="8"/>
        <v>1.0532714179177707</v>
      </c>
      <c r="I26" s="87">
        <f>F26-D26</f>
        <v>-12090.81098</v>
      </c>
      <c r="J26" s="96">
        <f t="shared" si="5"/>
        <v>0.47027514140383009</v>
      </c>
      <c r="K26" s="88">
        <f>SUM(K28:K28)+K29+K27</f>
        <v>0</v>
      </c>
      <c r="L26" s="88">
        <f>SUM(L28:L28)+L29+L27</f>
        <v>0</v>
      </c>
      <c r="M26" s="88">
        <f t="shared" si="12"/>
        <v>0</v>
      </c>
      <c r="N26" s="96" t="str">
        <f t="shared" si="6"/>
        <v/>
      </c>
      <c r="O26" s="88">
        <f t="shared" si="10"/>
        <v>22824.7</v>
      </c>
      <c r="P26" s="88">
        <f t="shared" si="13"/>
        <v>10733.889020000001</v>
      </c>
      <c r="Q26" s="88">
        <f t="shared" si="11"/>
        <v>-12090.81098</v>
      </c>
      <c r="R26" s="96">
        <f t="shared" si="7"/>
        <v>0.47027514140383009</v>
      </c>
    </row>
    <row r="27" spans="1:33" s="114" customFormat="1" ht="21.75" customHeight="1" x14ac:dyDescent="0.35">
      <c r="A27" s="122">
        <v>22010000</v>
      </c>
      <c r="B27" s="144" t="s">
        <v>68</v>
      </c>
      <c r="C27" s="19"/>
      <c r="D27" s="123">
        <v>17824.7</v>
      </c>
      <c r="E27" s="123">
        <v>7929</v>
      </c>
      <c r="F27" s="123">
        <v>7275.8826300000001</v>
      </c>
      <c r="G27" s="123">
        <f t="shared" si="0"/>
        <v>-653.11736999999994</v>
      </c>
      <c r="H27" s="112">
        <f t="shared" si="8"/>
        <v>0.91762928868709803</v>
      </c>
      <c r="I27" s="123">
        <f>F27-D27</f>
        <v>-10548.817370000001</v>
      </c>
      <c r="J27" s="112">
        <f t="shared" si="5"/>
        <v>0.40819102874101665</v>
      </c>
      <c r="K27" s="124">
        <v>0</v>
      </c>
      <c r="L27" s="124">
        <v>0</v>
      </c>
      <c r="M27" s="124">
        <f t="shared" si="12"/>
        <v>0</v>
      </c>
      <c r="N27" s="112" t="str">
        <f t="shared" si="6"/>
        <v/>
      </c>
      <c r="O27" s="111">
        <f t="shared" si="10"/>
        <v>17824.7</v>
      </c>
      <c r="P27" s="124">
        <f t="shared" si="13"/>
        <v>7275.8826300000001</v>
      </c>
      <c r="Q27" s="111">
        <f t="shared" si="11"/>
        <v>-10548.817370000001</v>
      </c>
      <c r="R27" s="112">
        <f t="shared" si="7"/>
        <v>0.40819102874101665</v>
      </c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s="114" customFormat="1" ht="49.5" customHeight="1" x14ac:dyDescent="0.35">
      <c r="A28" s="122">
        <v>22080000</v>
      </c>
      <c r="B28" s="144" t="s">
        <v>204</v>
      </c>
      <c r="C28" s="12">
        <v>259.60000000000002</v>
      </c>
      <c r="D28" s="123">
        <v>5000</v>
      </c>
      <c r="E28" s="123">
        <v>2262</v>
      </c>
      <c r="F28" s="123">
        <v>3441.8815</v>
      </c>
      <c r="G28" s="123">
        <f t="shared" ref="G28:G34" si="14">F28-E28</f>
        <v>1179.8815</v>
      </c>
      <c r="H28" s="112">
        <f t="shared" si="8"/>
        <v>1.5216098585322724</v>
      </c>
      <c r="I28" s="123">
        <f t="shared" ref="I28:I35" si="15">F28-D28</f>
        <v>-1558.1185</v>
      </c>
      <c r="J28" s="112">
        <f t="shared" si="5"/>
        <v>0.68837629999999994</v>
      </c>
      <c r="K28" s="124">
        <v>0</v>
      </c>
      <c r="L28" s="124">
        <v>0</v>
      </c>
      <c r="M28" s="124">
        <f t="shared" si="12"/>
        <v>0</v>
      </c>
      <c r="N28" s="112" t="str">
        <f t="shared" si="6"/>
        <v/>
      </c>
      <c r="O28" s="111">
        <f t="shared" si="10"/>
        <v>5000</v>
      </c>
      <c r="P28" s="124">
        <f t="shared" si="13"/>
        <v>3441.8815</v>
      </c>
      <c r="Q28" s="111">
        <f t="shared" si="11"/>
        <v>-1558.1185</v>
      </c>
      <c r="R28" s="112">
        <f t="shared" si="7"/>
        <v>0.68837629999999994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 s="114" customFormat="1" ht="100.5" customHeight="1" x14ac:dyDescent="0.35">
      <c r="A29" s="122">
        <v>22130000</v>
      </c>
      <c r="B29" s="144" t="s">
        <v>205</v>
      </c>
      <c r="C29" s="12"/>
      <c r="D29" s="123">
        <v>0</v>
      </c>
      <c r="E29" s="123">
        <v>0</v>
      </c>
      <c r="F29" s="123">
        <v>16.124890000000001</v>
      </c>
      <c r="G29" s="123">
        <f t="shared" si="14"/>
        <v>16.124890000000001</v>
      </c>
      <c r="H29" s="112" t="str">
        <f t="shared" si="8"/>
        <v/>
      </c>
      <c r="I29" s="123">
        <f t="shared" si="15"/>
        <v>16.124890000000001</v>
      </c>
      <c r="J29" s="112" t="str">
        <f t="shared" si="5"/>
        <v/>
      </c>
      <c r="K29" s="124">
        <v>0</v>
      </c>
      <c r="L29" s="124">
        <v>0</v>
      </c>
      <c r="M29" s="124">
        <f t="shared" si="12"/>
        <v>0</v>
      </c>
      <c r="N29" s="112" t="str">
        <f t="shared" si="6"/>
        <v/>
      </c>
      <c r="O29" s="111">
        <f t="shared" si="10"/>
        <v>0</v>
      </c>
      <c r="P29" s="124">
        <f t="shared" si="13"/>
        <v>16.124890000000001</v>
      </c>
      <c r="Q29" s="111">
        <f t="shared" si="11"/>
        <v>16.124890000000001</v>
      </c>
      <c r="R29" s="112" t="str">
        <f t="shared" si="7"/>
        <v/>
      </c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 ht="20.25" customHeight="1" x14ac:dyDescent="0.3">
      <c r="A30" s="74">
        <v>24000000</v>
      </c>
      <c r="B30" s="1" t="s">
        <v>30</v>
      </c>
      <c r="C30" s="17">
        <f>C31+C34</f>
        <v>0</v>
      </c>
      <c r="D30" s="107">
        <f>SUM(D31:D32)</f>
        <v>320</v>
      </c>
      <c r="E30" s="107">
        <f>SUM(E31:E32)</f>
        <v>320</v>
      </c>
      <c r="F30" s="107">
        <f>SUM(F31:F32)</f>
        <v>902.70841000000007</v>
      </c>
      <c r="G30" s="107">
        <f t="shared" si="14"/>
        <v>582.70841000000007</v>
      </c>
      <c r="H30" s="96">
        <f t="shared" si="8"/>
        <v>2.8209637812500001</v>
      </c>
      <c r="I30" s="107">
        <f t="shared" si="15"/>
        <v>582.70841000000007</v>
      </c>
      <c r="J30" s="96">
        <f t="shared" si="5"/>
        <v>2.8209637812500001</v>
      </c>
      <c r="K30" s="102">
        <f>SUM(K31:K33)</f>
        <v>900</v>
      </c>
      <c r="L30" s="102">
        <f>SUM(L31:L33)</f>
        <v>200.44422</v>
      </c>
      <c r="M30" s="102">
        <f t="shared" si="12"/>
        <v>-699.55578000000003</v>
      </c>
      <c r="N30" s="96">
        <f t="shared" si="6"/>
        <v>0.22271579999999999</v>
      </c>
      <c r="O30" s="88">
        <f t="shared" si="10"/>
        <v>1220</v>
      </c>
      <c r="P30" s="102">
        <f t="shared" si="13"/>
        <v>1103.15263</v>
      </c>
      <c r="Q30" s="88">
        <f t="shared" si="11"/>
        <v>-116.84736999999996</v>
      </c>
      <c r="R30" s="96">
        <f t="shared" si="7"/>
        <v>0.90422346721311475</v>
      </c>
    </row>
    <row r="31" spans="1:33" s="114" customFormat="1" ht="20.25" customHeight="1" x14ac:dyDescent="0.35">
      <c r="A31" s="122">
        <v>24060000</v>
      </c>
      <c r="B31" s="144" t="s">
        <v>17</v>
      </c>
      <c r="C31" s="12">
        <v>0</v>
      </c>
      <c r="D31" s="123">
        <v>320</v>
      </c>
      <c r="E31" s="123">
        <v>320</v>
      </c>
      <c r="F31" s="123">
        <v>902.70841000000007</v>
      </c>
      <c r="G31" s="123">
        <f t="shared" si="14"/>
        <v>582.70841000000007</v>
      </c>
      <c r="H31" s="112">
        <f t="shared" si="8"/>
        <v>2.8209637812500001</v>
      </c>
      <c r="I31" s="123">
        <f t="shared" si="15"/>
        <v>582.70841000000007</v>
      </c>
      <c r="J31" s="112">
        <f t="shared" si="5"/>
        <v>2.8209637812500001</v>
      </c>
      <c r="K31" s="111">
        <v>900</v>
      </c>
      <c r="L31" s="111">
        <v>200.44422</v>
      </c>
      <c r="M31" s="111">
        <f t="shared" ref="M31:M40" si="16">L31-K31</f>
        <v>-699.55578000000003</v>
      </c>
      <c r="N31" s="112">
        <f t="shared" si="6"/>
        <v>0.22271579999999999</v>
      </c>
      <c r="O31" s="111">
        <f t="shared" si="10"/>
        <v>1220</v>
      </c>
      <c r="P31" s="124">
        <f t="shared" si="13"/>
        <v>1103.15263</v>
      </c>
      <c r="Q31" s="111">
        <f t="shared" si="11"/>
        <v>-116.84736999999996</v>
      </c>
      <c r="R31" s="112">
        <f t="shared" si="7"/>
        <v>0.90422346721311475</v>
      </c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 ht="21.75" hidden="1" customHeight="1" x14ac:dyDescent="0.35">
      <c r="A32" s="72">
        <v>24110000</v>
      </c>
      <c r="B32" s="145" t="s">
        <v>48</v>
      </c>
      <c r="C32" s="12"/>
      <c r="D32" s="103">
        <v>0</v>
      </c>
      <c r="E32" s="103">
        <v>0</v>
      </c>
      <c r="F32" s="103">
        <v>0</v>
      </c>
      <c r="G32" s="103">
        <v>0</v>
      </c>
      <c r="H32" s="96" t="str">
        <f t="shared" si="8"/>
        <v/>
      </c>
      <c r="I32" s="103">
        <f t="shared" si="15"/>
        <v>0</v>
      </c>
      <c r="J32" s="96" t="str">
        <f t="shared" si="5"/>
        <v/>
      </c>
      <c r="K32" s="93">
        <v>0</v>
      </c>
      <c r="L32" s="93">
        <v>0</v>
      </c>
      <c r="M32" s="93">
        <f t="shared" si="16"/>
        <v>0</v>
      </c>
      <c r="N32" s="96" t="str">
        <f t="shared" si="6"/>
        <v/>
      </c>
      <c r="O32" s="93">
        <f t="shared" si="10"/>
        <v>0</v>
      </c>
      <c r="P32" s="105">
        <f t="shared" si="13"/>
        <v>0</v>
      </c>
      <c r="Q32" s="93">
        <f t="shared" si="11"/>
        <v>0</v>
      </c>
      <c r="R32" s="96" t="str">
        <f t="shared" si="7"/>
        <v/>
      </c>
    </row>
    <row r="33" spans="1:33" ht="35.25" hidden="1" customHeight="1" x14ac:dyDescent="0.35">
      <c r="A33" s="72" t="s">
        <v>159</v>
      </c>
      <c r="B33" s="145" t="s">
        <v>160</v>
      </c>
      <c r="C33" s="12"/>
      <c r="D33" s="103">
        <v>0</v>
      </c>
      <c r="E33" s="103">
        <v>0</v>
      </c>
      <c r="F33" s="103">
        <v>0</v>
      </c>
      <c r="G33" s="103">
        <f t="shared" si="14"/>
        <v>0</v>
      </c>
      <c r="H33" s="96" t="str">
        <f t="shared" si="8"/>
        <v/>
      </c>
      <c r="I33" s="103">
        <f t="shared" si="15"/>
        <v>0</v>
      </c>
      <c r="J33" s="96" t="str">
        <f t="shared" si="5"/>
        <v/>
      </c>
      <c r="K33" s="93">
        <v>0</v>
      </c>
      <c r="L33" s="93">
        <v>0</v>
      </c>
      <c r="M33" s="93">
        <f t="shared" si="16"/>
        <v>0</v>
      </c>
      <c r="N33" s="96" t="str">
        <f t="shared" si="6"/>
        <v/>
      </c>
      <c r="O33" s="93">
        <f t="shared" si="10"/>
        <v>0</v>
      </c>
      <c r="P33" s="105">
        <f t="shared" si="13"/>
        <v>0</v>
      </c>
      <c r="Q33" s="93">
        <f t="shared" si="11"/>
        <v>0</v>
      </c>
      <c r="R33" s="96" t="str">
        <f t="shared" si="7"/>
        <v/>
      </c>
    </row>
    <row r="34" spans="1:33" ht="22.2" customHeight="1" x14ac:dyDescent="0.3">
      <c r="A34" s="74">
        <v>25000000</v>
      </c>
      <c r="B34" s="1" t="s">
        <v>25</v>
      </c>
      <c r="C34" s="17"/>
      <c r="D34" s="87">
        <v>0</v>
      </c>
      <c r="E34" s="87">
        <v>0</v>
      </c>
      <c r="F34" s="87">
        <v>0</v>
      </c>
      <c r="G34" s="87">
        <f t="shared" si="14"/>
        <v>0</v>
      </c>
      <c r="H34" s="96" t="str">
        <f t="shared" si="8"/>
        <v/>
      </c>
      <c r="I34" s="87">
        <f t="shared" si="15"/>
        <v>0</v>
      </c>
      <c r="J34" s="96" t="str">
        <f t="shared" si="5"/>
        <v/>
      </c>
      <c r="K34" s="88">
        <v>287076.45197000005</v>
      </c>
      <c r="L34" s="88">
        <v>180097.31</v>
      </c>
      <c r="M34" s="88">
        <f t="shared" si="16"/>
        <v>-106979.14197000006</v>
      </c>
      <c r="N34" s="96">
        <f t="shared" si="6"/>
        <v>0.62734964419450345</v>
      </c>
      <c r="O34" s="88">
        <f t="shared" si="10"/>
        <v>287076.45197000005</v>
      </c>
      <c r="P34" s="88">
        <f t="shared" si="13"/>
        <v>180097.31</v>
      </c>
      <c r="Q34" s="88">
        <f t="shared" si="11"/>
        <v>-106979.14197000006</v>
      </c>
      <c r="R34" s="96">
        <f t="shared" si="7"/>
        <v>0.62734964419450345</v>
      </c>
    </row>
    <row r="35" spans="1:33" ht="17.399999999999999" hidden="1" x14ac:dyDescent="0.3">
      <c r="A35" s="74">
        <v>30000000</v>
      </c>
      <c r="B35" s="1" t="s">
        <v>37</v>
      </c>
      <c r="C35" s="19"/>
      <c r="D35" s="87">
        <v>0</v>
      </c>
      <c r="E35" s="87">
        <v>0</v>
      </c>
      <c r="F35" s="87">
        <v>0</v>
      </c>
      <c r="G35" s="87">
        <f t="shared" ref="G35:G52" si="17">F35-E35</f>
        <v>0</v>
      </c>
      <c r="H35" s="96" t="str">
        <f t="shared" si="8"/>
        <v/>
      </c>
      <c r="I35" s="88">
        <f t="shared" si="15"/>
        <v>0</v>
      </c>
      <c r="J35" s="96" t="str">
        <f t="shared" si="5"/>
        <v/>
      </c>
      <c r="K35" s="88">
        <v>0</v>
      </c>
      <c r="L35" s="88">
        <v>0</v>
      </c>
      <c r="M35" s="88">
        <f t="shared" si="16"/>
        <v>0</v>
      </c>
      <c r="N35" s="96" t="str">
        <f t="shared" si="6"/>
        <v/>
      </c>
      <c r="O35" s="88">
        <f t="shared" si="10"/>
        <v>0</v>
      </c>
      <c r="P35" s="88">
        <f t="shared" si="13"/>
        <v>0</v>
      </c>
      <c r="Q35" s="88">
        <f t="shared" si="11"/>
        <v>0</v>
      </c>
      <c r="R35" s="96" t="str">
        <f t="shared" si="7"/>
        <v/>
      </c>
      <c r="S35" s="20"/>
      <c r="T35" s="20"/>
      <c r="U35" s="20"/>
      <c r="V35" s="20"/>
      <c r="W35" s="21"/>
    </row>
    <row r="36" spans="1:33" ht="34.799999999999997" hidden="1" x14ac:dyDescent="0.3">
      <c r="A36" s="74" t="s">
        <v>176</v>
      </c>
      <c r="B36" s="1" t="s">
        <v>177</v>
      </c>
      <c r="C36" s="1"/>
      <c r="D36" s="87"/>
      <c r="E36" s="87"/>
      <c r="F36" s="87"/>
      <c r="G36" s="87"/>
      <c r="H36" s="96"/>
      <c r="I36" s="88"/>
      <c r="J36" s="96"/>
      <c r="K36" s="88"/>
      <c r="L36" s="88"/>
      <c r="M36" s="88"/>
      <c r="N36" s="96"/>
      <c r="O36" s="88">
        <f>D36+K36</f>
        <v>0</v>
      </c>
      <c r="P36" s="88">
        <f>L36+F36</f>
        <v>0</v>
      </c>
      <c r="Q36" s="88">
        <f>P36-O36</f>
        <v>0</v>
      </c>
      <c r="R36" s="96" t="str">
        <f>IFERROR(P36/O36,"")</f>
        <v/>
      </c>
      <c r="S36" s="20"/>
      <c r="T36" s="20"/>
      <c r="U36" s="20"/>
      <c r="V36" s="20"/>
      <c r="W36" s="21"/>
    </row>
    <row r="37" spans="1:33" ht="18" hidden="1" x14ac:dyDescent="0.35">
      <c r="A37" s="74">
        <v>50000000</v>
      </c>
      <c r="B37" s="1" t="s">
        <v>18</v>
      </c>
      <c r="C37" s="17">
        <f>C38+C39</f>
        <v>0</v>
      </c>
      <c r="D37" s="87"/>
      <c r="E37" s="87"/>
      <c r="F37" s="87">
        <f>F38+F39</f>
        <v>0</v>
      </c>
      <c r="G37" s="87">
        <f t="shared" si="17"/>
        <v>0</v>
      </c>
      <c r="H37" s="103" t="e">
        <f>F37/E37*100</f>
        <v>#DIV/0!</v>
      </c>
      <c r="I37" s="88"/>
      <c r="J37" s="88"/>
      <c r="K37" s="88">
        <f>K38+K39</f>
        <v>0</v>
      </c>
      <c r="L37" s="88">
        <f>L38+L39</f>
        <v>0</v>
      </c>
      <c r="M37" s="88">
        <f t="shared" si="16"/>
        <v>0</v>
      </c>
      <c r="N37" s="88"/>
      <c r="O37" s="88">
        <f t="shared" si="10"/>
        <v>0</v>
      </c>
      <c r="P37" s="88">
        <f t="shared" si="13"/>
        <v>0</v>
      </c>
      <c r="Q37" s="88">
        <f t="shared" si="11"/>
        <v>0</v>
      </c>
      <c r="R37" s="88"/>
    </row>
    <row r="38" spans="1:33" ht="18" hidden="1" x14ac:dyDescent="0.35">
      <c r="A38" s="72">
        <v>50080000</v>
      </c>
      <c r="B38" s="145" t="s">
        <v>19</v>
      </c>
      <c r="C38" s="12"/>
      <c r="D38" s="103"/>
      <c r="E38" s="103"/>
      <c r="F38" s="103"/>
      <c r="G38" s="103">
        <f t="shared" si="17"/>
        <v>0</v>
      </c>
      <c r="H38" s="103" t="e">
        <f>F38/E38*100</f>
        <v>#DIV/0!</v>
      </c>
      <c r="I38" s="105"/>
      <c r="J38" s="105"/>
      <c r="K38" s="93"/>
      <c r="L38" s="93"/>
      <c r="M38" s="93">
        <f t="shared" si="16"/>
        <v>0</v>
      </c>
      <c r="N38" s="105"/>
      <c r="O38" s="93">
        <f t="shared" si="10"/>
        <v>0</v>
      </c>
      <c r="P38" s="105">
        <f t="shared" si="13"/>
        <v>0</v>
      </c>
      <c r="Q38" s="93">
        <f t="shared" si="11"/>
        <v>0</v>
      </c>
      <c r="R38" s="93"/>
    </row>
    <row r="39" spans="1:33" ht="18" hidden="1" x14ac:dyDescent="0.35">
      <c r="A39" s="72">
        <v>50110000</v>
      </c>
      <c r="B39" s="145" t="s">
        <v>20</v>
      </c>
      <c r="C39" s="12"/>
      <c r="D39" s="103"/>
      <c r="E39" s="103"/>
      <c r="F39" s="103"/>
      <c r="G39" s="103">
        <f t="shared" si="17"/>
        <v>0</v>
      </c>
      <c r="H39" s="103" t="e">
        <f>F39/E39*100</f>
        <v>#DIV/0!</v>
      </c>
      <c r="I39" s="105"/>
      <c r="J39" s="105"/>
      <c r="K39" s="93"/>
      <c r="L39" s="93"/>
      <c r="M39" s="93">
        <f t="shared" si="16"/>
        <v>0</v>
      </c>
      <c r="N39" s="105"/>
      <c r="O39" s="93">
        <f t="shared" si="10"/>
        <v>0</v>
      </c>
      <c r="P39" s="105">
        <f t="shared" si="13"/>
        <v>0</v>
      </c>
      <c r="Q39" s="93">
        <f t="shared" si="11"/>
        <v>0</v>
      </c>
      <c r="R39" s="93"/>
    </row>
    <row r="40" spans="1:33" s="61" customFormat="1" ht="21.75" customHeight="1" x14ac:dyDescent="0.3">
      <c r="A40" s="82">
        <v>90010100</v>
      </c>
      <c r="B40" s="83" t="s">
        <v>158</v>
      </c>
      <c r="C40" s="84" t="e">
        <f>C10+C24+C37+C38</f>
        <v>#REF!</v>
      </c>
      <c r="D40" s="91">
        <f>D10+D24+D37+D35</f>
        <v>863700.90599999996</v>
      </c>
      <c r="E40" s="91">
        <f>E10+E24+E37+E35</f>
        <v>446981.20600000001</v>
      </c>
      <c r="F40" s="91">
        <f>F10+F24+F37+F35</f>
        <v>464905.26309000002</v>
      </c>
      <c r="G40" s="91">
        <f t="shared" si="17"/>
        <v>17924.057090000017</v>
      </c>
      <c r="H40" s="99">
        <f t="shared" ref="H40:H50" si="18">IFERROR(F40/E40,"")</f>
        <v>1.0401002477271941</v>
      </c>
      <c r="I40" s="91">
        <f t="shared" ref="I40:I52" si="19">F40-D40</f>
        <v>-398795.64290999994</v>
      </c>
      <c r="J40" s="99">
        <f>IFERROR(F40/D40,"")</f>
        <v>0.53827113050405906</v>
      </c>
      <c r="K40" s="91">
        <f>K10+K24+K35+K37+K36</f>
        <v>291325.65197000006</v>
      </c>
      <c r="L40" s="91">
        <f>L10+L24+L35+L37+L36</f>
        <v>182157.09521999999</v>
      </c>
      <c r="M40" s="91">
        <f t="shared" si="16"/>
        <v>-109168.55675000008</v>
      </c>
      <c r="N40" s="99">
        <f>IFERROR(L40/K40,"")</f>
        <v>0.62526967326158434</v>
      </c>
      <c r="O40" s="91">
        <f t="shared" si="10"/>
        <v>1155026.55797</v>
      </c>
      <c r="P40" s="91">
        <f t="shared" si="13"/>
        <v>647062.35831000004</v>
      </c>
      <c r="Q40" s="91">
        <f t="shared" si="11"/>
        <v>-507964.19965999993</v>
      </c>
      <c r="R40" s="100">
        <f>IFERROR(P40/O40,"")</f>
        <v>0.56021426853356082</v>
      </c>
    </row>
    <row r="41" spans="1:33" ht="28.5" customHeight="1" x14ac:dyDescent="0.3">
      <c r="A41" s="76">
        <v>40000000</v>
      </c>
      <c r="B41" s="1" t="s">
        <v>26</v>
      </c>
      <c r="C41" s="11" t="e">
        <f>C42+#REF!</f>
        <v>#REF!</v>
      </c>
      <c r="D41" s="87">
        <f>D42</f>
        <v>893337.11700000009</v>
      </c>
      <c r="E41" s="87">
        <f>E42</f>
        <v>523649.73800000001</v>
      </c>
      <c r="F41" s="87">
        <f>F42</f>
        <v>529931.33800000011</v>
      </c>
      <c r="G41" s="87">
        <f t="shared" si="17"/>
        <v>6281.6000000000931</v>
      </c>
      <c r="H41" s="96">
        <f t="shared" si="18"/>
        <v>1.0119958047224309</v>
      </c>
      <c r="I41" s="88">
        <f t="shared" si="19"/>
        <v>-363405.77899999998</v>
      </c>
      <c r="J41" s="96">
        <f>IFERROR(F41/D41,"")</f>
        <v>0.59320420915635153</v>
      </c>
      <c r="K41" s="88">
        <f>K42</f>
        <v>0</v>
      </c>
      <c r="L41" s="88">
        <f>L42</f>
        <v>0</v>
      </c>
      <c r="M41" s="88">
        <f t="shared" ref="M41:M46" si="20">L41-K41</f>
        <v>0</v>
      </c>
      <c r="N41" s="96" t="str">
        <f>IFERROR(L41/K41,"")</f>
        <v/>
      </c>
      <c r="O41" s="88">
        <f t="shared" si="10"/>
        <v>893337.11700000009</v>
      </c>
      <c r="P41" s="88">
        <f t="shared" si="13"/>
        <v>529931.33800000011</v>
      </c>
      <c r="Q41" s="88">
        <f t="shared" si="11"/>
        <v>-363405.77899999998</v>
      </c>
      <c r="R41" s="96">
        <f>IFERROR(P41/O41,"")</f>
        <v>0.59320420915635153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8.5" customHeight="1" x14ac:dyDescent="0.3">
      <c r="A42" s="76">
        <v>41000000</v>
      </c>
      <c r="B42" s="1" t="s">
        <v>27</v>
      </c>
      <c r="C42" s="11" t="e">
        <f>C43+C47</f>
        <v>#REF!</v>
      </c>
      <c r="D42" s="87">
        <f>D43+D47</f>
        <v>893337.11700000009</v>
      </c>
      <c r="E42" s="87">
        <f>E43+E47</f>
        <v>523649.73800000001</v>
      </c>
      <c r="F42" s="87">
        <f>F43+F47</f>
        <v>529931.33800000011</v>
      </c>
      <c r="G42" s="87">
        <f t="shared" si="17"/>
        <v>6281.6000000000931</v>
      </c>
      <c r="H42" s="96">
        <f t="shared" si="18"/>
        <v>1.0119958047224309</v>
      </c>
      <c r="I42" s="88">
        <f t="shared" si="19"/>
        <v>-363405.77899999998</v>
      </c>
      <c r="J42" s="96">
        <f t="shared" ref="J42:J56" si="21">IFERROR(F42/D42,"")</f>
        <v>0.59320420915635153</v>
      </c>
      <c r="K42" s="88">
        <f>K43+K47</f>
        <v>0</v>
      </c>
      <c r="L42" s="88">
        <f>L43+L47</f>
        <v>0</v>
      </c>
      <c r="M42" s="88">
        <f t="shared" si="20"/>
        <v>0</v>
      </c>
      <c r="N42" s="96" t="str">
        <f t="shared" ref="N42:N56" si="22">IFERROR(L42/K42,"")</f>
        <v/>
      </c>
      <c r="O42" s="88">
        <f t="shared" si="10"/>
        <v>893337.11700000009</v>
      </c>
      <c r="P42" s="88">
        <f t="shared" si="13"/>
        <v>529931.33800000011</v>
      </c>
      <c r="Q42" s="88">
        <f t="shared" si="11"/>
        <v>-363405.77899999998</v>
      </c>
      <c r="R42" s="96">
        <f t="shared" ref="R42:R55" si="23">IFERROR(P42/O42,"")</f>
        <v>0.59320420915635153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78" customFormat="1" ht="28.5" customHeight="1" x14ac:dyDescent="0.3">
      <c r="A43" s="74">
        <v>41020000</v>
      </c>
      <c r="B43" s="1" t="s">
        <v>155</v>
      </c>
      <c r="C43" s="77">
        <f>SUM(C44:C44)</f>
        <v>226954.7</v>
      </c>
      <c r="D43" s="107">
        <f>D44+D45+D46</f>
        <v>395023.64199999999</v>
      </c>
      <c r="E43" s="107">
        <f>E44+E45+E46</f>
        <v>200042.54199999999</v>
      </c>
      <c r="F43" s="107">
        <f>F44+F45+F46</f>
        <v>200042.54199999999</v>
      </c>
      <c r="G43" s="107">
        <f t="shared" si="17"/>
        <v>0</v>
      </c>
      <c r="H43" s="96">
        <f t="shared" si="18"/>
        <v>1</v>
      </c>
      <c r="I43" s="102">
        <f t="shared" si="19"/>
        <v>-194981.1</v>
      </c>
      <c r="J43" s="96">
        <f t="shared" si="21"/>
        <v>0.50640650515798746</v>
      </c>
      <c r="K43" s="102">
        <f>K44+K45</f>
        <v>0</v>
      </c>
      <c r="L43" s="102">
        <f>L44+L45</f>
        <v>0</v>
      </c>
      <c r="M43" s="102">
        <f t="shared" si="20"/>
        <v>0</v>
      </c>
      <c r="N43" s="96" t="str">
        <f t="shared" si="22"/>
        <v/>
      </c>
      <c r="O43" s="102">
        <f t="shared" si="10"/>
        <v>395023.64199999999</v>
      </c>
      <c r="P43" s="102">
        <f t="shared" si="13"/>
        <v>200042.54199999999</v>
      </c>
      <c r="Q43" s="102">
        <f t="shared" si="11"/>
        <v>-194981.1</v>
      </c>
      <c r="R43" s="96">
        <f t="shared" si="23"/>
        <v>0.50640650515798746</v>
      </c>
    </row>
    <row r="44" spans="1:33" s="114" customFormat="1" ht="28.5" customHeight="1" x14ac:dyDescent="0.35">
      <c r="A44" s="122">
        <v>41020100</v>
      </c>
      <c r="B44" s="144" t="s">
        <v>57</v>
      </c>
      <c r="C44" s="22">
        <v>226954.7</v>
      </c>
      <c r="D44" s="123">
        <v>277613.7</v>
      </c>
      <c r="E44" s="123">
        <v>138807</v>
      </c>
      <c r="F44" s="123">
        <v>138807</v>
      </c>
      <c r="G44" s="123">
        <f t="shared" si="17"/>
        <v>0</v>
      </c>
      <c r="H44" s="112">
        <f t="shared" si="18"/>
        <v>1</v>
      </c>
      <c r="I44" s="124">
        <f t="shared" si="19"/>
        <v>-138806.70000000001</v>
      </c>
      <c r="J44" s="112">
        <f t="shared" si="21"/>
        <v>0.50000054031915575</v>
      </c>
      <c r="K44" s="124"/>
      <c r="L44" s="124"/>
      <c r="M44" s="124">
        <f t="shared" si="20"/>
        <v>0</v>
      </c>
      <c r="N44" s="112" t="str">
        <f t="shared" si="22"/>
        <v/>
      </c>
      <c r="O44" s="124">
        <f t="shared" si="10"/>
        <v>277613.7</v>
      </c>
      <c r="P44" s="124">
        <f t="shared" si="13"/>
        <v>138807</v>
      </c>
      <c r="Q44" s="124">
        <f t="shared" si="11"/>
        <v>-138806.70000000001</v>
      </c>
      <c r="R44" s="112">
        <f t="shared" si="23"/>
        <v>0.50000054031915575</v>
      </c>
    </row>
    <row r="45" spans="1:33" s="114" customFormat="1" ht="61.5" customHeight="1" x14ac:dyDescent="0.35">
      <c r="A45" s="122">
        <v>41020200</v>
      </c>
      <c r="B45" s="144" t="s">
        <v>99</v>
      </c>
      <c r="C45" s="22"/>
      <c r="D45" s="123">
        <v>112348.8</v>
      </c>
      <c r="E45" s="123">
        <v>56174.400000000001</v>
      </c>
      <c r="F45" s="123">
        <v>56174.400000000001</v>
      </c>
      <c r="G45" s="123">
        <f t="shared" si="17"/>
        <v>0</v>
      </c>
      <c r="H45" s="112">
        <f t="shared" si="18"/>
        <v>1</v>
      </c>
      <c r="I45" s="124">
        <f t="shared" si="19"/>
        <v>-56174.400000000001</v>
      </c>
      <c r="J45" s="112">
        <f t="shared" si="21"/>
        <v>0.5</v>
      </c>
      <c r="K45" s="124"/>
      <c r="L45" s="124"/>
      <c r="M45" s="124">
        <f t="shared" si="20"/>
        <v>0</v>
      </c>
      <c r="N45" s="112" t="str">
        <f t="shared" si="22"/>
        <v/>
      </c>
      <c r="O45" s="124">
        <f>D45+K45</f>
        <v>112348.8</v>
      </c>
      <c r="P45" s="124">
        <f>L45+F45</f>
        <v>56174.400000000001</v>
      </c>
      <c r="Q45" s="124">
        <f>P45-O45</f>
        <v>-56174.400000000001</v>
      </c>
      <c r="R45" s="112">
        <f t="shared" si="23"/>
        <v>0.5</v>
      </c>
    </row>
    <row r="46" spans="1:33" ht="102" customHeight="1" x14ac:dyDescent="0.35">
      <c r="A46" s="122" t="s">
        <v>200</v>
      </c>
      <c r="B46" s="144" t="s">
        <v>228</v>
      </c>
      <c r="C46" s="22"/>
      <c r="D46" s="123">
        <v>5061.1419999999998</v>
      </c>
      <c r="E46" s="123">
        <v>5061.1419999999998</v>
      </c>
      <c r="F46" s="123">
        <v>5061.1419999999998</v>
      </c>
      <c r="G46" s="123">
        <f>F46-E46</f>
        <v>0</v>
      </c>
      <c r="H46" s="112">
        <f t="shared" si="18"/>
        <v>1</v>
      </c>
      <c r="I46" s="124">
        <f>F46-D46</f>
        <v>0</v>
      </c>
      <c r="J46" s="112">
        <f>IFERROR(F46/D46,"")</f>
        <v>1</v>
      </c>
      <c r="K46" s="124"/>
      <c r="L46" s="124"/>
      <c r="M46" s="124">
        <f t="shared" si="20"/>
        <v>0</v>
      </c>
      <c r="N46" s="112" t="str">
        <f>IFERROR(L46/K46,"")</f>
        <v/>
      </c>
      <c r="O46" s="124">
        <f>D46+K46</f>
        <v>5061.1419999999998</v>
      </c>
      <c r="P46" s="124">
        <f>L46+F46</f>
        <v>5061.1419999999998</v>
      </c>
      <c r="Q46" s="124">
        <f>P46-O46</f>
        <v>0</v>
      </c>
      <c r="R46" s="112">
        <f>IFERROR(P46/O46,"")</f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5.5" customHeight="1" x14ac:dyDescent="0.3">
      <c r="A47" s="74">
        <v>41030000</v>
      </c>
      <c r="B47" s="1" t="s">
        <v>141</v>
      </c>
      <c r="C47" s="17" t="e">
        <f>#REF!</f>
        <v>#REF!</v>
      </c>
      <c r="D47" s="87">
        <f>SUM(D48:D64)</f>
        <v>498313.47500000003</v>
      </c>
      <c r="E47" s="87">
        <f>SUM(E48:E64)</f>
        <v>323607.19600000005</v>
      </c>
      <c r="F47" s="87">
        <f>SUM(F48:F64)</f>
        <v>329888.79600000009</v>
      </c>
      <c r="G47" s="87">
        <f>SUM(G49:G63)</f>
        <v>6281.6</v>
      </c>
      <c r="H47" s="96">
        <f t="shared" si="18"/>
        <v>1.01941118763008</v>
      </c>
      <c r="I47" s="102">
        <f t="shared" si="19"/>
        <v>-168424.67899999995</v>
      </c>
      <c r="J47" s="96">
        <f t="shared" si="21"/>
        <v>0.66201058680983904</v>
      </c>
      <c r="K47" s="87">
        <f>SUM(K49:K63)</f>
        <v>0</v>
      </c>
      <c r="L47" s="87">
        <f>SUM(L49:L63)</f>
        <v>0</v>
      </c>
      <c r="M47" s="87">
        <f>SUM(M49:M63)</f>
        <v>0</v>
      </c>
      <c r="N47" s="96" t="str">
        <f t="shared" si="22"/>
        <v/>
      </c>
      <c r="O47" s="87">
        <f>SUM(O48:O64)</f>
        <v>498313.47500000003</v>
      </c>
      <c r="P47" s="87">
        <f>SUM(P48:P64)</f>
        <v>329888.79600000009</v>
      </c>
      <c r="Q47" s="87">
        <f>P47-O47</f>
        <v>-168424.67899999995</v>
      </c>
      <c r="R47" s="96">
        <f>IFERROR(P47/O47,"")</f>
        <v>0.66201058680983904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348" customHeight="1" x14ac:dyDescent="0.35">
      <c r="A48" s="122" t="s">
        <v>226</v>
      </c>
      <c r="B48" s="144" t="s">
        <v>229</v>
      </c>
      <c r="C48" s="17"/>
      <c r="D48" s="123">
        <v>45176.747000000003</v>
      </c>
      <c r="E48" s="123">
        <v>0</v>
      </c>
      <c r="F48" s="123">
        <v>0</v>
      </c>
      <c r="G48" s="123">
        <f>F48-E48</f>
        <v>0</v>
      </c>
      <c r="H48" s="123" t="str">
        <f>IFERROR(F48/E48,"")</f>
        <v/>
      </c>
      <c r="I48" s="123">
        <f>F48-D48</f>
        <v>-45176.747000000003</v>
      </c>
      <c r="J48" s="123">
        <f>IFERROR(F48/D48,"")</f>
        <v>0</v>
      </c>
      <c r="K48" s="87"/>
      <c r="L48" s="87"/>
      <c r="M48" s="87"/>
      <c r="N48" s="96"/>
      <c r="O48" s="124">
        <f>D48+K48</f>
        <v>45176.747000000003</v>
      </c>
      <c r="P48" s="124">
        <f>L48+F48</f>
        <v>0</v>
      </c>
      <c r="Q48" s="124">
        <f>P48-O48</f>
        <v>-45176.747000000003</v>
      </c>
      <c r="R48" s="112">
        <f>IFERROR(P48/O48,"")</f>
        <v>0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72" x14ac:dyDescent="0.35">
      <c r="A49" s="122" t="s">
        <v>201</v>
      </c>
      <c r="B49" s="144" t="s">
        <v>202</v>
      </c>
      <c r="C49" s="17"/>
      <c r="D49" s="123">
        <v>65191.38</v>
      </c>
      <c r="E49" s="123">
        <v>65191.38</v>
      </c>
      <c r="F49" s="123">
        <v>65191.38</v>
      </c>
      <c r="G49" s="123">
        <f t="shared" si="17"/>
        <v>0</v>
      </c>
      <c r="H49" s="112">
        <f t="shared" si="18"/>
        <v>1</v>
      </c>
      <c r="I49" s="124">
        <f t="shared" si="19"/>
        <v>0</v>
      </c>
      <c r="J49" s="112">
        <f t="shared" si="21"/>
        <v>1</v>
      </c>
      <c r="K49" s="124">
        <v>0</v>
      </c>
      <c r="L49" s="124">
        <v>0</v>
      </c>
      <c r="M49" s="124">
        <f>L49-K49</f>
        <v>0</v>
      </c>
      <c r="N49" s="126" t="str">
        <f t="shared" si="22"/>
        <v/>
      </c>
      <c r="O49" s="124">
        <f t="shared" si="10"/>
        <v>65191.38</v>
      </c>
      <c r="P49" s="124">
        <f t="shared" si="13"/>
        <v>65191.38</v>
      </c>
      <c r="Q49" s="124">
        <f t="shared" ref="Q49:Q55" si="24">P49-O49</f>
        <v>0</v>
      </c>
      <c r="R49" s="112">
        <f t="shared" si="23"/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74.25" customHeight="1" x14ac:dyDescent="0.35">
      <c r="A50" s="122" t="s">
        <v>179</v>
      </c>
      <c r="B50" s="144" t="s">
        <v>180</v>
      </c>
      <c r="C50" s="19"/>
      <c r="D50" s="123">
        <v>133972</v>
      </c>
      <c r="E50" s="123">
        <v>66986</v>
      </c>
      <c r="F50" s="123">
        <v>66986</v>
      </c>
      <c r="G50" s="123">
        <f>F50-E50</f>
        <v>0</v>
      </c>
      <c r="H50" s="112">
        <f t="shared" si="18"/>
        <v>1</v>
      </c>
      <c r="I50" s="124">
        <f>F50-D50</f>
        <v>-66986</v>
      </c>
      <c r="J50" s="112">
        <f>IFERROR(F50/D50,"")</f>
        <v>0.5</v>
      </c>
      <c r="K50" s="105"/>
      <c r="L50" s="105"/>
      <c r="M50" s="105"/>
      <c r="N50" s="96"/>
      <c r="O50" s="124">
        <f>D50+K50</f>
        <v>133972</v>
      </c>
      <c r="P50" s="124">
        <f>L50+F50</f>
        <v>66986</v>
      </c>
      <c r="Q50" s="124">
        <f t="shared" si="24"/>
        <v>-66986</v>
      </c>
      <c r="R50" s="112">
        <f>IFERROR(P50/O50,"")</f>
        <v>0.5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74.25" customHeight="1" x14ac:dyDescent="0.35">
      <c r="A51" s="122" t="s">
        <v>209</v>
      </c>
      <c r="B51" s="144" t="s">
        <v>210</v>
      </c>
      <c r="C51" s="19"/>
      <c r="D51" s="123">
        <v>632.44799999999998</v>
      </c>
      <c r="E51" s="123">
        <v>210.816</v>
      </c>
      <c r="F51" s="123">
        <v>210.816</v>
      </c>
      <c r="G51" s="123">
        <f>F51-E51</f>
        <v>0</v>
      </c>
      <c r="H51" s="112">
        <f t="shared" ref="H51:H56" si="25">IFERROR(F51/E51,"")</f>
        <v>1</v>
      </c>
      <c r="I51" s="124">
        <f>F51-D51</f>
        <v>-421.63199999999995</v>
      </c>
      <c r="J51" s="112">
        <f>IFERROR(F51/D51,"")</f>
        <v>0.33333333333333337</v>
      </c>
      <c r="K51" s="105"/>
      <c r="L51" s="105"/>
      <c r="M51" s="105"/>
      <c r="N51" s="96"/>
      <c r="O51" s="124">
        <f>D51+K51</f>
        <v>632.44799999999998</v>
      </c>
      <c r="P51" s="124">
        <f>L51+F51</f>
        <v>210.816</v>
      </c>
      <c r="Q51" s="124">
        <f t="shared" si="24"/>
        <v>-421.63199999999995</v>
      </c>
      <c r="R51" s="112">
        <f>IFERROR(P51/O51,"")</f>
        <v>0.33333333333333337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s="114" customFormat="1" ht="49.5" customHeight="1" x14ac:dyDescent="0.35">
      <c r="A52" s="122">
        <v>41033000</v>
      </c>
      <c r="B52" s="144" t="s">
        <v>173</v>
      </c>
      <c r="C52" s="19"/>
      <c r="D52" s="123">
        <v>23060</v>
      </c>
      <c r="E52" s="123">
        <v>11530.2</v>
      </c>
      <c r="F52" s="123">
        <v>11530.2</v>
      </c>
      <c r="G52" s="123">
        <f t="shared" si="17"/>
        <v>0</v>
      </c>
      <c r="H52" s="112">
        <f t="shared" si="25"/>
        <v>1</v>
      </c>
      <c r="I52" s="124">
        <f t="shared" si="19"/>
        <v>-11529.8</v>
      </c>
      <c r="J52" s="112">
        <f t="shared" si="21"/>
        <v>0.50000867302688645</v>
      </c>
      <c r="K52" s="124"/>
      <c r="L52" s="124"/>
      <c r="M52" s="124">
        <f>L52-K52</f>
        <v>0</v>
      </c>
      <c r="N52" s="112" t="str">
        <f t="shared" si="22"/>
        <v/>
      </c>
      <c r="O52" s="124">
        <f>D52+K52</f>
        <v>23060</v>
      </c>
      <c r="P52" s="124">
        <f>L52+F52</f>
        <v>11530.2</v>
      </c>
      <c r="Q52" s="124">
        <f t="shared" si="24"/>
        <v>-11529.8</v>
      </c>
      <c r="R52" s="112">
        <f t="shared" si="23"/>
        <v>0.50000867302688645</v>
      </c>
    </row>
    <row r="53" spans="1:33" s="114" customFormat="1" ht="126.75" customHeight="1" x14ac:dyDescent="0.35">
      <c r="A53" s="122" t="s">
        <v>218</v>
      </c>
      <c r="B53" s="144" t="s">
        <v>220</v>
      </c>
      <c r="C53" s="19"/>
      <c r="D53" s="123">
        <v>9723.2000000000007</v>
      </c>
      <c r="E53" s="123">
        <v>0</v>
      </c>
      <c r="F53" s="123">
        <v>6281.6</v>
      </c>
      <c r="G53" s="123">
        <f>F53-E53</f>
        <v>6281.6</v>
      </c>
      <c r="H53" s="112" t="str">
        <f t="shared" si="25"/>
        <v/>
      </c>
      <c r="I53" s="124">
        <f>F53-D53</f>
        <v>-3441.6000000000004</v>
      </c>
      <c r="J53" s="112">
        <f>IFERROR(F53/D53,"")</f>
        <v>0.64604245515879544</v>
      </c>
      <c r="K53" s="124"/>
      <c r="L53" s="124"/>
      <c r="M53" s="124"/>
      <c r="N53" s="112"/>
      <c r="O53" s="124">
        <f>D53+K53</f>
        <v>9723.2000000000007</v>
      </c>
      <c r="P53" s="124">
        <f>L53+F53</f>
        <v>6281.6</v>
      </c>
      <c r="Q53" s="124">
        <f t="shared" si="24"/>
        <v>-3441.6000000000004</v>
      </c>
      <c r="R53" s="112">
        <f>IFERROR(P53/O53,"")</f>
        <v>0.64604245515879544</v>
      </c>
    </row>
    <row r="54" spans="1:33" s="114" customFormat="1" ht="99" customHeight="1" x14ac:dyDescent="0.35">
      <c r="A54" s="122" t="s">
        <v>219</v>
      </c>
      <c r="B54" s="144" t="s">
        <v>221</v>
      </c>
      <c r="C54" s="19"/>
      <c r="D54" s="123">
        <v>3450</v>
      </c>
      <c r="E54" s="123">
        <v>1916.7</v>
      </c>
      <c r="F54" s="123">
        <v>1916.7</v>
      </c>
      <c r="G54" s="123">
        <f>F54-E54</f>
        <v>0</v>
      </c>
      <c r="H54" s="112">
        <f t="shared" si="25"/>
        <v>1</v>
      </c>
      <c r="I54" s="124">
        <f>F54-D54</f>
        <v>-1533.3</v>
      </c>
      <c r="J54" s="112">
        <f>IFERROR(F54/D54,"")</f>
        <v>0.55556521739130438</v>
      </c>
      <c r="K54" s="124"/>
      <c r="L54" s="124"/>
      <c r="M54" s="124"/>
      <c r="N54" s="112"/>
      <c r="O54" s="124">
        <f>D54+K54</f>
        <v>3450</v>
      </c>
      <c r="P54" s="124">
        <f>L54+F54</f>
        <v>1916.7</v>
      </c>
      <c r="Q54" s="124">
        <f t="shared" si="24"/>
        <v>-1533.3</v>
      </c>
      <c r="R54" s="112">
        <f>IFERROR(P54/O54,"")</f>
        <v>0.55556521739130438</v>
      </c>
    </row>
    <row r="55" spans="1:33" s="114" customFormat="1" ht="29.25" customHeight="1" x14ac:dyDescent="0.35">
      <c r="A55" s="122" t="s">
        <v>100</v>
      </c>
      <c r="B55" s="144" t="s">
        <v>102</v>
      </c>
      <c r="C55" s="19"/>
      <c r="D55" s="123">
        <v>121712.7</v>
      </c>
      <c r="E55" s="123">
        <v>108957.3</v>
      </c>
      <c r="F55" s="123">
        <v>108957.3</v>
      </c>
      <c r="G55" s="123">
        <f>F55-E55</f>
        <v>0</v>
      </c>
      <c r="H55" s="112">
        <f t="shared" si="25"/>
        <v>1</v>
      </c>
      <c r="I55" s="124">
        <f>F55-D55</f>
        <v>-12755.399999999994</v>
      </c>
      <c r="J55" s="112">
        <f t="shared" si="21"/>
        <v>0.89520074733368005</v>
      </c>
      <c r="K55" s="124"/>
      <c r="L55" s="124"/>
      <c r="M55" s="124">
        <f>L55-K55</f>
        <v>0</v>
      </c>
      <c r="N55" s="112" t="str">
        <f t="shared" si="22"/>
        <v/>
      </c>
      <c r="O55" s="124">
        <f t="shared" si="10"/>
        <v>121712.7</v>
      </c>
      <c r="P55" s="124">
        <f t="shared" si="13"/>
        <v>108957.3</v>
      </c>
      <c r="Q55" s="124">
        <f t="shared" si="24"/>
        <v>-12755.399999999994</v>
      </c>
      <c r="R55" s="112">
        <f t="shared" si="23"/>
        <v>0.89520074733368005</v>
      </c>
    </row>
    <row r="56" spans="1:33" ht="40.5" customHeight="1" x14ac:dyDescent="0.35">
      <c r="A56" s="122" t="s">
        <v>101</v>
      </c>
      <c r="B56" s="144" t="s">
        <v>92</v>
      </c>
      <c r="C56" s="17"/>
      <c r="D56" s="123">
        <v>6.5</v>
      </c>
      <c r="E56" s="123">
        <v>3.6</v>
      </c>
      <c r="F56" s="123">
        <v>3.6</v>
      </c>
      <c r="G56" s="123">
        <f>F56-E56</f>
        <v>0</v>
      </c>
      <c r="H56" s="112">
        <f t="shared" si="25"/>
        <v>1</v>
      </c>
      <c r="I56" s="124">
        <f>F56-D56</f>
        <v>-2.9</v>
      </c>
      <c r="J56" s="112">
        <f t="shared" si="21"/>
        <v>0.55384615384615388</v>
      </c>
      <c r="K56" s="124"/>
      <c r="L56" s="124"/>
      <c r="M56" s="124">
        <f>L56-K56</f>
        <v>0</v>
      </c>
      <c r="N56" s="97" t="str">
        <f t="shared" si="22"/>
        <v/>
      </c>
      <c r="O56" s="124">
        <f t="shared" ref="O56:O63" si="26">D56+K56</f>
        <v>6.5</v>
      </c>
      <c r="P56" s="124">
        <f t="shared" ref="P56:P63" si="27">L56+F56</f>
        <v>3.6</v>
      </c>
      <c r="Q56" s="124">
        <f t="shared" ref="Q56:Q63" si="28">P56-O56</f>
        <v>-2.9</v>
      </c>
      <c r="R56" s="112">
        <f t="shared" ref="R56:R63" si="29">IFERROR(P56/O56,"")</f>
        <v>0.55384615384615388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82.5" customHeight="1" x14ac:dyDescent="0.35">
      <c r="A57" s="122" t="s">
        <v>181</v>
      </c>
      <c r="B57" s="144" t="s">
        <v>182</v>
      </c>
      <c r="C57" s="17"/>
      <c r="D57" s="123">
        <v>7895.8</v>
      </c>
      <c r="E57" s="123">
        <v>5723.6</v>
      </c>
      <c r="F57" s="123">
        <v>5723.6</v>
      </c>
      <c r="G57" s="123">
        <f t="shared" ref="G57:G63" si="30">F57-E57</f>
        <v>0</v>
      </c>
      <c r="H57" s="112">
        <f t="shared" ref="H57:H63" si="31">IFERROR(F57/E57,"")</f>
        <v>1</v>
      </c>
      <c r="I57" s="124">
        <f t="shared" ref="I57:I63" si="32">F57-D57</f>
        <v>-2172.1999999999998</v>
      </c>
      <c r="J57" s="112">
        <f t="shared" ref="J57:J63" si="33">IFERROR(F57/D57,"")</f>
        <v>0.72489171458243629</v>
      </c>
      <c r="K57" s="124"/>
      <c r="L57" s="124"/>
      <c r="M57" s="124">
        <f t="shared" ref="M57:M63" si="34">L57-K57</f>
        <v>0</v>
      </c>
      <c r="N57" s="97" t="str">
        <f t="shared" ref="N57:N63" si="35">IFERROR(L57/K57,"")</f>
        <v/>
      </c>
      <c r="O57" s="124">
        <f t="shared" si="26"/>
        <v>7895.8</v>
      </c>
      <c r="P57" s="124">
        <f t="shared" si="27"/>
        <v>5723.6</v>
      </c>
      <c r="Q57" s="124">
        <f t="shared" si="28"/>
        <v>-2172.1999999999998</v>
      </c>
      <c r="R57" s="112">
        <f t="shared" si="29"/>
        <v>0.72489171458243629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71.25" customHeight="1" x14ac:dyDescent="0.35">
      <c r="A58" s="122" t="s">
        <v>183</v>
      </c>
      <c r="B58" s="144" t="s">
        <v>184</v>
      </c>
      <c r="C58" s="17"/>
      <c r="D58" s="123">
        <v>11183.5</v>
      </c>
      <c r="E58" s="123">
        <v>6318.4</v>
      </c>
      <c r="F58" s="123">
        <v>6318.4</v>
      </c>
      <c r="G58" s="123">
        <f t="shared" si="30"/>
        <v>0</v>
      </c>
      <c r="H58" s="112">
        <f t="shared" si="31"/>
        <v>1</v>
      </c>
      <c r="I58" s="124">
        <f t="shared" si="32"/>
        <v>-4865.1000000000004</v>
      </c>
      <c r="J58" s="112">
        <f t="shared" si="33"/>
        <v>0.56497518665891711</v>
      </c>
      <c r="K58" s="124"/>
      <c r="L58" s="124"/>
      <c r="M58" s="124">
        <f t="shared" si="34"/>
        <v>0</v>
      </c>
      <c r="N58" s="97" t="str">
        <f t="shared" si="35"/>
        <v/>
      </c>
      <c r="O58" s="124">
        <f t="shared" si="26"/>
        <v>11183.5</v>
      </c>
      <c r="P58" s="124">
        <f t="shared" si="27"/>
        <v>6318.4</v>
      </c>
      <c r="Q58" s="124">
        <f t="shared" si="28"/>
        <v>-4865.1000000000004</v>
      </c>
      <c r="R58" s="112">
        <f t="shared" si="29"/>
        <v>0.56497518665891711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318.75" hidden="1" customHeight="1" x14ac:dyDescent="0.35">
      <c r="A59" s="72">
        <v>41036100</v>
      </c>
      <c r="B59" s="144" t="s">
        <v>189</v>
      </c>
      <c r="C59" s="17"/>
      <c r="D59" s="123"/>
      <c r="E59" s="123"/>
      <c r="F59" s="123"/>
      <c r="G59" s="123">
        <f t="shared" si="30"/>
        <v>0</v>
      </c>
      <c r="H59" s="112" t="str">
        <f t="shared" si="31"/>
        <v/>
      </c>
      <c r="I59" s="124">
        <f t="shared" si="32"/>
        <v>0</v>
      </c>
      <c r="J59" s="112" t="str">
        <f t="shared" si="33"/>
        <v/>
      </c>
      <c r="K59" s="124"/>
      <c r="L59" s="124"/>
      <c r="M59" s="124">
        <f t="shared" si="34"/>
        <v>0</v>
      </c>
      <c r="N59" s="97" t="str">
        <f t="shared" si="35"/>
        <v/>
      </c>
      <c r="O59" s="124">
        <f t="shared" si="26"/>
        <v>0</v>
      </c>
      <c r="P59" s="124">
        <f t="shared" si="27"/>
        <v>0</v>
      </c>
      <c r="Q59" s="124">
        <f t="shared" si="28"/>
        <v>0</v>
      </c>
      <c r="R59" s="112" t="str">
        <f t="shared" si="29"/>
        <v/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61.5" customHeight="1" x14ac:dyDescent="0.35">
      <c r="A60" s="122" t="s">
        <v>185</v>
      </c>
      <c r="B60" s="144" t="s">
        <v>186</v>
      </c>
      <c r="C60" s="17"/>
      <c r="D60" s="123">
        <v>3985.5</v>
      </c>
      <c r="E60" s="123">
        <v>3985.5</v>
      </c>
      <c r="F60" s="123">
        <v>3985.5</v>
      </c>
      <c r="G60" s="123">
        <f t="shared" si="30"/>
        <v>0</v>
      </c>
      <c r="H60" s="112">
        <f t="shared" si="31"/>
        <v>1</v>
      </c>
      <c r="I60" s="124">
        <f t="shared" si="32"/>
        <v>0</v>
      </c>
      <c r="J60" s="112">
        <f t="shared" si="33"/>
        <v>1</v>
      </c>
      <c r="K60" s="124"/>
      <c r="L60" s="124"/>
      <c r="M60" s="124">
        <f t="shared" si="34"/>
        <v>0</v>
      </c>
      <c r="N60" s="97" t="str">
        <f t="shared" si="35"/>
        <v/>
      </c>
      <c r="O60" s="124">
        <f t="shared" si="26"/>
        <v>3985.5</v>
      </c>
      <c r="P60" s="124">
        <f t="shared" si="27"/>
        <v>3985.5</v>
      </c>
      <c r="Q60" s="124">
        <f t="shared" si="28"/>
        <v>0</v>
      </c>
      <c r="R60" s="112">
        <f t="shared" si="29"/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225" hidden="1" customHeight="1" x14ac:dyDescent="0.35">
      <c r="A61" s="122">
        <v>41036400</v>
      </c>
      <c r="B61" s="144" t="s">
        <v>166</v>
      </c>
      <c r="C61" s="17"/>
      <c r="D61" s="123"/>
      <c r="E61" s="123"/>
      <c r="F61" s="123"/>
      <c r="G61" s="123">
        <f t="shared" si="30"/>
        <v>0</v>
      </c>
      <c r="H61" s="112" t="str">
        <f t="shared" si="31"/>
        <v/>
      </c>
      <c r="I61" s="124">
        <f t="shared" si="32"/>
        <v>0</v>
      </c>
      <c r="J61" s="112" t="str">
        <f t="shared" si="33"/>
        <v/>
      </c>
      <c r="K61" s="124"/>
      <c r="L61" s="124"/>
      <c r="M61" s="124">
        <f t="shared" si="34"/>
        <v>0</v>
      </c>
      <c r="N61" s="97" t="str">
        <f t="shared" si="35"/>
        <v/>
      </c>
      <c r="O61" s="124">
        <f t="shared" si="26"/>
        <v>0</v>
      </c>
      <c r="P61" s="124">
        <f t="shared" si="27"/>
        <v>0</v>
      </c>
      <c r="Q61" s="124">
        <f t="shared" si="28"/>
        <v>0</v>
      </c>
      <c r="R61" s="112" t="str">
        <f t="shared" si="29"/>
        <v/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36" hidden="1" x14ac:dyDescent="0.35">
      <c r="A62" s="122">
        <v>41037000</v>
      </c>
      <c r="B62" s="145" t="s">
        <v>168</v>
      </c>
      <c r="C62" s="17"/>
      <c r="D62" s="123"/>
      <c r="E62" s="123"/>
      <c r="F62" s="123"/>
      <c r="G62" s="123">
        <f t="shared" si="30"/>
        <v>0</v>
      </c>
      <c r="H62" s="112" t="str">
        <f t="shared" si="31"/>
        <v/>
      </c>
      <c r="I62" s="124">
        <f t="shared" si="32"/>
        <v>0</v>
      </c>
      <c r="J62" s="112" t="str">
        <f t="shared" si="33"/>
        <v/>
      </c>
      <c r="K62" s="124"/>
      <c r="L62" s="124"/>
      <c r="M62" s="124">
        <f t="shared" si="34"/>
        <v>0</v>
      </c>
      <c r="N62" s="97" t="str">
        <f t="shared" si="35"/>
        <v/>
      </c>
      <c r="O62" s="124">
        <f t="shared" si="26"/>
        <v>0</v>
      </c>
      <c r="P62" s="124">
        <f t="shared" si="27"/>
        <v>0</v>
      </c>
      <c r="Q62" s="124">
        <f t="shared" si="28"/>
        <v>0</v>
      </c>
      <c r="R62" s="112" t="str">
        <f t="shared" si="29"/>
        <v/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67.5" customHeight="1" x14ac:dyDescent="0.35">
      <c r="A63" s="122">
        <v>41037200</v>
      </c>
      <c r="B63" s="144" t="s">
        <v>167</v>
      </c>
      <c r="C63" s="17"/>
      <c r="D63" s="123">
        <v>4569.7</v>
      </c>
      <c r="E63" s="123">
        <v>4264.8999999999996</v>
      </c>
      <c r="F63" s="123">
        <v>4264.8999999999996</v>
      </c>
      <c r="G63" s="123">
        <f t="shared" si="30"/>
        <v>0</v>
      </c>
      <c r="H63" s="112">
        <f t="shared" si="31"/>
        <v>1</v>
      </c>
      <c r="I63" s="124">
        <f t="shared" si="32"/>
        <v>-304.80000000000018</v>
      </c>
      <c r="J63" s="112">
        <f t="shared" si="33"/>
        <v>0.93329977897892635</v>
      </c>
      <c r="K63" s="124"/>
      <c r="L63" s="124"/>
      <c r="M63" s="124">
        <f t="shared" si="34"/>
        <v>0</v>
      </c>
      <c r="N63" s="97" t="str">
        <f t="shared" si="35"/>
        <v/>
      </c>
      <c r="O63" s="124">
        <f t="shared" si="26"/>
        <v>4569.7</v>
      </c>
      <c r="P63" s="124">
        <f t="shared" si="27"/>
        <v>4264.8999999999996</v>
      </c>
      <c r="Q63" s="124">
        <f t="shared" si="28"/>
        <v>-304.80000000000018</v>
      </c>
      <c r="R63" s="112">
        <f t="shared" si="29"/>
        <v>0.93329977897892635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67.5" customHeight="1" x14ac:dyDescent="0.35">
      <c r="A64" s="122" t="s">
        <v>211</v>
      </c>
      <c r="B64" s="144" t="s">
        <v>212</v>
      </c>
      <c r="C64" s="17"/>
      <c r="D64" s="123">
        <v>67754</v>
      </c>
      <c r="E64" s="123">
        <v>48518.8</v>
      </c>
      <c r="F64" s="123">
        <v>48518.8</v>
      </c>
      <c r="G64" s="123">
        <f>F64-E64</f>
        <v>0</v>
      </c>
      <c r="H64" s="112">
        <f>IFERROR(F64/E64,"")</f>
        <v>1</v>
      </c>
      <c r="I64" s="124">
        <f>F64-D64</f>
        <v>-19235.199999999997</v>
      </c>
      <c r="J64" s="112">
        <f>IFERROR(F64/D64,"")</f>
        <v>0.71610237033975854</v>
      </c>
      <c r="K64" s="124"/>
      <c r="L64" s="124"/>
      <c r="M64" s="124"/>
      <c r="N64" s="97"/>
      <c r="O64" s="124">
        <f>D64+K64</f>
        <v>67754</v>
      </c>
      <c r="P64" s="124">
        <f>L64+F64</f>
        <v>48518.8</v>
      </c>
      <c r="Q64" s="124">
        <f>P64-O64</f>
        <v>-19235.199999999997</v>
      </c>
      <c r="R64" s="112">
        <f>IFERROR(P64/O64,"")</f>
        <v>0.71610237033975854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8" s="61" customFormat="1" ht="34.799999999999997" x14ac:dyDescent="0.3">
      <c r="A65" s="82">
        <v>900102</v>
      </c>
      <c r="B65" s="83" t="s">
        <v>156</v>
      </c>
      <c r="C65" s="84"/>
      <c r="D65" s="128">
        <f>D40+D41</f>
        <v>1757038.023</v>
      </c>
      <c r="E65" s="128">
        <f>E40+E41</f>
        <v>970630.94400000002</v>
      </c>
      <c r="F65" s="128">
        <f>F40+F41</f>
        <v>994836.60109000013</v>
      </c>
      <c r="G65" s="128">
        <f>F65-E65</f>
        <v>24205.65709000011</v>
      </c>
      <c r="H65" s="100">
        <f>IFERROR(F65/E65,"")</f>
        <v>1.024938064502918</v>
      </c>
      <c r="I65" s="128">
        <f>F65-D65</f>
        <v>-762201.42190999992</v>
      </c>
      <c r="J65" s="100">
        <f>IFERROR(F65/D65,"")</f>
        <v>0.56620095186750552</v>
      </c>
      <c r="K65" s="128">
        <f>K41+K40</f>
        <v>291325.65197000006</v>
      </c>
      <c r="L65" s="128">
        <f>L41+L40</f>
        <v>182157.09521999999</v>
      </c>
      <c r="M65" s="128">
        <f>L65-K65</f>
        <v>-109168.55675000008</v>
      </c>
      <c r="N65" s="100">
        <f>IFERROR(L65/K65,"")</f>
        <v>0.62526967326158434</v>
      </c>
      <c r="O65" s="128">
        <f>O41+O40</f>
        <v>2048363.6749700001</v>
      </c>
      <c r="P65" s="128">
        <f>P41+P40</f>
        <v>1176993.69631</v>
      </c>
      <c r="Q65" s="128">
        <f>P65-O65</f>
        <v>-871369.97866000002</v>
      </c>
      <c r="R65" s="100">
        <f>IFERROR(P65/O65,"")</f>
        <v>0.5746019179564088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s="114" customFormat="1" ht="24" customHeight="1" x14ac:dyDescent="0.35">
      <c r="A66" s="122">
        <v>41050000</v>
      </c>
      <c r="B66" s="144" t="s">
        <v>144</v>
      </c>
      <c r="C66" s="12"/>
      <c r="D66" s="123">
        <v>18161.254000000001</v>
      </c>
      <c r="E66" s="123">
        <v>15666.054</v>
      </c>
      <c r="F66" s="123">
        <v>4724.7</v>
      </c>
      <c r="G66" s="123">
        <f>F66-E66</f>
        <v>-10941.353999999999</v>
      </c>
      <c r="H66" s="113">
        <f>IFERROR(F66/E66,"")</f>
        <v>0.30158838977575336</v>
      </c>
      <c r="I66" s="124">
        <f>F66-D66</f>
        <v>-13436.554</v>
      </c>
      <c r="J66" s="127">
        <f>IFERROR(F66/D66,"")</f>
        <v>0.26015274055414894</v>
      </c>
      <c r="K66" s="124">
        <v>13355.56</v>
      </c>
      <c r="L66" s="124">
        <v>12955.56</v>
      </c>
      <c r="M66" s="124">
        <f>L66-K66</f>
        <v>-400</v>
      </c>
      <c r="N66" s="127">
        <f>IFERROR(L66/K66,"")</f>
        <v>0.97004992677207091</v>
      </c>
      <c r="O66" s="124">
        <f>D66+K66</f>
        <v>31516.813999999998</v>
      </c>
      <c r="P66" s="124">
        <f>L66+F66</f>
        <v>17680.259999999998</v>
      </c>
      <c r="Q66" s="124">
        <f>P66-O66</f>
        <v>-13836.554</v>
      </c>
      <c r="R66" s="127">
        <f>IFERROR(P66/O66,"")</f>
        <v>0.56097865729702245</v>
      </c>
    </row>
    <row r="67" spans="1:38" ht="72" hidden="1" x14ac:dyDescent="0.35">
      <c r="A67" s="75" t="s">
        <v>149</v>
      </c>
      <c r="B67" s="144" t="s">
        <v>150</v>
      </c>
      <c r="C67" s="12"/>
      <c r="D67" s="103">
        <v>0</v>
      </c>
      <c r="E67" s="103">
        <v>0</v>
      </c>
      <c r="F67" s="103">
        <v>0</v>
      </c>
      <c r="G67" s="103">
        <f>F67-E67</f>
        <v>0</v>
      </c>
      <c r="H67" s="105"/>
      <c r="I67" s="105">
        <f>F67-D67</f>
        <v>0</v>
      </c>
      <c r="J67" s="105"/>
      <c r="K67" s="105">
        <v>5000</v>
      </c>
      <c r="L67" s="105">
        <v>5000</v>
      </c>
      <c r="M67" s="105">
        <f>L67-K67</f>
        <v>0</v>
      </c>
      <c r="N67" s="105">
        <f>L67/K67*100</f>
        <v>100</v>
      </c>
      <c r="O67" s="105">
        <f>D67+K67</f>
        <v>5000</v>
      </c>
      <c r="P67" s="105">
        <f>L67+F67</f>
        <v>5000</v>
      </c>
      <c r="Q67" s="105">
        <f>P67-O67</f>
        <v>0</v>
      </c>
      <c r="R67" s="104">
        <f>P67/O67*100</f>
        <v>100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8" ht="21.75" customHeight="1" x14ac:dyDescent="0.3">
      <c r="A68" s="82">
        <v>900103</v>
      </c>
      <c r="B68" s="83" t="s">
        <v>157</v>
      </c>
      <c r="C68" s="84" t="e">
        <f>C40+C41</f>
        <v>#REF!</v>
      </c>
      <c r="D68" s="91">
        <f>D65+D66</f>
        <v>1775199.277</v>
      </c>
      <c r="E68" s="91">
        <f>E65+E66</f>
        <v>986296.99800000002</v>
      </c>
      <c r="F68" s="91">
        <f>F65+F66</f>
        <v>999561.30109000008</v>
      </c>
      <c r="G68" s="91">
        <f>F68-E68</f>
        <v>13264.303090000059</v>
      </c>
      <c r="H68" s="99">
        <f>IFERROR(F68/E68,"")</f>
        <v>1.0134485891337977</v>
      </c>
      <c r="I68" s="91">
        <f>F68-D68</f>
        <v>-775637.97590999992</v>
      </c>
      <c r="J68" s="99">
        <f>IFERROR(F68/D68,"")</f>
        <v>0.56306991222935254</v>
      </c>
      <c r="K68" s="91">
        <f>K65+K66</f>
        <v>304681.21197000006</v>
      </c>
      <c r="L68" s="91">
        <f>L65+L66</f>
        <v>195112.65521999999</v>
      </c>
      <c r="M68" s="91">
        <f>L68-K68</f>
        <v>-109568.55675000008</v>
      </c>
      <c r="N68" s="99">
        <f>IFERROR(L68/K68,"")</f>
        <v>0.64038295620017238</v>
      </c>
      <c r="O68" s="91">
        <f>D68+K68</f>
        <v>2079880.4889700001</v>
      </c>
      <c r="P68" s="91">
        <f>L68+F68</f>
        <v>1194673.95631</v>
      </c>
      <c r="Q68" s="91">
        <f>P68-O68</f>
        <v>-885206.53266000003</v>
      </c>
      <c r="R68" s="100">
        <f>IFERROR(P68/O68,"")</f>
        <v>0.5743954821662024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8" x14ac:dyDescent="0.3">
      <c r="B69" s="86"/>
      <c r="C69" s="8"/>
      <c r="D69" s="136"/>
      <c r="E69" s="179"/>
      <c r="F69" s="137"/>
      <c r="G69" s="137"/>
      <c r="H69" s="44"/>
      <c r="I69" s="66"/>
      <c r="J69" s="66"/>
      <c r="K69" s="192"/>
    </row>
    <row r="70" spans="1:38" x14ac:dyDescent="0.3">
      <c r="B70" s="29"/>
      <c r="C70" s="9"/>
      <c r="D70" s="136"/>
      <c r="E70" s="180"/>
      <c r="F70" s="136"/>
      <c r="G70" s="136"/>
      <c r="H70" s="138"/>
      <c r="K70" s="192"/>
      <c r="L70" s="192"/>
    </row>
    <row r="71" spans="1:38" x14ac:dyDescent="0.3">
      <c r="C71" s="9"/>
      <c r="E71" s="180"/>
      <c r="F71" s="181"/>
      <c r="G71" s="137"/>
      <c r="H71" s="44"/>
      <c r="I71" s="44"/>
      <c r="J71" s="44"/>
      <c r="L71" s="192"/>
    </row>
    <row r="72" spans="1:38" hidden="1" x14ac:dyDescent="0.3">
      <c r="B72" s="45" t="s">
        <v>97</v>
      </c>
      <c r="C72" s="46"/>
      <c r="D72" s="182"/>
      <c r="E72" s="183"/>
      <c r="F72" s="184"/>
      <c r="K72" s="137"/>
      <c r="L72" s="137"/>
    </row>
    <row r="73" spans="1:38" hidden="1" x14ac:dyDescent="0.3">
      <c r="B73" s="45" t="s">
        <v>95</v>
      </c>
      <c r="C73" s="45"/>
      <c r="D73" s="185"/>
      <c r="E73" s="186"/>
      <c r="F73" s="135"/>
      <c r="G73" s="137"/>
      <c r="H73" s="44"/>
    </row>
    <row r="74" spans="1:38" hidden="1" x14ac:dyDescent="0.3">
      <c r="B74" s="45" t="s">
        <v>96</v>
      </c>
      <c r="C74" s="45"/>
      <c r="D74" s="185"/>
      <c r="E74" s="186"/>
      <c r="F74" s="135"/>
    </row>
    <row r="75" spans="1:38" hidden="1" x14ac:dyDescent="0.3">
      <c r="B75" s="45"/>
      <c r="C75" s="45"/>
      <c r="D75" s="187"/>
      <c r="E75" s="188"/>
    </row>
    <row r="76" spans="1:38" hidden="1" x14ac:dyDescent="0.3">
      <c r="B76" s="45"/>
      <c r="C76" s="45"/>
      <c r="D76" s="187"/>
      <c r="E76" s="188"/>
    </row>
    <row r="77" spans="1:38" hidden="1" x14ac:dyDescent="0.3">
      <c r="B77" s="45" t="s">
        <v>98</v>
      </c>
      <c r="C77" s="45"/>
      <c r="D77" s="182"/>
      <c r="E77" s="183"/>
      <c r="F77" s="184"/>
    </row>
    <row r="78" spans="1:38" hidden="1" x14ac:dyDescent="0.3">
      <c r="B78" s="45" t="s">
        <v>95</v>
      </c>
      <c r="D78" s="185"/>
      <c r="E78" s="186"/>
      <c r="F78" s="135"/>
    </row>
    <row r="79" spans="1:38" hidden="1" x14ac:dyDescent="0.3">
      <c r="B79" s="45" t="s">
        <v>96</v>
      </c>
      <c r="D79" s="135"/>
      <c r="F79" s="135"/>
    </row>
    <row r="81" spans="5:7" x14ac:dyDescent="0.3">
      <c r="F81" s="135"/>
    </row>
    <row r="82" spans="5:7" x14ac:dyDescent="0.3">
      <c r="G82" s="139"/>
    </row>
    <row r="83" spans="5:7" x14ac:dyDescent="0.3">
      <c r="E83" s="190"/>
    </row>
    <row r="121" spans="1:13" x14ac:dyDescent="0.3">
      <c r="A121" s="211"/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</row>
  </sheetData>
  <sheetProtection password="C4FF" sheet="1"/>
  <mergeCells count="12">
    <mergeCell ref="A121:M121"/>
    <mergeCell ref="A5:R5"/>
    <mergeCell ref="Q6:R6"/>
    <mergeCell ref="A7:A8"/>
    <mergeCell ref="B7:B8"/>
    <mergeCell ref="C7:J7"/>
    <mergeCell ref="K7:N7"/>
    <mergeCell ref="O7:R7"/>
    <mergeCell ref="A1:R1"/>
    <mergeCell ref="A2:R2"/>
    <mergeCell ref="A3:R3"/>
    <mergeCell ref="A4:R4"/>
  </mergeCells>
  <phoneticPr fontId="16" type="noConversion"/>
  <conditionalFormatting sqref="F71">
    <cfRule type="expression" dxfId="0" priority="1" stopIfTrue="1">
      <formula>A71=1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9"/>
  <sheetViews>
    <sheetView tabSelected="1" view="pageBreakPreview" zoomScale="75" zoomScaleNormal="75" zoomScaleSheetLayoutView="75" workbookViewId="0">
      <pane xSplit="2" ySplit="5" topLeftCell="C44" activePane="bottomRight" state="frozen"/>
      <selection pane="topRight" activeCell="D1" sqref="D1"/>
      <selection pane="bottomLeft" activeCell="A6" sqref="A6"/>
      <selection pane="bottomRight" activeCell="J56" sqref="J56"/>
    </sheetView>
  </sheetViews>
  <sheetFormatPr defaultColWidth="7.5546875" defaultRowHeight="15.6" x14ac:dyDescent="0.3"/>
  <cols>
    <col min="1" max="1" width="16" style="59" customWidth="1"/>
    <col min="2" max="2" width="65.33203125" style="60" customWidth="1"/>
    <col min="3" max="3" width="21" style="172" customWidth="1"/>
    <col min="4" max="4" width="20.44140625" style="173" customWidth="1"/>
    <col min="5" max="5" width="20.33203125" style="142" customWidth="1"/>
    <col min="6" max="6" width="21.5546875" style="2" customWidth="1"/>
    <col min="7" max="7" width="15.33203125" style="2" customWidth="1"/>
    <col min="8" max="8" width="20" style="2" customWidth="1"/>
    <col min="9" max="9" width="16" style="2" customWidth="1"/>
    <col min="10" max="10" width="21.5546875" style="189" customWidth="1"/>
    <col min="11" max="11" width="20.6640625" style="189" customWidth="1"/>
    <col min="12" max="12" width="18.6640625" style="2" customWidth="1"/>
    <col min="13" max="13" width="14.33203125" style="2" customWidth="1"/>
    <col min="14" max="14" width="22.5546875" style="2" customWidth="1"/>
    <col min="15" max="15" width="19.44140625" style="2" customWidth="1"/>
    <col min="16" max="16" width="21.5546875" style="2" customWidth="1"/>
    <col min="17" max="17" width="13.44140625" style="2" customWidth="1"/>
    <col min="18" max="19" width="7.5546875" style="7" customWidth="1"/>
    <col min="20" max="16384" width="7.5546875" style="2"/>
  </cols>
  <sheetData>
    <row r="1" spans="1:20" ht="23.25" customHeight="1" x14ac:dyDescent="0.35">
      <c r="A1" s="216" t="s">
        <v>93</v>
      </c>
      <c r="B1" s="216"/>
      <c r="C1" s="216"/>
      <c r="D1" s="216"/>
      <c r="E1" s="160"/>
      <c r="F1" s="13"/>
      <c r="G1" s="13"/>
      <c r="H1" s="44"/>
      <c r="I1" s="44"/>
      <c r="J1" s="129" t="s">
        <v>21</v>
      </c>
      <c r="K1" s="129"/>
      <c r="L1" s="129"/>
      <c r="M1" s="129"/>
    </row>
    <row r="2" spans="1:20" ht="21.75" customHeight="1" x14ac:dyDescent="0.35">
      <c r="A2" s="10"/>
      <c r="B2" s="10" t="s">
        <v>21</v>
      </c>
      <c r="C2" s="161"/>
      <c r="D2" s="141"/>
      <c r="E2" s="174"/>
      <c r="F2" s="135"/>
      <c r="G2" s="14"/>
      <c r="H2" s="47"/>
      <c r="I2" s="81"/>
      <c r="J2" s="196"/>
      <c r="K2" s="196"/>
      <c r="L2" s="131"/>
      <c r="M2" s="135"/>
      <c r="P2" s="213" t="s">
        <v>163</v>
      </c>
      <c r="Q2" s="213"/>
    </row>
    <row r="3" spans="1:20" s="7" customFormat="1" ht="20.399999999999999" x14ac:dyDescent="0.3">
      <c r="A3" s="217" t="s">
        <v>88</v>
      </c>
      <c r="B3" s="215" t="s">
        <v>22</v>
      </c>
      <c r="C3" s="203" t="s">
        <v>45</v>
      </c>
      <c r="D3" s="203"/>
      <c r="E3" s="203"/>
      <c r="F3" s="203"/>
      <c r="G3" s="203"/>
      <c r="H3" s="203"/>
      <c r="I3" s="203"/>
      <c r="J3" s="218" t="s">
        <v>46</v>
      </c>
      <c r="K3" s="218"/>
      <c r="L3" s="218"/>
      <c r="M3" s="218"/>
      <c r="N3" s="203" t="s">
        <v>162</v>
      </c>
      <c r="O3" s="203"/>
      <c r="P3" s="203"/>
      <c r="Q3" s="203"/>
    </row>
    <row r="4" spans="1:20" s="7" customFormat="1" ht="104.25" customHeight="1" x14ac:dyDescent="0.3">
      <c r="A4" s="217"/>
      <c r="B4" s="215"/>
      <c r="C4" s="193" t="s">
        <v>213</v>
      </c>
      <c r="D4" s="178" t="s">
        <v>223</v>
      </c>
      <c r="E4" s="159" t="s">
        <v>50</v>
      </c>
      <c r="F4" s="157" t="s">
        <v>224</v>
      </c>
      <c r="G4" s="152" t="s">
        <v>225</v>
      </c>
      <c r="H4" s="15" t="s">
        <v>67</v>
      </c>
      <c r="I4" s="15" t="s">
        <v>178</v>
      </c>
      <c r="J4" s="197" t="s">
        <v>214</v>
      </c>
      <c r="K4" s="198" t="s">
        <v>50</v>
      </c>
      <c r="L4" s="158" t="s">
        <v>152</v>
      </c>
      <c r="M4" s="159" t="s">
        <v>7</v>
      </c>
      <c r="N4" s="154" t="s">
        <v>215</v>
      </c>
      <c r="O4" s="153" t="s">
        <v>50</v>
      </c>
      <c r="P4" s="153" t="s">
        <v>153</v>
      </c>
      <c r="Q4" s="153" t="s">
        <v>7</v>
      </c>
    </row>
    <row r="5" spans="1:20" s="49" customFormat="1" ht="13.8" x14ac:dyDescent="0.25">
      <c r="A5" s="40">
        <v>1</v>
      </c>
      <c r="B5" s="40">
        <v>2</v>
      </c>
      <c r="C5" s="85" t="s">
        <v>41</v>
      </c>
      <c r="D5" s="85" t="s">
        <v>8</v>
      </c>
      <c r="E5" s="85" t="s">
        <v>9</v>
      </c>
      <c r="F5" s="30" t="s">
        <v>58</v>
      </c>
      <c r="G5" s="30" t="s">
        <v>59</v>
      </c>
      <c r="H5" s="30" t="s">
        <v>42</v>
      </c>
      <c r="I5" s="30" t="s">
        <v>10</v>
      </c>
      <c r="J5" s="199" t="s">
        <v>11</v>
      </c>
      <c r="K5" s="199" t="s">
        <v>12</v>
      </c>
      <c r="L5" s="85" t="s">
        <v>13</v>
      </c>
      <c r="M5" s="85" t="s">
        <v>43</v>
      </c>
      <c r="N5" s="30" t="s">
        <v>14</v>
      </c>
      <c r="O5" s="30" t="s">
        <v>40</v>
      </c>
      <c r="P5" s="30" t="s">
        <v>55</v>
      </c>
      <c r="Q5" s="30" t="s">
        <v>56</v>
      </c>
      <c r="R5" s="48"/>
      <c r="S5" s="48"/>
    </row>
    <row r="6" spans="1:20" ht="22.5" customHeight="1" x14ac:dyDescent="0.3">
      <c r="A6" s="31" t="s">
        <v>69</v>
      </c>
      <c r="B6" s="25" t="s">
        <v>31</v>
      </c>
      <c r="C6" s="88">
        <f>C7+C9+C8</f>
        <v>46035</v>
      </c>
      <c r="D6" s="88">
        <f>D7+D9+D8</f>
        <v>24355</v>
      </c>
      <c r="E6" s="88">
        <f>E7+E9+E8</f>
        <v>19813.193390000004</v>
      </c>
      <c r="F6" s="88">
        <f>E6-D6</f>
        <v>-4541.806609999996</v>
      </c>
      <c r="G6" s="96">
        <f>IFERROR(E6/D6,"")</f>
        <v>0.81351646027509772</v>
      </c>
      <c r="H6" s="88">
        <f>E6-C6</f>
        <v>-26221.806609999996</v>
      </c>
      <c r="I6" s="96">
        <f>IFERROR(E6/C6,"")</f>
        <v>0.43039412164657337</v>
      </c>
      <c r="J6" s="87">
        <f>J7+J9</f>
        <v>0</v>
      </c>
      <c r="K6" s="87">
        <f>K7+K9</f>
        <v>0</v>
      </c>
      <c r="L6" s="87">
        <f>K6-J6</f>
        <v>0</v>
      </c>
      <c r="M6" s="98" t="str">
        <f>IFERROR(K6/J6,"")</f>
        <v/>
      </c>
      <c r="N6" s="88">
        <f t="shared" ref="N6:N29" si="0">C6+J6</f>
        <v>46035</v>
      </c>
      <c r="O6" s="88">
        <f t="shared" ref="O6:O29" si="1">E6+K6</f>
        <v>19813.193390000004</v>
      </c>
      <c r="P6" s="88">
        <f>O6-N6</f>
        <v>-26221.806609999996</v>
      </c>
      <c r="Q6" s="96">
        <f>IFERROR(O6/N6,"")</f>
        <v>0.43039412164657337</v>
      </c>
    </row>
    <row r="7" spans="1:20" s="114" customFormat="1" ht="87.75" customHeight="1" x14ac:dyDescent="0.35">
      <c r="A7" s="109" t="s">
        <v>103</v>
      </c>
      <c r="B7" s="146" t="s">
        <v>104</v>
      </c>
      <c r="C7" s="111">
        <v>31100</v>
      </c>
      <c r="D7" s="111">
        <v>16650</v>
      </c>
      <c r="E7" s="111">
        <v>13630.011790000002</v>
      </c>
      <c r="F7" s="111">
        <f t="shared" ref="F7:F55" si="2">E7-D7</f>
        <v>-3019.9882099999977</v>
      </c>
      <c r="G7" s="112">
        <f t="shared" ref="G7:G44" si="3">IFERROR(E7/D7,"")</f>
        <v>0.81861932672672688</v>
      </c>
      <c r="H7" s="111">
        <f t="shared" ref="H7:H55" si="4">E7-C7</f>
        <v>-17469.988209999996</v>
      </c>
      <c r="I7" s="112">
        <f t="shared" ref="I7:I44" si="5">IFERROR(E7/C7,"")</f>
        <v>0.43826404469453384</v>
      </c>
      <c r="J7" s="110">
        <v>0</v>
      </c>
      <c r="K7" s="110">
        <v>0</v>
      </c>
      <c r="L7" s="110">
        <f t="shared" ref="L7:L44" si="6">K7-J7</f>
        <v>0</v>
      </c>
      <c r="M7" s="113" t="str">
        <f t="shared" ref="M7:M44" si="7">IFERROR(K7/J7,"")</f>
        <v/>
      </c>
      <c r="N7" s="111">
        <f t="shared" si="0"/>
        <v>31100</v>
      </c>
      <c r="O7" s="111">
        <f t="shared" si="1"/>
        <v>13630.011790000002</v>
      </c>
      <c r="P7" s="111">
        <f t="shared" ref="P7:P48" si="8">O7-N7</f>
        <v>-17469.988209999996</v>
      </c>
      <c r="Q7" s="112">
        <f t="shared" ref="Q7:Q44" si="9">IFERROR(O7/N7,"")</f>
        <v>0.43826404469453384</v>
      </c>
      <c r="R7" s="52"/>
      <c r="S7" s="52"/>
    </row>
    <row r="8" spans="1:20" s="114" customFormat="1" ht="54" hidden="1" x14ac:dyDescent="0.35">
      <c r="A8" s="109" t="s">
        <v>190</v>
      </c>
      <c r="B8" s="146" t="s">
        <v>191</v>
      </c>
      <c r="C8" s="111"/>
      <c r="D8" s="111"/>
      <c r="E8" s="111"/>
      <c r="F8" s="111"/>
      <c r="G8" s="112"/>
      <c r="H8" s="111"/>
      <c r="I8" s="112"/>
      <c r="J8" s="110"/>
      <c r="K8" s="110"/>
      <c r="L8" s="110"/>
      <c r="M8" s="113"/>
      <c r="N8" s="111">
        <f t="shared" si="0"/>
        <v>0</v>
      </c>
      <c r="O8" s="111">
        <f t="shared" si="1"/>
        <v>0</v>
      </c>
      <c r="P8" s="111">
        <f>O8-N8</f>
        <v>0</v>
      </c>
      <c r="Q8" s="112" t="str">
        <f>IFERROR(O8/N8,"")</f>
        <v/>
      </c>
      <c r="R8" s="52"/>
      <c r="S8" s="52"/>
    </row>
    <row r="9" spans="1:20" s="116" customFormat="1" ht="27" customHeight="1" x14ac:dyDescent="0.35">
      <c r="A9" s="109" t="s">
        <v>70</v>
      </c>
      <c r="B9" s="146" t="s">
        <v>105</v>
      </c>
      <c r="C9" s="111">
        <v>14935</v>
      </c>
      <c r="D9" s="111">
        <v>7705</v>
      </c>
      <c r="E9" s="111">
        <v>6183.1816000000008</v>
      </c>
      <c r="F9" s="111">
        <f t="shared" si="2"/>
        <v>-1521.8183999999992</v>
      </c>
      <c r="G9" s="112">
        <f t="shared" si="3"/>
        <v>0.80248950032446476</v>
      </c>
      <c r="H9" s="111">
        <f t="shared" si="4"/>
        <v>-8751.8184000000001</v>
      </c>
      <c r="I9" s="112">
        <f t="shared" si="5"/>
        <v>0.41400613324405766</v>
      </c>
      <c r="J9" s="110"/>
      <c r="K9" s="110"/>
      <c r="L9" s="110">
        <f t="shared" si="6"/>
        <v>0</v>
      </c>
      <c r="M9" s="113" t="str">
        <f t="shared" si="7"/>
        <v/>
      </c>
      <c r="N9" s="111">
        <f t="shared" si="0"/>
        <v>14935</v>
      </c>
      <c r="O9" s="111">
        <f t="shared" si="1"/>
        <v>6183.1816000000008</v>
      </c>
      <c r="P9" s="111">
        <f t="shared" si="8"/>
        <v>-8751.8184000000001</v>
      </c>
      <c r="Q9" s="112">
        <f t="shared" si="9"/>
        <v>0.41400613324405766</v>
      </c>
      <c r="R9" s="115"/>
      <c r="S9" s="115"/>
      <c r="T9" s="116">
        <v>1000</v>
      </c>
    </row>
    <row r="10" spans="1:20" ht="18" customHeight="1" x14ac:dyDescent="0.3">
      <c r="A10" s="31" t="s">
        <v>71</v>
      </c>
      <c r="B10" s="25" t="s">
        <v>32</v>
      </c>
      <c r="C10" s="88">
        <v>573210.37499999988</v>
      </c>
      <c r="D10" s="88">
        <v>347786.61500000005</v>
      </c>
      <c r="E10" s="88">
        <v>303433.17935000017</v>
      </c>
      <c r="F10" s="88">
        <f t="shared" si="2"/>
        <v>-44353.435649999883</v>
      </c>
      <c r="G10" s="96">
        <f t="shared" si="3"/>
        <v>0.87246940009465324</v>
      </c>
      <c r="H10" s="88">
        <f t="shared" si="4"/>
        <v>-269777.19564999972</v>
      </c>
      <c r="I10" s="96">
        <f t="shared" si="5"/>
        <v>0.52935744463801837</v>
      </c>
      <c r="J10" s="87">
        <v>283735.73892999999</v>
      </c>
      <c r="K10" s="87">
        <v>58993.031630000005</v>
      </c>
      <c r="L10" s="87">
        <f t="shared" si="6"/>
        <v>-224742.70729999998</v>
      </c>
      <c r="M10" s="98">
        <f t="shared" si="7"/>
        <v>0.20791540696448566</v>
      </c>
      <c r="N10" s="88">
        <f t="shared" si="0"/>
        <v>856946.11392999988</v>
      </c>
      <c r="O10" s="88">
        <f t="shared" si="1"/>
        <v>362426.21098000015</v>
      </c>
      <c r="P10" s="88">
        <f t="shared" si="8"/>
        <v>-494519.90294999973</v>
      </c>
      <c r="Q10" s="96">
        <f t="shared" si="9"/>
        <v>0.42292765564674134</v>
      </c>
    </row>
    <row r="11" spans="1:20" ht="20.25" customHeight="1" x14ac:dyDescent="0.3">
      <c r="A11" s="31" t="s">
        <v>60</v>
      </c>
      <c r="B11" s="26" t="s">
        <v>146</v>
      </c>
      <c r="C11" s="88">
        <v>171337.60000000001</v>
      </c>
      <c r="D11" s="88">
        <v>101127.1</v>
      </c>
      <c r="E11" s="88">
        <v>82026.845970000009</v>
      </c>
      <c r="F11" s="88">
        <f t="shared" si="2"/>
        <v>-19100.254029999996</v>
      </c>
      <c r="G11" s="96">
        <f t="shared" si="3"/>
        <v>0.81112625567231733</v>
      </c>
      <c r="H11" s="88">
        <f t="shared" si="4"/>
        <v>-89310.754029999996</v>
      </c>
      <c r="I11" s="96">
        <f t="shared" si="5"/>
        <v>0.4787439883014587</v>
      </c>
      <c r="J11" s="87">
        <v>130964.57784999999</v>
      </c>
      <c r="K11" s="87">
        <v>25696.385999999999</v>
      </c>
      <c r="L11" s="87">
        <f t="shared" si="6"/>
        <v>-105268.19184999999</v>
      </c>
      <c r="M11" s="98">
        <f t="shared" si="7"/>
        <v>0.19620867277128401</v>
      </c>
      <c r="N11" s="88">
        <f t="shared" si="0"/>
        <v>302302.17784999998</v>
      </c>
      <c r="O11" s="88">
        <f t="shared" si="1"/>
        <v>107723.23197000001</v>
      </c>
      <c r="P11" s="88">
        <f t="shared" si="8"/>
        <v>-194578.94587999996</v>
      </c>
      <c r="Q11" s="96">
        <f t="shared" si="9"/>
        <v>0.35634289086548177</v>
      </c>
    </row>
    <row r="12" spans="1:20" ht="27" customHeight="1" x14ac:dyDescent="0.3">
      <c r="A12" s="31" t="s">
        <v>61</v>
      </c>
      <c r="B12" s="1" t="s">
        <v>33</v>
      </c>
      <c r="C12" s="88">
        <f>SUM(C13:C27)</f>
        <v>211735.228</v>
      </c>
      <c r="D12" s="88">
        <f>SUM(D13:D27)</f>
        <v>109800.598</v>
      </c>
      <c r="E12" s="88">
        <f>SUM(E13:E27)</f>
        <v>86480.438899999965</v>
      </c>
      <c r="F12" s="88">
        <f t="shared" si="2"/>
        <v>-23320.159100000034</v>
      </c>
      <c r="G12" s="96">
        <f t="shared" si="3"/>
        <v>0.78761355106645203</v>
      </c>
      <c r="H12" s="88">
        <f t="shared" si="4"/>
        <v>-125254.78910000004</v>
      </c>
      <c r="I12" s="96">
        <f t="shared" si="5"/>
        <v>0.40843670520429393</v>
      </c>
      <c r="J12" s="87">
        <f>SUM(J14:J27)</f>
        <v>71563.401390000014</v>
      </c>
      <c r="K12" s="87">
        <f>SUM(K14:K27)</f>
        <v>29776.45523</v>
      </c>
      <c r="L12" s="87">
        <f t="shared" si="6"/>
        <v>-41786.946160000014</v>
      </c>
      <c r="M12" s="98">
        <f t="shared" si="7"/>
        <v>0.41608496314655108</v>
      </c>
      <c r="N12" s="88">
        <f t="shared" si="0"/>
        <v>283298.62939000002</v>
      </c>
      <c r="O12" s="88">
        <f t="shared" si="1"/>
        <v>116256.89412999997</v>
      </c>
      <c r="P12" s="88">
        <f t="shared" si="8"/>
        <v>-167041.73526000004</v>
      </c>
      <c r="Q12" s="96">
        <f t="shared" si="9"/>
        <v>0.41036871367971273</v>
      </c>
    </row>
    <row r="13" spans="1:20" ht="72" hidden="1" x14ac:dyDescent="0.35">
      <c r="A13" s="117">
        <v>3030</v>
      </c>
      <c r="B13" s="144" t="s">
        <v>199</v>
      </c>
      <c r="C13" s="111"/>
      <c r="D13" s="111"/>
      <c r="E13" s="111"/>
      <c r="F13" s="111">
        <f>E13-D13</f>
        <v>0</v>
      </c>
      <c r="G13" s="112" t="str">
        <f t="shared" si="3"/>
        <v/>
      </c>
      <c r="H13" s="111">
        <f>E13-C13</f>
        <v>0</v>
      </c>
      <c r="I13" s="112" t="str">
        <f t="shared" si="5"/>
        <v/>
      </c>
      <c r="J13" s="92">
        <v>0</v>
      </c>
      <c r="K13" s="92">
        <v>0</v>
      </c>
      <c r="L13" s="92">
        <f t="shared" si="6"/>
        <v>0</v>
      </c>
      <c r="M13" s="101" t="str">
        <f t="shared" si="7"/>
        <v/>
      </c>
      <c r="N13" s="93">
        <f t="shared" si="0"/>
        <v>0</v>
      </c>
      <c r="O13" s="93">
        <f t="shared" si="1"/>
        <v>0</v>
      </c>
      <c r="P13" s="93">
        <f>O13-N13</f>
        <v>0</v>
      </c>
      <c r="Q13" s="97" t="str">
        <f t="shared" si="9"/>
        <v/>
      </c>
    </row>
    <row r="14" spans="1:20" s="116" customFormat="1" ht="51.75" customHeight="1" x14ac:dyDescent="0.35">
      <c r="A14" s="117" t="s">
        <v>74</v>
      </c>
      <c r="B14" s="144" t="s">
        <v>108</v>
      </c>
      <c r="C14" s="111">
        <v>1000</v>
      </c>
      <c r="D14" s="111">
        <v>600</v>
      </c>
      <c r="E14" s="111">
        <v>370.21037999999999</v>
      </c>
      <c r="F14" s="111">
        <f t="shared" si="2"/>
        <v>-229.78962000000001</v>
      </c>
      <c r="G14" s="112">
        <f t="shared" si="3"/>
        <v>0.61701729999999999</v>
      </c>
      <c r="H14" s="111">
        <f t="shared" ref="H14:H27" si="10">E14-C14</f>
        <v>-629.78962000000001</v>
      </c>
      <c r="I14" s="112">
        <f t="shared" si="5"/>
        <v>0.37021038000000001</v>
      </c>
      <c r="J14" s="110">
        <v>0</v>
      </c>
      <c r="K14" s="110">
        <v>0</v>
      </c>
      <c r="L14" s="110">
        <f t="shared" si="6"/>
        <v>0</v>
      </c>
      <c r="M14" s="113" t="str">
        <f t="shared" si="7"/>
        <v/>
      </c>
      <c r="N14" s="111">
        <f t="shared" si="0"/>
        <v>1000</v>
      </c>
      <c r="O14" s="111">
        <f t="shared" si="1"/>
        <v>370.21037999999999</v>
      </c>
      <c r="P14" s="111">
        <f t="shared" si="8"/>
        <v>-629.78962000000001</v>
      </c>
      <c r="Q14" s="112">
        <f t="shared" si="9"/>
        <v>0.37021038000000001</v>
      </c>
      <c r="R14" s="115"/>
      <c r="S14" s="115"/>
    </row>
    <row r="15" spans="1:20" s="116" customFormat="1" ht="50.25" customHeight="1" x14ac:dyDescent="0.35">
      <c r="A15" s="117" t="s">
        <v>73</v>
      </c>
      <c r="B15" s="144" t="s">
        <v>109</v>
      </c>
      <c r="C15" s="111">
        <v>300</v>
      </c>
      <c r="D15" s="111">
        <v>135.80000000000001</v>
      </c>
      <c r="E15" s="111">
        <v>52.806540000000005</v>
      </c>
      <c r="F15" s="111">
        <f t="shared" si="2"/>
        <v>-82.993459999999999</v>
      </c>
      <c r="G15" s="112">
        <f t="shared" si="3"/>
        <v>0.3888552282768778</v>
      </c>
      <c r="H15" s="111">
        <f t="shared" si="10"/>
        <v>-247.19345999999999</v>
      </c>
      <c r="I15" s="112">
        <f t="shared" si="5"/>
        <v>0.17602180000000001</v>
      </c>
      <c r="J15" s="110">
        <v>0</v>
      </c>
      <c r="K15" s="110">
        <v>0</v>
      </c>
      <c r="L15" s="110">
        <f t="shared" si="6"/>
        <v>0</v>
      </c>
      <c r="M15" s="113" t="str">
        <f t="shared" si="7"/>
        <v/>
      </c>
      <c r="N15" s="111">
        <f t="shared" si="0"/>
        <v>300</v>
      </c>
      <c r="O15" s="111">
        <f t="shared" si="1"/>
        <v>52.806540000000005</v>
      </c>
      <c r="P15" s="111">
        <f t="shared" si="8"/>
        <v>-247.19345999999999</v>
      </c>
      <c r="Q15" s="112">
        <f t="shared" si="9"/>
        <v>0.17602180000000001</v>
      </c>
      <c r="R15" s="115"/>
      <c r="S15" s="115"/>
    </row>
    <row r="16" spans="1:20" s="116" customFormat="1" ht="80.25" customHeight="1" x14ac:dyDescent="0.35">
      <c r="A16" s="117" t="s">
        <v>62</v>
      </c>
      <c r="B16" s="144" t="s">
        <v>110</v>
      </c>
      <c r="C16" s="111">
        <v>153262</v>
      </c>
      <c r="D16" s="111">
        <v>78169.099999999991</v>
      </c>
      <c r="E16" s="111">
        <v>66672.527159999983</v>
      </c>
      <c r="F16" s="111">
        <f t="shared" si="2"/>
        <v>-11496.572840000008</v>
      </c>
      <c r="G16" s="112">
        <f t="shared" si="3"/>
        <v>0.85292688747855594</v>
      </c>
      <c r="H16" s="111">
        <f t="shared" si="10"/>
        <v>-86589.472840000017</v>
      </c>
      <c r="I16" s="112">
        <f t="shared" si="5"/>
        <v>0.43502320966710589</v>
      </c>
      <c r="J16" s="110">
        <v>62621.288270000005</v>
      </c>
      <c r="K16" s="110">
        <v>24774.401809999999</v>
      </c>
      <c r="L16" s="110">
        <f t="shared" si="6"/>
        <v>-37846.886460000009</v>
      </c>
      <c r="M16" s="113">
        <f t="shared" si="7"/>
        <v>0.39562267871561302</v>
      </c>
      <c r="N16" s="111">
        <f t="shared" si="0"/>
        <v>215883.28827000002</v>
      </c>
      <c r="O16" s="111">
        <f t="shared" si="1"/>
        <v>91446.928969999979</v>
      </c>
      <c r="P16" s="111">
        <f t="shared" si="8"/>
        <v>-124436.35930000004</v>
      </c>
      <c r="Q16" s="112">
        <f t="shared" si="9"/>
        <v>0.42359429348523503</v>
      </c>
      <c r="R16" s="115"/>
      <c r="S16" s="115"/>
    </row>
    <row r="17" spans="1:19" s="116" customFormat="1" ht="44.25" customHeight="1" x14ac:dyDescent="0.35">
      <c r="A17" s="117" t="s">
        <v>63</v>
      </c>
      <c r="B17" s="144" t="s">
        <v>111</v>
      </c>
      <c r="C17" s="111">
        <v>9200</v>
      </c>
      <c r="D17" s="111">
        <v>4300</v>
      </c>
      <c r="E17" s="111">
        <v>3634.5858399999997</v>
      </c>
      <c r="F17" s="111">
        <f t="shared" si="2"/>
        <v>-665.41416000000027</v>
      </c>
      <c r="G17" s="112">
        <f t="shared" si="3"/>
        <v>0.84525252093023251</v>
      </c>
      <c r="H17" s="111">
        <f t="shared" si="10"/>
        <v>-5565.4141600000003</v>
      </c>
      <c r="I17" s="112">
        <f t="shared" si="5"/>
        <v>0.39506367826086952</v>
      </c>
      <c r="J17" s="110">
        <v>395.06984999999997</v>
      </c>
      <c r="K17" s="110">
        <v>395.06984999999997</v>
      </c>
      <c r="L17" s="110">
        <f t="shared" si="6"/>
        <v>0</v>
      </c>
      <c r="M17" s="113">
        <f t="shared" si="7"/>
        <v>1</v>
      </c>
      <c r="N17" s="111">
        <f t="shared" si="0"/>
        <v>9595.0698499999999</v>
      </c>
      <c r="O17" s="111">
        <f t="shared" si="1"/>
        <v>4029.6556899999996</v>
      </c>
      <c r="P17" s="111">
        <f t="shared" si="8"/>
        <v>-5565.4141600000003</v>
      </c>
      <c r="Q17" s="112">
        <f t="shared" si="9"/>
        <v>0.41997148045774774</v>
      </c>
      <c r="R17" s="115"/>
      <c r="S17" s="115"/>
    </row>
    <row r="18" spans="1:19" s="116" customFormat="1" ht="40.5" customHeight="1" x14ac:dyDescent="0.35">
      <c r="A18" s="117" t="s">
        <v>106</v>
      </c>
      <c r="B18" s="144" t="s">
        <v>112</v>
      </c>
      <c r="C18" s="111">
        <v>3385.1</v>
      </c>
      <c r="D18" s="111">
        <v>1642.3</v>
      </c>
      <c r="E18" s="111">
        <v>1509.6988699999999</v>
      </c>
      <c r="F18" s="111">
        <f t="shared" si="2"/>
        <v>-132.60113000000001</v>
      </c>
      <c r="G18" s="112">
        <f t="shared" si="3"/>
        <v>0.91925888692687086</v>
      </c>
      <c r="H18" s="111">
        <f t="shared" si="10"/>
        <v>-1875.40113</v>
      </c>
      <c r="I18" s="112">
        <f t="shared" si="5"/>
        <v>0.44598353667543056</v>
      </c>
      <c r="J18" s="110">
        <v>1500.624</v>
      </c>
      <c r="K18" s="110">
        <v>1500.624</v>
      </c>
      <c r="L18" s="110">
        <f t="shared" si="6"/>
        <v>0</v>
      </c>
      <c r="M18" s="113">
        <f t="shared" si="7"/>
        <v>1</v>
      </c>
      <c r="N18" s="111">
        <f t="shared" si="0"/>
        <v>4885.7240000000002</v>
      </c>
      <c r="O18" s="111">
        <f t="shared" si="1"/>
        <v>3010.32287</v>
      </c>
      <c r="P18" s="111">
        <f t="shared" si="8"/>
        <v>-1875.4011300000002</v>
      </c>
      <c r="Q18" s="112">
        <f t="shared" si="9"/>
        <v>0.61614673076088622</v>
      </c>
      <c r="R18" s="115"/>
      <c r="S18" s="115"/>
    </row>
    <row r="19" spans="1:19" s="116" customFormat="1" ht="67.5" customHeight="1" x14ac:dyDescent="0.35">
      <c r="A19" s="117" t="s">
        <v>64</v>
      </c>
      <c r="B19" s="144" t="s">
        <v>206</v>
      </c>
      <c r="C19" s="111">
        <v>1898</v>
      </c>
      <c r="D19" s="111">
        <v>657.34</v>
      </c>
      <c r="E19" s="111">
        <v>284.37574999999998</v>
      </c>
      <c r="F19" s="111">
        <f t="shared" si="2"/>
        <v>-372.96425000000005</v>
      </c>
      <c r="G19" s="112">
        <f t="shared" si="3"/>
        <v>0.43261592174521551</v>
      </c>
      <c r="H19" s="111">
        <f t="shared" si="10"/>
        <v>-1613.6242500000001</v>
      </c>
      <c r="I19" s="112">
        <f t="shared" si="5"/>
        <v>0.14982916227608006</v>
      </c>
      <c r="J19" s="110">
        <v>0</v>
      </c>
      <c r="K19" s="110">
        <v>0</v>
      </c>
      <c r="L19" s="110">
        <f t="shared" si="6"/>
        <v>0</v>
      </c>
      <c r="M19" s="113" t="str">
        <f t="shared" si="7"/>
        <v/>
      </c>
      <c r="N19" s="111">
        <f t="shared" si="0"/>
        <v>1898</v>
      </c>
      <c r="O19" s="111">
        <f t="shared" si="1"/>
        <v>284.37574999999998</v>
      </c>
      <c r="P19" s="111">
        <f t="shared" si="8"/>
        <v>-1613.6242500000001</v>
      </c>
      <c r="Q19" s="112">
        <f t="shared" si="9"/>
        <v>0.14982916227608006</v>
      </c>
      <c r="R19" s="115"/>
      <c r="S19" s="115"/>
    </row>
    <row r="20" spans="1:19" s="116" customFormat="1" ht="72" x14ac:dyDescent="0.35">
      <c r="A20" s="117" t="s">
        <v>65</v>
      </c>
      <c r="B20" s="144" t="s">
        <v>113</v>
      </c>
      <c r="C20" s="111"/>
      <c r="D20" s="111"/>
      <c r="E20" s="111"/>
      <c r="F20" s="111">
        <f t="shared" si="2"/>
        <v>0</v>
      </c>
      <c r="G20" s="112" t="str">
        <f t="shared" si="3"/>
        <v/>
      </c>
      <c r="H20" s="111">
        <f t="shared" si="10"/>
        <v>0</v>
      </c>
      <c r="I20" s="112" t="str">
        <f t="shared" si="5"/>
        <v/>
      </c>
      <c r="J20" s="110">
        <v>52.210050000000003</v>
      </c>
      <c r="K20" s="110">
        <v>0</v>
      </c>
      <c r="L20" s="110">
        <f t="shared" si="6"/>
        <v>-52.210050000000003</v>
      </c>
      <c r="M20" s="113">
        <f t="shared" si="7"/>
        <v>0</v>
      </c>
      <c r="N20" s="111">
        <f t="shared" si="0"/>
        <v>52.210050000000003</v>
      </c>
      <c r="O20" s="111">
        <f t="shared" si="1"/>
        <v>0</v>
      </c>
      <c r="P20" s="111">
        <f t="shared" si="8"/>
        <v>-52.210050000000003</v>
      </c>
      <c r="Q20" s="112">
        <f t="shared" si="9"/>
        <v>0</v>
      </c>
      <c r="R20" s="115"/>
      <c r="S20" s="115"/>
    </row>
    <row r="21" spans="1:19" s="116" customFormat="1" ht="90" hidden="1" x14ac:dyDescent="0.35">
      <c r="A21" s="117">
        <v>3160</v>
      </c>
      <c r="B21" s="144" t="s">
        <v>192</v>
      </c>
      <c r="C21" s="111"/>
      <c r="D21" s="111"/>
      <c r="E21" s="111"/>
      <c r="F21" s="111">
        <f>E21-D21</f>
        <v>0</v>
      </c>
      <c r="G21" s="112" t="str">
        <f>IFERROR(E21/D21,"")</f>
        <v/>
      </c>
      <c r="H21" s="111">
        <f>E21-C21</f>
        <v>0</v>
      </c>
      <c r="I21" s="112" t="str">
        <f>IFERROR(E21/C21,"")</f>
        <v/>
      </c>
      <c r="J21" s="110"/>
      <c r="K21" s="110"/>
      <c r="L21" s="110"/>
      <c r="M21" s="113"/>
      <c r="N21" s="111">
        <f t="shared" si="0"/>
        <v>0</v>
      </c>
      <c r="O21" s="111">
        <f t="shared" si="1"/>
        <v>0</v>
      </c>
      <c r="P21" s="111">
        <f>O21-N21</f>
        <v>0</v>
      </c>
      <c r="Q21" s="112" t="str">
        <f>IFERROR(O21/N21,"")</f>
        <v/>
      </c>
      <c r="R21" s="115"/>
      <c r="S21" s="115"/>
    </row>
    <row r="22" spans="1:19" s="116" customFormat="1" ht="36" customHeight="1" x14ac:dyDescent="0.35">
      <c r="A22" s="117" t="s">
        <v>107</v>
      </c>
      <c r="B22" s="144" t="s">
        <v>114</v>
      </c>
      <c r="C22" s="111">
        <v>500</v>
      </c>
      <c r="D22" s="111">
        <v>275</v>
      </c>
      <c r="E22" s="111">
        <v>265.73758000000004</v>
      </c>
      <c r="F22" s="111">
        <f t="shared" si="2"/>
        <v>-9.2624199999999632</v>
      </c>
      <c r="G22" s="112">
        <f t="shared" si="3"/>
        <v>0.96631847272727289</v>
      </c>
      <c r="H22" s="111">
        <f t="shared" si="10"/>
        <v>-234.26241999999996</v>
      </c>
      <c r="I22" s="112">
        <f t="shared" si="5"/>
        <v>0.53147516000000006</v>
      </c>
      <c r="J22" s="110">
        <v>0</v>
      </c>
      <c r="K22" s="110">
        <v>0</v>
      </c>
      <c r="L22" s="110">
        <f t="shared" si="6"/>
        <v>0</v>
      </c>
      <c r="M22" s="113" t="str">
        <f t="shared" si="7"/>
        <v/>
      </c>
      <c r="N22" s="111">
        <f t="shared" si="0"/>
        <v>500</v>
      </c>
      <c r="O22" s="111">
        <f t="shared" si="1"/>
        <v>265.73758000000004</v>
      </c>
      <c r="P22" s="111">
        <f t="shared" si="8"/>
        <v>-234.26241999999996</v>
      </c>
      <c r="Q22" s="112">
        <f t="shared" si="9"/>
        <v>0.53147516000000006</v>
      </c>
      <c r="R22" s="115"/>
      <c r="S22" s="115"/>
    </row>
    <row r="23" spans="1:19" s="116" customFormat="1" ht="23.25" customHeight="1" x14ac:dyDescent="0.35">
      <c r="A23" s="117" t="s">
        <v>75</v>
      </c>
      <c r="B23" s="144" t="s">
        <v>72</v>
      </c>
      <c r="C23" s="111">
        <v>4523.0749999999998</v>
      </c>
      <c r="D23" s="111">
        <v>2312.605</v>
      </c>
      <c r="E23" s="111">
        <v>245.82814999999999</v>
      </c>
      <c r="F23" s="111">
        <f t="shared" si="2"/>
        <v>-2066.7768500000002</v>
      </c>
      <c r="G23" s="112">
        <f t="shared" si="3"/>
        <v>0.10629923830485534</v>
      </c>
      <c r="H23" s="111">
        <f t="shared" si="10"/>
        <v>-4277.2468499999995</v>
      </c>
      <c r="I23" s="112">
        <f t="shared" si="5"/>
        <v>5.4349784162323202E-2</v>
      </c>
      <c r="J23" s="110">
        <v>0</v>
      </c>
      <c r="K23" s="110">
        <v>0</v>
      </c>
      <c r="L23" s="110">
        <f t="shared" si="6"/>
        <v>0</v>
      </c>
      <c r="M23" s="113" t="str">
        <f t="shared" si="7"/>
        <v/>
      </c>
      <c r="N23" s="111">
        <f t="shared" si="0"/>
        <v>4523.0749999999998</v>
      </c>
      <c r="O23" s="111">
        <f t="shared" si="1"/>
        <v>245.82814999999999</v>
      </c>
      <c r="P23" s="111">
        <f t="shared" si="8"/>
        <v>-4277.2468499999995</v>
      </c>
      <c r="Q23" s="112">
        <f t="shared" si="9"/>
        <v>5.4349784162323202E-2</v>
      </c>
      <c r="R23" s="115"/>
      <c r="S23" s="115"/>
    </row>
    <row r="24" spans="1:19" s="116" customFormat="1" ht="40.5" customHeight="1" x14ac:dyDescent="0.35">
      <c r="A24" s="117" t="s">
        <v>66</v>
      </c>
      <c r="B24" s="144" t="s">
        <v>115</v>
      </c>
      <c r="C24" s="111">
        <v>9716.4</v>
      </c>
      <c r="D24" s="111">
        <v>5062.2</v>
      </c>
      <c r="E24" s="111">
        <v>4645.6096899999993</v>
      </c>
      <c r="F24" s="111">
        <f t="shared" si="2"/>
        <v>-416.5903100000005</v>
      </c>
      <c r="G24" s="112">
        <f t="shared" si="3"/>
        <v>0.91770567934889957</v>
      </c>
      <c r="H24" s="111">
        <f t="shared" si="10"/>
        <v>-5070.7903100000003</v>
      </c>
      <c r="I24" s="112">
        <f t="shared" si="5"/>
        <v>0.47812046539870728</v>
      </c>
      <c r="J24" s="110">
        <v>204</v>
      </c>
      <c r="K24" s="110">
        <v>0</v>
      </c>
      <c r="L24" s="110">
        <f t="shared" si="6"/>
        <v>-204</v>
      </c>
      <c r="M24" s="113">
        <f t="shared" si="7"/>
        <v>0</v>
      </c>
      <c r="N24" s="111">
        <f t="shared" si="0"/>
        <v>9920.4</v>
      </c>
      <c r="O24" s="111">
        <f t="shared" si="1"/>
        <v>4645.6096899999993</v>
      </c>
      <c r="P24" s="111">
        <f t="shared" si="8"/>
        <v>-5274.7903100000003</v>
      </c>
      <c r="Q24" s="112">
        <f t="shared" si="9"/>
        <v>0.46828854582476509</v>
      </c>
      <c r="R24" s="115"/>
      <c r="S24" s="115"/>
    </row>
    <row r="25" spans="1:19" s="116" customFormat="1" ht="40.5" hidden="1" customHeight="1" x14ac:dyDescent="0.35">
      <c r="A25" s="117">
        <v>3210</v>
      </c>
      <c r="B25" s="144" t="s">
        <v>193</v>
      </c>
      <c r="C25" s="111"/>
      <c r="D25" s="111"/>
      <c r="E25" s="111"/>
      <c r="F25" s="111">
        <f>E25-D25</f>
        <v>0</v>
      </c>
      <c r="G25" s="112" t="str">
        <f>IFERROR(E25/D25,"")</f>
        <v/>
      </c>
      <c r="H25" s="111">
        <f>E25-C25</f>
        <v>0</v>
      </c>
      <c r="I25" s="112" t="str">
        <f>IFERROR(E25/C25,"")</f>
        <v/>
      </c>
      <c r="J25" s="110">
        <v>0</v>
      </c>
      <c r="K25" s="110">
        <v>0</v>
      </c>
      <c r="L25" s="110"/>
      <c r="M25" s="113" t="str">
        <f t="shared" si="7"/>
        <v/>
      </c>
      <c r="N25" s="111">
        <f t="shared" si="0"/>
        <v>0</v>
      </c>
      <c r="O25" s="111">
        <f t="shared" si="1"/>
        <v>0</v>
      </c>
      <c r="P25" s="111">
        <f>O25-N25</f>
        <v>0</v>
      </c>
      <c r="Q25" s="112" t="str">
        <f>IFERROR(O25/N25,"")</f>
        <v/>
      </c>
      <c r="R25" s="115"/>
      <c r="S25" s="115"/>
    </row>
    <row r="26" spans="1:19" s="116" customFormat="1" ht="66.75" customHeight="1" x14ac:dyDescent="0.35">
      <c r="A26" s="117">
        <v>3230</v>
      </c>
      <c r="B26" s="144" t="s">
        <v>175</v>
      </c>
      <c r="C26" s="111">
        <v>3721.75</v>
      </c>
      <c r="D26" s="111">
        <v>2055.85</v>
      </c>
      <c r="E26" s="111">
        <v>182.9</v>
      </c>
      <c r="F26" s="111">
        <f t="shared" si="2"/>
        <v>-1872.9499999999998</v>
      </c>
      <c r="G26" s="112">
        <f t="shared" si="3"/>
        <v>8.8965634652333592E-2</v>
      </c>
      <c r="H26" s="111">
        <f t="shared" si="10"/>
        <v>-3538.85</v>
      </c>
      <c r="I26" s="112">
        <f t="shared" si="5"/>
        <v>4.9143548062067575E-2</v>
      </c>
      <c r="J26" s="110">
        <v>3000</v>
      </c>
      <c r="K26" s="110">
        <v>7.2743500000000001</v>
      </c>
      <c r="L26" s="110">
        <f t="shared" si="6"/>
        <v>-2992.7256499999999</v>
      </c>
      <c r="M26" s="113">
        <f t="shared" si="7"/>
        <v>2.4247833333333334E-3</v>
      </c>
      <c r="N26" s="111">
        <f t="shared" si="0"/>
        <v>6721.75</v>
      </c>
      <c r="O26" s="111">
        <f t="shared" si="1"/>
        <v>190.17435</v>
      </c>
      <c r="P26" s="111">
        <f t="shared" si="8"/>
        <v>-6531.5756499999998</v>
      </c>
      <c r="Q26" s="112">
        <f>IFERROR(O26/N26,"")</f>
        <v>2.8292386655260907E-2</v>
      </c>
      <c r="R26" s="115"/>
      <c r="S26" s="115"/>
    </row>
    <row r="27" spans="1:19" s="116" customFormat="1" ht="23.25" customHeight="1" x14ac:dyDescent="0.35">
      <c r="A27" s="117" t="s">
        <v>76</v>
      </c>
      <c r="B27" s="144" t="s">
        <v>116</v>
      </c>
      <c r="C27" s="111">
        <v>24228.902999999998</v>
      </c>
      <c r="D27" s="111">
        <v>14590.403000000002</v>
      </c>
      <c r="E27" s="111">
        <v>8616.1589399999993</v>
      </c>
      <c r="F27" s="111">
        <f t="shared" si="2"/>
        <v>-5974.2440600000027</v>
      </c>
      <c r="G27" s="112">
        <f t="shared" si="3"/>
        <v>0.59053604893572842</v>
      </c>
      <c r="H27" s="111">
        <f t="shared" si="10"/>
        <v>-15612.744059999999</v>
      </c>
      <c r="I27" s="112">
        <f t="shared" si="5"/>
        <v>0.35561490093051262</v>
      </c>
      <c r="J27" s="110">
        <v>3790.2092200000002</v>
      </c>
      <c r="K27" s="110">
        <v>3099.0852200000004</v>
      </c>
      <c r="L27" s="110">
        <f t="shared" si="6"/>
        <v>-691.1239999999998</v>
      </c>
      <c r="M27" s="113">
        <f t="shared" si="7"/>
        <v>0.81765544858233452</v>
      </c>
      <c r="N27" s="111">
        <f t="shared" si="0"/>
        <v>28019.112219999999</v>
      </c>
      <c r="O27" s="111">
        <f t="shared" si="1"/>
        <v>11715.24416</v>
      </c>
      <c r="P27" s="111">
        <f t="shared" si="8"/>
        <v>-16303.868059999999</v>
      </c>
      <c r="Q27" s="112">
        <f t="shared" si="9"/>
        <v>0.41811617969957227</v>
      </c>
      <c r="R27" s="115"/>
      <c r="S27" s="115"/>
    </row>
    <row r="28" spans="1:19" s="24" customFormat="1" ht="17.399999999999999" x14ac:dyDescent="0.3">
      <c r="A28" s="32" t="s">
        <v>77</v>
      </c>
      <c r="B28" s="27" t="s">
        <v>35</v>
      </c>
      <c r="C28" s="88">
        <v>108407.5</v>
      </c>
      <c r="D28" s="88">
        <v>56561.240000000005</v>
      </c>
      <c r="E28" s="88">
        <v>47704.398009999997</v>
      </c>
      <c r="F28" s="88">
        <f t="shared" si="2"/>
        <v>-8856.8419900000081</v>
      </c>
      <c r="G28" s="96">
        <f t="shared" si="3"/>
        <v>0.84341146003871192</v>
      </c>
      <c r="H28" s="88">
        <f t="shared" si="4"/>
        <v>-60703.101990000003</v>
      </c>
      <c r="I28" s="96">
        <f t="shared" si="5"/>
        <v>0.44004702635887738</v>
      </c>
      <c r="J28" s="87">
        <v>6365.9854999999998</v>
      </c>
      <c r="K28" s="87">
        <v>883.61100999999996</v>
      </c>
      <c r="L28" s="87">
        <f t="shared" si="6"/>
        <v>-5482.3744900000002</v>
      </c>
      <c r="M28" s="98">
        <f t="shared" si="7"/>
        <v>0.13880191998552305</v>
      </c>
      <c r="N28" s="88">
        <f t="shared" si="0"/>
        <v>114773.4855</v>
      </c>
      <c r="O28" s="88">
        <f t="shared" si="1"/>
        <v>48588.009019999998</v>
      </c>
      <c r="P28" s="88">
        <f t="shared" si="8"/>
        <v>-66185.476479999998</v>
      </c>
      <c r="Q28" s="96">
        <f t="shared" si="9"/>
        <v>0.42333827197397433</v>
      </c>
      <c r="R28" s="23"/>
      <c r="S28" s="23"/>
    </row>
    <row r="29" spans="1:19" s="24" customFormat="1" ht="32.25" customHeight="1" x14ac:dyDescent="0.3">
      <c r="A29" s="33" t="s">
        <v>78</v>
      </c>
      <c r="B29" s="27" t="s">
        <v>36</v>
      </c>
      <c r="C29" s="88">
        <v>54468.100000000006</v>
      </c>
      <c r="D29" s="88">
        <v>28828.81</v>
      </c>
      <c r="E29" s="88">
        <v>26525.788299999997</v>
      </c>
      <c r="F29" s="88">
        <f t="shared" si="2"/>
        <v>-2303.0217000000048</v>
      </c>
      <c r="G29" s="96">
        <f t="shared" si="3"/>
        <v>0.92011388260562943</v>
      </c>
      <c r="H29" s="88">
        <f t="shared" si="4"/>
        <v>-27942.311700000009</v>
      </c>
      <c r="I29" s="96">
        <f t="shared" si="5"/>
        <v>0.48699676140713544</v>
      </c>
      <c r="J29" s="87">
        <v>979.08490000000006</v>
      </c>
      <c r="K29" s="87">
        <v>212.62482999999997</v>
      </c>
      <c r="L29" s="87">
        <f t="shared" si="6"/>
        <v>-766.46007000000009</v>
      </c>
      <c r="M29" s="98">
        <f t="shared" si="7"/>
        <v>0.21716689737529396</v>
      </c>
      <c r="N29" s="88">
        <f t="shared" si="0"/>
        <v>55447.184900000007</v>
      </c>
      <c r="O29" s="88">
        <f t="shared" si="1"/>
        <v>26738.413129999997</v>
      </c>
      <c r="P29" s="88">
        <f t="shared" si="8"/>
        <v>-28708.77177000001</v>
      </c>
      <c r="Q29" s="96">
        <f t="shared" si="9"/>
        <v>0.48223211292373463</v>
      </c>
      <c r="R29" s="23"/>
      <c r="S29" s="23"/>
    </row>
    <row r="30" spans="1:19" s="24" customFormat="1" ht="24" customHeight="1" x14ac:dyDescent="0.3">
      <c r="A30" s="33" t="s">
        <v>79</v>
      </c>
      <c r="B30" s="27" t="s">
        <v>34</v>
      </c>
      <c r="C30" s="88">
        <v>4868.2020000000002</v>
      </c>
      <c r="D30" s="88">
        <v>3100.2020000000002</v>
      </c>
      <c r="E30" s="88">
        <v>2834.1814600000002</v>
      </c>
      <c r="F30" s="88">
        <f t="shared" si="2"/>
        <v>-266.02053999999998</v>
      </c>
      <c r="G30" s="96">
        <f t="shared" si="3"/>
        <v>0.91419251390715828</v>
      </c>
      <c r="H30" s="88">
        <f t="shared" si="4"/>
        <v>-2034.02054</v>
      </c>
      <c r="I30" s="96">
        <f t="shared" si="5"/>
        <v>0.58218238684425994</v>
      </c>
      <c r="J30" s="87">
        <v>0</v>
      </c>
      <c r="K30" s="87">
        <v>0</v>
      </c>
      <c r="L30" s="87">
        <f t="shared" si="6"/>
        <v>0</v>
      </c>
      <c r="M30" s="98" t="str">
        <f t="shared" si="7"/>
        <v/>
      </c>
      <c r="N30" s="88">
        <f t="shared" ref="N30:N44" si="11">C30+J30</f>
        <v>4868.2020000000002</v>
      </c>
      <c r="O30" s="88">
        <f t="shared" ref="O30:O44" si="12">E30+K30</f>
        <v>2834.1814600000002</v>
      </c>
      <c r="P30" s="88">
        <f t="shared" ref="P30:P44" si="13">O30-N30</f>
        <v>-2034.02054</v>
      </c>
      <c r="Q30" s="96">
        <f t="shared" si="9"/>
        <v>0.58218238684425994</v>
      </c>
      <c r="R30" s="23"/>
      <c r="S30" s="23"/>
    </row>
    <row r="31" spans="1:19" s="24" customFormat="1" ht="24" customHeight="1" x14ac:dyDescent="0.3">
      <c r="A31" s="33" t="s">
        <v>80</v>
      </c>
      <c r="B31" s="27" t="s">
        <v>121</v>
      </c>
      <c r="C31" s="88">
        <f>SUM(C32:C37)</f>
        <v>95150</v>
      </c>
      <c r="D31" s="88">
        <f>SUM(D32:D37)</f>
        <v>50670</v>
      </c>
      <c r="E31" s="88">
        <f>SUM(E32:E37)</f>
        <v>40039.505369999992</v>
      </c>
      <c r="F31" s="88">
        <f t="shared" si="2"/>
        <v>-10630.494630000008</v>
      </c>
      <c r="G31" s="96">
        <f t="shared" si="3"/>
        <v>0.79020140852575471</v>
      </c>
      <c r="H31" s="88">
        <f t="shared" si="4"/>
        <v>-55110.494630000008</v>
      </c>
      <c r="I31" s="96">
        <f t="shared" si="5"/>
        <v>0.42080405013137145</v>
      </c>
      <c r="J31" s="87">
        <f>SUM(J32:J37)</f>
        <v>140980.07063999999</v>
      </c>
      <c r="K31" s="87">
        <f>SUM(K32:K37)</f>
        <v>49015.456660000003</v>
      </c>
      <c r="L31" s="87">
        <f t="shared" si="6"/>
        <v>-91964.613979999995</v>
      </c>
      <c r="M31" s="98">
        <f t="shared" si="7"/>
        <v>0.34767649382985161</v>
      </c>
      <c r="N31" s="88">
        <f t="shared" si="11"/>
        <v>236130.07063999999</v>
      </c>
      <c r="O31" s="88">
        <f t="shared" si="12"/>
        <v>89054.962029999995</v>
      </c>
      <c r="P31" s="88">
        <f t="shared" si="13"/>
        <v>-147075.10861</v>
      </c>
      <c r="Q31" s="96">
        <f t="shared" si="9"/>
        <v>0.37714367250485314</v>
      </c>
      <c r="R31" s="23"/>
      <c r="S31" s="23"/>
    </row>
    <row r="32" spans="1:19" s="116" customFormat="1" ht="39" customHeight="1" x14ac:dyDescent="0.35">
      <c r="A32" s="118" t="s">
        <v>117</v>
      </c>
      <c r="B32" s="147" t="s">
        <v>122</v>
      </c>
      <c r="C32" s="111">
        <v>2000</v>
      </c>
      <c r="D32" s="111">
        <v>980</v>
      </c>
      <c r="E32" s="111">
        <v>8</v>
      </c>
      <c r="F32" s="111">
        <f t="shared" si="2"/>
        <v>-972</v>
      </c>
      <c r="G32" s="112">
        <f t="shared" si="3"/>
        <v>8.1632653061224497E-3</v>
      </c>
      <c r="H32" s="111">
        <f t="shared" si="4"/>
        <v>-1992</v>
      </c>
      <c r="I32" s="112">
        <f t="shared" si="5"/>
        <v>4.0000000000000001E-3</v>
      </c>
      <c r="J32" s="111"/>
      <c r="K32" s="111">
        <v>0</v>
      </c>
      <c r="L32" s="111">
        <f t="shared" si="6"/>
        <v>0</v>
      </c>
      <c r="M32" s="113" t="str">
        <f t="shared" si="7"/>
        <v/>
      </c>
      <c r="N32" s="111">
        <f t="shared" si="11"/>
        <v>2000</v>
      </c>
      <c r="O32" s="111">
        <f t="shared" si="12"/>
        <v>8</v>
      </c>
      <c r="P32" s="111">
        <f t="shared" si="13"/>
        <v>-1992</v>
      </c>
      <c r="Q32" s="112">
        <f t="shared" si="9"/>
        <v>4.0000000000000001E-3</v>
      </c>
      <c r="R32" s="115"/>
      <c r="S32" s="115"/>
    </row>
    <row r="33" spans="1:19" s="116" customFormat="1" ht="18" x14ac:dyDescent="0.35">
      <c r="A33" s="118" t="s">
        <v>84</v>
      </c>
      <c r="B33" s="147" t="s">
        <v>227</v>
      </c>
      <c r="C33" s="111"/>
      <c r="D33" s="111"/>
      <c r="E33" s="111"/>
      <c r="F33" s="111">
        <f t="shared" si="2"/>
        <v>0</v>
      </c>
      <c r="G33" s="112" t="str">
        <f t="shared" si="3"/>
        <v/>
      </c>
      <c r="H33" s="111">
        <f t="shared" si="4"/>
        <v>0</v>
      </c>
      <c r="I33" s="112" t="str">
        <f t="shared" si="5"/>
        <v/>
      </c>
      <c r="J33" s="111">
        <v>31.1266</v>
      </c>
      <c r="K33" s="111">
        <v>0</v>
      </c>
      <c r="L33" s="111">
        <f t="shared" si="6"/>
        <v>-31.1266</v>
      </c>
      <c r="M33" s="113">
        <f t="shared" si="7"/>
        <v>0</v>
      </c>
      <c r="N33" s="111">
        <f t="shared" si="11"/>
        <v>31.1266</v>
      </c>
      <c r="O33" s="111">
        <f t="shared" si="12"/>
        <v>0</v>
      </c>
      <c r="P33" s="111">
        <f t="shared" si="13"/>
        <v>-31.1266</v>
      </c>
      <c r="Q33" s="112">
        <f t="shared" si="9"/>
        <v>0</v>
      </c>
      <c r="R33" s="28"/>
      <c r="S33" s="115"/>
    </row>
    <row r="34" spans="1:19" s="116" customFormat="1" ht="36" x14ac:dyDescent="0.35">
      <c r="A34" s="118" t="s">
        <v>85</v>
      </c>
      <c r="B34" s="147" t="s">
        <v>123</v>
      </c>
      <c r="C34" s="111">
        <v>85050</v>
      </c>
      <c r="D34" s="111">
        <v>45850</v>
      </c>
      <c r="E34" s="111">
        <v>38210.905909999994</v>
      </c>
      <c r="F34" s="111">
        <f t="shared" si="2"/>
        <v>-7639.094090000006</v>
      </c>
      <c r="G34" s="112">
        <f t="shared" si="3"/>
        <v>0.83338944187568142</v>
      </c>
      <c r="H34" s="111">
        <f t="shared" si="4"/>
        <v>-46839.094090000006</v>
      </c>
      <c r="I34" s="112">
        <f t="shared" si="5"/>
        <v>0.44927578965314513</v>
      </c>
      <c r="J34" s="111">
        <v>2050.64624</v>
      </c>
      <c r="K34" s="111">
        <v>1349.7008500000002</v>
      </c>
      <c r="L34" s="111">
        <f t="shared" si="6"/>
        <v>-700.94538999999986</v>
      </c>
      <c r="M34" s="113">
        <f t="shared" si="7"/>
        <v>0.65818317351509648</v>
      </c>
      <c r="N34" s="111">
        <f t="shared" si="11"/>
        <v>87100.646240000002</v>
      </c>
      <c r="O34" s="111">
        <f t="shared" si="12"/>
        <v>39560.606759999995</v>
      </c>
      <c r="P34" s="111">
        <f t="shared" si="13"/>
        <v>-47540.039480000007</v>
      </c>
      <c r="Q34" s="112">
        <f t="shared" si="9"/>
        <v>0.45419418187774852</v>
      </c>
      <c r="R34" s="28"/>
      <c r="S34" s="115"/>
    </row>
    <row r="35" spans="1:19" s="116" customFormat="1" ht="18" hidden="1" x14ac:dyDescent="0.35">
      <c r="A35" s="118" t="s">
        <v>194</v>
      </c>
      <c r="B35" s="147" t="s">
        <v>195</v>
      </c>
      <c r="C35" s="111"/>
      <c r="D35" s="111"/>
      <c r="E35" s="111"/>
      <c r="F35" s="111">
        <f>E35-D35</f>
        <v>0</v>
      </c>
      <c r="G35" s="112" t="str">
        <f>IFERROR(E35/D35,"")</f>
        <v/>
      </c>
      <c r="H35" s="111">
        <f>E35-C35</f>
        <v>0</v>
      </c>
      <c r="I35" s="112" t="str">
        <f>IFERROR(E35/C35,"")</f>
        <v/>
      </c>
      <c r="J35" s="111"/>
      <c r="K35" s="111"/>
      <c r="L35" s="111"/>
      <c r="M35" s="113"/>
      <c r="N35" s="111">
        <f>C35+J35</f>
        <v>0</v>
      </c>
      <c r="O35" s="111">
        <f>E35+K35</f>
        <v>0</v>
      </c>
      <c r="P35" s="111">
        <f>O35-N35</f>
        <v>0</v>
      </c>
      <c r="Q35" s="112" t="str">
        <f>IFERROR(O35/N35,"")</f>
        <v/>
      </c>
      <c r="R35" s="28"/>
      <c r="S35" s="115"/>
    </row>
    <row r="36" spans="1:19" s="116" customFormat="1" ht="36" x14ac:dyDescent="0.35">
      <c r="A36" s="118" t="s">
        <v>83</v>
      </c>
      <c r="B36" s="147" t="s">
        <v>196</v>
      </c>
      <c r="C36" s="111">
        <v>8100</v>
      </c>
      <c r="D36" s="111">
        <v>3840</v>
      </c>
      <c r="E36" s="111">
        <v>1820.5994599999999</v>
      </c>
      <c r="F36" s="111">
        <f>E36-D36</f>
        <v>-2019.4005400000001</v>
      </c>
      <c r="G36" s="112">
        <f>IFERROR(E36/D36,"")</f>
        <v>0.47411444270833331</v>
      </c>
      <c r="H36" s="111">
        <f>E36-C36</f>
        <v>-6279.4005400000005</v>
      </c>
      <c r="I36" s="112">
        <f>IFERROR(E36/C36,"")</f>
        <v>0.22476536543209874</v>
      </c>
      <c r="J36" s="111"/>
      <c r="K36" s="111"/>
      <c r="L36" s="111"/>
      <c r="M36" s="113"/>
      <c r="N36" s="111">
        <f>C36+J36</f>
        <v>8100</v>
      </c>
      <c r="O36" s="111">
        <f>E36+K36</f>
        <v>1820.5994599999999</v>
      </c>
      <c r="P36" s="111">
        <f>O36-N36</f>
        <v>-6279.4005400000005</v>
      </c>
      <c r="Q36" s="112">
        <f>IFERROR(O36/N36,"")</f>
        <v>0.22476536543209874</v>
      </c>
      <c r="R36" s="28"/>
      <c r="S36" s="115"/>
    </row>
    <row r="37" spans="1:19" s="24" customFormat="1" ht="54" x14ac:dyDescent="0.35">
      <c r="A37" s="118" t="s">
        <v>147</v>
      </c>
      <c r="B37" s="147" t="s">
        <v>148</v>
      </c>
      <c r="C37" s="111">
        <v>0</v>
      </c>
      <c r="D37" s="111">
        <v>0</v>
      </c>
      <c r="E37" s="111">
        <v>0</v>
      </c>
      <c r="F37" s="111">
        <f t="shared" si="2"/>
        <v>0</v>
      </c>
      <c r="G37" s="111" t="str">
        <f t="shared" si="3"/>
        <v/>
      </c>
      <c r="H37" s="111">
        <f t="shared" si="4"/>
        <v>0</v>
      </c>
      <c r="I37" s="97" t="str">
        <f t="shared" si="5"/>
        <v/>
      </c>
      <c r="J37" s="111">
        <v>138898.2978</v>
      </c>
      <c r="K37" s="111">
        <v>47665.755810000002</v>
      </c>
      <c r="L37" s="111">
        <f t="shared" si="6"/>
        <v>-91232.541989999998</v>
      </c>
      <c r="M37" s="111">
        <f t="shared" si="7"/>
        <v>0.34317019405546667</v>
      </c>
      <c r="N37" s="111">
        <f>C37+J37</f>
        <v>138898.2978</v>
      </c>
      <c r="O37" s="111">
        <f>E37+K37</f>
        <v>47665.755810000002</v>
      </c>
      <c r="P37" s="111">
        <f>O37-N37</f>
        <v>-91232.541989999998</v>
      </c>
      <c r="Q37" s="111">
        <f t="shared" si="9"/>
        <v>0.34317019405546667</v>
      </c>
      <c r="R37" s="28"/>
      <c r="S37" s="23"/>
    </row>
    <row r="38" spans="1:19" s="24" customFormat="1" ht="17.399999999999999" x14ac:dyDescent="0.3">
      <c r="A38" s="33" t="s">
        <v>81</v>
      </c>
      <c r="B38" s="27" t="s">
        <v>124</v>
      </c>
      <c r="C38" s="88">
        <f>SUM(C39:C44)</f>
        <v>35546.179000000004</v>
      </c>
      <c r="D38" s="88">
        <f>SUM(D39:D44)</f>
        <v>18172.438999999998</v>
      </c>
      <c r="E38" s="88">
        <f>SUM(E39:E44)</f>
        <v>9168.5913199999995</v>
      </c>
      <c r="F38" s="88">
        <f t="shared" si="2"/>
        <v>-9003.8476799999989</v>
      </c>
      <c r="G38" s="96">
        <f t="shared" si="3"/>
        <v>0.50453278836154025</v>
      </c>
      <c r="H38" s="88">
        <f t="shared" si="4"/>
        <v>-26377.587680000004</v>
      </c>
      <c r="I38" s="96">
        <f t="shared" si="5"/>
        <v>0.2579346522730333</v>
      </c>
      <c r="J38" s="87">
        <f>J39+J41+J42+J44+J40</f>
        <v>4549.2</v>
      </c>
      <c r="K38" s="87">
        <f>(K39+K41+K42+K44+K40)</f>
        <v>0</v>
      </c>
      <c r="L38" s="87">
        <f t="shared" si="6"/>
        <v>-4549.2</v>
      </c>
      <c r="M38" s="98">
        <f t="shared" si="7"/>
        <v>0</v>
      </c>
      <c r="N38" s="88">
        <f t="shared" si="11"/>
        <v>40095.379000000001</v>
      </c>
      <c r="O38" s="88">
        <f t="shared" si="12"/>
        <v>9168.5913199999995</v>
      </c>
      <c r="P38" s="88">
        <f t="shared" si="13"/>
        <v>-30926.787680000001</v>
      </c>
      <c r="Q38" s="96">
        <f t="shared" si="9"/>
        <v>0.22866952623143927</v>
      </c>
      <c r="R38" s="28"/>
      <c r="S38" s="23"/>
    </row>
    <row r="39" spans="1:19" s="116" customFormat="1" ht="45.75" customHeight="1" x14ac:dyDescent="0.35">
      <c r="A39" s="118" t="s">
        <v>82</v>
      </c>
      <c r="B39" s="147" t="s">
        <v>207</v>
      </c>
      <c r="C39" s="111">
        <v>448</v>
      </c>
      <c r="D39" s="111">
        <v>338</v>
      </c>
      <c r="E39" s="111">
        <v>277.86795000000001</v>
      </c>
      <c r="F39" s="111">
        <f t="shared" si="2"/>
        <v>-60.132049999999992</v>
      </c>
      <c r="G39" s="112">
        <f t="shared" si="3"/>
        <v>0.82209452662721894</v>
      </c>
      <c r="H39" s="111">
        <f t="shared" si="4"/>
        <v>-170.13204999999999</v>
      </c>
      <c r="I39" s="112">
        <f t="shared" si="5"/>
        <v>0.62024095982142857</v>
      </c>
      <c r="J39" s="111">
        <v>300</v>
      </c>
      <c r="K39" s="111">
        <v>0</v>
      </c>
      <c r="L39" s="111">
        <f t="shared" si="6"/>
        <v>-300</v>
      </c>
      <c r="M39" s="113">
        <f t="shared" si="7"/>
        <v>0</v>
      </c>
      <c r="N39" s="111">
        <f t="shared" si="11"/>
        <v>748</v>
      </c>
      <c r="O39" s="111">
        <f t="shared" si="12"/>
        <v>277.86795000000001</v>
      </c>
      <c r="P39" s="111">
        <f t="shared" si="13"/>
        <v>-470.13204999999999</v>
      </c>
      <c r="Q39" s="112">
        <f t="shared" si="9"/>
        <v>0.37148121657754013</v>
      </c>
      <c r="R39" s="28"/>
      <c r="S39" s="115"/>
    </row>
    <row r="40" spans="1:19" s="116" customFormat="1" ht="24.75" customHeight="1" x14ac:dyDescent="0.35">
      <c r="A40" s="118" t="s">
        <v>164</v>
      </c>
      <c r="B40" s="147" t="s">
        <v>165</v>
      </c>
      <c r="C40" s="111">
        <v>20100</v>
      </c>
      <c r="D40" s="111">
        <v>10596.6</v>
      </c>
      <c r="E40" s="111">
        <v>8818.5733700000001</v>
      </c>
      <c r="F40" s="111">
        <f t="shared" si="2"/>
        <v>-1778.0266300000003</v>
      </c>
      <c r="G40" s="112">
        <f t="shared" si="3"/>
        <v>0.83220781854557124</v>
      </c>
      <c r="H40" s="111">
        <f t="shared" si="4"/>
        <v>-11281.42663</v>
      </c>
      <c r="I40" s="112">
        <f t="shared" si="5"/>
        <v>0.4387349935323383</v>
      </c>
      <c r="J40" s="111">
        <v>0</v>
      </c>
      <c r="K40" s="111">
        <v>0</v>
      </c>
      <c r="L40" s="111">
        <f t="shared" si="6"/>
        <v>0</v>
      </c>
      <c r="M40" s="113" t="str">
        <f t="shared" si="7"/>
        <v/>
      </c>
      <c r="N40" s="111">
        <f>C40+J40</f>
        <v>20100</v>
      </c>
      <c r="O40" s="111">
        <f>E40+K40</f>
        <v>8818.5733700000001</v>
      </c>
      <c r="P40" s="111">
        <f>O40-N40</f>
        <v>-11281.42663</v>
      </c>
      <c r="Q40" s="112">
        <f t="shared" si="9"/>
        <v>0.4387349935323383</v>
      </c>
      <c r="R40" s="28"/>
      <c r="S40" s="115"/>
    </row>
    <row r="41" spans="1:19" s="116" customFormat="1" ht="24.75" customHeight="1" x14ac:dyDescent="0.35">
      <c r="A41" s="118" t="s">
        <v>118</v>
      </c>
      <c r="B41" s="147" t="s">
        <v>125</v>
      </c>
      <c r="C41" s="111"/>
      <c r="D41" s="111"/>
      <c r="E41" s="111"/>
      <c r="F41" s="111">
        <f t="shared" si="2"/>
        <v>0</v>
      </c>
      <c r="G41" s="112" t="str">
        <f t="shared" si="3"/>
        <v/>
      </c>
      <c r="H41" s="111">
        <f t="shared" si="4"/>
        <v>0</v>
      </c>
      <c r="I41" s="112" t="str">
        <f t="shared" si="5"/>
        <v/>
      </c>
      <c r="J41" s="111">
        <v>4249.2</v>
      </c>
      <c r="K41" s="111">
        <v>0</v>
      </c>
      <c r="L41" s="111">
        <f t="shared" si="6"/>
        <v>-4249.2</v>
      </c>
      <c r="M41" s="113">
        <f t="shared" si="7"/>
        <v>0</v>
      </c>
      <c r="N41" s="111">
        <f t="shared" si="11"/>
        <v>4249.2</v>
      </c>
      <c r="O41" s="111">
        <f t="shared" si="12"/>
        <v>0</v>
      </c>
      <c r="P41" s="111">
        <f t="shared" si="13"/>
        <v>-4249.2</v>
      </c>
      <c r="Q41" s="112">
        <f t="shared" si="9"/>
        <v>0</v>
      </c>
      <c r="R41" s="28"/>
      <c r="S41" s="115"/>
    </row>
    <row r="42" spans="1:19" s="116" customFormat="1" ht="27.75" customHeight="1" x14ac:dyDescent="0.35">
      <c r="A42" s="118" t="s">
        <v>119</v>
      </c>
      <c r="B42" s="147" t="s">
        <v>208</v>
      </c>
      <c r="C42" s="111">
        <v>860</v>
      </c>
      <c r="D42" s="111">
        <v>410</v>
      </c>
      <c r="E42" s="111">
        <v>72.150000000000006</v>
      </c>
      <c r="F42" s="111">
        <f t="shared" si="2"/>
        <v>-337.85</v>
      </c>
      <c r="G42" s="112">
        <f t="shared" si="3"/>
        <v>0.17597560975609758</v>
      </c>
      <c r="H42" s="111">
        <f t="shared" si="4"/>
        <v>-787.85</v>
      </c>
      <c r="I42" s="112">
        <f t="shared" si="5"/>
        <v>8.389534883720931E-2</v>
      </c>
      <c r="J42" s="111">
        <v>0</v>
      </c>
      <c r="K42" s="111">
        <v>0</v>
      </c>
      <c r="L42" s="111">
        <f t="shared" si="6"/>
        <v>0</v>
      </c>
      <c r="M42" s="113" t="str">
        <f t="shared" si="7"/>
        <v/>
      </c>
      <c r="N42" s="111">
        <f t="shared" si="11"/>
        <v>860</v>
      </c>
      <c r="O42" s="111">
        <f t="shared" si="12"/>
        <v>72.150000000000006</v>
      </c>
      <c r="P42" s="111">
        <f t="shared" si="13"/>
        <v>-787.85</v>
      </c>
      <c r="Q42" s="112">
        <f t="shared" si="9"/>
        <v>8.389534883720931E-2</v>
      </c>
      <c r="R42" s="28"/>
      <c r="S42" s="115"/>
    </row>
    <row r="43" spans="1:19" s="116" customFormat="1" ht="27.75" hidden="1" customHeight="1" x14ac:dyDescent="0.35">
      <c r="A43" s="118" t="s">
        <v>197</v>
      </c>
      <c r="B43" s="147" t="s">
        <v>198</v>
      </c>
      <c r="C43" s="111"/>
      <c r="D43" s="111"/>
      <c r="E43" s="111"/>
      <c r="F43" s="111">
        <f>E43-D43</f>
        <v>0</v>
      </c>
      <c r="G43" s="112" t="str">
        <f>IFERROR(E43/D43,"")</f>
        <v/>
      </c>
      <c r="H43" s="111">
        <f>E43-C43</f>
        <v>0</v>
      </c>
      <c r="I43" s="112" t="str">
        <f>IFERROR(E43/C43,"")</f>
        <v/>
      </c>
      <c r="J43" s="111"/>
      <c r="K43" s="111"/>
      <c r="L43" s="111"/>
      <c r="M43" s="113"/>
      <c r="N43" s="111">
        <f>C43+J43</f>
        <v>0</v>
      </c>
      <c r="O43" s="111">
        <f>E43+K43</f>
        <v>0</v>
      </c>
      <c r="P43" s="111">
        <f>O43-N43</f>
        <v>0</v>
      </c>
      <c r="Q43" s="112" t="str">
        <f>IFERROR(O43/N43,"")</f>
        <v/>
      </c>
      <c r="R43" s="28"/>
      <c r="S43" s="115"/>
    </row>
    <row r="44" spans="1:19" s="116" customFormat="1" ht="26.25" customHeight="1" x14ac:dyDescent="0.35">
      <c r="A44" s="118" t="s">
        <v>120</v>
      </c>
      <c r="B44" s="147" t="s">
        <v>44</v>
      </c>
      <c r="C44" s="111">
        <v>14138.179</v>
      </c>
      <c r="D44" s="111">
        <v>6827.8389999999999</v>
      </c>
      <c r="E44" s="111">
        <v>0</v>
      </c>
      <c r="F44" s="111">
        <f t="shared" si="2"/>
        <v>-6827.8389999999999</v>
      </c>
      <c r="G44" s="112">
        <f t="shared" si="3"/>
        <v>0</v>
      </c>
      <c r="H44" s="111">
        <f t="shared" si="4"/>
        <v>-14138.179</v>
      </c>
      <c r="I44" s="112">
        <f t="shared" si="5"/>
        <v>0</v>
      </c>
      <c r="J44" s="111">
        <v>0</v>
      </c>
      <c r="K44" s="111">
        <v>0</v>
      </c>
      <c r="L44" s="111">
        <f t="shared" si="6"/>
        <v>0</v>
      </c>
      <c r="M44" s="113" t="str">
        <f t="shared" si="7"/>
        <v/>
      </c>
      <c r="N44" s="111">
        <f t="shared" si="11"/>
        <v>14138.179</v>
      </c>
      <c r="O44" s="111">
        <f t="shared" si="12"/>
        <v>0</v>
      </c>
      <c r="P44" s="111">
        <f t="shared" si="13"/>
        <v>-14138.179</v>
      </c>
      <c r="Q44" s="112">
        <f t="shared" si="9"/>
        <v>0</v>
      </c>
      <c r="R44" s="28"/>
      <c r="S44" s="115"/>
    </row>
    <row r="45" spans="1:19" s="64" customFormat="1" ht="42.75" customHeight="1" x14ac:dyDescent="0.3">
      <c r="A45" s="82" t="s">
        <v>23</v>
      </c>
      <c r="B45" s="83" t="s">
        <v>90</v>
      </c>
      <c r="C45" s="91">
        <f>C6+C10+C11+C12+C28+C29+C30+C31+C38</f>
        <v>1300758.1839999999</v>
      </c>
      <c r="D45" s="91">
        <f>D6+D10+D11+D12+D28+D29+D30+D31+D38</f>
        <v>740402.00400000019</v>
      </c>
      <c r="E45" s="91">
        <f>E6+E10+E11+E12+E28+E29+E30+E31+E38</f>
        <v>618026.12207000016</v>
      </c>
      <c r="F45" s="91">
        <f t="shared" si="2"/>
        <v>-122375.88193000003</v>
      </c>
      <c r="G45" s="99">
        <f t="shared" ref="G45:G58" si="14">IFERROR(E45/D45,"")</f>
        <v>0.83471697636031794</v>
      </c>
      <c r="H45" s="91">
        <f t="shared" si="4"/>
        <v>-682732.06192999973</v>
      </c>
      <c r="I45" s="99">
        <f t="shared" ref="I45:I55" si="15">IFERROR(E45/C45,"")</f>
        <v>0.47512760609315546</v>
      </c>
      <c r="J45" s="91">
        <f>J6+J10+J11+J12+J28+J29+J30+J31+J38</f>
        <v>639138.05920999998</v>
      </c>
      <c r="K45" s="91">
        <f>K6+K10+K11+K12+K28+K29+K30+K31+K38</f>
        <v>164577.56536000001</v>
      </c>
      <c r="L45" s="91">
        <f t="shared" ref="L45:L61" si="16">K45-J45</f>
        <v>-474560.49384999997</v>
      </c>
      <c r="M45" s="99">
        <f>IFERROR(K45/J45,"")</f>
        <v>0.25749924134298058</v>
      </c>
      <c r="N45" s="91">
        <f>C45+J45</f>
        <v>1939896.24321</v>
      </c>
      <c r="O45" s="91">
        <f>E45+K45</f>
        <v>782603.68743000017</v>
      </c>
      <c r="P45" s="91">
        <f t="shared" si="8"/>
        <v>-1157292.5557799998</v>
      </c>
      <c r="Q45" s="99">
        <f>IFERROR(O45/N45,"")</f>
        <v>0.40342553895305461</v>
      </c>
      <c r="R45" s="62"/>
      <c r="S45" s="63"/>
    </row>
    <row r="46" spans="1:19" s="121" customFormat="1" ht="57.75" customHeight="1" x14ac:dyDescent="0.35">
      <c r="A46" s="109" t="s">
        <v>142</v>
      </c>
      <c r="B46" s="147" t="s">
        <v>143</v>
      </c>
      <c r="C46" s="111">
        <v>65559.7</v>
      </c>
      <c r="D46" s="111">
        <v>64559.700000000004</v>
      </c>
      <c r="E46" s="111">
        <v>61405</v>
      </c>
      <c r="F46" s="111">
        <f t="shared" si="2"/>
        <v>-3154.7000000000044</v>
      </c>
      <c r="G46" s="112">
        <f t="shared" si="14"/>
        <v>0.95113515087585587</v>
      </c>
      <c r="H46" s="111">
        <f t="shared" si="4"/>
        <v>-4154.6999999999971</v>
      </c>
      <c r="I46" s="112">
        <f t="shared" si="15"/>
        <v>0.93662722678718791</v>
      </c>
      <c r="J46" s="111">
        <v>32851.385000000002</v>
      </c>
      <c r="K46" s="111">
        <v>29191.584999999999</v>
      </c>
      <c r="L46" s="111">
        <f t="shared" si="16"/>
        <v>-3659.8000000000029</v>
      </c>
      <c r="M46" s="113">
        <f t="shared" ref="M46:M61" si="17">IFERROR(K46/J46,"")</f>
        <v>0.88859526013895596</v>
      </c>
      <c r="N46" s="111">
        <f>C46+J46</f>
        <v>98411.084999999992</v>
      </c>
      <c r="O46" s="111">
        <f>E46+K46</f>
        <v>90596.584999999992</v>
      </c>
      <c r="P46" s="111">
        <f t="shared" si="8"/>
        <v>-7814.5</v>
      </c>
      <c r="Q46" s="113">
        <f t="shared" ref="Q46:Q61" si="18">IFERROR(O46/N46,"")</f>
        <v>0.92059329495249442</v>
      </c>
      <c r="R46" s="119"/>
      <c r="S46" s="120"/>
    </row>
    <row r="47" spans="1:19" s="62" customFormat="1" ht="17.399999999999999" x14ac:dyDescent="0.3">
      <c r="A47" s="82" t="s">
        <v>24</v>
      </c>
      <c r="B47" s="83" t="s">
        <v>161</v>
      </c>
      <c r="C47" s="91">
        <f>C45+C46</f>
        <v>1366317.8839999998</v>
      </c>
      <c r="D47" s="91">
        <f>D45+D46</f>
        <v>804961.70400000014</v>
      </c>
      <c r="E47" s="91">
        <f>E45+E46</f>
        <v>679431.12207000016</v>
      </c>
      <c r="F47" s="91">
        <f t="shared" si="2"/>
        <v>-125530.58192999999</v>
      </c>
      <c r="G47" s="99">
        <f t="shared" si="14"/>
        <v>0.84405397013769001</v>
      </c>
      <c r="H47" s="91">
        <f t="shared" si="4"/>
        <v>-686886.76192999969</v>
      </c>
      <c r="I47" s="99">
        <f t="shared" si="15"/>
        <v>0.49727163058197971</v>
      </c>
      <c r="J47" s="91">
        <f>J45+J46</f>
        <v>671989.44420999999</v>
      </c>
      <c r="K47" s="91">
        <f>K45+K46</f>
        <v>193769.15036</v>
      </c>
      <c r="L47" s="91">
        <f t="shared" si="16"/>
        <v>-478220.29385000002</v>
      </c>
      <c r="M47" s="99">
        <f t="shared" si="17"/>
        <v>0.2883514793715215</v>
      </c>
      <c r="N47" s="91">
        <f>C47+J47</f>
        <v>2038307.3282099999</v>
      </c>
      <c r="O47" s="91">
        <f>E47+K47</f>
        <v>873200.27243000013</v>
      </c>
      <c r="P47" s="91">
        <f t="shared" si="8"/>
        <v>-1165107.0557799998</v>
      </c>
      <c r="Q47" s="99">
        <f t="shared" si="18"/>
        <v>0.42839480599661428</v>
      </c>
    </row>
    <row r="48" spans="1:19" s="115" customFormat="1" ht="18" x14ac:dyDescent="0.35">
      <c r="A48" s="109" t="s">
        <v>86</v>
      </c>
      <c r="B48" s="147" t="s">
        <v>130</v>
      </c>
      <c r="C48" s="111">
        <v>2621.8310000000001</v>
      </c>
      <c r="D48" s="111">
        <v>2621.8310000000001</v>
      </c>
      <c r="E48" s="111">
        <v>2621.8310000000001</v>
      </c>
      <c r="F48" s="111">
        <f t="shared" si="2"/>
        <v>0</v>
      </c>
      <c r="G48" s="112">
        <f t="shared" si="14"/>
        <v>1</v>
      </c>
      <c r="H48" s="111">
        <f t="shared" si="4"/>
        <v>0</v>
      </c>
      <c r="I48" s="112">
        <f t="shared" si="15"/>
        <v>1</v>
      </c>
      <c r="J48" s="110">
        <v>0</v>
      </c>
      <c r="K48" s="110">
        <v>0</v>
      </c>
      <c r="L48" s="111">
        <f t="shared" si="16"/>
        <v>0</v>
      </c>
      <c r="M48" s="113" t="str">
        <f t="shared" si="17"/>
        <v/>
      </c>
      <c r="N48" s="111">
        <f>C48+J48</f>
        <v>2621.8310000000001</v>
      </c>
      <c r="O48" s="111">
        <f>E48+K48</f>
        <v>2621.8310000000001</v>
      </c>
      <c r="P48" s="111">
        <f t="shared" si="8"/>
        <v>0</v>
      </c>
      <c r="Q48" s="113">
        <f t="shared" si="18"/>
        <v>1</v>
      </c>
    </row>
    <row r="49" spans="1:19" s="115" customFormat="1" ht="54" x14ac:dyDescent="0.35">
      <c r="A49" s="109" t="s">
        <v>126</v>
      </c>
      <c r="B49" s="147" t="s">
        <v>131</v>
      </c>
      <c r="C49" s="111">
        <v>117737.75200000001</v>
      </c>
      <c r="D49" s="111">
        <v>70599.275000000009</v>
      </c>
      <c r="E49" s="111">
        <v>62990.034400000004</v>
      </c>
      <c r="F49" s="111">
        <f t="shared" si="2"/>
        <v>-7609.2406000000046</v>
      </c>
      <c r="G49" s="112">
        <f t="shared" si="14"/>
        <v>0.89221928128865335</v>
      </c>
      <c r="H49" s="111">
        <f t="shared" si="4"/>
        <v>-54747.717600000004</v>
      </c>
      <c r="I49" s="112">
        <f t="shared" si="15"/>
        <v>0.53500286297295707</v>
      </c>
      <c r="J49" s="110">
        <v>0</v>
      </c>
      <c r="K49" s="110">
        <v>0</v>
      </c>
      <c r="L49" s="111">
        <f t="shared" si="16"/>
        <v>0</v>
      </c>
      <c r="M49" s="113" t="str">
        <f t="shared" si="17"/>
        <v/>
      </c>
      <c r="N49" s="111">
        <f t="shared" ref="N49:N55" si="19">C49+J49</f>
        <v>117737.75200000001</v>
      </c>
      <c r="O49" s="111">
        <f t="shared" ref="O49:O55" si="20">E49+K49</f>
        <v>62990.034400000004</v>
      </c>
      <c r="P49" s="111">
        <f t="shared" ref="P49:P55" si="21">O49-N49</f>
        <v>-54747.717600000004</v>
      </c>
      <c r="Q49" s="113">
        <f t="shared" si="18"/>
        <v>0.53500286297295707</v>
      </c>
    </row>
    <row r="50" spans="1:19" s="52" customFormat="1" ht="59.25" customHeight="1" x14ac:dyDescent="0.35">
      <c r="A50" s="109" t="s">
        <v>127</v>
      </c>
      <c r="B50" s="147" t="s">
        <v>132</v>
      </c>
      <c r="C50" s="111">
        <v>53900</v>
      </c>
      <c r="D50" s="111">
        <v>38150.6</v>
      </c>
      <c r="E50" s="111">
        <v>31869</v>
      </c>
      <c r="F50" s="111">
        <f t="shared" si="2"/>
        <v>-6281.5999999999985</v>
      </c>
      <c r="G50" s="112">
        <f t="shared" si="14"/>
        <v>0.83534728156306848</v>
      </c>
      <c r="H50" s="111">
        <f t="shared" si="4"/>
        <v>-22031</v>
      </c>
      <c r="I50" s="112">
        <f t="shared" si="15"/>
        <v>0.59126159554730984</v>
      </c>
      <c r="J50" s="110">
        <v>0</v>
      </c>
      <c r="K50" s="110">
        <v>0</v>
      </c>
      <c r="L50" s="111">
        <f t="shared" si="16"/>
        <v>0</v>
      </c>
      <c r="M50" s="113" t="str">
        <f t="shared" si="17"/>
        <v/>
      </c>
      <c r="N50" s="111">
        <f t="shared" si="19"/>
        <v>53900</v>
      </c>
      <c r="O50" s="111">
        <f t="shared" si="20"/>
        <v>31869</v>
      </c>
      <c r="P50" s="111">
        <f t="shared" si="21"/>
        <v>-22031</v>
      </c>
      <c r="Q50" s="113">
        <f t="shared" si="18"/>
        <v>0.59126159554730984</v>
      </c>
    </row>
    <row r="51" spans="1:19" s="52" customFormat="1" ht="56.25" hidden="1" customHeight="1" x14ac:dyDescent="0.35">
      <c r="A51" s="109" t="s">
        <v>128</v>
      </c>
      <c r="B51" s="147" t="s">
        <v>133</v>
      </c>
      <c r="C51" s="111"/>
      <c r="D51" s="111"/>
      <c r="E51" s="111"/>
      <c r="F51" s="111">
        <f t="shared" si="2"/>
        <v>0</v>
      </c>
      <c r="G51" s="112" t="str">
        <f t="shared" si="14"/>
        <v/>
      </c>
      <c r="H51" s="111">
        <f t="shared" si="4"/>
        <v>0</v>
      </c>
      <c r="I51" s="112" t="str">
        <f t="shared" si="15"/>
        <v/>
      </c>
      <c r="J51" s="110">
        <v>0</v>
      </c>
      <c r="K51" s="110">
        <v>0</v>
      </c>
      <c r="L51" s="111">
        <f t="shared" si="16"/>
        <v>0</v>
      </c>
      <c r="M51" s="113" t="str">
        <f t="shared" si="17"/>
        <v/>
      </c>
      <c r="N51" s="111">
        <f t="shared" si="19"/>
        <v>0</v>
      </c>
      <c r="O51" s="111">
        <f t="shared" si="20"/>
        <v>0</v>
      </c>
      <c r="P51" s="111">
        <f t="shared" si="21"/>
        <v>0</v>
      </c>
      <c r="Q51" s="113" t="str">
        <f t="shared" si="18"/>
        <v/>
      </c>
    </row>
    <row r="52" spans="1:19" s="52" customFormat="1" ht="90" x14ac:dyDescent="0.35">
      <c r="A52" s="109" t="s">
        <v>169</v>
      </c>
      <c r="B52" s="147" t="s">
        <v>171</v>
      </c>
      <c r="C52" s="111">
        <v>632.44799999999998</v>
      </c>
      <c r="D52" s="111">
        <v>210.816</v>
      </c>
      <c r="E52" s="111">
        <v>210.816</v>
      </c>
      <c r="F52" s="111">
        <f t="shared" si="2"/>
        <v>0</v>
      </c>
      <c r="G52" s="112">
        <f t="shared" si="14"/>
        <v>1</v>
      </c>
      <c r="H52" s="111">
        <f t="shared" si="4"/>
        <v>-421.63199999999995</v>
      </c>
      <c r="I52" s="112">
        <f t="shared" si="15"/>
        <v>0.33333333333333337</v>
      </c>
      <c r="J52" s="110">
        <v>0</v>
      </c>
      <c r="K52" s="110">
        <v>0</v>
      </c>
      <c r="L52" s="111">
        <f>K52-J52</f>
        <v>0</v>
      </c>
      <c r="M52" s="113" t="str">
        <f>IFERROR(K52/J52,"")</f>
        <v/>
      </c>
      <c r="N52" s="111">
        <f t="shared" si="19"/>
        <v>632.44799999999998</v>
      </c>
      <c r="O52" s="111">
        <f t="shared" si="20"/>
        <v>210.816</v>
      </c>
      <c r="P52" s="111">
        <f t="shared" si="21"/>
        <v>-421.63199999999995</v>
      </c>
      <c r="Q52" s="113">
        <f>IFERROR(O52/N52,"")</f>
        <v>0.33333333333333337</v>
      </c>
    </row>
    <row r="53" spans="1:19" s="52" customFormat="1" ht="54" hidden="1" x14ac:dyDescent="0.35">
      <c r="A53" s="109" t="s">
        <v>170</v>
      </c>
      <c r="B53" s="147" t="s">
        <v>172</v>
      </c>
      <c r="C53" s="111"/>
      <c r="D53" s="111"/>
      <c r="E53" s="111"/>
      <c r="F53" s="111">
        <f t="shared" si="2"/>
        <v>0</v>
      </c>
      <c r="G53" s="112" t="str">
        <f t="shared" si="14"/>
        <v/>
      </c>
      <c r="H53" s="111">
        <f t="shared" si="4"/>
        <v>0</v>
      </c>
      <c r="I53" s="112" t="str">
        <f t="shared" si="15"/>
        <v/>
      </c>
      <c r="J53" s="110">
        <v>0</v>
      </c>
      <c r="K53" s="110">
        <v>0</v>
      </c>
      <c r="L53" s="111">
        <f>K53-J53</f>
        <v>0</v>
      </c>
      <c r="M53" s="113" t="str">
        <f>IFERROR(K53/J53,"")</f>
        <v/>
      </c>
      <c r="N53" s="111">
        <f t="shared" si="19"/>
        <v>0</v>
      </c>
      <c r="O53" s="111">
        <f t="shared" si="20"/>
        <v>0</v>
      </c>
      <c r="P53" s="111">
        <f t="shared" si="21"/>
        <v>0</v>
      </c>
      <c r="Q53" s="113" t="str">
        <f>IFERROR(O53/N53,"")</f>
        <v/>
      </c>
    </row>
    <row r="54" spans="1:19" s="134" customFormat="1" ht="54" x14ac:dyDescent="0.35">
      <c r="A54" s="109" t="s">
        <v>129</v>
      </c>
      <c r="B54" s="147" t="s">
        <v>134</v>
      </c>
      <c r="C54" s="111">
        <v>2922.578</v>
      </c>
      <c r="D54" s="111">
        <v>800.41800000000001</v>
      </c>
      <c r="E54" s="111">
        <v>759.69799999999998</v>
      </c>
      <c r="F54" s="111">
        <f t="shared" si="2"/>
        <v>-40.720000000000027</v>
      </c>
      <c r="G54" s="112">
        <f t="shared" si="14"/>
        <v>0.94912658136123873</v>
      </c>
      <c r="H54" s="111">
        <f t="shared" si="4"/>
        <v>-2162.88</v>
      </c>
      <c r="I54" s="112">
        <f t="shared" si="15"/>
        <v>0.25994105204377776</v>
      </c>
      <c r="J54" s="110"/>
      <c r="K54" s="110"/>
      <c r="L54" s="111">
        <f t="shared" si="16"/>
        <v>0</v>
      </c>
      <c r="M54" s="113" t="str">
        <f t="shared" si="17"/>
        <v/>
      </c>
      <c r="N54" s="111">
        <f t="shared" si="19"/>
        <v>2922.578</v>
      </c>
      <c r="O54" s="111">
        <f t="shared" si="20"/>
        <v>759.69799999999998</v>
      </c>
      <c r="P54" s="111">
        <f t="shared" si="21"/>
        <v>-2162.88</v>
      </c>
      <c r="Q54" s="113">
        <f t="shared" si="18"/>
        <v>0.25994105204377776</v>
      </c>
    </row>
    <row r="55" spans="1:19" s="61" customFormat="1" ht="17.399999999999999" x14ac:dyDescent="0.3">
      <c r="A55" s="82" t="s">
        <v>91</v>
      </c>
      <c r="B55" s="83" t="s">
        <v>89</v>
      </c>
      <c r="C55" s="91">
        <f>C47+SUM(C48:C54)</f>
        <v>1544132.4929999998</v>
      </c>
      <c r="D55" s="91">
        <f>D47+SUM(D48:D54)</f>
        <v>917344.6440000002</v>
      </c>
      <c r="E55" s="91">
        <f>E47+SUM(E48:E54)</f>
        <v>777882.50147000013</v>
      </c>
      <c r="F55" s="91">
        <f t="shared" si="2"/>
        <v>-139462.14253000007</v>
      </c>
      <c r="G55" s="99">
        <f t="shared" si="14"/>
        <v>0.84797192261145415</v>
      </c>
      <c r="H55" s="91">
        <f t="shared" si="4"/>
        <v>-766249.99152999965</v>
      </c>
      <c r="I55" s="99">
        <f t="shared" si="15"/>
        <v>0.50376668128957003</v>
      </c>
      <c r="J55" s="91">
        <f>J47+SUM(J48:J54)</f>
        <v>671989.44420999999</v>
      </c>
      <c r="K55" s="91">
        <f>K47+SUM(K48:K54)</f>
        <v>193769.15036</v>
      </c>
      <c r="L55" s="91">
        <f>L47+SUM(L48:L54)</f>
        <v>-478220.29385000002</v>
      </c>
      <c r="M55" s="99">
        <f t="shared" si="17"/>
        <v>0.2883514793715215</v>
      </c>
      <c r="N55" s="91">
        <f t="shared" si="19"/>
        <v>2216121.9372099997</v>
      </c>
      <c r="O55" s="91">
        <f t="shared" si="20"/>
        <v>971651.6518300001</v>
      </c>
      <c r="P55" s="91">
        <f t="shared" si="21"/>
        <v>-1244470.2853799996</v>
      </c>
      <c r="Q55" s="99">
        <f t="shared" si="18"/>
        <v>0.43844683612187285</v>
      </c>
      <c r="R55" s="65"/>
      <c r="S55" s="65"/>
    </row>
    <row r="56" spans="1:19" ht="18" x14ac:dyDescent="0.35">
      <c r="A56" s="34"/>
      <c r="B56" s="148" t="s">
        <v>0</v>
      </c>
      <c r="C56" s="194">
        <f>C57+C58</f>
        <v>319.59100000000001</v>
      </c>
      <c r="D56" s="194">
        <f>D57+D58</f>
        <v>0</v>
      </c>
      <c r="E56" s="194">
        <f>E57+E58</f>
        <v>-40.658730000000006</v>
      </c>
      <c r="F56" s="94">
        <f t="shared" ref="F56:F61" si="22">E56-D56</f>
        <v>-40.658730000000006</v>
      </c>
      <c r="G56" s="96" t="str">
        <f t="shared" si="14"/>
        <v/>
      </c>
      <c r="H56" s="94">
        <f t="shared" ref="H56:H61" si="23">E56-C56</f>
        <v>-360.24973</v>
      </c>
      <c r="I56" s="98">
        <f t="shared" ref="I56:I61" si="24">IFERROR(E56/C56,"")</f>
        <v>-0.12722113576414856</v>
      </c>
      <c r="J56" s="194">
        <f>J57+J58</f>
        <v>1145.7280000000001</v>
      </c>
      <c r="K56" s="194">
        <f>K57+K58</f>
        <v>-634.43180000000007</v>
      </c>
      <c r="L56" s="94">
        <f t="shared" si="16"/>
        <v>-1780.1598000000001</v>
      </c>
      <c r="M56" s="101">
        <f t="shared" si="17"/>
        <v>-0.55373683806278629</v>
      </c>
      <c r="N56" s="94">
        <f t="shared" ref="N56:N61" si="25">C56+J56</f>
        <v>1465.319</v>
      </c>
      <c r="O56" s="94">
        <f t="shared" ref="O56:O61" si="26">E56+K56</f>
        <v>-675.09053000000006</v>
      </c>
      <c r="P56" s="94">
        <f t="shared" ref="P56:P61" si="27">O56-N56</f>
        <v>-2140.4095299999999</v>
      </c>
      <c r="Q56" s="98">
        <f t="shared" si="18"/>
        <v>-0.46071232953370567</v>
      </c>
      <c r="R56" s="2"/>
      <c r="S56" s="2"/>
    </row>
    <row r="57" spans="1:19" ht="18" x14ac:dyDescent="0.35">
      <c r="A57" s="130">
        <v>4110</v>
      </c>
      <c r="B57" s="149" t="s">
        <v>187</v>
      </c>
      <c r="C57" s="108">
        <v>319.59100000000001</v>
      </c>
      <c r="D57" s="108">
        <v>0</v>
      </c>
      <c r="E57" s="108"/>
      <c r="F57" s="108">
        <f t="shared" si="22"/>
        <v>0</v>
      </c>
      <c r="G57" s="97" t="str">
        <f t="shared" si="14"/>
        <v/>
      </c>
      <c r="H57" s="108">
        <f t="shared" si="23"/>
        <v>-319.59100000000001</v>
      </c>
      <c r="I57" s="101">
        <f t="shared" si="24"/>
        <v>0</v>
      </c>
      <c r="J57" s="95">
        <v>2731.665</v>
      </c>
      <c r="K57" s="95">
        <v>460</v>
      </c>
      <c r="L57" s="95">
        <f t="shared" si="16"/>
        <v>-2271.665</v>
      </c>
      <c r="M57" s="101">
        <f t="shared" si="17"/>
        <v>0.16839546576904563</v>
      </c>
      <c r="N57" s="108">
        <f t="shared" si="25"/>
        <v>3051.2559999999999</v>
      </c>
      <c r="O57" s="108">
        <f t="shared" si="26"/>
        <v>460</v>
      </c>
      <c r="P57" s="108">
        <f t="shared" si="27"/>
        <v>-2591.2559999999999</v>
      </c>
      <c r="Q57" s="101">
        <f t="shared" si="18"/>
        <v>0.15075758966143779</v>
      </c>
      <c r="R57" s="2"/>
      <c r="S57" s="2"/>
    </row>
    <row r="58" spans="1:19" ht="21" customHeight="1" x14ac:dyDescent="0.35">
      <c r="A58" s="130">
        <v>4120</v>
      </c>
      <c r="B58" s="149" t="s">
        <v>188</v>
      </c>
      <c r="C58" s="108">
        <v>0</v>
      </c>
      <c r="D58" s="108">
        <v>0</v>
      </c>
      <c r="E58" s="108">
        <v>-40.658730000000006</v>
      </c>
      <c r="F58" s="108">
        <f>E58-D58</f>
        <v>-40.658730000000006</v>
      </c>
      <c r="G58" s="97" t="str">
        <f t="shared" si="14"/>
        <v/>
      </c>
      <c r="H58" s="108">
        <f>E58-C58</f>
        <v>-40.658730000000006</v>
      </c>
      <c r="I58" s="101" t="str">
        <f t="shared" si="24"/>
        <v/>
      </c>
      <c r="J58" s="95">
        <v>-1585.9369999999999</v>
      </c>
      <c r="K58" s="95">
        <v>-1094.4318000000001</v>
      </c>
      <c r="L58" s="108">
        <f t="shared" si="16"/>
        <v>491.50519999999983</v>
      </c>
      <c r="M58" s="101">
        <f t="shared" si="17"/>
        <v>0.69008529342590541</v>
      </c>
      <c r="N58" s="108">
        <f>C58+J58</f>
        <v>-1585.9369999999999</v>
      </c>
      <c r="O58" s="108">
        <f>E58+K58</f>
        <v>-1135.0905300000002</v>
      </c>
      <c r="P58" s="108">
        <f t="shared" si="27"/>
        <v>450.84646999999973</v>
      </c>
      <c r="Q58" s="101">
        <f t="shared" si="18"/>
        <v>0.71572233323265688</v>
      </c>
      <c r="R58" s="2"/>
      <c r="S58" s="2"/>
    </row>
    <row r="59" spans="1:19" ht="72" hidden="1" x14ac:dyDescent="0.35">
      <c r="A59" s="35">
        <v>8880</v>
      </c>
      <c r="B59" s="150" t="s">
        <v>135</v>
      </c>
      <c r="C59" s="195">
        <v>0</v>
      </c>
      <c r="D59" s="195">
        <v>0</v>
      </c>
      <c r="E59" s="195">
        <v>0</v>
      </c>
      <c r="F59" s="108">
        <f t="shared" si="22"/>
        <v>0</v>
      </c>
      <c r="G59" s="93"/>
      <c r="H59" s="108">
        <f t="shared" si="23"/>
        <v>0</v>
      </c>
      <c r="I59" s="99" t="str">
        <f t="shared" si="24"/>
        <v/>
      </c>
      <c r="J59" s="195">
        <v>0</v>
      </c>
      <c r="K59" s="195">
        <v>0</v>
      </c>
      <c r="L59" s="108">
        <f t="shared" si="16"/>
        <v>0</v>
      </c>
      <c r="M59" s="99" t="str">
        <f t="shared" si="17"/>
        <v/>
      </c>
      <c r="N59" s="108">
        <f t="shared" si="25"/>
        <v>0</v>
      </c>
      <c r="O59" s="108">
        <f t="shared" si="26"/>
        <v>0</v>
      </c>
      <c r="P59" s="108">
        <f t="shared" si="27"/>
        <v>0</v>
      </c>
      <c r="Q59" s="99" t="str">
        <f t="shared" si="18"/>
        <v/>
      </c>
      <c r="R59" s="2"/>
      <c r="S59" s="2"/>
    </row>
    <row r="60" spans="1:19" ht="36" hidden="1" x14ac:dyDescent="0.35">
      <c r="A60" s="35">
        <v>8860</v>
      </c>
      <c r="B60" s="150" t="s">
        <v>145</v>
      </c>
      <c r="C60" s="195">
        <v>0</v>
      </c>
      <c r="D60" s="195">
        <v>0</v>
      </c>
      <c r="E60" s="195">
        <v>0</v>
      </c>
      <c r="F60" s="108"/>
      <c r="G60" s="93"/>
      <c r="H60" s="108"/>
      <c r="I60" s="99" t="str">
        <f t="shared" si="24"/>
        <v/>
      </c>
      <c r="J60" s="195">
        <v>0</v>
      </c>
      <c r="K60" s="195">
        <v>0</v>
      </c>
      <c r="L60" s="108">
        <f t="shared" si="16"/>
        <v>0</v>
      </c>
      <c r="M60" s="99" t="str">
        <f t="shared" si="17"/>
        <v/>
      </c>
      <c r="N60" s="108"/>
      <c r="O60" s="108"/>
      <c r="P60" s="108"/>
      <c r="Q60" s="99" t="str">
        <f t="shared" si="18"/>
        <v/>
      </c>
      <c r="R60" s="2"/>
      <c r="S60" s="2"/>
    </row>
    <row r="61" spans="1:19" s="61" customFormat="1" ht="17.399999999999999" x14ac:dyDescent="0.3">
      <c r="A61" s="82"/>
      <c r="B61" s="83" t="s">
        <v>1</v>
      </c>
      <c r="C61" s="91">
        <f>C55+C56</f>
        <v>1544452.0839999998</v>
      </c>
      <c r="D61" s="91">
        <f>D55+D56</f>
        <v>917344.6440000002</v>
      </c>
      <c r="E61" s="91">
        <f>E55+E56</f>
        <v>777841.84274000011</v>
      </c>
      <c r="F61" s="91">
        <f t="shared" si="22"/>
        <v>-139502.80126000009</v>
      </c>
      <c r="G61" s="99">
        <f>IFERROR(E61/D61,"")</f>
        <v>0.84792760041448489</v>
      </c>
      <c r="H61" s="91">
        <f t="shared" si="23"/>
        <v>-766610.24125999969</v>
      </c>
      <c r="I61" s="99">
        <f t="shared" si="24"/>
        <v>0.50363611198960334</v>
      </c>
      <c r="J61" s="91">
        <f>J55+J56</f>
        <v>673135.17220999999</v>
      </c>
      <c r="K61" s="91">
        <f>K55+K56</f>
        <v>193134.71856000001</v>
      </c>
      <c r="L61" s="91">
        <f t="shared" si="16"/>
        <v>-480000.45364999998</v>
      </c>
      <c r="M61" s="99">
        <f t="shared" si="17"/>
        <v>0.28691818008248005</v>
      </c>
      <c r="N61" s="91">
        <f t="shared" si="25"/>
        <v>2217587.2562099998</v>
      </c>
      <c r="O61" s="91">
        <f t="shared" si="26"/>
        <v>970976.56130000018</v>
      </c>
      <c r="P61" s="91">
        <f t="shared" si="27"/>
        <v>-1246610.6949099996</v>
      </c>
      <c r="Q61" s="99">
        <f t="shared" si="18"/>
        <v>0.43785269715134545</v>
      </c>
    </row>
    <row r="62" spans="1:19" x14ac:dyDescent="0.3">
      <c r="A62" s="50"/>
      <c r="B62" s="51"/>
      <c r="C62" s="162"/>
      <c r="D62" s="162"/>
      <c r="E62" s="162"/>
      <c r="F62" s="36"/>
      <c r="G62" s="36"/>
      <c r="H62" s="37"/>
      <c r="I62" s="67"/>
      <c r="J62" s="200"/>
      <c r="K62" s="201"/>
      <c r="M62" s="114"/>
    </row>
    <row r="63" spans="1:19" x14ac:dyDescent="0.3">
      <c r="A63" s="53"/>
      <c r="B63" s="29"/>
      <c r="C63" s="163"/>
      <c r="D63" s="163"/>
      <c r="E63" s="163"/>
      <c r="F63" s="37"/>
      <c r="G63" s="37"/>
      <c r="H63" s="37"/>
      <c r="I63" s="67"/>
      <c r="J63" s="201"/>
      <c r="K63" s="200" t="s">
        <v>21</v>
      </c>
      <c r="M63" s="114"/>
    </row>
    <row r="64" spans="1:19" x14ac:dyDescent="0.3">
      <c r="A64" s="54"/>
      <c r="B64" s="55"/>
      <c r="C64" s="164"/>
      <c r="D64" s="164"/>
      <c r="E64" s="164"/>
      <c r="F64" s="53"/>
      <c r="G64" s="53"/>
      <c r="H64" s="56"/>
      <c r="I64" s="66"/>
      <c r="J64" s="182"/>
      <c r="K64" s="187"/>
      <c r="M64" s="114"/>
    </row>
    <row r="65" spans="1:13" x14ac:dyDescent="0.3">
      <c r="A65" s="54"/>
      <c r="B65" s="55"/>
      <c r="C65" s="165"/>
      <c r="D65" s="143"/>
      <c r="E65" s="166"/>
      <c r="F65" s="56"/>
      <c r="G65" s="56"/>
      <c r="H65" s="56"/>
      <c r="I65" s="66"/>
      <c r="J65" s="188"/>
      <c r="K65" s="188"/>
      <c r="M65" s="114"/>
    </row>
    <row r="66" spans="1:13" ht="17.399999999999999" x14ac:dyDescent="0.3">
      <c r="A66" s="54"/>
      <c r="B66" s="79"/>
      <c r="C66" s="167"/>
      <c r="D66" s="168"/>
      <c r="E66" s="169"/>
      <c r="F66" s="56"/>
      <c r="G66" s="56"/>
      <c r="H66" s="56"/>
      <c r="I66" s="66"/>
      <c r="J66" s="202">
        <v>1000</v>
      </c>
      <c r="K66" s="188"/>
      <c r="M66" s="114"/>
    </row>
    <row r="67" spans="1:13" x14ac:dyDescent="0.3">
      <c r="A67" s="54"/>
      <c r="B67" s="55"/>
      <c r="C67" s="165"/>
      <c r="D67" s="143"/>
      <c r="E67" s="166"/>
      <c r="F67" s="56"/>
      <c r="G67" s="56"/>
      <c r="H67" s="56"/>
      <c r="I67" s="66"/>
      <c r="J67" s="188"/>
      <c r="K67" s="188"/>
      <c r="M67" s="114"/>
    </row>
    <row r="68" spans="1:13" x14ac:dyDescent="0.3">
      <c r="A68" s="54"/>
      <c r="B68" s="55"/>
      <c r="C68" s="165"/>
      <c r="D68" s="143"/>
      <c r="E68" s="166"/>
      <c r="F68" s="56"/>
      <c r="G68" s="56"/>
      <c r="H68" s="56"/>
      <c r="I68" s="80"/>
      <c r="J68" s="183"/>
      <c r="K68" s="188"/>
      <c r="L68" s="132"/>
      <c r="M68" s="133"/>
    </row>
    <row r="69" spans="1:13" x14ac:dyDescent="0.3">
      <c r="A69" s="54"/>
      <c r="B69" s="55"/>
      <c r="C69" s="165"/>
      <c r="D69" s="143"/>
      <c r="E69" s="166"/>
      <c r="F69" s="56"/>
      <c r="G69" s="56"/>
      <c r="H69" s="56"/>
      <c r="I69" s="66"/>
      <c r="J69" s="183"/>
      <c r="K69" s="188"/>
      <c r="M69" s="114"/>
    </row>
    <row r="70" spans="1:13" x14ac:dyDescent="0.3">
      <c r="A70" s="57"/>
      <c r="B70" s="58"/>
      <c r="C70" s="170"/>
      <c r="D70" s="140"/>
      <c r="E70" s="171"/>
      <c r="F70" s="44"/>
      <c r="G70" s="44"/>
      <c r="H70" s="44"/>
      <c r="M70" s="114"/>
    </row>
    <row r="71" spans="1:13" x14ac:dyDescent="0.3">
      <c r="A71" s="57"/>
      <c r="B71" s="58"/>
      <c r="C71" s="170"/>
      <c r="D71" s="140"/>
      <c r="E71" s="171"/>
      <c r="F71" s="44"/>
      <c r="G71" s="44"/>
      <c r="H71" s="44"/>
      <c r="M71" s="114"/>
    </row>
    <row r="72" spans="1:13" x14ac:dyDescent="0.3">
      <c r="A72" s="57"/>
      <c r="B72" s="58"/>
      <c r="C72" s="170"/>
      <c r="D72" s="140"/>
      <c r="E72" s="171"/>
      <c r="F72" s="44"/>
      <c r="G72" s="44"/>
      <c r="H72" s="44"/>
      <c r="M72" s="114"/>
    </row>
    <row r="73" spans="1:13" x14ac:dyDescent="0.3">
      <c r="M73" s="114"/>
    </row>
    <row r="74" spans="1:13" x14ac:dyDescent="0.3">
      <c r="M74" s="114"/>
    </row>
    <row r="75" spans="1:13" x14ac:dyDescent="0.3">
      <c r="M75" s="114"/>
    </row>
    <row r="76" spans="1:13" x14ac:dyDescent="0.3">
      <c r="M76" s="114"/>
    </row>
    <row r="77" spans="1:13" x14ac:dyDescent="0.3">
      <c r="M77" s="114"/>
    </row>
    <row r="78" spans="1:13" x14ac:dyDescent="0.3">
      <c r="M78" s="114"/>
    </row>
    <row r="79" spans="1:13" x14ac:dyDescent="0.3">
      <c r="M79" s="114"/>
    </row>
    <row r="80" spans="1:13" x14ac:dyDescent="0.3">
      <c r="M80" s="114"/>
    </row>
    <row r="81" spans="13:13" x14ac:dyDescent="0.3">
      <c r="M81" s="114"/>
    </row>
    <row r="82" spans="13:13" x14ac:dyDescent="0.3">
      <c r="M82" s="114"/>
    </row>
    <row r="83" spans="13:13" x14ac:dyDescent="0.3">
      <c r="M83" s="114"/>
    </row>
    <row r="84" spans="13:13" x14ac:dyDescent="0.3">
      <c r="M84" s="114"/>
    </row>
    <row r="85" spans="13:13" x14ac:dyDescent="0.3">
      <c r="M85" s="114"/>
    </row>
    <row r="86" spans="13:13" x14ac:dyDescent="0.3">
      <c r="M86" s="114"/>
    </row>
    <row r="87" spans="13:13" x14ac:dyDescent="0.3">
      <c r="M87" s="114"/>
    </row>
    <row r="88" spans="13:13" x14ac:dyDescent="0.3">
      <c r="M88" s="114"/>
    </row>
    <row r="89" spans="13:13" x14ac:dyDescent="0.3">
      <c r="M89" s="114"/>
    </row>
    <row r="90" spans="13:13" x14ac:dyDescent="0.3">
      <c r="M90" s="114"/>
    </row>
    <row r="91" spans="13:13" x14ac:dyDescent="0.3">
      <c r="M91" s="114"/>
    </row>
    <row r="92" spans="13:13" x14ac:dyDescent="0.3">
      <c r="M92" s="114"/>
    </row>
    <row r="93" spans="13:13" x14ac:dyDescent="0.3">
      <c r="M93" s="114"/>
    </row>
    <row r="94" spans="13:13" x14ac:dyDescent="0.3">
      <c r="M94" s="114"/>
    </row>
    <row r="95" spans="13:13" x14ac:dyDescent="0.3">
      <c r="M95" s="114"/>
    </row>
    <row r="96" spans="13:13" x14ac:dyDescent="0.3">
      <c r="M96" s="114"/>
    </row>
    <row r="97" spans="13:13" x14ac:dyDescent="0.3">
      <c r="M97" s="114"/>
    </row>
    <row r="98" spans="13:13" x14ac:dyDescent="0.3">
      <c r="M98" s="114"/>
    </row>
    <row r="99" spans="13:13" x14ac:dyDescent="0.3">
      <c r="M99" s="114"/>
    </row>
    <row r="100" spans="13:13" x14ac:dyDescent="0.3">
      <c r="M100" s="114"/>
    </row>
    <row r="101" spans="13:13" x14ac:dyDescent="0.3">
      <c r="M101" s="114"/>
    </row>
    <row r="102" spans="13:13" x14ac:dyDescent="0.3">
      <c r="M102" s="114"/>
    </row>
    <row r="103" spans="13:13" x14ac:dyDescent="0.3">
      <c r="M103" s="114"/>
    </row>
    <row r="104" spans="13:13" x14ac:dyDescent="0.3">
      <c r="M104" s="114"/>
    </row>
    <row r="105" spans="13:13" x14ac:dyDescent="0.3">
      <c r="M105" s="114"/>
    </row>
    <row r="106" spans="13:13" x14ac:dyDescent="0.3">
      <c r="M106" s="114"/>
    </row>
    <row r="107" spans="13:13" x14ac:dyDescent="0.3">
      <c r="M107" s="114"/>
    </row>
    <row r="108" spans="13:13" x14ac:dyDescent="0.3">
      <c r="M108" s="114"/>
    </row>
    <row r="109" spans="13:13" x14ac:dyDescent="0.3">
      <c r="M109" s="114"/>
    </row>
    <row r="110" spans="13:13" x14ac:dyDescent="0.3">
      <c r="M110" s="114"/>
    </row>
    <row r="111" spans="13:13" x14ac:dyDescent="0.3">
      <c r="M111" s="114"/>
    </row>
    <row r="112" spans="13:13" x14ac:dyDescent="0.3">
      <c r="M112" s="114"/>
    </row>
    <row r="113" spans="13:13" x14ac:dyDescent="0.3">
      <c r="M113" s="114"/>
    </row>
    <row r="114" spans="13:13" x14ac:dyDescent="0.3">
      <c r="M114" s="114"/>
    </row>
    <row r="115" spans="13:13" x14ac:dyDescent="0.3">
      <c r="M115" s="114"/>
    </row>
    <row r="116" spans="13:13" x14ac:dyDescent="0.3">
      <c r="M116" s="114"/>
    </row>
    <row r="117" spans="13:13" x14ac:dyDescent="0.3">
      <c r="M117" s="114"/>
    </row>
    <row r="118" spans="13:13" x14ac:dyDescent="0.3">
      <c r="M118" s="114"/>
    </row>
    <row r="119" spans="13:13" x14ac:dyDescent="0.3">
      <c r="M119" s="114"/>
    </row>
    <row r="120" spans="13:13" x14ac:dyDescent="0.3">
      <c r="M120" s="114"/>
    </row>
    <row r="121" spans="13:13" x14ac:dyDescent="0.3">
      <c r="M121" s="114"/>
    </row>
    <row r="122" spans="13:13" x14ac:dyDescent="0.3">
      <c r="M122" s="114"/>
    </row>
    <row r="123" spans="13:13" x14ac:dyDescent="0.3">
      <c r="M123" s="114"/>
    </row>
    <row r="124" spans="13:13" x14ac:dyDescent="0.3">
      <c r="M124" s="114"/>
    </row>
    <row r="125" spans="13:13" x14ac:dyDescent="0.3">
      <c r="M125" s="114"/>
    </row>
    <row r="126" spans="13:13" x14ac:dyDescent="0.3">
      <c r="M126" s="114"/>
    </row>
    <row r="127" spans="13:13" x14ac:dyDescent="0.3">
      <c r="M127" s="114"/>
    </row>
    <row r="128" spans="13:13" x14ac:dyDescent="0.3">
      <c r="M128" s="114"/>
    </row>
    <row r="129" spans="13:13" x14ac:dyDescent="0.3">
      <c r="M129" s="114"/>
    </row>
    <row r="130" spans="13:13" x14ac:dyDescent="0.3">
      <c r="M130" s="114"/>
    </row>
    <row r="131" spans="13:13" x14ac:dyDescent="0.3">
      <c r="M131" s="114"/>
    </row>
    <row r="132" spans="13:13" x14ac:dyDescent="0.3">
      <c r="M132" s="114"/>
    </row>
    <row r="133" spans="13:13" x14ac:dyDescent="0.3">
      <c r="M133" s="114"/>
    </row>
    <row r="134" spans="13:13" x14ac:dyDescent="0.3">
      <c r="M134" s="114"/>
    </row>
    <row r="135" spans="13:13" x14ac:dyDescent="0.3">
      <c r="M135" s="114"/>
    </row>
    <row r="136" spans="13:13" x14ac:dyDescent="0.3">
      <c r="M136" s="114"/>
    </row>
    <row r="137" spans="13:13" x14ac:dyDescent="0.3">
      <c r="M137" s="114"/>
    </row>
    <row r="138" spans="13:13" x14ac:dyDescent="0.3">
      <c r="M138" s="114"/>
    </row>
    <row r="139" spans="13:13" x14ac:dyDescent="0.3">
      <c r="M139" s="114"/>
    </row>
    <row r="140" spans="13:13" x14ac:dyDescent="0.3">
      <c r="M140" s="114"/>
    </row>
    <row r="141" spans="13:13" x14ac:dyDescent="0.3">
      <c r="M141" s="114"/>
    </row>
    <row r="142" spans="13:13" x14ac:dyDescent="0.3">
      <c r="M142" s="114"/>
    </row>
    <row r="143" spans="13:13" x14ac:dyDescent="0.3">
      <c r="M143" s="114"/>
    </row>
    <row r="144" spans="13:13" x14ac:dyDescent="0.3">
      <c r="M144" s="114"/>
    </row>
    <row r="145" spans="13:13" x14ac:dyDescent="0.3">
      <c r="M145" s="114"/>
    </row>
    <row r="146" spans="13:13" x14ac:dyDescent="0.3">
      <c r="M146" s="114"/>
    </row>
    <row r="147" spans="13:13" x14ac:dyDescent="0.3">
      <c r="M147" s="114"/>
    </row>
    <row r="148" spans="13:13" x14ac:dyDescent="0.3">
      <c r="M148" s="114"/>
    </row>
    <row r="149" spans="13:13" x14ac:dyDescent="0.3">
      <c r="M149" s="114"/>
    </row>
    <row r="150" spans="13:13" x14ac:dyDescent="0.3">
      <c r="M150" s="114"/>
    </row>
    <row r="151" spans="13:13" x14ac:dyDescent="0.3">
      <c r="M151" s="114"/>
    </row>
    <row r="152" spans="13:13" x14ac:dyDescent="0.3">
      <c r="M152" s="114"/>
    </row>
    <row r="153" spans="13:13" x14ac:dyDescent="0.3">
      <c r="M153" s="114"/>
    </row>
    <row r="154" spans="13:13" x14ac:dyDescent="0.3">
      <c r="M154" s="114"/>
    </row>
    <row r="155" spans="13:13" x14ac:dyDescent="0.3">
      <c r="M155" s="114"/>
    </row>
    <row r="156" spans="13:13" x14ac:dyDescent="0.3">
      <c r="M156" s="114"/>
    </row>
    <row r="157" spans="13:13" x14ac:dyDescent="0.3">
      <c r="M157" s="114"/>
    </row>
    <row r="158" spans="13:13" x14ac:dyDescent="0.3">
      <c r="M158" s="114"/>
    </row>
    <row r="159" spans="13:13" x14ac:dyDescent="0.3">
      <c r="M159" s="114"/>
    </row>
    <row r="160" spans="13:13" x14ac:dyDescent="0.3">
      <c r="M160" s="114"/>
    </row>
    <row r="161" spans="13:13" x14ac:dyDescent="0.3">
      <c r="M161" s="114"/>
    </row>
    <row r="162" spans="13:13" x14ac:dyDescent="0.3">
      <c r="M162" s="114"/>
    </row>
    <row r="163" spans="13:13" x14ac:dyDescent="0.3">
      <c r="M163" s="114"/>
    </row>
    <row r="164" spans="13:13" x14ac:dyDescent="0.3">
      <c r="M164" s="114"/>
    </row>
    <row r="165" spans="13:13" x14ac:dyDescent="0.3">
      <c r="M165" s="114"/>
    </row>
    <row r="166" spans="13:13" x14ac:dyDescent="0.3">
      <c r="M166" s="114"/>
    </row>
    <row r="167" spans="13:13" x14ac:dyDescent="0.3">
      <c r="M167" s="114"/>
    </row>
    <row r="168" spans="13:13" x14ac:dyDescent="0.3">
      <c r="M168" s="114"/>
    </row>
    <row r="169" spans="13:13" x14ac:dyDescent="0.3">
      <c r="M169" s="114"/>
    </row>
    <row r="170" spans="13:13" x14ac:dyDescent="0.3">
      <c r="M170" s="114"/>
    </row>
    <row r="171" spans="13:13" x14ac:dyDescent="0.3">
      <c r="M171" s="114"/>
    </row>
    <row r="172" spans="13:13" x14ac:dyDescent="0.3">
      <c r="M172" s="114"/>
    </row>
    <row r="173" spans="13:13" x14ac:dyDescent="0.3">
      <c r="M173" s="114"/>
    </row>
    <row r="174" spans="13:13" x14ac:dyDescent="0.3">
      <c r="M174" s="114"/>
    </row>
    <row r="175" spans="13:13" x14ac:dyDescent="0.3">
      <c r="M175" s="114"/>
    </row>
    <row r="176" spans="13:13" x14ac:dyDescent="0.3">
      <c r="M176" s="114"/>
    </row>
    <row r="177" spans="13:13" x14ac:dyDescent="0.3">
      <c r="M177" s="114"/>
    </row>
    <row r="178" spans="13:13" x14ac:dyDescent="0.3">
      <c r="M178" s="114"/>
    </row>
    <row r="179" spans="13:13" x14ac:dyDescent="0.3">
      <c r="M179" s="114"/>
    </row>
    <row r="180" spans="13:13" x14ac:dyDescent="0.3">
      <c r="M180" s="114"/>
    </row>
    <row r="181" spans="13:13" x14ac:dyDescent="0.3">
      <c r="M181" s="114"/>
    </row>
    <row r="182" spans="13:13" x14ac:dyDescent="0.3">
      <c r="M182" s="114"/>
    </row>
    <row r="183" spans="13:13" x14ac:dyDescent="0.3">
      <c r="M183" s="114"/>
    </row>
    <row r="184" spans="13:13" x14ac:dyDescent="0.3">
      <c r="M184" s="114"/>
    </row>
    <row r="185" spans="13:13" x14ac:dyDescent="0.3">
      <c r="M185" s="114"/>
    </row>
    <row r="186" spans="13:13" x14ac:dyDescent="0.3">
      <c r="M186" s="114"/>
    </row>
    <row r="187" spans="13:13" x14ac:dyDescent="0.3">
      <c r="M187" s="114"/>
    </row>
    <row r="188" spans="13:13" x14ac:dyDescent="0.3">
      <c r="M188" s="114"/>
    </row>
    <row r="189" spans="13:13" x14ac:dyDescent="0.3">
      <c r="M189" s="114"/>
    </row>
    <row r="190" spans="13:13" x14ac:dyDescent="0.3">
      <c r="M190" s="114"/>
    </row>
    <row r="191" spans="13:13" x14ac:dyDescent="0.3">
      <c r="M191" s="114"/>
    </row>
    <row r="192" spans="13:13" x14ac:dyDescent="0.3">
      <c r="M192" s="114"/>
    </row>
    <row r="193" spans="13:13" x14ac:dyDescent="0.3">
      <c r="M193" s="114"/>
    </row>
    <row r="194" spans="13:13" x14ac:dyDescent="0.3">
      <c r="M194" s="114"/>
    </row>
    <row r="195" spans="13:13" x14ac:dyDescent="0.3">
      <c r="M195" s="114"/>
    </row>
    <row r="196" spans="13:13" x14ac:dyDescent="0.3">
      <c r="M196" s="114"/>
    </row>
    <row r="197" spans="13:13" x14ac:dyDescent="0.3">
      <c r="M197" s="114"/>
    </row>
    <row r="198" spans="13:13" x14ac:dyDescent="0.3">
      <c r="M198" s="114"/>
    </row>
    <row r="199" spans="13:13" x14ac:dyDescent="0.3">
      <c r="M199" s="114"/>
    </row>
    <row r="200" spans="13:13" x14ac:dyDescent="0.3">
      <c r="M200" s="114"/>
    </row>
    <row r="201" spans="13:13" x14ac:dyDescent="0.3">
      <c r="M201" s="114"/>
    </row>
    <row r="202" spans="13:13" x14ac:dyDescent="0.3">
      <c r="M202" s="114"/>
    </row>
    <row r="203" spans="13:13" x14ac:dyDescent="0.3">
      <c r="M203" s="114"/>
    </row>
    <row r="204" spans="13:13" x14ac:dyDescent="0.3">
      <c r="M204" s="114"/>
    </row>
    <row r="205" spans="13:13" x14ac:dyDescent="0.3">
      <c r="M205" s="114"/>
    </row>
    <row r="206" spans="13:13" x14ac:dyDescent="0.3">
      <c r="M206" s="114"/>
    </row>
    <row r="207" spans="13:13" x14ac:dyDescent="0.3">
      <c r="M207" s="114"/>
    </row>
    <row r="208" spans="13:13" x14ac:dyDescent="0.3">
      <c r="M208" s="114"/>
    </row>
    <row r="209" spans="13:13" x14ac:dyDescent="0.3">
      <c r="M209" s="114"/>
    </row>
    <row r="210" spans="13:13" x14ac:dyDescent="0.3">
      <c r="M210" s="114"/>
    </row>
    <row r="211" spans="13:13" x14ac:dyDescent="0.3">
      <c r="M211" s="114"/>
    </row>
    <row r="212" spans="13:13" x14ac:dyDescent="0.3">
      <c r="M212" s="114"/>
    </row>
    <row r="213" spans="13:13" x14ac:dyDescent="0.3">
      <c r="M213" s="114"/>
    </row>
    <row r="214" spans="13:13" x14ac:dyDescent="0.3">
      <c r="M214" s="114"/>
    </row>
    <row r="215" spans="13:13" x14ac:dyDescent="0.3">
      <c r="M215" s="114"/>
    </row>
    <row r="216" spans="13:13" x14ac:dyDescent="0.3">
      <c r="M216" s="114"/>
    </row>
    <row r="217" spans="13:13" x14ac:dyDescent="0.3">
      <c r="M217" s="114"/>
    </row>
    <row r="218" spans="13:13" x14ac:dyDescent="0.3">
      <c r="M218" s="114"/>
    </row>
    <row r="219" spans="13:13" x14ac:dyDescent="0.3">
      <c r="M219" s="114"/>
    </row>
    <row r="220" spans="13:13" x14ac:dyDescent="0.3">
      <c r="M220" s="114"/>
    </row>
    <row r="221" spans="13:13" x14ac:dyDescent="0.3">
      <c r="M221" s="114"/>
    </row>
    <row r="222" spans="13:13" x14ac:dyDescent="0.3">
      <c r="M222" s="114"/>
    </row>
    <row r="223" spans="13:13" x14ac:dyDescent="0.3">
      <c r="M223" s="114"/>
    </row>
    <row r="224" spans="13:13" x14ac:dyDescent="0.3">
      <c r="M224" s="114"/>
    </row>
    <row r="225" spans="13:13" x14ac:dyDescent="0.3">
      <c r="M225" s="114"/>
    </row>
    <row r="226" spans="13:13" x14ac:dyDescent="0.3">
      <c r="M226" s="114"/>
    </row>
    <row r="227" spans="13:13" x14ac:dyDescent="0.3">
      <c r="M227" s="114"/>
    </row>
    <row r="228" spans="13:13" x14ac:dyDescent="0.3">
      <c r="M228" s="114"/>
    </row>
    <row r="229" spans="13:13" x14ac:dyDescent="0.3">
      <c r="M229" s="114"/>
    </row>
    <row r="230" spans="13:13" x14ac:dyDescent="0.3">
      <c r="M230" s="114"/>
    </row>
    <row r="231" spans="13:13" x14ac:dyDescent="0.3">
      <c r="M231" s="114"/>
    </row>
    <row r="232" spans="13:13" x14ac:dyDescent="0.3">
      <c r="M232" s="114"/>
    </row>
    <row r="233" spans="13:13" x14ac:dyDescent="0.3">
      <c r="M233" s="114"/>
    </row>
    <row r="234" spans="13:13" x14ac:dyDescent="0.3">
      <c r="M234" s="114"/>
    </row>
    <row r="235" spans="13:13" x14ac:dyDescent="0.3">
      <c r="M235" s="114"/>
    </row>
    <row r="236" spans="13:13" x14ac:dyDescent="0.3">
      <c r="M236" s="114"/>
    </row>
    <row r="237" spans="13:13" x14ac:dyDescent="0.3">
      <c r="M237" s="114"/>
    </row>
    <row r="238" spans="13:13" x14ac:dyDescent="0.3">
      <c r="M238" s="114"/>
    </row>
    <row r="239" spans="13:13" x14ac:dyDescent="0.3">
      <c r="M239" s="114"/>
    </row>
    <row r="240" spans="13:13" x14ac:dyDescent="0.3">
      <c r="M240" s="114"/>
    </row>
    <row r="241" spans="13:13" x14ac:dyDescent="0.3">
      <c r="M241" s="114"/>
    </row>
    <row r="242" spans="13:13" x14ac:dyDescent="0.3">
      <c r="M242" s="114"/>
    </row>
    <row r="243" spans="13:13" x14ac:dyDescent="0.3">
      <c r="M243" s="114"/>
    </row>
    <row r="244" spans="13:13" x14ac:dyDescent="0.3">
      <c r="M244" s="114"/>
    </row>
    <row r="245" spans="13:13" x14ac:dyDescent="0.3">
      <c r="M245" s="114"/>
    </row>
    <row r="246" spans="13:13" x14ac:dyDescent="0.3">
      <c r="M246" s="114"/>
    </row>
    <row r="247" spans="13:13" x14ac:dyDescent="0.3">
      <c r="M247" s="114"/>
    </row>
    <row r="248" spans="13:13" x14ac:dyDescent="0.3">
      <c r="M248" s="114"/>
    </row>
    <row r="249" spans="13:13" x14ac:dyDescent="0.3">
      <c r="M249" s="114"/>
    </row>
    <row r="250" spans="13:13" x14ac:dyDescent="0.3">
      <c r="M250" s="114"/>
    </row>
    <row r="251" spans="13:13" x14ac:dyDescent="0.3">
      <c r="M251" s="114"/>
    </row>
    <row r="252" spans="13:13" x14ac:dyDescent="0.3">
      <c r="M252" s="114"/>
    </row>
    <row r="253" spans="13:13" x14ac:dyDescent="0.3">
      <c r="M253" s="114"/>
    </row>
    <row r="254" spans="13:13" x14ac:dyDescent="0.3">
      <c r="M254" s="114"/>
    </row>
    <row r="255" spans="13:13" x14ac:dyDescent="0.3">
      <c r="M255" s="114"/>
    </row>
    <row r="256" spans="13:13" x14ac:dyDescent="0.3">
      <c r="M256" s="114"/>
    </row>
    <row r="257" spans="13:13" x14ac:dyDescent="0.3">
      <c r="M257" s="114"/>
    </row>
    <row r="258" spans="13:13" x14ac:dyDescent="0.3">
      <c r="M258" s="114"/>
    </row>
    <row r="259" spans="13:13" x14ac:dyDescent="0.3">
      <c r="M259" s="114"/>
    </row>
    <row r="260" spans="13:13" x14ac:dyDescent="0.3">
      <c r="M260" s="114"/>
    </row>
    <row r="261" spans="13:13" x14ac:dyDescent="0.3">
      <c r="M261" s="114"/>
    </row>
    <row r="262" spans="13:13" x14ac:dyDescent="0.3">
      <c r="M262" s="114"/>
    </row>
    <row r="263" spans="13:13" x14ac:dyDescent="0.3">
      <c r="M263" s="114"/>
    </row>
    <row r="264" spans="13:13" x14ac:dyDescent="0.3">
      <c r="M264" s="114"/>
    </row>
    <row r="265" spans="13:13" x14ac:dyDescent="0.3">
      <c r="M265" s="114"/>
    </row>
    <row r="266" spans="13:13" x14ac:dyDescent="0.3">
      <c r="M266" s="114"/>
    </row>
    <row r="267" spans="13:13" x14ac:dyDescent="0.3">
      <c r="M267" s="114"/>
    </row>
    <row r="268" spans="13:13" x14ac:dyDescent="0.3">
      <c r="M268" s="114"/>
    </row>
    <row r="269" spans="13:13" x14ac:dyDescent="0.3">
      <c r="M269" s="114"/>
    </row>
    <row r="270" spans="13:13" x14ac:dyDescent="0.3">
      <c r="M270" s="114"/>
    </row>
    <row r="271" spans="13:13" x14ac:dyDescent="0.3">
      <c r="M271" s="114"/>
    </row>
    <row r="272" spans="13:13" x14ac:dyDescent="0.3">
      <c r="M272" s="114"/>
    </row>
    <row r="273" spans="13:13" x14ac:dyDescent="0.3">
      <c r="M273" s="114"/>
    </row>
    <row r="274" spans="13:13" x14ac:dyDescent="0.3">
      <c r="M274" s="114"/>
    </row>
    <row r="275" spans="13:13" x14ac:dyDescent="0.3">
      <c r="M275" s="114"/>
    </row>
    <row r="276" spans="13:13" x14ac:dyDescent="0.3">
      <c r="M276" s="114"/>
    </row>
    <row r="277" spans="13:13" x14ac:dyDescent="0.3">
      <c r="M277" s="114"/>
    </row>
    <row r="278" spans="13:13" x14ac:dyDescent="0.3">
      <c r="M278" s="114"/>
    </row>
    <row r="279" spans="13:13" x14ac:dyDescent="0.3">
      <c r="M279" s="114"/>
    </row>
    <row r="280" spans="13:13" x14ac:dyDescent="0.3">
      <c r="M280" s="114"/>
    </row>
    <row r="281" spans="13:13" x14ac:dyDescent="0.3">
      <c r="M281" s="114"/>
    </row>
    <row r="282" spans="13:13" x14ac:dyDescent="0.3">
      <c r="M282" s="114"/>
    </row>
    <row r="283" spans="13:13" x14ac:dyDescent="0.3">
      <c r="M283" s="114"/>
    </row>
    <row r="284" spans="13:13" x14ac:dyDescent="0.3">
      <c r="M284" s="114"/>
    </row>
    <row r="285" spans="13:13" x14ac:dyDescent="0.3">
      <c r="M285" s="114"/>
    </row>
    <row r="286" spans="13:13" x14ac:dyDescent="0.3">
      <c r="M286" s="114"/>
    </row>
    <row r="287" spans="13:13" x14ac:dyDescent="0.3">
      <c r="M287" s="114"/>
    </row>
    <row r="288" spans="13:13" x14ac:dyDescent="0.3">
      <c r="M288" s="114"/>
    </row>
    <row r="289" spans="13:13" x14ac:dyDescent="0.3">
      <c r="M289" s="114"/>
    </row>
  </sheetData>
  <sheetProtection password="C4FF" sheet="1"/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2025-07-07T06:50:07Z</cp:lastPrinted>
  <dcterms:created xsi:type="dcterms:W3CDTF">2001-07-11T13:17:26Z</dcterms:created>
  <dcterms:modified xsi:type="dcterms:W3CDTF">2025-07-24T09:06:19Z</dcterms:modified>
</cp:coreProperties>
</file>