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9DEC22CC-841E-4E8C-89E9-ADD920E47234}" xr6:coauthVersionLast="47" xr6:coauthVersionMax="47" xr10:uidLastSave="{00000000-0000-0000-0000-000000000000}"/>
  <bookViews>
    <workbookView xWindow="-108" yWindow="-108" windowWidth="23256" windowHeight="12456"/>
  </bookViews>
  <sheets>
    <sheet name="Доходи" sheetId="5" r:id="rId1"/>
    <sheet name="Видатки" sheetId="6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1" hidden="1">Видатки!$B$6:$B$88</definedName>
    <definedName name="_xlnm._FilterDatabase" localSheetId="0" hidden="1">Доходи!#REF!</definedName>
    <definedName name="В68">#REF!</definedName>
    <definedName name="вс">#REF!</definedName>
    <definedName name="_xlnm.Print_Titles" localSheetId="1">Видатки!$3:$5</definedName>
    <definedName name="_xlnm.Print_Titles" localSheetId="0">Доходи!$7:$9</definedName>
    <definedName name="_xlnm.Print_Area" localSheetId="1">Видатки!$A$1:$R$90</definedName>
    <definedName name="_xlnm.Print_Area" localSheetId="0">Доходи!$A$1:$R$102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3" i="5" l="1"/>
  <c r="E60" i="5"/>
  <c r="F60" i="5"/>
  <c r="D60" i="5"/>
  <c r="P66" i="5"/>
  <c r="O66" i="5"/>
  <c r="J66" i="5"/>
  <c r="I66" i="5"/>
  <c r="H66" i="5"/>
  <c r="G66" i="5"/>
  <c r="O69" i="5"/>
  <c r="P69" i="5"/>
  <c r="R69" i="5" s="1"/>
  <c r="G67" i="5"/>
  <c r="H67" i="5"/>
  <c r="I67" i="5"/>
  <c r="J67" i="5"/>
  <c r="G69" i="5"/>
  <c r="H69" i="5"/>
  <c r="I69" i="5"/>
  <c r="J69" i="5"/>
  <c r="E41" i="6"/>
  <c r="L60" i="5"/>
  <c r="K60" i="5"/>
  <c r="O93" i="5"/>
  <c r="R93" i="5" s="1"/>
  <c r="P93" i="5"/>
  <c r="M92" i="5"/>
  <c r="N92" i="5"/>
  <c r="M93" i="5"/>
  <c r="N93" i="5"/>
  <c r="O64" i="5"/>
  <c r="R64" i="5"/>
  <c r="P64" i="5"/>
  <c r="G64" i="5"/>
  <c r="H64" i="5"/>
  <c r="I64" i="5"/>
  <c r="J64" i="5"/>
  <c r="F27" i="6"/>
  <c r="G27" i="6"/>
  <c r="H27" i="6"/>
  <c r="I27" i="6"/>
  <c r="F28" i="6"/>
  <c r="G28" i="6"/>
  <c r="H28" i="6"/>
  <c r="I28" i="6"/>
  <c r="G90" i="5"/>
  <c r="H90" i="5"/>
  <c r="I90" i="5"/>
  <c r="J90" i="5"/>
  <c r="G91" i="5"/>
  <c r="H91" i="5"/>
  <c r="I91" i="5"/>
  <c r="J91" i="5"/>
  <c r="G92" i="5"/>
  <c r="H92" i="5"/>
  <c r="I92" i="5"/>
  <c r="J92" i="5"/>
  <c r="O92" i="5"/>
  <c r="P92" i="5"/>
  <c r="O70" i="5"/>
  <c r="R70" i="5"/>
  <c r="P70" i="5"/>
  <c r="G75" i="5"/>
  <c r="H75" i="5"/>
  <c r="I75" i="5"/>
  <c r="J75" i="5"/>
  <c r="G73" i="5"/>
  <c r="H73" i="5"/>
  <c r="I73" i="5"/>
  <c r="J73" i="5"/>
  <c r="G74" i="5"/>
  <c r="H74" i="5"/>
  <c r="I74" i="5"/>
  <c r="J74" i="5"/>
  <c r="G70" i="5"/>
  <c r="H70" i="5"/>
  <c r="I70" i="5"/>
  <c r="J70" i="5"/>
  <c r="G71" i="5"/>
  <c r="H71" i="5"/>
  <c r="I71" i="5"/>
  <c r="J71" i="5"/>
  <c r="N67" i="5"/>
  <c r="M67" i="5"/>
  <c r="G58" i="5"/>
  <c r="H58" i="5"/>
  <c r="I58" i="5"/>
  <c r="J58" i="5"/>
  <c r="O73" i="5"/>
  <c r="P73" i="5"/>
  <c r="Q73" i="5" s="1"/>
  <c r="O74" i="5"/>
  <c r="P74" i="5"/>
  <c r="O75" i="5"/>
  <c r="R75" i="5"/>
  <c r="P75" i="5"/>
  <c r="O71" i="5"/>
  <c r="R71" i="5" s="1"/>
  <c r="P71" i="5"/>
  <c r="G65" i="5"/>
  <c r="H65" i="5"/>
  <c r="I65" i="5"/>
  <c r="J65" i="5"/>
  <c r="O67" i="5"/>
  <c r="R67" i="5"/>
  <c r="P67" i="5"/>
  <c r="F49" i="6"/>
  <c r="L27" i="6"/>
  <c r="M27" i="6"/>
  <c r="L28" i="6"/>
  <c r="M28" i="6"/>
  <c r="O27" i="6"/>
  <c r="P27" i="6"/>
  <c r="O28" i="6"/>
  <c r="R28" i="6"/>
  <c r="P28" i="6"/>
  <c r="G20" i="6"/>
  <c r="I20" i="6"/>
  <c r="O65" i="5"/>
  <c r="P65" i="5"/>
  <c r="O58" i="5"/>
  <c r="P58" i="5"/>
  <c r="R58" i="5" s="1"/>
  <c r="E55" i="5"/>
  <c r="E54" i="5"/>
  <c r="E53" i="5" s="1"/>
  <c r="E94" i="5" s="1"/>
  <c r="F55" i="5"/>
  <c r="H55" i="5" s="1"/>
  <c r="D55" i="5"/>
  <c r="G39" i="5"/>
  <c r="H39" i="5"/>
  <c r="I39" i="5"/>
  <c r="J39" i="5"/>
  <c r="D41" i="6"/>
  <c r="D33" i="6"/>
  <c r="D12" i="6"/>
  <c r="D6" i="6"/>
  <c r="D48" i="6" s="1"/>
  <c r="E6" i="6"/>
  <c r="E12" i="6"/>
  <c r="G12" i="6" s="1"/>
  <c r="E33" i="6"/>
  <c r="G33" i="6" s="1"/>
  <c r="V41" i="6"/>
  <c r="V33" i="6"/>
  <c r="V12" i="6"/>
  <c r="V6" i="6"/>
  <c r="V48" i="6" s="1"/>
  <c r="O39" i="5"/>
  <c r="R39" i="5"/>
  <c r="P39" i="5"/>
  <c r="D81" i="6"/>
  <c r="E81" i="6"/>
  <c r="G81" i="6"/>
  <c r="C81" i="6"/>
  <c r="C6" i="6"/>
  <c r="K6" i="6"/>
  <c r="J6" i="6"/>
  <c r="G68" i="5"/>
  <c r="H68" i="5"/>
  <c r="I68" i="5"/>
  <c r="J68" i="5"/>
  <c r="G72" i="5"/>
  <c r="H72" i="5"/>
  <c r="I72" i="5"/>
  <c r="J72" i="5"/>
  <c r="G76" i="5"/>
  <c r="H76" i="5"/>
  <c r="I76" i="5"/>
  <c r="J76" i="5"/>
  <c r="G77" i="5"/>
  <c r="H77" i="5"/>
  <c r="I77" i="5"/>
  <c r="J77" i="5"/>
  <c r="G78" i="5"/>
  <c r="H78" i="5"/>
  <c r="I78" i="5"/>
  <c r="J78" i="5"/>
  <c r="G79" i="5"/>
  <c r="H79" i="5"/>
  <c r="I79" i="5"/>
  <c r="J79" i="5"/>
  <c r="G80" i="5"/>
  <c r="H80" i="5"/>
  <c r="I80" i="5"/>
  <c r="J80" i="5"/>
  <c r="G81" i="5"/>
  <c r="H81" i="5"/>
  <c r="I81" i="5"/>
  <c r="J81" i="5"/>
  <c r="G82" i="5"/>
  <c r="H82" i="5"/>
  <c r="I82" i="5"/>
  <c r="J82" i="5"/>
  <c r="G83" i="5"/>
  <c r="H83" i="5"/>
  <c r="I83" i="5"/>
  <c r="J83" i="5"/>
  <c r="G84" i="5"/>
  <c r="H84" i="5"/>
  <c r="I84" i="5"/>
  <c r="J84" i="5"/>
  <c r="G85" i="5"/>
  <c r="H85" i="5"/>
  <c r="I85" i="5"/>
  <c r="J85" i="5"/>
  <c r="G86" i="5"/>
  <c r="H86" i="5"/>
  <c r="I86" i="5"/>
  <c r="J86" i="5"/>
  <c r="G87" i="5"/>
  <c r="H87" i="5"/>
  <c r="I87" i="5"/>
  <c r="J87" i="5"/>
  <c r="G88" i="5"/>
  <c r="H88" i="5"/>
  <c r="I88" i="5"/>
  <c r="J88" i="5"/>
  <c r="G89" i="5"/>
  <c r="H89" i="5"/>
  <c r="I89" i="5"/>
  <c r="J89" i="5"/>
  <c r="J63" i="5"/>
  <c r="I63" i="5"/>
  <c r="H63" i="5"/>
  <c r="G63" i="5"/>
  <c r="O68" i="5"/>
  <c r="R68" i="5"/>
  <c r="P68" i="5"/>
  <c r="O82" i="5"/>
  <c r="P82" i="5"/>
  <c r="O83" i="5"/>
  <c r="P83" i="5"/>
  <c r="O84" i="5"/>
  <c r="P84" i="5"/>
  <c r="O85" i="5"/>
  <c r="P85" i="5"/>
  <c r="Q85" i="5" s="1"/>
  <c r="O86" i="5"/>
  <c r="R86" i="5"/>
  <c r="P86" i="5"/>
  <c r="O87" i="5"/>
  <c r="P87" i="5"/>
  <c r="O88" i="5"/>
  <c r="P88" i="5"/>
  <c r="Q88" i="5" s="1"/>
  <c r="O89" i="5"/>
  <c r="P89" i="5"/>
  <c r="O90" i="5"/>
  <c r="Q90" i="5"/>
  <c r="P90" i="5"/>
  <c r="O91" i="5"/>
  <c r="P91" i="5"/>
  <c r="F11" i="6"/>
  <c r="F7" i="6"/>
  <c r="F8" i="6"/>
  <c r="F9" i="6"/>
  <c r="F10" i="6"/>
  <c r="O77" i="5"/>
  <c r="P77" i="5"/>
  <c r="O78" i="5"/>
  <c r="P78" i="5"/>
  <c r="O79" i="5"/>
  <c r="P79" i="5"/>
  <c r="O80" i="5"/>
  <c r="P80" i="5"/>
  <c r="O81" i="5"/>
  <c r="P81" i="5"/>
  <c r="O33" i="5"/>
  <c r="P33" i="5"/>
  <c r="E31" i="5"/>
  <c r="F31" i="5"/>
  <c r="H31" i="5" s="1"/>
  <c r="D31" i="5"/>
  <c r="J31" i="5" s="1"/>
  <c r="D15" i="5"/>
  <c r="E15" i="5"/>
  <c r="F15" i="5"/>
  <c r="I15" i="5" s="1"/>
  <c r="P63" i="5"/>
  <c r="O63" i="5"/>
  <c r="O34" i="5"/>
  <c r="P34" i="5"/>
  <c r="Q34" i="5" s="1"/>
  <c r="E21" i="5"/>
  <c r="E26" i="5"/>
  <c r="C41" i="6"/>
  <c r="C33" i="6"/>
  <c r="C12" i="6"/>
  <c r="L31" i="5"/>
  <c r="M33" i="5"/>
  <c r="N33" i="5"/>
  <c r="K31" i="5"/>
  <c r="F35" i="6"/>
  <c r="G35" i="6"/>
  <c r="H35" i="6"/>
  <c r="I35" i="6"/>
  <c r="L35" i="6"/>
  <c r="L36" i="6"/>
  <c r="L37" i="6"/>
  <c r="L38" i="6"/>
  <c r="L39" i="6"/>
  <c r="L40" i="6"/>
  <c r="G59" i="5"/>
  <c r="H59" i="5"/>
  <c r="I59" i="5"/>
  <c r="J59" i="5"/>
  <c r="M59" i="5"/>
  <c r="N59" i="5"/>
  <c r="O59" i="5"/>
  <c r="Q59" i="5"/>
  <c r="P59" i="5"/>
  <c r="M91" i="5"/>
  <c r="N91" i="5"/>
  <c r="O72" i="5"/>
  <c r="P72" i="5"/>
  <c r="R72" i="5" s="1"/>
  <c r="O76" i="5"/>
  <c r="P76" i="5"/>
  <c r="M72" i="5"/>
  <c r="N72" i="5"/>
  <c r="M76" i="5"/>
  <c r="N76" i="5"/>
  <c r="M77" i="5"/>
  <c r="N77" i="5"/>
  <c r="M78" i="5"/>
  <c r="N78" i="5"/>
  <c r="M79" i="5"/>
  <c r="N79" i="5"/>
  <c r="M80" i="5"/>
  <c r="N80" i="5"/>
  <c r="M81" i="5"/>
  <c r="N81" i="5"/>
  <c r="M82" i="5"/>
  <c r="N82" i="5"/>
  <c r="M83" i="5"/>
  <c r="N83" i="5"/>
  <c r="M85" i="5"/>
  <c r="N85" i="5"/>
  <c r="M87" i="5"/>
  <c r="N87" i="5"/>
  <c r="M88" i="5"/>
  <c r="N88" i="5"/>
  <c r="M89" i="5"/>
  <c r="N89" i="5"/>
  <c r="M90" i="5"/>
  <c r="N90" i="5"/>
  <c r="M35" i="6"/>
  <c r="P35" i="6"/>
  <c r="Q35" i="6" s="1"/>
  <c r="O35" i="6"/>
  <c r="E43" i="5"/>
  <c r="D21" i="5"/>
  <c r="F21" i="5"/>
  <c r="J21" i="5" s="1"/>
  <c r="P20" i="6"/>
  <c r="G34" i="5"/>
  <c r="I34" i="5"/>
  <c r="L17" i="6"/>
  <c r="L18" i="6"/>
  <c r="L19" i="6"/>
  <c r="L20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4" i="6"/>
  <c r="M85" i="6"/>
  <c r="M86" i="6"/>
  <c r="M87" i="6"/>
  <c r="M49" i="6"/>
  <c r="M50" i="6"/>
  <c r="M7" i="6"/>
  <c r="M8" i="6"/>
  <c r="M9" i="6"/>
  <c r="M10" i="6"/>
  <c r="M11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9" i="6"/>
  <c r="M30" i="6"/>
  <c r="M31" i="6"/>
  <c r="M32" i="6"/>
  <c r="M34" i="6"/>
  <c r="M36" i="6"/>
  <c r="M37" i="6"/>
  <c r="M38" i="6"/>
  <c r="M39" i="6"/>
  <c r="M40" i="6"/>
  <c r="M42" i="6"/>
  <c r="M43" i="6"/>
  <c r="M44" i="6"/>
  <c r="M45" i="6"/>
  <c r="M46" i="6"/>
  <c r="M47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3" i="6"/>
  <c r="I84" i="6"/>
  <c r="I85" i="6"/>
  <c r="I86" i="6"/>
  <c r="I87" i="6"/>
  <c r="I49" i="6"/>
  <c r="I50" i="6"/>
  <c r="I7" i="6"/>
  <c r="I8" i="6"/>
  <c r="I9" i="6"/>
  <c r="I10" i="6"/>
  <c r="I11" i="6"/>
  <c r="I13" i="6"/>
  <c r="I14" i="6"/>
  <c r="I15" i="6"/>
  <c r="I16" i="6"/>
  <c r="I17" i="6"/>
  <c r="I18" i="6"/>
  <c r="I19" i="6"/>
  <c r="I21" i="6"/>
  <c r="I22" i="6"/>
  <c r="I23" i="6"/>
  <c r="I24" i="6"/>
  <c r="I25" i="6"/>
  <c r="I26" i="6"/>
  <c r="I29" i="6"/>
  <c r="I30" i="6"/>
  <c r="I31" i="6"/>
  <c r="I32" i="6"/>
  <c r="I34" i="6"/>
  <c r="I36" i="6"/>
  <c r="I37" i="6"/>
  <c r="I38" i="6"/>
  <c r="I39" i="6"/>
  <c r="I40" i="6"/>
  <c r="I42" i="6"/>
  <c r="I43" i="6"/>
  <c r="I44" i="6"/>
  <c r="I45" i="6"/>
  <c r="I46" i="6"/>
  <c r="I47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2" i="6"/>
  <c r="G83" i="6"/>
  <c r="G84" i="6"/>
  <c r="G85" i="6"/>
  <c r="G86" i="6"/>
  <c r="G87" i="6"/>
  <c r="G49" i="6"/>
  <c r="G50" i="6"/>
  <c r="G7" i="6"/>
  <c r="G8" i="6"/>
  <c r="G9" i="6"/>
  <c r="G10" i="6"/>
  <c r="G11" i="6"/>
  <c r="G13" i="6"/>
  <c r="G14" i="6"/>
  <c r="G15" i="6"/>
  <c r="G16" i="6"/>
  <c r="G17" i="6"/>
  <c r="G18" i="6"/>
  <c r="G19" i="6"/>
  <c r="G21" i="6"/>
  <c r="G22" i="6"/>
  <c r="G23" i="6"/>
  <c r="G24" i="6"/>
  <c r="G25" i="6"/>
  <c r="G26" i="6"/>
  <c r="G29" i="6"/>
  <c r="G30" i="6"/>
  <c r="G31" i="6"/>
  <c r="G32" i="6"/>
  <c r="G34" i="6"/>
  <c r="G36" i="6"/>
  <c r="G37" i="6"/>
  <c r="G38" i="6"/>
  <c r="G39" i="6"/>
  <c r="G40" i="6"/>
  <c r="G42" i="6"/>
  <c r="G43" i="6"/>
  <c r="G44" i="6"/>
  <c r="G45" i="6"/>
  <c r="G46" i="6"/>
  <c r="G47" i="6"/>
  <c r="O38" i="6"/>
  <c r="R38" i="6" s="1"/>
  <c r="P38" i="6"/>
  <c r="O39" i="6"/>
  <c r="P39" i="6"/>
  <c r="R39" i="6"/>
  <c r="O40" i="6"/>
  <c r="P40" i="6"/>
  <c r="Q40" i="6" s="1"/>
  <c r="N56" i="5"/>
  <c r="N57" i="5"/>
  <c r="N61" i="5"/>
  <c r="N62" i="5"/>
  <c r="N12" i="5"/>
  <c r="N13" i="5"/>
  <c r="N14" i="5"/>
  <c r="N16" i="5"/>
  <c r="N17" i="5"/>
  <c r="N18" i="5"/>
  <c r="N19" i="5"/>
  <c r="N20" i="5"/>
  <c r="N22" i="5"/>
  <c r="N23" i="5"/>
  <c r="N24" i="5"/>
  <c r="N25" i="5"/>
  <c r="N27" i="5"/>
  <c r="N28" i="5"/>
  <c r="N29" i="5"/>
  <c r="N30" i="5"/>
  <c r="N32" i="5"/>
  <c r="N34" i="5"/>
  <c r="N36" i="5"/>
  <c r="N38" i="5"/>
  <c r="N40" i="5"/>
  <c r="N41" i="5"/>
  <c r="N42" i="5"/>
  <c r="N44" i="5"/>
  <c r="N45" i="5"/>
  <c r="N46" i="5"/>
  <c r="N47" i="5"/>
  <c r="N48" i="5"/>
  <c r="N49" i="5"/>
  <c r="N51" i="5"/>
  <c r="J56" i="5"/>
  <c r="J57" i="5"/>
  <c r="J61" i="5"/>
  <c r="J62" i="5"/>
  <c r="J12" i="5"/>
  <c r="J13" i="5"/>
  <c r="J14" i="5"/>
  <c r="J16" i="5"/>
  <c r="J17" i="5"/>
  <c r="J18" i="5"/>
  <c r="J19" i="5"/>
  <c r="J20" i="5"/>
  <c r="J22" i="5"/>
  <c r="J23" i="5"/>
  <c r="J24" i="5"/>
  <c r="J25" i="5"/>
  <c r="J27" i="5"/>
  <c r="J28" i="5"/>
  <c r="J29" i="5"/>
  <c r="J30" i="5"/>
  <c r="J32" i="5"/>
  <c r="J34" i="5"/>
  <c r="J36" i="5"/>
  <c r="J38" i="5"/>
  <c r="J40" i="5"/>
  <c r="J41" i="5"/>
  <c r="J42" i="5"/>
  <c r="J44" i="5"/>
  <c r="J45" i="5"/>
  <c r="J46" i="5"/>
  <c r="J47" i="5"/>
  <c r="J48" i="5"/>
  <c r="J49" i="5"/>
  <c r="J51" i="5"/>
  <c r="H56" i="5"/>
  <c r="H57" i="5"/>
  <c r="H61" i="5"/>
  <c r="H62" i="5"/>
  <c r="H95" i="5"/>
  <c r="H96" i="5"/>
  <c r="H97" i="5"/>
  <c r="H98" i="5"/>
  <c r="H100" i="5"/>
  <c r="H22" i="5"/>
  <c r="H23" i="5"/>
  <c r="H24" i="5"/>
  <c r="H25" i="5"/>
  <c r="H27" i="5"/>
  <c r="H28" i="5"/>
  <c r="H29" i="5"/>
  <c r="H30" i="5"/>
  <c r="H32" i="5"/>
  <c r="H34" i="5"/>
  <c r="H36" i="5"/>
  <c r="H38" i="5"/>
  <c r="H40" i="5"/>
  <c r="H41" i="5"/>
  <c r="H42" i="5"/>
  <c r="H44" i="5"/>
  <c r="H45" i="5"/>
  <c r="H46" i="5"/>
  <c r="H47" i="5"/>
  <c r="H48" i="5"/>
  <c r="H49" i="5"/>
  <c r="H51" i="5"/>
  <c r="H12" i="5"/>
  <c r="H13" i="5"/>
  <c r="H14" i="5"/>
  <c r="H16" i="5"/>
  <c r="H17" i="5"/>
  <c r="H18" i="5"/>
  <c r="H19" i="5"/>
  <c r="H20" i="5"/>
  <c r="L15" i="5"/>
  <c r="K15" i="5"/>
  <c r="P47" i="6"/>
  <c r="G56" i="5"/>
  <c r="G57" i="5"/>
  <c r="G45" i="5"/>
  <c r="G46" i="5"/>
  <c r="G47" i="5"/>
  <c r="G48" i="5"/>
  <c r="O25" i="5"/>
  <c r="P25" i="5"/>
  <c r="M12" i="5"/>
  <c r="M13" i="5"/>
  <c r="M14" i="5"/>
  <c r="F22" i="6"/>
  <c r="H22" i="6"/>
  <c r="P22" i="6"/>
  <c r="R22" i="6"/>
  <c r="I25" i="5"/>
  <c r="M61" i="5"/>
  <c r="O61" i="5"/>
  <c r="P61" i="5"/>
  <c r="I61" i="5"/>
  <c r="G61" i="5"/>
  <c r="O30" i="5"/>
  <c r="P30" i="5"/>
  <c r="L21" i="6"/>
  <c r="H40" i="6"/>
  <c r="F40" i="6"/>
  <c r="H38" i="6"/>
  <c r="F38" i="6"/>
  <c r="M34" i="5"/>
  <c r="G62" i="5"/>
  <c r="G30" i="5"/>
  <c r="I30" i="5"/>
  <c r="G25" i="5"/>
  <c r="F26" i="5"/>
  <c r="I26" i="5" s="1"/>
  <c r="D26" i="5"/>
  <c r="K33" i="6"/>
  <c r="J33" i="6"/>
  <c r="J12" i="6"/>
  <c r="K12" i="6"/>
  <c r="K48" i="6"/>
  <c r="K51" i="6"/>
  <c r="K88" i="6" s="1"/>
  <c r="K50" i="5"/>
  <c r="L50" i="5"/>
  <c r="F20" i="6"/>
  <c r="H20" i="6"/>
  <c r="O62" i="5"/>
  <c r="P62" i="5"/>
  <c r="Q62" i="5" s="1"/>
  <c r="M62" i="5"/>
  <c r="I62" i="5"/>
  <c r="L43" i="6"/>
  <c r="O14" i="5"/>
  <c r="R14" i="5"/>
  <c r="P14" i="5"/>
  <c r="P21" i="6"/>
  <c r="L10" i="6"/>
  <c r="L11" i="6"/>
  <c r="P47" i="5"/>
  <c r="L55" i="5"/>
  <c r="M55" i="5" s="1"/>
  <c r="K55" i="5"/>
  <c r="K54" i="5" s="1"/>
  <c r="K53" i="5" s="1"/>
  <c r="M47" i="5"/>
  <c r="M48" i="5"/>
  <c r="M36" i="5"/>
  <c r="M32" i="5"/>
  <c r="M51" i="5"/>
  <c r="M44" i="5"/>
  <c r="M45" i="5"/>
  <c r="M46" i="5"/>
  <c r="G49" i="5"/>
  <c r="I49" i="5"/>
  <c r="E50" i="5"/>
  <c r="F50" i="5"/>
  <c r="D50" i="5"/>
  <c r="J50" i="5"/>
  <c r="M56" i="5"/>
  <c r="M57" i="5"/>
  <c r="I32" i="5"/>
  <c r="G32" i="5"/>
  <c r="L22" i="6"/>
  <c r="L23" i="6"/>
  <c r="L24" i="6"/>
  <c r="L49" i="6"/>
  <c r="L50" i="6"/>
  <c r="L46" i="6"/>
  <c r="L47" i="6"/>
  <c r="L13" i="6"/>
  <c r="L14" i="6"/>
  <c r="L15" i="6"/>
  <c r="F29" i="6"/>
  <c r="H29" i="6"/>
  <c r="L29" i="6"/>
  <c r="O29" i="6"/>
  <c r="P29" i="6"/>
  <c r="L43" i="5"/>
  <c r="M43" i="5" s="1"/>
  <c r="G12" i="5"/>
  <c r="G13" i="5"/>
  <c r="L26" i="5"/>
  <c r="P26" i="5" s="1"/>
  <c r="K26" i="5"/>
  <c r="L21" i="5"/>
  <c r="N21" i="5" s="1"/>
  <c r="K21" i="5"/>
  <c r="E11" i="5"/>
  <c r="F34" i="6"/>
  <c r="F36" i="6"/>
  <c r="F37" i="6"/>
  <c r="F39" i="6"/>
  <c r="F42" i="6"/>
  <c r="F43" i="6"/>
  <c r="F44" i="6"/>
  <c r="F45" i="6"/>
  <c r="F46" i="6"/>
  <c r="F47" i="6"/>
  <c r="K41" i="6"/>
  <c r="J41" i="6"/>
  <c r="O41" i="6" s="1"/>
  <c r="R41" i="6" s="1"/>
  <c r="L37" i="5"/>
  <c r="P37" i="5" s="1"/>
  <c r="K37" i="5"/>
  <c r="L11" i="5"/>
  <c r="P11" i="5" s="1"/>
  <c r="K11" i="5"/>
  <c r="O11" i="5" s="1"/>
  <c r="J81" i="6"/>
  <c r="K81" i="6"/>
  <c r="F11" i="5"/>
  <c r="F37" i="5"/>
  <c r="E37" i="5"/>
  <c r="E35" i="5"/>
  <c r="F43" i="5"/>
  <c r="F35" i="5"/>
  <c r="O49" i="5"/>
  <c r="P49" i="5"/>
  <c r="M49" i="5"/>
  <c r="L8" i="6"/>
  <c r="O46" i="6"/>
  <c r="Q46" i="6"/>
  <c r="P46" i="6"/>
  <c r="O47" i="6"/>
  <c r="H46" i="6"/>
  <c r="H47" i="6"/>
  <c r="P50" i="6"/>
  <c r="O50" i="6"/>
  <c r="P49" i="6"/>
  <c r="O49" i="6"/>
  <c r="L44" i="6"/>
  <c r="L34" i="6"/>
  <c r="H8" i="6"/>
  <c r="H9" i="6"/>
  <c r="H34" i="6"/>
  <c r="H43" i="6"/>
  <c r="H44" i="6"/>
  <c r="F25" i="6"/>
  <c r="H25" i="6"/>
  <c r="F26" i="6"/>
  <c r="H26" i="6"/>
  <c r="F14" i="6"/>
  <c r="H14" i="6"/>
  <c r="F15" i="6"/>
  <c r="H15" i="6"/>
  <c r="F16" i="6"/>
  <c r="H16" i="6"/>
  <c r="F17" i="6"/>
  <c r="H17" i="6"/>
  <c r="F18" i="6"/>
  <c r="H18" i="6"/>
  <c r="F19" i="6"/>
  <c r="H19" i="6"/>
  <c r="P34" i="6"/>
  <c r="O34" i="6"/>
  <c r="P43" i="6"/>
  <c r="O43" i="6"/>
  <c r="P44" i="6"/>
  <c r="O44" i="6"/>
  <c r="P45" i="6"/>
  <c r="O45" i="6"/>
  <c r="O14" i="6"/>
  <c r="P14" i="6"/>
  <c r="R14" i="6"/>
  <c r="O15" i="6"/>
  <c r="P15" i="6"/>
  <c r="R15" i="6"/>
  <c r="O16" i="6"/>
  <c r="P16" i="6"/>
  <c r="O17" i="6"/>
  <c r="P17" i="6"/>
  <c r="Q17" i="6"/>
  <c r="O18" i="6"/>
  <c r="P18" i="6"/>
  <c r="Q18" i="6"/>
  <c r="O19" i="6"/>
  <c r="P19" i="6"/>
  <c r="Q19" i="6"/>
  <c r="O20" i="6"/>
  <c r="R20" i="6"/>
  <c r="O21" i="6"/>
  <c r="R21" i="6"/>
  <c r="O22" i="6"/>
  <c r="O23" i="6"/>
  <c r="P23" i="6"/>
  <c r="O24" i="6"/>
  <c r="P24" i="6"/>
  <c r="O25" i="6"/>
  <c r="Q25" i="6" s="1"/>
  <c r="P25" i="6"/>
  <c r="O26" i="6"/>
  <c r="P26" i="6"/>
  <c r="Q26" i="6" s="1"/>
  <c r="O8" i="6"/>
  <c r="P8" i="6"/>
  <c r="O9" i="6"/>
  <c r="R9" i="6" s="1"/>
  <c r="P9" i="6"/>
  <c r="L25" i="6"/>
  <c r="L26" i="6"/>
  <c r="F21" i="6"/>
  <c r="H21" i="6"/>
  <c r="P17" i="5"/>
  <c r="O17" i="5"/>
  <c r="Q17" i="5" s="1"/>
  <c r="P42" i="5"/>
  <c r="R42" i="5" s="1"/>
  <c r="O42" i="5"/>
  <c r="P45" i="5"/>
  <c r="Q45" i="5" s="1"/>
  <c r="O45" i="5"/>
  <c r="P46" i="5"/>
  <c r="R46" i="5" s="1"/>
  <c r="O46" i="5"/>
  <c r="D43" i="5"/>
  <c r="F13" i="6"/>
  <c r="F23" i="6"/>
  <c r="F24" i="6"/>
  <c r="F30" i="6"/>
  <c r="F31" i="6"/>
  <c r="F32" i="6"/>
  <c r="F50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4" i="6"/>
  <c r="F85" i="6"/>
  <c r="F86" i="6"/>
  <c r="F87" i="6"/>
  <c r="G16" i="5"/>
  <c r="G17" i="5"/>
  <c r="G18" i="5"/>
  <c r="G19" i="5"/>
  <c r="G20" i="5"/>
  <c r="G22" i="5"/>
  <c r="G23" i="5"/>
  <c r="G24" i="5"/>
  <c r="G27" i="5"/>
  <c r="G28" i="5"/>
  <c r="G29" i="5"/>
  <c r="G36" i="5"/>
  <c r="G38" i="5"/>
  <c r="G40" i="5"/>
  <c r="G41" i="5"/>
  <c r="G42" i="5"/>
  <c r="G44" i="5"/>
  <c r="G51" i="5"/>
  <c r="O7" i="6"/>
  <c r="P7" i="6"/>
  <c r="O10" i="6"/>
  <c r="P10" i="6"/>
  <c r="O11" i="6"/>
  <c r="P11" i="6"/>
  <c r="Q11" i="6"/>
  <c r="O13" i="6"/>
  <c r="P13" i="6"/>
  <c r="O30" i="6"/>
  <c r="P30" i="6"/>
  <c r="O31" i="6"/>
  <c r="P31" i="6"/>
  <c r="R31" i="6" s="1"/>
  <c r="O32" i="6"/>
  <c r="P32" i="6"/>
  <c r="O36" i="6"/>
  <c r="Q36" i="6" s="1"/>
  <c r="P36" i="6"/>
  <c r="O37" i="6"/>
  <c r="P37" i="6"/>
  <c r="O42" i="6"/>
  <c r="P42" i="6"/>
  <c r="Q42" i="6" s="1"/>
  <c r="H42" i="6"/>
  <c r="L42" i="6"/>
  <c r="L87" i="6"/>
  <c r="L86" i="6"/>
  <c r="L85" i="6"/>
  <c r="L84" i="6"/>
  <c r="L45" i="6"/>
  <c r="D37" i="5"/>
  <c r="D35" i="5" s="1"/>
  <c r="O37" i="5"/>
  <c r="I23" i="5"/>
  <c r="I22" i="5"/>
  <c r="P23" i="5"/>
  <c r="R23" i="5" s="1"/>
  <c r="O23" i="5"/>
  <c r="P22" i="5"/>
  <c r="O22" i="5"/>
  <c r="P24" i="5"/>
  <c r="Q24" i="5" s="1"/>
  <c r="O24" i="5"/>
  <c r="L7" i="6"/>
  <c r="H7" i="6"/>
  <c r="D11" i="5"/>
  <c r="L16" i="6"/>
  <c r="O52" i="6"/>
  <c r="R52" i="6" s="1"/>
  <c r="P52" i="6"/>
  <c r="O53" i="6"/>
  <c r="P53" i="6"/>
  <c r="O54" i="6"/>
  <c r="O55" i="6"/>
  <c r="P55" i="6"/>
  <c r="Q55" i="6" s="1"/>
  <c r="O56" i="6"/>
  <c r="P56" i="6"/>
  <c r="O57" i="6"/>
  <c r="O58" i="6"/>
  <c r="O59" i="6"/>
  <c r="P59" i="6"/>
  <c r="O60" i="6"/>
  <c r="R60" i="6" s="1"/>
  <c r="P60" i="6"/>
  <c r="Q60" i="6" s="1"/>
  <c r="O61" i="6"/>
  <c r="P61" i="6"/>
  <c r="R61" i="6"/>
  <c r="O62" i="6"/>
  <c r="P62" i="6"/>
  <c r="Q62" i="6" s="1"/>
  <c r="O63" i="6"/>
  <c r="Q63" i="6"/>
  <c r="P63" i="6"/>
  <c r="R63" i="6" s="1"/>
  <c r="O64" i="6"/>
  <c r="P64" i="6"/>
  <c r="Q64" i="6"/>
  <c r="O65" i="6"/>
  <c r="P65" i="6"/>
  <c r="Q65" i="6"/>
  <c r="O66" i="6"/>
  <c r="P66" i="6"/>
  <c r="Q66" i="6"/>
  <c r="O67" i="6"/>
  <c r="O68" i="6"/>
  <c r="O69" i="6"/>
  <c r="P69" i="6"/>
  <c r="R69" i="6" s="1"/>
  <c r="O70" i="6"/>
  <c r="P70" i="6"/>
  <c r="Q70" i="6"/>
  <c r="O71" i="6"/>
  <c r="P71" i="6"/>
  <c r="O72" i="6"/>
  <c r="P72" i="6"/>
  <c r="R72" i="6" s="1"/>
  <c r="O73" i="6"/>
  <c r="O74" i="6"/>
  <c r="O75" i="6"/>
  <c r="P75" i="6"/>
  <c r="O76" i="6"/>
  <c r="P76" i="6"/>
  <c r="R76" i="6" s="1"/>
  <c r="O77" i="6"/>
  <c r="P77" i="6"/>
  <c r="Q77" i="6" s="1"/>
  <c r="O78" i="6"/>
  <c r="P78" i="6"/>
  <c r="R78" i="6" s="1"/>
  <c r="O79" i="6"/>
  <c r="P79" i="6"/>
  <c r="R79" i="6" s="1"/>
  <c r="O80" i="6"/>
  <c r="O82" i="6"/>
  <c r="P82" i="6"/>
  <c r="O83" i="6"/>
  <c r="P83" i="6"/>
  <c r="O84" i="6"/>
  <c r="R84" i="6" s="1"/>
  <c r="P84" i="6"/>
  <c r="Q84" i="6" s="1"/>
  <c r="O85" i="6"/>
  <c r="R85" i="6"/>
  <c r="P85" i="6"/>
  <c r="O86" i="6"/>
  <c r="R86" i="6"/>
  <c r="P86" i="6"/>
  <c r="O87" i="6"/>
  <c r="P87" i="6"/>
  <c r="R87" i="6" s="1"/>
  <c r="H36" i="6"/>
  <c r="H37" i="6"/>
  <c r="H39" i="6"/>
  <c r="H45" i="6"/>
  <c r="H23" i="6"/>
  <c r="N23" i="6"/>
  <c r="H24" i="6"/>
  <c r="N24" i="6"/>
  <c r="I27" i="5"/>
  <c r="F99" i="5"/>
  <c r="I99" i="5"/>
  <c r="P54" i="6"/>
  <c r="P67" i="6"/>
  <c r="Q67" i="6"/>
  <c r="R67" i="6"/>
  <c r="O57" i="5"/>
  <c r="P57" i="5"/>
  <c r="H10" i="6"/>
  <c r="H11" i="6"/>
  <c r="H13" i="6"/>
  <c r="H30" i="6"/>
  <c r="H31" i="6"/>
  <c r="H32" i="6"/>
  <c r="H49" i="6"/>
  <c r="H50" i="6"/>
  <c r="H52" i="6"/>
  <c r="H53" i="6"/>
  <c r="H54" i="6"/>
  <c r="H55" i="6"/>
  <c r="H56" i="6"/>
  <c r="H58" i="6"/>
  <c r="H59" i="6"/>
  <c r="H60" i="6"/>
  <c r="H62" i="6"/>
  <c r="H63" i="6"/>
  <c r="H64" i="6"/>
  <c r="H65" i="6"/>
  <c r="H66" i="6"/>
  <c r="H68" i="6"/>
  <c r="H69" i="6"/>
  <c r="H70" i="6"/>
  <c r="H71" i="6"/>
  <c r="H72" i="6"/>
  <c r="H74" i="6"/>
  <c r="H75" i="6"/>
  <c r="H76" i="6"/>
  <c r="H77" i="6"/>
  <c r="H78" i="6"/>
  <c r="H79" i="6"/>
  <c r="H84" i="6"/>
  <c r="H85" i="6"/>
  <c r="H86" i="6"/>
  <c r="H87" i="6"/>
  <c r="N13" i="6"/>
  <c r="O27" i="5"/>
  <c r="P27" i="5"/>
  <c r="M27" i="5"/>
  <c r="O96" i="5"/>
  <c r="P96" i="5"/>
  <c r="O97" i="5"/>
  <c r="P97" i="5"/>
  <c r="R97" i="5" s="1"/>
  <c r="O98" i="5"/>
  <c r="P98" i="5"/>
  <c r="K99" i="5"/>
  <c r="L99" i="5"/>
  <c r="M99" i="5" s="1"/>
  <c r="O100" i="5"/>
  <c r="P100" i="5"/>
  <c r="P95" i="5"/>
  <c r="Q95" i="5" s="1"/>
  <c r="O95" i="5"/>
  <c r="M98" i="5"/>
  <c r="N98" i="5"/>
  <c r="N97" i="5"/>
  <c r="M97" i="5"/>
  <c r="I95" i="5"/>
  <c r="J95" i="5"/>
  <c r="I96" i="5"/>
  <c r="J96" i="5"/>
  <c r="I97" i="5"/>
  <c r="J97" i="5"/>
  <c r="I98" i="5"/>
  <c r="J98" i="5"/>
  <c r="P20" i="5"/>
  <c r="R20" i="5"/>
  <c r="I12" i="5"/>
  <c r="I13" i="5"/>
  <c r="I16" i="5"/>
  <c r="I17" i="5"/>
  <c r="I18" i="5"/>
  <c r="I19" i="5"/>
  <c r="I28" i="5"/>
  <c r="I29" i="5"/>
  <c r="I36" i="5"/>
  <c r="I38" i="5"/>
  <c r="I40" i="5"/>
  <c r="I41" i="5"/>
  <c r="I42" i="5"/>
  <c r="I44" i="5"/>
  <c r="I47" i="5"/>
  <c r="I48" i="5"/>
  <c r="I100" i="5"/>
  <c r="J100" i="5"/>
  <c r="O38" i="5"/>
  <c r="P38" i="5"/>
  <c r="M38" i="5"/>
  <c r="M40" i="5"/>
  <c r="M41" i="5"/>
  <c r="M42" i="5"/>
  <c r="O32" i="5"/>
  <c r="Q32" i="5"/>
  <c r="P32" i="5"/>
  <c r="M28" i="5"/>
  <c r="M29" i="5"/>
  <c r="M30" i="5"/>
  <c r="O28" i="5"/>
  <c r="P28" i="5"/>
  <c r="Q28" i="5" s="1"/>
  <c r="O29" i="5"/>
  <c r="P29" i="5"/>
  <c r="P18" i="5"/>
  <c r="O18" i="5"/>
  <c r="P19" i="5"/>
  <c r="Q19" i="5" s="1"/>
  <c r="O19" i="5"/>
  <c r="O56" i="5"/>
  <c r="Q56" i="5" s="1"/>
  <c r="P56" i="5"/>
  <c r="M100" i="5"/>
  <c r="N100" i="5"/>
  <c r="N6" i="6"/>
  <c r="N32" i="6"/>
  <c r="M16" i="5"/>
  <c r="O16" i="5"/>
  <c r="P16" i="5"/>
  <c r="Q16" i="5" s="1"/>
  <c r="O47" i="5"/>
  <c r="R47" i="5"/>
  <c r="P40" i="5"/>
  <c r="O40" i="5"/>
  <c r="Q40" i="5" s="1"/>
  <c r="P41" i="5"/>
  <c r="O41" i="5"/>
  <c r="P36" i="5"/>
  <c r="O36" i="5"/>
  <c r="L9" i="6"/>
  <c r="L30" i="6"/>
  <c r="L31" i="6"/>
  <c r="L32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C11" i="5"/>
  <c r="C15" i="5"/>
  <c r="C24" i="5"/>
  <c r="C21" i="5" s="1"/>
  <c r="C10" i="5" s="1"/>
  <c r="C52" i="5" s="1"/>
  <c r="C101" i="5" s="1"/>
  <c r="C50" i="5"/>
  <c r="C55" i="5"/>
  <c r="C54" i="5" s="1"/>
  <c r="C53" i="5" s="1"/>
  <c r="C60" i="5"/>
  <c r="C99" i="5"/>
  <c r="O12" i="5"/>
  <c r="P12" i="5"/>
  <c r="P13" i="5"/>
  <c r="O13" i="5"/>
  <c r="P44" i="5"/>
  <c r="O44" i="5"/>
  <c r="R44" i="5" s="1"/>
  <c r="Q44" i="5"/>
  <c r="O48" i="5"/>
  <c r="P48" i="5"/>
  <c r="O51" i="5"/>
  <c r="P51" i="5"/>
  <c r="M19" i="5"/>
  <c r="M24" i="5"/>
  <c r="M21" i="5"/>
  <c r="C43" i="5"/>
  <c r="N49" i="6"/>
  <c r="N16" i="6"/>
  <c r="N20" i="6"/>
  <c r="N30" i="6"/>
  <c r="N31" i="6"/>
  <c r="N33" i="6"/>
  <c r="N12" i="6"/>
  <c r="N11" i="6"/>
  <c r="N10" i="6"/>
  <c r="N9" i="6"/>
  <c r="I24" i="5"/>
  <c r="H67" i="6"/>
  <c r="H61" i="6"/>
  <c r="P74" i="6"/>
  <c r="R74" i="6"/>
  <c r="P68" i="6"/>
  <c r="Q68" i="6" s="1"/>
  <c r="P58" i="6"/>
  <c r="R58" i="6"/>
  <c r="P57" i="6"/>
  <c r="Q57" i="6" s="1"/>
  <c r="H57" i="6"/>
  <c r="P73" i="6"/>
  <c r="Q73" i="6" s="1"/>
  <c r="R73" i="6"/>
  <c r="H73" i="6"/>
  <c r="H80" i="6"/>
  <c r="P80" i="6"/>
  <c r="Q80" i="6" s="1"/>
  <c r="N48" i="6"/>
  <c r="N51" i="6"/>
  <c r="I57" i="5"/>
  <c r="I56" i="5"/>
  <c r="Q54" i="6"/>
  <c r="R62" i="6"/>
  <c r="Q78" i="6"/>
  <c r="Q79" i="6"/>
  <c r="R54" i="6"/>
  <c r="R65" i="6"/>
  <c r="Q69" i="6"/>
  <c r="R55" i="6"/>
  <c r="Q74" i="6"/>
  <c r="Q71" i="6"/>
  <c r="R71" i="6"/>
  <c r="Q59" i="6"/>
  <c r="R59" i="6"/>
  <c r="R56" i="6"/>
  <c r="Q56" i="6"/>
  <c r="Q58" i="6"/>
  <c r="R75" i="6"/>
  <c r="Q75" i="6"/>
  <c r="R53" i="6"/>
  <c r="Q53" i="6"/>
  <c r="Q52" i="6"/>
  <c r="Q85" i="6"/>
  <c r="R77" i="6"/>
  <c r="Q23" i="6"/>
  <c r="J99" i="5"/>
  <c r="H99" i="5"/>
  <c r="O81" i="6"/>
  <c r="P81" i="6"/>
  <c r="Q15" i="6"/>
  <c r="L41" i="6"/>
  <c r="L33" i="6"/>
  <c r="L48" i="6" s="1"/>
  <c r="L51" i="6" s="1"/>
  <c r="L88" i="6" s="1"/>
  <c r="R32" i="6"/>
  <c r="R42" i="6"/>
  <c r="M41" i="6"/>
  <c r="Q61" i="6"/>
  <c r="Q76" i="6"/>
  <c r="R70" i="6"/>
  <c r="Q87" i="6"/>
  <c r="Q86" i="6"/>
  <c r="R66" i="6"/>
  <c r="M33" i="6"/>
  <c r="R80" i="6"/>
  <c r="Q72" i="6"/>
  <c r="R64" i="6"/>
  <c r="Q33" i="5"/>
  <c r="R33" i="5"/>
  <c r="Q100" i="5"/>
  <c r="Q96" i="5"/>
  <c r="G43" i="5"/>
  <c r="Q13" i="5"/>
  <c r="M15" i="5"/>
  <c r="H26" i="5"/>
  <c r="Q63" i="5"/>
  <c r="Q80" i="5"/>
  <c r="M31" i="5"/>
  <c r="M37" i="5"/>
  <c r="P15" i="5"/>
  <c r="R100" i="5"/>
  <c r="R98" i="5"/>
  <c r="R96" i="5"/>
  <c r="Q91" i="5"/>
  <c r="R89" i="5"/>
  <c r="H60" i="5"/>
  <c r="P99" i="5"/>
  <c r="N15" i="5"/>
  <c r="R63" i="5"/>
  <c r="R80" i="5"/>
  <c r="R78" i="5"/>
  <c r="R91" i="5"/>
  <c r="Q89" i="5"/>
  <c r="I60" i="5"/>
  <c r="P21" i="5"/>
  <c r="K10" i="5"/>
  <c r="K52" i="5" s="1"/>
  <c r="R61" i="5"/>
  <c r="G26" i="5"/>
  <c r="O15" i="5"/>
  <c r="R15" i="5"/>
  <c r="Q98" i="5"/>
  <c r="O55" i="5"/>
  <c r="Q23" i="5"/>
  <c r="Q71" i="5"/>
  <c r="H50" i="5"/>
  <c r="G50" i="5"/>
  <c r="Q61" i="5"/>
  <c r="R88" i="5"/>
  <c r="Q87" i="5"/>
  <c r="O99" i="5"/>
  <c r="N99" i="5"/>
  <c r="I21" i="5"/>
  <c r="R76" i="5"/>
  <c r="K35" i="5"/>
  <c r="N37" i="5"/>
  <c r="R62" i="5"/>
  <c r="P50" i="5"/>
  <c r="G31" i="5"/>
  <c r="Q27" i="5"/>
  <c r="R16" i="5"/>
  <c r="O31" i="5"/>
  <c r="R13" i="5"/>
  <c r="Q14" i="5"/>
  <c r="O60" i="5"/>
  <c r="J60" i="5"/>
  <c r="R27" i="5"/>
  <c r="J37" i="5"/>
  <c r="R30" i="5"/>
  <c r="R99" i="5"/>
  <c r="Q99" i="5"/>
  <c r="Q13" i="6"/>
  <c r="R37" i="6"/>
  <c r="I41" i="6"/>
  <c r="F41" i="6"/>
  <c r="H41" i="6"/>
  <c r="G41" i="6"/>
  <c r="Q37" i="6"/>
  <c r="R27" i="6"/>
  <c r="F12" i="6"/>
  <c r="G6" i="6"/>
  <c r="H43" i="5"/>
  <c r="F54" i="5"/>
  <c r="F53" i="5"/>
  <c r="F94" i="5" s="1"/>
  <c r="G55" i="5"/>
  <c r="Q38" i="5"/>
  <c r="R65" i="5"/>
  <c r="H21" i="5"/>
  <c r="Q82" i="5"/>
  <c r="R66" i="5"/>
  <c r="R18" i="5"/>
  <c r="Q66" i="5"/>
  <c r="R85" i="5"/>
  <c r="Q30" i="5"/>
  <c r="R73" i="5"/>
  <c r="R38" i="5"/>
  <c r="R34" i="5"/>
  <c r="R87" i="5"/>
  <c r="R84" i="5"/>
  <c r="G60" i="5"/>
  <c r="R82" i="5"/>
  <c r="Q76" i="5"/>
  <c r="Q70" i="5"/>
  <c r="Q65" i="5"/>
  <c r="R57" i="5"/>
  <c r="R56" i="5"/>
  <c r="H37" i="5"/>
  <c r="Q41" i="5"/>
  <c r="I37" i="5"/>
  <c r="H35" i="5"/>
  <c r="G37" i="5"/>
  <c r="G35" i="5"/>
  <c r="E10" i="5"/>
  <c r="E52" i="5"/>
  <c r="G21" i="5"/>
  <c r="Q18" i="5"/>
  <c r="H15" i="5"/>
  <c r="F10" i="5"/>
  <c r="G10" i="5" s="1"/>
  <c r="G15" i="5"/>
  <c r="J15" i="5"/>
  <c r="D10" i="5"/>
  <c r="J10" i="5" s="1"/>
  <c r="I10" i="5"/>
  <c r="J11" i="5"/>
  <c r="G11" i="5"/>
  <c r="H11" i="5"/>
  <c r="I11" i="5"/>
  <c r="H54" i="5"/>
  <c r="G54" i="5"/>
  <c r="H10" i="5"/>
  <c r="F52" i="5"/>
  <c r="G52" i="5" s="1"/>
  <c r="M12" i="6"/>
  <c r="Q22" i="6"/>
  <c r="Q44" i="6"/>
  <c r="R34" i="6"/>
  <c r="Q27" i="6"/>
  <c r="R46" i="6"/>
  <c r="Q50" i="6"/>
  <c r="P41" i="6"/>
  <c r="Q41" i="6" s="1"/>
  <c r="R40" i="6"/>
  <c r="R36" i="6"/>
  <c r="O33" i="6"/>
  <c r="Q31" i="6"/>
  <c r="R26" i="6"/>
  <c r="R19" i="6"/>
  <c r="R17" i="6"/>
  <c r="L12" i="6"/>
  <c r="J48" i="6"/>
  <c r="M48" i="6"/>
  <c r="L6" i="6"/>
  <c r="Q9" i="6"/>
  <c r="M6" i="6"/>
  <c r="R7" i="6"/>
  <c r="R8" i="6"/>
  <c r="F33" i="6"/>
  <c r="R35" i="6"/>
  <c r="Q32" i="6"/>
  <c r="Q30" i="6"/>
  <c r="Q7" i="6"/>
  <c r="R23" i="6"/>
  <c r="R49" i="6"/>
  <c r="R29" i="6"/>
  <c r="R18" i="6"/>
  <c r="P33" i="6"/>
  <c r="Q33" i="6"/>
  <c r="Q43" i="6"/>
  <c r="Q49" i="6"/>
  <c r="R30" i="6"/>
  <c r="Q29" i="6"/>
  <c r="R47" i="6"/>
  <c r="R16" i="6"/>
  <c r="Q21" i="6"/>
  <c r="Q20" i="6"/>
  <c r="I6" i="6"/>
  <c r="R50" i="6"/>
  <c r="Q47" i="6"/>
  <c r="Q45" i="6"/>
  <c r="R45" i="6"/>
  <c r="R44" i="6"/>
  <c r="R43" i="6"/>
  <c r="Q39" i="6"/>
  <c r="Q38" i="6"/>
  <c r="I33" i="6"/>
  <c r="H33" i="6"/>
  <c r="Q34" i="6"/>
  <c r="Q28" i="6"/>
  <c r="P12" i="6"/>
  <c r="R25" i="6"/>
  <c r="R24" i="6"/>
  <c r="Q24" i="6"/>
  <c r="I12" i="6"/>
  <c r="Q16" i="6"/>
  <c r="Q14" i="6"/>
  <c r="R13" i="6"/>
  <c r="C48" i="6"/>
  <c r="C51" i="6"/>
  <c r="C88" i="6" s="1"/>
  <c r="H12" i="6"/>
  <c r="O12" i="6"/>
  <c r="R12" i="6" s="1"/>
  <c r="R11" i="6"/>
  <c r="H6" i="6"/>
  <c r="E48" i="6"/>
  <c r="F6" i="6"/>
  <c r="R10" i="6"/>
  <c r="P6" i="6"/>
  <c r="Q8" i="6"/>
  <c r="Q10" i="6"/>
  <c r="O6" i="6"/>
  <c r="R6" i="6" s="1"/>
  <c r="Q75" i="5"/>
  <c r="R90" i="5"/>
  <c r="J26" i="5"/>
  <c r="Q74" i="5"/>
  <c r="I31" i="5"/>
  <c r="D54" i="5"/>
  <c r="O54" i="5" s="1"/>
  <c r="Q69" i="5"/>
  <c r="O26" i="5"/>
  <c r="I50" i="5"/>
  <c r="Q64" i="5"/>
  <c r="R32" i="5"/>
  <c r="Q25" i="5"/>
  <c r="Q72" i="5"/>
  <c r="R81" i="5"/>
  <c r="Q79" i="5"/>
  <c r="Q77" i="5"/>
  <c r="R83" i="5"/>
  <c r="I55" i="5"/>
  <c r="Q86" i="5"/>
  <c r="R29" i="5"/>
  <c r="O50" i="5"/>
  <c r="Q67" i="5"/>
  <c r="Q81" i="5"/>
  <c r="Q83" i="5"/>
  <c r="R79" i="5"/>
  <c r="N11" i="5"/>
  <c r="N26" i="5"/>
  <c r="Q12" i="5"/>
  <c r="R41" i="5"/>
  <c r="Q29" i="5"/>
  <c r="R92" i="5"/>
  <c r="Q93" i="5"/>
  <c r="R77" i="5"/>
  <c r="R25" i="5"/>
  <c r="P55" i="5"/>
  <c r="R55" i="5"/>
  <c r="N55" i="5"/>
  <c r="M11" i="5"/>
  <c r="R74" i="5"/>
  <c r="Q42" i="5"/>
  <c r="L10" i="5"/>
  <c r="P10" i="5" s="1"/>
  <c r="M26" i="5"/>
  <c r="R40" i="5"/>
  <c r="R28" i="5"/>
  <c r="Q57" i="5"/>
  <c r="Q78" i="5"/>
  <c r="Q84" i="5"/>
  <c r="R24" i="5"/>
  <c r="Q68" i="5"/>
  <c r="Q58" i="5"/>
  <c r="R59" i="5"/>
  <c r="R45" i="5"/>
  <c r="O21" i="5"/>
  <c r="Q21" i="5"/>
  <c r="R17" i="5"/>
  <c r="Q92" i="5"/>
  <c r="R51" i="5"/>
  <c r="R36" i="5"/>
  <c r="Q49" i="5"/>
  <c r="R49" i="5"/>
  <c r="Q51" i="5"/>
  <c r="Q48" i="5"/>
  <c r="Q46" i="5"/>
  <c r="N60" i="5"/>
  <c r="L54" i="5"/>
  <c r="P54" i="5" s="1"/>
  <c r="M60" i="5"/>
  <c r="P60" i="5"/>
  <c r="Q60" i="5" s="1"/>
  <c r="R50" i="5"/>
  <c r="Q50" i="5"/>
  <c r="N50" i="5"/>
  <c r="M50" i="5"/>
  <c r="R48" i="5"/>
  <c r="N43" i="5"/>
  <c r="P43" i="5"/>
  <c r="R43" i="5" s="1"/>
  <c r="L35" i="5"/>
  <c r="M35" i="5" s="1"/>
  <c r="Q36" i="5"/>
  <c r="N31" i="5"/>
  <c r="P31" i="5"/>
  <c r="R31" i="5" s="1"/>
  <c r="Q47" i="5"/>
  <c r="R12" i="5"/>
  <c r="R19" i="5"/>
  <c r="Q22" i="5"/>
  <c r="I43" i="5"/>
  <c r="O43" i="5"/>
  <c r="J43" i="5"/>
  <c r="Q39" i="5"/>
  <c r="R21" i="5"/>
  <c r="R22" i="5"/>
  <c r="Q15" i="5"/>
  <c r="R33" i="6"/>
  <c r="J51" i="6"/>
  <c r="M51" i="6" s="1"/>
  <c r="O48" i="6"/>
  <c r="H48" i="6"/>
  <c r="Q12" i="6"/>
  <c r="P48" i="6"/>
  <c r="E51" i="6"/>
  <c r="I51" i="6" s="1"/>
  <c r="I48" i="6"/>
  <c r="Q6" i="6"/>
  <c r="Q31" i="5"/>
  <c r="Q55" i="5"/>
  <c r="L53" i="5"/>
  <c r="L94" i="5" s="1"/>
  <c r="R60" i="5"/>
  <c r="L52" i="5"/>
  <c r="P52" i="5" s="1"/>
  <c r="N35" i="5"/>
  <c r="Q48" i="6"/>
  <c r="R48" i="6"/>
  <c r="P51" i="6"/>
  <c r="E88" i="6"/>
  <c r="F95" i="6"/>
  <c r="H51" i="6"/>
  <c r="R37" i="5" l="1"/>
  <c r="Q37" i="5"/>
  <c r="P94" i="5"/>
  <c r="H94" i="5"/>
  <c r="G94" i="5"/>
  <c r="F101" i="5"/>
  <c r="Q26" i="5"/>
  <c r="R26" i="5"/>
  <c r="I35" i="5"/>
  <c r="O35" i="5"/>
  <c r="P88" i="6"/>
  <c r="M88" i="6"/>
  <c r="L101" i="5"/>
  <c r="J35" i="5"/>
  <c r="F48" i="6"/>
  <c r="D51" i="6"/>
  <c r="F51" i="6" s="1"/>
  <c r="G48" i="6"/>
  <c r="N52" i="5"/>
  <c r="M52" i="5"/>
  <c r="H88" i="6"/>
  <c r="I88" i="6"/>
  <c r="O88" i="6"/>
  <c r="Q54" i="5"/>
  <c r="R54" i="5"/>
  <c r="R10" i="5"/>
  <c r="Q11" i="5"/>
  <c r="R11" i="5"/>
  <c r="K94" i="5"/>
  <c r="K101" i="5" s="1"/>
  <c r="G51" i="6"/>
  <c r="Q43" i="5"/>
  <c r="M54" i="5"/>
  <c r="J54" i="5"/>
  <c r="P35" i="5"/>
  <c r="R95" i="5"/>
  <c r="M53" i="5"/>
  <c r="N54" i="5"/>
  <c r="I54" i="5"/>
  <c r="J88" i="6"/>
  <c r="R68" i="6"/>
  <c r="N53" i="5"/>
  <c r="M10" i="5"/>
  <c r="O10" i="5"/>
  <c r="Q10" i="5" s="1"/>
  <c r="H53" i="5"/>
  <c r="Q97" i="5"/>
  <c r="R57" i="6"/>
  <c r="P53" i="5"/>
  <c r="O51" i="6"/>
  <c r="Q51" i="6" s="1"/>
  <c r="N10" i="5"/>
  <c r="D52" i="5"/>
  <c r="H52" i="5"/>
  <c r="J55" i="5"/>
  <c r="G53" i="5"/>
  <c r="D53" i="5"/>
  <c r="I53" i="5" s="1"/>
  <c r="H101" i="5" l="1"/>
  <c r="J53" i="5"/>
  <c r="O53" i="5"/>
  <c r="Q53" i="5" s="1"/>
  <c r="R88" i="6"/>
  <c r="Q88" i="6"/>
  <c r="M94" i="5"/>
  <c r="O52" i="5"/>
  <c r="J52" i="5"/>
  <c r="D94" i="5"/>
  <c r="I52" i="5"/>
  <c r="R35" i="5"/>
  <c r="Q35" i="5"/>
  <c r="N94" i="5"/>
  <c r="D88" i="6"/>
  <c r="N101" i="5"/>
  <c r="M101" i="5"/>
  <c r="P101" i="5"/>
  <c r="R53" i="5"/>
  <c r="R51" i="6"/>
  <c r="D101" i="5" l="1"/>
  <c r="O94" i="5"/>
  <c r="J94" i="5"/>
  <c r="I94" i="5"/>
  <c r="Q52" i="5"/>
  <c r="R52" i="5"/>
  <c r="F88" i="6"/>
  <c r="G88" i="6"/>
  <c r="Q94" i="5" l="1"/>
  <c r="R94" i="5"/>
  <c r="O101" i="5"/>
  <c r="I101" i="5"/>
  <c r="J101" i="5"/>
  <c r="R101" i="5" l="1"/>
  <c r="Q101" i="5"/>
</calcChain>
</file>

<file path=xl/sharedStrings.xml><?xml version="1.0" encoding="utf-8"?>
<sst xmlns="http://schemas.openxmlformats.org/spreadsheetml/2006/main" count="330" uniqueCount="289">
  <si>
    <t>Кредитування</t>
  </si>
  <si>
    <t xml:space="preserve">Надання пільгового довгострокового кредиту громадянам на будівництво (реконструкцію) та придбання житла </t>
  </si>
  <si>
    <t>Повернення кредитів, наданих для кредитування громадян на будівництво (реконструкцію) та придбання житла</t>
  </si>
  <si>
    <t>Надання державного пільгового кредиту індивідуальним сільським забудовникам</t>
  </si>
  <si>
    <t>Всьго видатків</t>
  </si>
  <si>
    <t>Дані</t>
  </si>
  <si>
    <t>Чернівецької області</t>
  </si>
  <si>
    <t>Код бюджетної класифікації</t>
  </si>
  <si>
    <t>Найменування доходів</t>
  </si>
  <si>
    <t>Надійшло з початку року</t>
  </si>
  <si>
    <t>Процент виконання</t>
  </si>
  <si>
    <t>5</t>
  </si>
  <si>
    <t>9</t>
  </si>
  <si>
    <t>10</t>
  </si>
  <si>
    <t>11</t>
  </si>
  <si>
    <t>12</t>
  </si>
  <si>
    <t>14</t>
  </si>
  <si>
    <t>Податкові надходження</t>
  </si>
  <si>
    <t>Неподаткові надходження</t>
  </si>
  <si>
    <t>Інші надходження</t>
  </si>
  <si>
    <t>Цільові фонди</t>
  </si>
  <si>
    <t>Разом доходів</t>
  </si>
  <si>
    <t>Всього доходів</t>
  </si>
  <si>
    <t xml:space="preserve">  </t>
  </si>
  <si>
    <t>Найменування видатків</t>
  </si>
  <si>
    <t>900201</t>
  </si>
  <si>
    <t xml:space="preserve">Разом видатків </t>
  </si>
  <si>
    <t>900202</t>
  </si>
  <si>
    <t>900300</t>
  </si>
  <si>
    <t>Перевищення доходів над видатками (дефіцит бюджету)</t>
  </si>
  <si>
    <t xml:space="preserve">III. Джерела фінансування дефіциту : </t>
  </si>
  <si>
    <t xml:space="preserve">Зміна залишків коштів місцевих бюджетів та бюджетних установ, що утримуються з  місцевих бюджетів </t>
  </si>
  <si>
    <t xml:space="preserve">Залишки на початок року </t>
  </si>
  <si>
    <t xml:space="preserve">Залишки на кінець звітного періоду </t>
  </si>
  <si>
    <t>Фінансування за рахунок коштів бюджетів різних рівнів та державних фондів</t>
  </si>
  <si>
    <t>Позики, одержані з державних фондів</t>
  </si>
  <si>
    <t xml:space="preserve">         одержано позик</t>
  </si>
  <si>
    <t xml:space="preserve">         погашено  позик</t>
  </si>
  <si>
    <t>Позики, одержані з бюджетів вищих рівнів</t>
  </si>
  <si>
    <t>Позики, одержані з бюджетів нижчих рівнів</t>
  </si>
  <si>
    <t xml:space="preserve">Фінансування за рахунок  позик Національного банку України </t>
  </si>
  <si>
    <t>Позики Національного банку України для фінансування дефіциту бюджету</t>
  </si>
  <si>
    <t xml:space="preserve">          зміна залишків коштів на рахунках бюджетних установ</t>
  </si>
  <si>
    <t xml:space="preserve">          зміна готівкових залишків коштів</t>
  </si>
  <si>
    <t>Фінансування за рахунок комерційних банків</t>
  </si>
  <si>
    <t>Позики комерційних банків для фінансування  дефіциту бюджету</t>
  </si>
  <si>
    <t xml:space="preserve">          одержано позик</t>
  </si>
  <si>
    <t xml:space="preserve">          погашено позик</t>
  </si>
  <si>
    <t>Інше внутрішнє фінансування</t>
  </si>
  <si>
    <t>Коригування</t>
  </si>
  <si>
    <t>Разом коштів, отриманих з усіх джерел фінансування дефіциту бюджету</t>
  </si>
  <si>
    <t>Державне мито</t>
  </si>
  <si>
    <t xml:space="preserve">Власні надходження бюджетних установ </t>
  </si>
  <si>
    <t>Офіційні трансферти</t>
  </si>
  <si>
    <t>Від органів державного управління</t>
  </si>
  <si>
    <t>Кошти, одержані із загального фонду до бюджету розвитку</t>
  </si>
  <si>
    <t>Податки на доходи, податки на прибуток, податки на збільшення ринкової вартості</t>
  </si>
  <si>
    <t>Внутрішні податки на товари та послуги</t>
  </si>
  <si>
    <t>Інші неподаткові надходження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</si>
  <si>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</si>
  <si>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</si>
  <si>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</si>
  <si>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</si>
  <si>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</si>
  <si>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Фізична культура і спорт</t>
  </si>
  <si>
    <t>Дотації</t>
  </si>
  <si>
    <t>Субвенції</t>
  </si>
  <si>
    <t>Доходи від операцій з капіталом</t>
  </si>
  <si>
    <t xml:space="preserve">про виконання місцевих бюджетів  </t>
  </si>
  <si>
    <t>Податок на прибуток підприємств</t>
  </si>
  <si>
    <t>Доходи від власності та підприємницької діяльності</t>
  </si>
  <si>
    <t>15</t>
  </si>
  <si>
    <t>3</t>
  </si>
  <si>
    <t>8</t>
  </si>
  <si>
    <t>13</t>
  </si>
  <si>
    <t>Резервний фонд</t>
  </si>
  <si>
    <t>Загальний фонд</t>
  </si>
  <si>
    <t>Спеціальний фонд</t>
  </si>
  <si>
    <t>Разом</t>
  </si>
  <si>
    <t>Офіційні трансферти з іншої                                                                                              частини бюджету</t>
  </si>
  <si>
    <t xml:space="preserve">Застверджено місцевими радами на 2005 рік </t>
  </si>
  <si>
    <t>Доходи від операцій  з кредитування та надання гарантій</t>
  </si>
  <si>
    <t>Затверджено обласною радою  на 2010 рік із урахуванням змін</t>
  </si>
  <si>
    <t>Виконано з початку року</t>
  </si>
  <si>
    <t>Збір за місця для паркування транспортних засобів </t>
  </si>
  <si>
    <t>Туристичний збір </t>
  </si>
  <si>
    <t>Єдиний податок  </t>
  </si>
  <si>
    <t>Інші податки та збори</t>
  </si>
  <si>
    <t>Екологічний податок</t>
  </si>
  <si>
    <t>24170000</t>
  </si>
  <si>
    <t>Надходження коштів пайової участі у розвитку інфраструктури населеного пункту</t>
  </si>
  <si>
    <t>Плата за використання інших природних ресурсів  </t>
  </si>
  <si>
    <t>41030300</t>
  </si>
  <si>
    <t>41035000</t>
  </si>
  <si>
    <t>Кошти, що передаються до районних та мiських  бюджетiв з міських (міст районного значення), селищних, сільських та районних у містах бюджетів</t>
  </si>
  <si>
    <t>Дотації вирівнювання, що передаються з районних та міських (обласного значення) бюджетів</t>
  </si>
  <si>
    <t>Інші субвенції</t>
  </si>
  <si>
    <t>41010600</t>
  </si>
  <si>
    <t>41020300</t>
  </si>
  <si>
    <t>Субвенція на утримання об"єктів спільного користування чи ліквідацію негативних наслідків діяльності об"їктів спільного користування</t>
  </si>
  <si>
    <t>Усього доходів</t>
  </si>
  <si>
    <t>16</t>
  </si>
  <si>
    <t>17</t>
  </si>
  <si>
    <t>Базова дотація</t>
  </si>
  <si>
    <t>Організація та проведення громадських робіт</t>
  </si>
  <si>
    <t>6</t>
  </si>
  <si>
    <t>7</t>
  </si>
  <si>
    <t>2000</t>
  </si>
  <si>
    <t>3000</t>
  </si>
  <si>
    <t>3100</t>
  </si>
  <si>
    <t>3110</t>
  </si>
  <si>
    <t>3130</t>
  </si>
  <si>
    <t>3140</t>
  </si>
  <si>
    <t>Повернення коштів, наданих для кредитування індивідуальних сільських забудовників</t>
  </si>
  <si>
    <t>Відхилення (+/-) до плану на рік</t>
  </si>
  <si>
    <t>Плата за надання адміністративних послуг</t>
  </si>
  <si>
    <t>0100</t>
  </si>
  <si>
    <t>0180</t>
  </si>
  <si>
    <t>1000</t>
  </si>
  <si>
    <t>Соціальний захист ветеранів війни та праці</t>
  </si>
  <si>
    <t>3030</t>
  </si>
  <si>
    <t>3180</t>
  </si>
  <si>
    <t>3190</t>
  </si>
  <si>
    <t>3240</t>
  </si>
  <si>
    <t>4000</t>
  </si>
  <si>
    <t>5000</t>
  </si>
  <si>
    <t>6000</t>
  </si>
  <si>
    <t>7000</t>
  </si>
  <si>
    <t>8000</t>
  </si>
  <si>
    <t>8100</t>
  </si>
  <si>
    <t>7600</t>
  </si>
  <si>
    <t>7300</t>
  </si>
  <si>
    <t>7400</t>
  </si>
  <si>
    <t>Реверсна дотація </t>
  </si>
  <si>
    <t xml:space="preserve">Всього видатків </t>
  </si>
  <si>
    <t>Код типової програмної класифікації видатків та кредитування місцевих бюджетів</t>
  </si>
  <si>
    <t>Акцизний податок з вироблених в Україні підакцизних товарів (продукції)</t>
  </si>
  <si>
    <t xml:space="preserve"> I. Доходи  по області (загальний та спеціальний фонди)</t>
  </si>
  <si>
    <t>II  Видатки  по області (загальний та спеціальний фонди)</t>
  </si>
  <si>
    <t>0150</t>
  </si>
  <si>
    <t>Економічна діяльність</t>
  </si>
  <si>
    <t>Інші програми та заходи, пов'язані з економічною діяльністю</t>
  </si>
  <si>
    <t>Інша діяльність</t>
  </si>
  <si>
    <t>Захист населення і територій від надзвичайних ситуацій</t>
  </si>
  <si>
    <t>8200</t>
  </si>
  <si>
    <t>8300</t>
  </si>
  <si>
    <t>8400</t>
  </si>
  <si>
    <t>8700</t>
  </si>
  <si>
    <t>Громадський порядок та безпека</t>
  </si>
  <si>
    <t>Охорона навколишнього природного середовища</t>
  </si>
  <si>
    <t>7100</t>
  </si>
  <si>
    <t>Сільське, лісове, рибне господарство та мисливство</t>
  </si>
  <si>
    <t>Інші заклади та заходи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</si>
  <si>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</si>
  <si>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</si>
  <si>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</si>
  <si>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Керівництво і управління у відповідній сфері у містах (місті Києві), селищах, селах, об’єднаних територіальних громадах</t>
  </si>
  <si>
    <t>Інша діяльність у сфері державного управління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</si>
  <si>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</si>
  <si>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</si>
  <si>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</si>
  <si>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Забезпечення обробки інформації з нарахування та виплати допомог і компенсацій</t>
  </si>
  <si>
    <t>Забезпечення реалізації окремих програм для осіб з інвалідністю</t>
  </si>
  <si>
    <t>9110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</si>
  <si>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</si>
  <si>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</si>
  <si>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</si>
  <si>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</si>
  <si>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води</t>
  </si>
  <si>
    <t>Акцизний податок з ввезених на митну територію України підакцизних товарів (продукції) </t>
  </si>
  <si>
    <t>Акцизний податок з реалізації суб’єктами господарювання роздрібної торгівлі підакцизних товарів</t>
  </si>
  <si>
    <t>Податок на майно</t>
  </si>
  <si>
    <t>Адміністративні збори та платежі, доходи від некомерційної господарської діяльності </t>
  </si>
  <si>
    <t>Надходження від орендної плати за користування цілісним майновим комплексом та іншим державним майном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</si>
  <si>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</si>
  <si>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</si>
  <si>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</si>
  <si>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8600</t>
  </si>
  <si>
    <t>Обслуговування місцевого боргу</t>
  </si>
  <si>
    <t>42000000</t>
  </si>
  <si>
    <t>Від Європейського Союзу, урядів іноземних держав, міжнародних організацій, донорських установ</t>
  </si>
  <si>
    <t>4</t>
  </si>
  <si>
    <t>Відхилення (+;-)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</si>
  <si>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</si>
  <si>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</si>
  <si>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Заклади і заходи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</si>
  <si>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</si>
  <si>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</si>
  <si>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</si>
  <si>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Відхилення  (+;-)</t>
  </si>
  <si>
    <t>Податок та збір на доходи фізичних осіб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</si>
  <si>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</si>
  <si>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41033900</t>
  </si>
  <si>
    <t>41034400</t>
  </si>
  <si>
    <t>41035400</t>
  </si>
  <si>
    <t>41037300</t>
  </si>
  <si>
    <t>Освітня субвенція з державного бюджету місцевим бюджетам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</si>
  <si>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</si>
  <si>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</si>
  <si>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надання державної підтримки особам з особливими освітніми потребами</t>
  </si>
  <si>
    <t>Відхилення від кошторисних призначень (+/-)</t>
  </si>
  <si>
    <t>Процент виконання до плану року</t>
  </si>
  <si>
    <t>Охорона здоров'я</t>
  </si>
  <si>
    <t>Зв'язок, телекомунікації та інформатика</t>
  </si>
  <si>
    <t>7500</t>
  </si>
  <si>
    <t>Податки на власність</t>
  </si>
  <si>
    <t>12000000</t>
  </si>
  <si>
    <t>Окремі податки і збори, що зараховуються до місцевих бюджетів 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</si>
  <si>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</si>
  <si>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пректів з реконструкції, капітального ремонту приймальних відділень в опорних закладах охорони здоров"я у госпітальних округах</t>
  </si>
  <si>
    <t>Рентна плата за користування надрами місцевого значення</t>
  </si>
  <si>
    <t>Податки і збори, не віднесені до інших категорій, та кошти, що передаються (отримуються) відповідно до бюджетного законодавства</t>
  </si>
  <si>
    <t>(тис. грн)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</si>
  <si>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</si>
  <si>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розвиток мережі центрів надання адміністративних послуг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</si>
  <si>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</si>
  <si>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</si>
  <si>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</si>
  <si>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</si>
  <si>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</si>
  <si>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7200</t>
  </si>
  <si>
    <t>Газове господарство</t>
  </si>
  <si>
    <t>Субвенція з державного бюджету місцевим бюджетам на розроблення комплексних планів просторового розвитку територій територіальних громад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</si>
  <si>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</si>
  <si>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(по шифровому звіту)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</si>
  <si>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</si>
  <si>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Збір за забруднення навколишнього природного середовища  </t>
  </si>
  <si>
    <t>41021400</t>
  </si>
  <si>
    <t>Процент виконання до плану 2025 року</t>
  </si>
  <si>
    <t>Плата за ліцензії у сфері діяльності з організації та проведення азартних ігор і за ліцензії на випуск та проведення лотерей</t>
  </si>
  <si>
    <t>41031900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</si>
  <si>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</si>
  <si>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41035800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</si>
  <si>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</si>
  <si>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41036000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</si>
  <si>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</si>
  <si>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</si>
  <si>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Надання інших внутрішніх кредитів</t>
  </si>
  <si>
    <t>4120</t>
  </si>
  <si>
    <t>Повернення внутрішніх кредитів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</si>
  <si>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</si>
  <si>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</si>
  <si>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41021300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</si>
  <si>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</t>
  </si>
  <si>
    <t>41030900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</si>
  <si>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</si>
  <si>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</si>
  <si>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</si>
  <si>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</si>
  <si>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Рентна плата за користування надрами загальнодержавного значення</t>
  </si>
  <si>
    <t>Місцеві податки та збори, що сплачуються (перераховуються) згідно з Податковим кодексом України</t>
  </si>
  <si>
    <t>Реалізація державної політики у молодіжній сфері та сфері з утвердження української національної та громадянської ідентичності</t>
  </si>
  <si>
    <t>Регіональний розвиток та інші інвестиційні проекти</t>
  </si>
  <si>
    <t>Транспорт та транспортна інфраструктура, дорожнє господарство</t>
  </si>
  <si>
    <t>Медіа (Засоби масової інформації)</t>
  </si>
  <si>
    <t>41032900</t>
  </si>
  <si>
    <t>Субвенція з державного бюджету місцевим бюджетам на виконання окремих заходів з реалізації соціального проекту `Активні парки - локації здорової України`</t>
  </si>
  <si>
    <t>41037500</t>
  </si>
  <si>
    <t>Субвенція з державного бюджету місцевим бюджетам на реалізацію публічних інвестиційних проектів у сфері охорони здоров`я</t>
  </si>
  <si>
    <t>41031400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</si>
  <si>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</si>
  <si>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Затверджено  на 2025 рік із урахуванням змін</t>
  </si>
  <si>
    <t>Затверджено на 2025 рік із урахуванням змін (кошторисні призначення)</t>
  </si>
  <si>
    <t>Затверджено   на 2025 рік з урахуванням змін</t>
  </si>
  <si>
    <t>Затверджено  на 2025 рік із урахуванням змін (кошторисні призначення)</t>
  </si>
  <si>
    <t>Затверджено  на 2025 рік з урахуванням змін (кошторисні призначення)</t>
  </si>
  <si>
    <t>41033500</t>
  </si>
  <si>
    <t>41033600</t>
  </si>
  <si>
    <t>41033800</t>
  </si>
  <si>
    <t>41032800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</si>
  <si>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</si>
  <si>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</si>
  <si>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</si>
  <si>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</si>
  <si>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41030800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</si>
  <si>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</si>
  <si>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</si>
  <si>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Субвенція з державного бюджету місцевим бюджетам на реалізацію проектів в рамках Програми відновлення України ІІІ</t>
  </si>
  <si>
    <t>41038800</t>
  </si>
  <si>
    <t>План на січень-жовтень 2025 року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</si>
  <si>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</si>
  <si>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</si>
  <si>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41032300</t>
  </si>
  <si>
    <t>Субвенція з державного бюджету місцевим бюджетам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</t>
  </si>
  <si>
    <t>за січень-листопад 2025 року</t>
  </si>
  <si>
    <t>План на січень-листопад 2025 року</t>
  </si>
  <si>
    <t>Відхилення на січень-листопад 2025 року (+/-)</t>
  </si>
  <si>
    <t xml:space="preserve">Процент виконання до плану на січень-листопад 2025 року </t>
  </si>
  <si>
    <t>Відхилення до плану на січень-листопад 2025 року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</si>
</sst>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8" formatCode="_-* #,##0_р_._-;\-* #,##0_р_._-;_-* &quot;-&quot;_р_._-;_-@_-"/>
    <numFmt numFmtId="189" formatCode="_-* #,##0.00_р_._-;\-* #,##0.00_р_._-;_-* &quot;-&quot;??_р_._-;_-@_-"/>
    <numFmt numFmtId="191" formatCode="0.0"/>
    <numFmt numFmtId="200" formatCode="#,##0.0"/>
    <numFmt numFmtId="210" formatCode="0.0%"/>
    <numFmt numFmtId="212" formatCode="#,##0.000"/>
  </numFmts>
  <fonts count="80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Times New Roman Cyr"/>
      <family val="1"/>
      <charset val="204"/>
    </font>
    <font>
      <sz val="8"/>
      <name val="Arial Cyr"/>
      <charset val="204"/>
    </font>
    <font>
      <b/>
      <sz val="12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i/>
      <sz val="15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sz val="10"/>
      <color indexed="10"/>
      <name val="Times New Roman Cyr"/>
      <family val="1"/>
      <charset val="204"/>
    </font>
    <font>
      <sz val="12"/>
      <color indexed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1"/>
      <color indexed="10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Arial Cyr"/>
      <charset val="204"/>
    </font>
    <font>
      <i/>
      <sz val="12"/>
      <color indexed="1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4"/>
      <name val="Times New Roman"/>
      <family val="1"/>
      <charset val="204"/>
    </font>
    <font>
      <sz val="14"/>
      <name val="Times New Roman CYR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 Cyr"/>
      <family val="1"/>
      <charset val="204"/>
    </font>
    <font>
      <b/>
      <i/>
      <sz val="16"/>
      <name val="Times New Roman Cyr"/>
      <family val="1"/>
      <charset val="204"/>
    </font>
    <font>
      <i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indexed="8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4"/>
      <name val="Times New Roman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6"/>
      <name val="Times New Roman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4"/>
      <color rgb="FFFF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4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6"/>
      <color rgb="FF0070C0"/>
      <name val="Times New Roman"/>
      <family val="1"/>
      <charset val="204"/>
    </font>
    <font>
      <sz val="10"/>
      <color rgb="FF0070C0"/>
      <name val="Arial"/>
      <family val="2"/>
      <charset val="204"/>
    </font>
    <font>
      <sz val="10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55" fillId="0" borderId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45" fillId="7" borderId="1" applyNumberFormat="0" applyAlignment="0" applyProtection="0"/>
    <xf numFmtId="9" fontId="1" fillId="0" borderId="0" applyFont="0" applyFill="0" applyBorder="0" applyAlignment="0" applyProtection="0"/>
    <xf numFmtId="0" fontId="54" fillId="4" borderId="0" applyNumberFormat="0" applyBorder="0" applyAlignment="0" applyProtection="0"/>
    <xf numFmtId="0" fontId="46" fillId="0" borderId="2" applyNumberFormat="0" applyFill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8" fillId="0" borderId="0" applyNumberFormat="0" applyFill="0" applyBorder="0" applyAlignment="0" applyProtection="0"/>
    <xf numFmtId="0" fontId="55" fillId="0" borderId="0"/>
    <xf numFmtId="0" fontId="63" fillId="0" borderId="0"/>
    <xf numFmtId="0" fontId="64" fillId="0" borderId="0"/>
    <xf numFmtId="0" fontId="65" fillId="0" borderId="0"/>
    <xf numFmtId="0" fontId="67" fillId="0" borderId="0"/>
    <xf numFmtId="0" fontId="68" fillId="0" borderId="0"/>
    <xf numFmtId="0" fontId="69" fillId="0" borderId="0"/>
    <xf numFmtId="0" fontId="31" fillId="0" borderId="0"/>
    <xf numFmtId="0" fontId="70" fillId="0" borderId="0"/>
    <xf numFmtId="0" fontId="52" fillId="0" borderId="5" applyNumberFormat="0" applyFill="0" applyAlignment="0" applyProtection="0"/>
    <xf numFmtId="0" fontId="49" fillId="20" borderId="6" applyNumberFormat="0" applyAlignment="0" applyProtection="0"/>
    <xf numFmtId="0" fontId="50" fillId="0" borderId="0" applyNumberFormat="0" applyFill="0" applyBorder="0" applyAlignment="0" applyProtection="0"/>
    <xf numFmtId="0" fontId="71" fillId="0" borderId="0"/>
    <xf numFmtId="0" fontId="55" fillId="0" borderId="0"/>
    <xf numFmtId="0" fontId="62" fillId="0" borderId="0"/>
    <xf numFmtId="0" fontId="70" fillId="0" borderId="0"/>
    <xf numFmtId="0" fontId="57" fillId="0" borderId="0"/>
    <xf numFmtId="0" fontId="2" fillId="0" borderId="0"/>
    <xf numFmtId="0" fontId="3" fillId="0" borderId="0"/>
    <xf numFmtId="0" fontId="3" fillId="0" borderId="0"/>
    <xf numFmtId="0" fontId="43" fillId="22" borderId="7" applyNumberFormat="0" applyFont="0" applyAlignment="0" applyProtection="0"/>
    <xf numFmtId="0" fontId="62" fillId="22" borderId="7" applyNumberFormat="0" applyFont="0" applyAlignment="0" applyProtection="0"/>
    <xf numFmtId="0" fontId="51" fillId="21" borderId="0" applyNumberFormat="0" applyBorder="0" applyAlignment="0" applyProtection="0"/>
    <xf numFmtId="0" fontId="56" fillId="0" borderId="0"/>
    <xf numFmtId="0" fontId="53" fillId="0" borderId="0" applyNumberForma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</cellStyleXfs>
  <cellXfs count="275">
    <xf numFmtId="0" fontId="0" fillId="0" borderId="0" xfId="0"/>
    <xf numFmtId="0" fontId="8" fillId="0" borderId="0" xfId="68" applyFont="1" applyFill="1" applyProtection="1"/>
    <xf numFmtId="0" fontId="5" fillId="0" borderId="0" xfId="68" applyFont="1" applyFill="1" applyAlignment="1" applyProtection="1">
      <alignment horizontal="left" vertical="center"/>
    </xf>
    <xf numFmtId="0" fontId="10" fillId="0" borderId="0" xfId="68" applyFont="1" applyProtection="1"/>
    <xf numFmtId="0" fontId="11" fillId="0" borderId="8" xfId="68" applyFont="1" applyBorder="1" applyAlignment="1" applyProtection="1">
      <alignment horizontal="center" vertical="center"/>
    </xf>
    <xf numFmtId="0" fontId="8" fillId="0" borderId="0" xfId="68" applyFont="1" applyProtection="1"/>
    <xf numFmtId="0" fontId="6" fillId="0" borderId="8" xfId="68" applyFont="1" applyBorder="1" applyAlignment="1" applyProtection="1">
      <alignment horizontal="center" vertical="center" wrapText="1"/>
    </xf>
    <xf numFmtId="191" fontId="9" fillId="0" borderId="8" xfId="68" applyNumberFormat="1" applyFont="1" applyBorder="1" applyProtection="1">
      <protection locked="0"/>
    </xf>
    <xf numFmtId="0" fontId="6" fillId="23" borderId="8" xfId="68" applyFont="1" applyFill="1" applyBorder="1" applyAlignment="1" applyProtection="1">
      <alignment horizontal="center" vertical="center"/>
    </xf>
    <xf numFmtId="0" fontId="6" fillId="23" borderId="8" xfId="68" applyFont="1" applyFill="1" applyBorder="1" applyAlignment="1" applyProtection="1">
      <alignment horizontal="center" vertical="center" wrapText="1"/>
    </xf>
    <xf numFmtId="191" fontId="6" fillId="23" borderId="8" xfId="68" applyNumberFormat="1" applyFont="1" applyFill="1" applyBorder="1" applyProtection="1"/>
    <xf numFmtId="0" fontId="11" fillId="0" borderId="0" xfId="0" applyFont="1" applyProtection="1"/>
    <xf numFmtId="0" fontId="2" fillId="0" borderId="0" xfId="68" applyFont="1" applyProtection="1"/>
    <xf numFmtId="0" fontId="10" fillId="0" borderId="8" xfId="68" applyFont="1" applyBorder="1" applyAlignment="1" applyProtection="1">
      <alignment horizontal="center" vertical="center"/>
    </xf>
    <xf numFmtId="191" fontId="13" fillId="0" borderId="8" xfId="68" applyNumberFormat="1" applyFont="1" applyBorder="1" applyProtection="1">
      <protection locked="0"/>
    </xf>
    <xf numFmtId="49" fontId="11" fillId="0" borderId="8" xfId="68" applyNumberFormat="1" applyFont="1" applyBorder="1" applyAlignment="1" applyProtection="1">
      <alignment horizontal="center" vertical="top" wrapText="1"/>
    </xf>
    <xf numFmtId="0" fontId="11" fillId="0" borderId="8" xfId="68" applyFont="1" applyBorder="1" applyAlignment="1" applyProtection="1">
      <alignment horizontal="center" vertical="top" wrapText="1"/>
    </xf>
    <xf numFmtId="0" fontId="7" fillId="0" borderId="8" xfId="68" applyFont="1" applyBorder="1" applyAlignment="1" applyProtection="1">
      <alignment vertical="center" wrapText="1"/>
    </xf>
    <xf numFmtId="0" fontId="18" fillId="0" borderId="0" xfId="68" applyFont="1" applyAlignment="1" applyProtection="1"/>
    <xf numFmtId="0" fontId="19" fillId="0" borderId="0" xfId="68" applyFont="1" applyFill="1" applyAlignment="1" applyProtection="1"/>
    <xf numFmtId="0" fontId="17" fillId="0" borderId="0" xfId="69" applyFont="1" applyAlignment="1" applyProtection="1"/>
    <xf numFmtId="0" fontId="16" fillId="0" borderId="0" xfId="68" applyFont="1" applyFill="1" applyAlignment="1" applyProtection="1"/>
    <xf numFmtId="0" fontId="21" fillId="0" borderId="0" xfId="68" applyFont="1" applyFill="1" applyProtection="1"/>
    <xf numFmtId="0" fontId="21" fillId="0" borderId="0" xfId="68" applyFont="1" applyProtection="1"/>
    <xf numFmtId="0" fontId="22" fillId="0" borderId="0" xfId="0" applyFont="1" applyProtection="1"/>
    <xf numFmtId="0" fontId="24" fillId="0" borderId="0" xfId="68" applyFont="1" applyProtection="1"/>
    <xf numFmtId="200" fontId="24" fillId="0" borderId="0" xfId="68" applyNumberFormat="1" applyFont="1" applyProtection="1"/>
    <xf numFmtId="0" fontId="8" fillId="0" borderId="0" xfId="68" applyFont="1" applyAlignment="1" applyProtection="1">
      <alignment horizontal="center"/>
    </xf>
    <xf numFmtId="0" fontId="26" fillId="0" borderId="0" xfId="68" applyFont="1" applyProtection="1"/>
    <xf numFmtId="0" fontId="6" fillId="0" borderId="9" xfId="68" applyFont="1" applyFill="1" applyBorder="1" applyAlignment="1" applyProtection="1">
      <alignment horizontal="center" wrapText="1"/>
    </xf>
    <xf numFmtId="0" fontId="8" fillId="0" borderId="0" xfId="68" applyFont="1" applyAlignment="1" applyProtection="1">
      <alignment wrapText="1"/>
    </xf>
    <xf numFmtId="49" fontId="11" fillId="0" borderId="10" xfId="68" applyNumberFormat="1" applyFont="1" applyBorder="1" applyAlignment="1" applyProtection="1">
      <alignment horizontal="center" vertical="top" wrapText="1"/>
    </xf>
    <xf numFmtId="191" fontId="8" fillId="0" borderId="0" xfId="68" applyNumberFormat="1" applyFont="1" applyBorder="1" applyAlignment="1" applyProtection="1">
      <alignment wrapText="1"/>
    </xf>
    <xf numFmtId="191" fontId="8" fillId="0" borderId="0" xfId="68" applyNumberFormat="1" applyFont="1" applyBorder="1" applyAlignment="1" applyProtection="1">
      <alignment horizontal="center"/>
    </xf>
    <xf numFmtId="191" fontId="8" fillId="0" borderId="0" xfId="68" applyNumberFormat="1" applyFont="1" applyBorder="1" applyAlignment="1" applyProtection="1">
      <alignment horizontal="center" vertical="center" wrapText="1"/>
    </xf>
    <xf numFmtId="191" fontId="8" fillId="0" borderId="0" xfId="68" applyNumberFormat="1" applyFont="1" applyAlignment="1" applyProtection="1">
      <alignment wrapText="1"/>
    </xf>
    <xf numFmtId="191" fontId="8" fillId="0" borderId="0" xfId="68" applyNumberFormat="1" applyFont="1" applyAlignment="1" applyProtection="1">
      <alignment horizontal="center"/>
    </xf>
    <xf numFmtId="191" fontId="6" fillId="0" borderId="0" xfId="68" applyNumberFormat="1" applyFont="1" applyBorder="1" applyAlignment="1" applyProtection="1">
      <alignment horizontal="center" vertical="center" wrapText="1"/>
    </xf>
    <xf numFmtId="191" fontId="29" fillId="0" borderId="0" xfId="0" applyNumberFormat="1" applyFont="1" applyBorder="1" applyAlignment="1">
      <alignment horizontal="center" vertical="center"/>
    </xf>
    <xf numFmtId="191" fontId="13" fillId="0" borderId="8" xfId="68" applyNumberFormat="1" applyFont="1" applyFill="1" applyBorder="1" applyProtection="1">
      <protection locked="0"/>
    </xf>
    <xf numFmtId="191" fontId="8" fillId="0" borderId="0" xfId="68" applyNumberFormat="1" applyFont="1" applyBorder="1" applyProtection="1"/>
    <xf numFmtId="191" fontId="8" fillId="0" borderId="0" xfId="68" applyNumberFormat="1" applyFont="1" applyProtection="1"/>
    <xf numFmtId="0" fontId="6" fillId="0" borderId="0" xfId="68" applyFont="1" applyFill="1" applyAlignment="1" applyProtection="1">
      <alignment horizontal="center" wrapText="1"/>
    </xf>
    <xf numFmtId="2" fontId="8" fillId="0" borderId="0" xfId="68" applyNumberFormat="1" applyFont="1" applyFill="1" applyProtection="1"/>
    <xf numFmtId="200" fontId="6" fillId="0" borderId="0" xfId="70" applyNumberFormat="1" applyFont="1" applyAlignment="1" applyProtection="1">
      <alignment horizontal="center"/>
    </xf>
    <xf numFmtId="191" fontId="27" fillId="0" borderId="0" xfId="68" applyNumberFormat="1" applyFont="1" applyFill="1" applyBorder="1" applyProtection="1"/>
    <xf numFmtId="191" fontId="28" fillId="0" borderId="0" xfId="68" applyNumberFormat="1" applyFont="1" applyFill="1" applyBorder="1" applyProtection="1"/>
    <xf numFmtId="0" fontId="24" fillId="0" borderId="0" xfId="68" applyFont="1" applyFill="1" applyProtection="1"/>
    <xf numFmtId="0" fontId="2" fillId="0" borderId="0" xfId="68" applyFont="1" applyFill="1" applyProtection="1"/>
    <xf numFmtId="0" fontId="23" fillId="0" borderId="0" xfId="68" applyFont="1" applyFill="1" applyProtection="1"/>
    <xf numFmtId="0" fontId="8" fillId="0" borderId="0" xfId="0" applyFont="1" applyFill="1" applyBorder="1" applyAlignment="1" applyProtection="1">
      <alignment vertical="center"/>
    </xf>
    <xf numFmtId="0" fontId="11" fillId="0" borderId="11" xfId="68" applyFont="1" applyFill="1" applyBorder="1" applyAlignment="1" applyProtection="1">
      <alignment horizontal="centerContinuous" vertical="center" wrapText="1"/>
    </xf>
    <xf numFmtId="0" fontId="11" fillId="0" borderId="11" xfId="68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Continuous" vertical="center" wrapText="1"/>
    </xf>
    <xf numFmtId="0" fontId="11" fillId="0" borderId="8" xfId="68" applyFont="1" applyFill="1" applyBorder="1" applyAlignment="1" applyProtection="1">
      <alignment horizontal="centerContinuous" vertical="center" wrapText="1"/>
    </xf>
    <xf numFmtId="0" fontId="11" fillId="0" borderId="12" xfId="0" applyFont="1" applyFill="1" applyBorder="1" applyAlignment="1" applyProtection="1">
      <alignment horizontal="centerContinuous" vertical="center" wrapText="1"/>
    </xf>
    <xf numFmtId="0" fontId="11" fillId="0" borderId="11" xfId="0" applyFont="1" applyFill="1" applyBorder="1" applyAlignment="1" applyProtection="1">
      <alignment horizontal="centerContinuous" vertical="center" wrapText="1"/>
    </xf>
    <xf numFmtId="0" fontId="26" fillId="0" borderId="0" xfId="68" applyFont="1" applyFill="1" applyProtection="1"/>
    <xf numFmtId="0" fontId="11" fillId="0" borderId="8" xfId="68" applyFont="1" applyFill="1" applyBorder="1" applyAlignment="1" applyProtection="1">
      <alignment horizontal="center" vertical="center" wrapText="1"/>
    </xf>
    <xf numFmtId="49" fontId="4" fillId="0" borderId="8" xfId="68" applyNumberFormat="1" applyFont="1" applyFill="1" applyBorder="1" applyAlignment="1" applyProtection="1">
      <alignment horizontal="center"/>
    </xf>
    <xf numFmtId="49" fontId="25" fillId="0" borderId="8" xfId="68" applyNumberFormat="1" applyFont="1" applyFill="1" applyBorder="1" applyAlignment="1" applyProtection="1">
      <alignment horizontal="center"/>
    </xf>
    <xf numFmtId="49" fontId="25" fillId="0" borderId="8" xfId="68" applyNumberFormat="1" applyFont="1" applyFill="1" applyBorder="1" applyAlignment="1" applyProtection="1">
      <alignment horizontal="center" vertical="center" wrapText="1"/>
    </xf>
    <xf numFmtId="49" fontId="25" fillId="24" borderId="8" xfId="68" applyNumberFormat="1" applyFont="1" applyFill="1" applyBorder="1" applyAlignment="1" applyProtection="1">
      <alignment horizontal="center"/>
    </xf>
    <xf numFmtId="49" fontId="34" fillId="0" borderId="8" xfId="68" applyNumberFormat="1" applyFont="1" applyFill="1" applyBorder="1" applyAlignment="1" applyProtection="1">
      <alignment horizontal="center" vertical="center" wrapText="1"/>
    </xf>
    <xf numFmtId="49" fontId="25" fillId="23" borderId="8" xfId="68" applyNumberFormat="1" applyFont="1" applyFill="1" applyBorder="1" applyAlignment="1" applyProtection="1">
      <alignment horizontal="center"/>
    </xf>
    <xf numFmtId="49" fontId="25" fillId="0" borderId="8" xfId="68" applyNumberFormat="1" applyFont="1" applyBorder="1" applyAlignment="1" applyProtection="1">
      <alignment horizontal="center"/>
    </xf>
    <xf numFmtId="0" fontId="33" fillId="0" borderId="8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center"/>
    </xf>
    <xf numFmtId="0" fontId="33" fillId="0" borderId="8" xfId="68" applyFont="1" applyFill="1" applyBorder="1" applyProtection="1">
      <protection locked="0"/>
    </xf>
    <xf numFmtId="200" fontId="32" fillId="23" borderId="8" xfId="68" applyNumberFormat="1" applyFont="1" applyFill="1" applyBorder="1" applyAlignment="1" applyProtection="1">
      <alignment horizontal="right"/>
    </xf>
    <xf numFmtId="0" fontId="11" fillId="0" borderId="13" xfId="0" applyFont="1" applyFill="1" applyBorder="1" applyAlignment="1" applyProtection="1">
      <alignment horizontal="center" vertical="center" wrapText="1"/>
    </xf>
    <xf numFmtId="200" fontId="8" fillId="0" borderId="0" xfId="68" applyNumberFormat="1" applyFont="1" applyFill="1" applyProtection="1"/>
    <xf numFmtId="49" fontId="25" fillId="25" borderId="8" xfId="68" applyNumberFormat="1" applyFont="1" applyFill="1" applyBorder="1" applyAlignment="1" applyProtection="1">
      <alignment horizontal="center" vertical="center" wrapText="1"/>
    </xf>
    <xf numFmtId="0" fontId="23" fillId="25" borderId="0" xfId="68" applyFont="1" applyFill="1" applyProtection="1"/>
    <xf numFmtId="0" fontId="24" fillId="25" borderId="0" xfId="68" applyFont="1" applyFill="1" applyProtection="1"/>
    <xf numFmtId="0" fontId="2" fillId="25" borderId="0" xfId="68" applyFont="1" applyFill="1" applyProtection="1"/>
    <xf numFmtId="49" fontId="11" fillId="25" borderId="8" xfId="68" applyNumberFormat="1" applyFont="1" applyFill="1" applyBorder="1" applyAlignment="1" applyProtection="1">
      <alignment horizontal="center" vertical="top" wrapText="1"/>
    </xf>
    <xf numFmtId="0" fontId="11" fillId="25" borderId="8" xfId="0" applyFont="1" applyFill="1" applyBorder="1" applyAlignment="1" applyProtection="1">
      <alignment horizontal="centerContinuous" vertical="center" wrapText="1"/>
    </xf>
    <xf numFmtId="0" fontId="21" fillId="25" borderId="0" xfId="68" applyFont="1" applyFill="1" applyProtection="1"/>
    <xf numFmtId="191" fontId="27" fillId="25" borderId="0" xfId="68" applyNumberFormat="1" applyFont="1" applyFill="1" applyBorder="1" applyProtection="1"/>
    <xf numFmtId="0" fontId="8" fillId="25" borderId="0" xfId="68" applyFont="1" applyFill="1" applyProtection="1"/>
    <xf numFmtId="0" fontId="6" fillId="23" borderId="8" xfId="68" applyNumberFormat="1" applyFont="1" applyFill="1" applyBorder="1" applyAlignment="1" applyProtection="1">
      <alignment horizontal="center"/>
    </xf>
    <xf numFmtId="191" fontId="28" fillId="25" borderId="0" xfId="68" applyNumberFormat="1" applyFont="1" applyFill="1" applyBorder="1" applyProtection="1"/>
    <xf numFmtId="0" fontId="6" fillId="0" borderId="0" xfId="68" applyFont="1" applyFill="1" applyProtection="1"/>
    <xf numFmtId="0" fontId="4" fillId="0" borderId="0" xfId="0" applyFont="1" applyFill="1" applyBorder="1" applyAlignment="1" applyProtection="1">
      <alignment vertical="center"/>
    </xf>
    <xf numFmtId="200" fontId="8" fillId="0" borderId="0" xfId="68" applyNumberFormat="1" applyFont="1" applyProtection="1"/>
    <xf numFmtId="200" fontId="6" fillId="0" borderId="0" xfId="0" applyNumberFormat="1" applyFont="1" applyFill="1" applyBorder="1" applyAlignment="1" applyProtection="1">
      <alignment vertical="center"/>
    </xf>
    <xf numFmtId="200" fontId="13" fillId="0" borderId="8" xfId="68" applyNumberFormat="1" applyFont="1" applyBorder="1" applyProtection="1">
      <protection locked="0"/>
    </xf>
    <xf numFmtId="200" fontId="6" fillId="0" borderId="8" xfId="68" applyNumberFormat="1" applyFont="1" applyFill="1" applyBorder="1" applyProtection="1"/>
    <xf numFmtId="200" fontId="13" fillId="0" borderId="8" xfId="68" applyNumberFormat="1" applyFont="1" applyBorder="1" applyProtection="1"/>
    <xf numFmtId="200" fontId="11" fillId="0" borderId="8" xfId="68" applyNumberFormat="1" applyFont="1" applyBorder="1" applyProtection="1"/>
    <xf numFmtId="200" fontId="8" fillId="0" borderId="8" xfId="68" applyNumberFormat="1" applyFont="1" applyFill="1" applyBorder="1" applyProtection="1"/>
    <xf numFmtId="200" fontId="14" fillId="0" borderId="8" xfId="0" applyNumberFormat="1" applyFont="1" applyFill="1" applyBorder="1" applyAlignment="1">
      <alignment vertical="center"/>
    </xf>
    <xf numFmtId="200" fontId="6" fillId="23" borderId="8" xfId="68" applyNumberFormat="1" applyFont="1" applyFill="1" applyBorder="1" applyProtection="1"/>
    <xf numFmtId="200" fontId="12" fillId="23" borderId="8" xfId="68" applyNumberFormat="1" applyFont="1" applyFill="1" applyBorder="1" applyProtection="1"/>
    <xf numFmtId="200" fontId="8" fillId="0" borderId="0" xfId="68" applyNumberFormat="1" applyFont="1" applyBorder="1" applyProtection="1"/>
    <xf numFmtId="0" fontId="5" fillId="0" borderId="8" xfId="68" applyFont="1" applyFill="1" applyBorder="1" applyAlignment="1" applyProtection="1">
      <alignment horizontal="center" vertical="center" wrapText="1"/>
    </xf>
    <xf numFmtId="191" fontId="5" fillId="0" borderId="8" xfId="68" applyNumberFormat="1" applyFont="1" applyFill="1" applyBorder="1" applyProtection="1"/>
    <xf numFmtId="0" fontId="36" fillId="0" borderId="8" xfId="68" applyFont="1" applyFill="1" applyBorder="1" applyAlignment="1" applyProtection="1">
      <alignment vertical="center" wrapText="1"/>
    </xf>
    <xf numFmtId="191" fontId="36" fillId="0" borderId="8" xfId="68" applyNumberFormat="1" applyFont="1" applyFill="1" applyBorder="1" applyProtection="1">
      <protection locked="0"/>
    </xf>
    <xf numFmtId="191" fontId="5" fillId="0" borderId="8" xfId="68" applyNumberFormat="1" applyFont="1" applyFill="1" applyBorder="1" applyProtection="1">
      <protection locked="0"/>
    </xf>
    <xf numFmtId="191" fontId="37" fillId="0" borderId="8" xfId="68" applyNumberFormat="1" applyFont="1" applyFill="1" applyBorder="1" applyProtection="1">
      <protection locked="0"/>
    </xf>
    <xf numFmtId="0" fontId="5" fillId="25" borderId="8" xfId="68" applyFont="1" applyFill="1" applyBorder="1" applyAlignment="1" applyProtection="1">
      <alignment horizontal="center" vertical="center" wrapText="1"/>
    </xf>
    <xf numFmtId="191" fontId="5" fillId="25" borderId="8" xfId="68" applyNumberFormat="1" applyFont="1" applyFill="1" applyBorder="1" applyProtection="1">
      <protection locked="0"/>
    </xf>
    <xf numFmtId="191" fontId="35" fillId="0" borderId="8" xfId="68" applyNumberFormat="1" applyFont="1" applyFill="1" applyBorder="1" applyProtection="1">
      <protection locked="0"/>
    </xf>
    <xf numFmtId="191" fontId="35" fillId="25" borderId="8" xfId="68" applyNumberFormat="1" applyFont="1" applyFill="1" applyBorder="1" applyProtection="1">
      <protection locked="0"/>
    </xf>
    <xf numFmtId="0" fontId="5" fillId="23" borderId="8" xfId="68" applyFont="1" applyFill="1" applyBorder="1" applyAlignment="1" applyProtection="1">
      <alignment horizontal="center" vertical="center" wrapText="1"/>
    </xf>
    <xf numFmtId="191" fontId="5" fillId="23" borderId="8" xfId="68" applyNumberFormat="1" applyFont="1" applyFill="1" applyBorder="1" applyProtection="1"/>
    <xf numFmtId="191" fontId="38" fillId="0" borderId="8" xfId="0" applyNumberFormat="1" applyFont="1" applyFill="1" applyBorder="1" applyAlignment="1">
      <alignment vertical="center"/>
    </xf>
    <xf numFmtId="191" fontId="39" fillId="0" borderId="8" xfId="0" applyNumberFormat="1" applyFont="1" applyFill="1" applyBorder="1" applyAlignment="1">
      <alignment vertical="center"/>
    </xf>
    <xf numFmtId="191" fontId="40" fillId="0" borderId="8" xfId="0" applyNumberFormat="1" applyFont="1" applyFill="1" applyBorder="1" applyAlignment="1">
      <alignment vertical="center"/>
    </xf>
    <xf numFmtId="0" fontId="35" fillId="0" borderId="8" xfId="68" applyFont="1" applyFill="1" applyBorder="1" applyAlignment="1" applyProtection="1">
      <alignment horizontal="center" vertical="center" wrapText="1"/>
    </xf>
    <xf numFmtId="200" fontId="5" fillId="23" borderId="8" xfId="68" applyNumberFormat="1" applyFont="1" applyFill="1" applyBorder="1" applyAlignment="1" applyProtection="1">
      <alignment horizontal="left"/>
    </xf>
    <xf numFmtId="0" fontId="5" fillId="0" borderId="8" xfId="68" applyFont="1" applyFill="1" applyBorder="1" applyAlignment="1" applyProtection="1">
      <alignment horizontal="left" wrapText="1"/>
    </xf>
    <xf numFmtId="0" fontId="40" fillId="0" borderId="8" xfId="68" applyFont="1" applyFill="1" applyBorder="1" applyAlignment="1" applyProtection="1">
      <alignment vertical="center" wrapText="1"/>
    </xf>
    <xf numFmtId="0" fontId="5" fillId="0" borderId="8" xfId="68" applyFont="1" applyFill="1" applyBorder="1" applyAlignment="1" applyProtection="1">
      <alignment horizontal="left"/>
    </xf>
    <xf numFmtId="0" fontId="5" fillId="0" borderId="8" xfId="68" applyFont="1" applyFill="1" applyBorder="1" applyAlignment="1" applyProtection="1">
      <alignment horizontal="left" vertical="center" wrapText="1"/>
    </xf>
    <xf numFmtId="0" fontId="38" fillId="0" borderId="8" xfId="68" applyFont="1" applyFill="1" applyBorder="1" applyAlignment="1" applyProtection="1">
      <alignment horizontal="left" vertical="center" wrapText="1"/>
    </xf>
    <xf numFmtId="0" fontId="38" fillId="25" borderId="8" xfId="68" applyFont="1" applyFill="1" applyBorder="1" applyAlignment="1" applyProtection="1">
      <alignment horizontal="left" vertical="center" wrapText="1"/>
    </xf>
    <xf numFmtId="0" fontId="40" fillId="0" borderId="8" xfId="68" applyFont="1" applyFill="1" applyBorder="1" applyAlignment="1" applyProtection="1">
      <alignment horizontal="left" vertical="center" wrapText="1"/>
    </xf>
    <xf numFmtId="0" fontId="38" fillId="24" borderId="8" xfId="68" applyFont="1" applyFill="1" applyBorder="1" applyAlignment="1" applyProtection="1">
      <alignment horizontal="center" vertical="center" wrapText="1"/>
    </xf>
    <xf numFmtId="0" fontId="38" fillId="23" borderId="8" xfId="68" applyFont="1" applyFill="1" applyBorder="1" applyAlignment="1" applyProtection="1">
      <alignment horizontal="center" vertical="center" wrapText="1"/>
    </xf>
    <xf numFmtId="0" fontId="38" fillId="0" borderId="8" xfId="68" applyFont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Continuous" vertical="center" wrapText="1"/>
    </xf>
    <xf numFmtId="0" fontId="5" fillId="0" borderId="8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37" fillId="0" borderId="8" xfId="0" applyFont="1" applyFill="1" applyBorder="1" applyAlignment="1" applyProtection="1">
      <alignment horizontal="left" vertical="center" wrapText="1"/>
    </xf>
    <xf numFmtId="0" fontId="36" fillId="0" borderId="8" xfId="0" applyFont="1" applyFill="1" applyBorder="1" applyAlignment="1" applyProtection="1">
      <alignment vertical="center" wrapText="1"/>
    </xf>
    <xf numFmtId="0" fontId="37" fillId="0" borderId="8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36" fillId="25" borderId="8" xfId="0" applyNumberFormat="1" applyFont="1" applyFill="1" applyBorder="1" applyAlignment="1">
      <alignment horizontal="left" vertical="center" wrapText="1"/>
    </xf>
    <xf numFmtId="0" fontId="36" fillId="0" borderId="8" xfId="0" applyNumberFormat="1" applyFont="1" applyFill="1" applyBorder="1" applyAlignment="1">
      <alignment horizontal="left" vertical="center" wrapText="1"/>
    </xf>
    <xf numFmtId="200" fontId="41" fillId="23" borderId="8" xfId="68" applyNumberFormat="1" applyFont="1" applyFill="1" applyBorder="1" applyAlignment="1" applyProtection="1">
      <alignment horizontal="left"/>
    </xf>
    <xf numFmtId="0" fontId="35" fillId="0" borderId="8" xfId="68" applyFont="1" applyFill="1" applyBorder="1" applyAlignment="1" applyProtection="1">
      <alignment vertical="center" wrapText="1"/>
    </xf>
    <xf numFmtId="49" fontId="34" fillId="25" borderId="8" xfId="68" applyNumberFormat="1" applyFont="1" applyFill="1" applyBorder="1" applyAlignment="1" applyProtection="1">
      <alignment horizontal="center"/>
    </xf>
    <xf numFmtId="0" fontId="5" fillId="25" borderId="8" xfId="0" applyFont="1" applyFill="1" applyBorder="1" applyAlignment="1" applyProtection="1"/>
    <xf numFmtId="4" fontId="6" fillId="0" borderId="0" xfId="68" applyNumberFormat="1" applyFont="1" applyBorder="1" applyAlignment="1" applyProtection="1">
      <alignment horizontal="centerContinuous" vertical="center"/>
    </xf>
    <xf numFmtId="4" fontId="8" fillId="0" borderId="0" xfId="68" applyNumberFormat="1" applyFont="1" applyBorder="1" applyAlignment="1" applyProtection="1">
      <alignment horizontal="centerContinuous" vertical="center"/>
    </xf>
    <xf numFmtId="4" fontId="8" fillId="0" borderId="0" xfId="68" applyNumberFormat="1" applyFont="1" applyProtection="1"/>
    <xf numFmtId="200" fontId="5" fillId="25" borderId="8" xfId="68" applyNumberFormat="1" applyFont="1" applyFill="1" applyBorder="1" applyAlignment="1" applyProtection="1">
      <alignment horizontal="center"/>
    </xf>
    <xf numFmtId="200" fontId="5" fillId="0" borderId="8" xfId="68" applyNumberFormat="1" applyFont="1" applyFill="1" applyBorder="1" applyAlignment="1" applyProtection="1">
      <alignment horizontal="center"/>
    </xf>
    <xf numFmtId="200" fontId="36" fillId="25" borderId="8" xfId="68" applyNumberFormat="1" applyFont="1" applyFill="1" applyBorder="1" applyAlignment="1" applyProtection="1">
      <alignment horizontal="center"/>
    </xf>
    <xf numFmtId="200" fontId="36" fillId="0" borderId="8" xfId="68" applyNumberFormat="1" applyFont="1" applyFill="1" applyBorder="1" applyAlignment="1" applyProtection="1">
      <alignment horizontal="center"/>
    </xf>
    <xf numFmtId="200" fontId="38" fillId="24" borderId="8" xfId="68" applyNumberFormat="1" applyFont="1" applyFill="1" applyBorder="1" applyAlignment="1" applyProtection="1">
      <alignment horizontal="center" vertical="center" wrapText="1"/>
    </xf>
    <xf numFmtId="200" fontId="41" fillId="23" borderId="8" xfId="68" applyNumberFormat="1" applyFont="1" applyFill="1" applyBorder="1" applyAlignment="1" applyProtection="1">
      <alignment horizontal="center"/>
    </xf>
    <xf numFmtId="200" fontId="5" fillId="25" borderId="8" xfId="0" applyNumberFormat="1" applyFont="1" applyFill="1" applyBorder="1" applyAlignment="1" applyProtection="1">
      <alignment horizontal="center"/>
    </xf>
    <xf numFmtId="200" fontId="38" fillId="0" borderId="8" xfId="68" applyNumberFormat="1" applyFont="1" applyBorder="1" applyAlignment="1" applyProtection="1">
      <alignment horizontal="center"/>
    </xf>
    <xf numFmtId="200" fontId="39" fillId="0" borderId="8" xfId="68" applyNumberFormat="1" applyFont="1" applyBorder="1" applyAlignment="1" applyProtection="1">
      <alignment horizontal="center"/>
    </xf>
    <xf numFmtId="200" fontId="37" fillId="0" borderId="8" xfId="68" applyNumberFormat="1" applyFont="1" applyBorder="1" applyAlignment="1" applyProtection="1">
      <alignment horizontal="center"/>
    </xf>
    <xf numFmtId="200" fontId="36" fillId="0" borderId="8" xfId="68" applyNumberFormat="1" applyFont="1" applyBorder="1" applyAlignment="1" applyProtection="1">
      <alignment horizontal="center"/>
    </xf>
    <xf numFmtId="200" fontId="37" fillId="0" borderId="8" xfId="68" applyNumberFormat="1" applyFont="1" applyBorder="1" applyAlignment="1" applyProtection="1">
      <alignment horizontal="center"/>
      <protection locked="0"/>
    </xf>
    <xf numFmtId="200" fontId="40" fillId="25" borderId="8" xfId="0" applyNumberFormat="1" applyFont="1" applyFill="1" applyBorder="1" applyAlignment="1">
      <alignment horizontal="center"/>
    </xf>
    <xf numFmtId="200" fontId="40" fillId="0" borderId="8" xfId="0" applyNumberFormat="1" applyFont="1" applyFill="1" applyBorder="1" applyAlignment="1">
      <alignment horizontal="center"/>
    </xf>
    <xf numFmtId="200" fontId="5" fillId="0" borderId="10" xfId="68" applyNumberFormat="1" applyFont="1" applyFill="1" applyBorder="1" applyAlignment="1" applyProtection="1">
      <alignment horizontal="center"/>
    </xf>
    <xf numFmtId="200" fontId="35" fillId="0" borderId="8" xfId="68" applyNumberFormat="1" applyFont="1" applyFill="1" applyBorder="1" applyAlignment="1" applyProtection="1">
      <alignment horizontal="center"/>
    </xf>
    <xf numFmtId="200" fontId="36" fillId="0" borderId="8" xfId="68" applyNumberFormat="1" applyFont="1" applyFill="1" applyBorder="1" applyAlignment="1" applyProtection="1">
      <alignment horizontal="center"/>
      <protection locked="0"/>
    </xf>
    <xf numFmtId="200" fontId="36" fillId="0" borderId="10" xfId="68" applyNumberFormat="1" applyFont="1" applyFill="1" applyBorder="1" applyAlignment="1" applyProtection="1">
      <alignment horizontal="center"/>
    </xf>
    <xf numFmtId="200" fontId="36" fillId="25" borderId="8" xfId="68" applyNumberFormat="1" applyFont="1" applyFill="1" applyBorder="1" applyAlignment="1" applyProtection="1">
      <alignment horizontal="center"/>
      <protection locked="0"/>
    </xf>
    <xf numFmtId="200" fontId="36" fillId="25" borderId="14" xfId="68" applyNumberFormat="1" applyFont="1" applyFill="1" applyBorder="1" applyAlignment="1" applyProtection="1">
      <alignment horizontal="center"/>
      <protection locked="0"/>
    </xf>
    <xf numFmtId="200" fontId="5" fillId="23" borderId="8" xfId="68" applyNumberFormat="1" applyFont="1" applyFill="1" applyBorder="1" applyAlignment="1" applyProtection="1">
      <alignment horizontal="center"/>
    </xf>
    <xf numFmtId="200" fontId="35" fillId="0" borderId="8" xfId="68" applyNumberFormat="1" applyFont="1" applyFill="1" applyBorder="1" applyAlignment="1" applyProtection="1">
      <alignment horizontal="center"/>
      <protection locked="0"/>
    </xf>
    <xf numFmtId="200" fontId="36" fillId="28" borderId="8" xfId="68" applyNumberFormat="1" applyFont="1" applyFill="1" applyBorder="1" applyAlignment="1" applyProtection="1">
      <alignment horizontal="center"/>
    </xf>
    <xf numFmtId="200" fontId="5" fillId="0" borderId="8" xfId="68" applyNumberFormat="1" applyFont="1" applyFill="1" applyBorder="1" applyAlignment="1" applyProtection="1">
      <alignment horizontal="center"/>
      <protection locked="0"/>
    </xf>
    <xf numFmtId="210" fontId="5" fillId="0" borderId="8" xfId="45" applyNumberFormat="1" applyFont="1" applyFill="1" applyBorder="1" applyAlignment="1" applyProtection="1">
      <alignment horizontal="center"/>
    </xf>
    <xf numFmtId="210" fontId="37" fillId="0" borderId="8" xfId="45" applyNumberFormat="1" applyFont="1" applyFill="1" applyBorder="1" applyAlignment="1" applyProtection="1">
      <alignment horizontal="center"/>
    </xf>
    <xf numFmtId="210" fontId="5" fillId="23" borderId="8" xfId="45" applyNumberFormat="1" applyFont="1" applyFill="1" applyBorder="1" applyAlignment="1" applyProtection="1">
      <alignment horizontal="center"/>
    </xf>
    <xf numFmtId="210" fontId="5" fillId="25" borderId="8" xfId="45" applyNumberFormat="1" applyFont="1" applyFill="1" applyBorder="1" applyAlignment="1" applyProtection="1">
      <alignment horizontal="center"/>
    </xf>
    <xf numFmtId="210" fontId="38" fillId="24" borderId="8" xfId="45" applyNumberFormat="1" applyFont="1" applyFill="1" applyBorder="1" applyAlignment="1" applyProtection="1">
      <alignment horizontal="center" vertical="center" wrapText="1"/>
    </xf>
    <xf numFmtId="210" fontId="41" fillId="23" borderId="8" xfId="45" applyNumberFormat="1" applyFont="1" applyFill="1" applyBorder="1" applyAlignment="1" applyProtection="1">
      <alignment horizontal="center"/>
    </xf>
    <xf numFmtId="210" fontId="41" fillId="28" borderId="8" xfId="45" applyNumberFormat="1" applyFont="1" applyFill="1" applyBorder="1" applyAlignment="1" applyProtection="1">
      <alignment horizontal="center"/>
    </xf>
    <xf numFmtId="0" fontId="33" fillId="25" borderId="8" xfId="68" applyFont="1" applyFill="1" applyBorder="1" applyAlignment="1" applyProtection="1">
      <alignment horizontal="center" vertical="center"/>
      <protection locked="0"/>
    </xf>
    <xf numFmtId="0" fontId="6" fillId="0" borderId="8" xfId="68" applyFont="1" applyFill="1" applyBorder="1" applyAlignment="1" applyProtection="1">
      <alignment horizontal="center" vertical="center"/>
    </xf>
    <xf numFmtId="0" fontId="8" fillId="0" borderId="8" xfId="68" applyFont="1" applyFill="1" applyBorder="1" applyAlignment="1" applyProtection="1">
      <alignment horizontal="center" vertical="center"/>
    </xf>
    <xf numFmtId="0" fontId="6" fillId="25" borderId="8" xfId="68" applyFont="1" applyFill="1" applyBorder="1" applyAlignment="1" applyProtection="1">
      <alignment horizontal="center" vertical="center"/>
    </xf>
    <xf numFmtId="49" fontId="4" fillId="0" borderId="8" xfId="68" applyNumberFormat="1" applyFont="1" applyFill="1" applyBorder="1" applyAlignment="1" applyProtection="1">
      <alignment horizontal="center" vertical="center"/>
    </xf>
    <xf numFmtId="200" fontId="37" fillId="0" borderId="8" xfId="68" applyNumberFormat="1" applyFont="1" applyFill="1" applyBorder="1" applyAlignment="1" applyProtection="1">
      <alignment horizont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8" xfId="68" applyFont="1" applyFill="1" applyBorder="1" applyAlignment="1" applyProtection="1">
      <alignment vertical="center" wrapText="1"/>
    </xf>
    <xf numFmtId="0" fontId="36" fillId="0" borderId="0" xfId="68" applyFont="1" applyFill="1" applyBorder="1" applyAlignment="1" applyProtection="1">
      <alignment horizontal="left" vertical="center" wrapText="1"/>
    </xf>
    <xf numFmtId="49" fontId="11" fillId="0" borderId="8" xfId="68" applyNumberFormat="1" applyFont="1" applyFill="1" applyBorder="1" applyAlignment="1" applyProtection="1">
      <alignment horizontal="center" vertical="top" wrapText="1"/>
    </xf>
    <xf numFmtId="200" fontId="37" fillId="0" borderId="8" xfId="68" applyNumberFormat="1" applyFont="1" applyFill="1" applyBorder="1" applyAlignment="1" applyProtection="1">
      <alignment horizontal="center"/>
      <protection locked="0"/>
    </xf>
    <xf numFmtId="200" fontId="38" fillId="0" borderId="8" xfId="68" applyNumberFormat="1" applyFont="1" applyFill="1" applyBorder="1" applyAlignment="1" applyProtection="1">
      <alignment horizontal="center"/>
    </xf>
    <xf numFmtId="0" fontId="30" fillId="0" borderId="0" xfId="68" applyFont="1" applyFill="1" applyProtection="1"/>
    <xf numFmtId="210" fontId="5" fillId="28" borderId="8" xfId="45" applyNumberFormat="1" applyFont="1" applyFill="1" applyBorder="1" applyAlignment="1" applyProtection="1">
      <alignment horizontal="center"/>
    </xf>
    <xf numFmtId="210" fontId="37" fillId="28" borderId="8" xfId="45" applyNumberFormat="1" applyFont="1" applyFill="1" applyBorder="1" applyAlignment="1" applyProtection="1">
      <alignment horizontal="center"/>
    </xf>
    <xf numFmtId="0" fontId="40" fillId="28" borderId="8" xfId="68" applyFont="1" applyFill="1" applyBorder="1" applyAlignment="1" applyProtection="1">
      <alignment vertical="center" wrapText="1"/>
    </xf>
    <xf numFmtId="210" fontId="42" fillId="28" borderId="8" xfId="45" applyNumberFormat="1" applyFont="1" applyFill="1" applyBorder="1" applyAlignment="1" applyProtection="1">
      <alignment horizontal="center"/>
    </xf>
    <xf numFmtId="200" fontId="38" fillId="23" borderId="8" xfId="68" applyNumberFormat="1" applyFont="1" applyFill="1" applyBorder="1" applyAlignment="1" applyProtection="1">
      <alignment horizontal="center" wrapText="1"/>
    </xf>
    <xf numFmtId="0" fontId="72" fillId="24" borderId="0" xfId="68" applyFont="1" applyFill="1" applyProtection="1"/>
    <xf numFmtId="0" fontId="8" fillId="0" borderId="0" xfId="68" applyFont="1" applyBorder="1" applyProtection="1"/>
    <xf numFmtId="2" fontId="8" fillId="28" borderId="0" xfId="68" applyNumberFormat="1" applyFont="1" applyFill="1" applyProtection="1"/>
    <xf numFmtId="210" fontId="36" fillId="0" borderId="8" xfId="45" applyNumberFormat="1" applyFont="1" applyFill="1" applyBorder="1" applyAlignment="1" applyProtection="1">
      <alignment horizontal="center"/>
    </xf>
    <xf numFmtId="0" fontId="58" fillId="0" borderId="8" xfId="0" applyNumberFormat="1" applyFont="1" applyFill="1" applyBorder="1" applyAlignment="1" applyProtection="1">
      <alignment horizontal="center" vertical="center"/>
      <protection hidden="1"/>
    </xf>
    <xf numFmtId="0" fontId="59" fillId="0" borderId="0" xfId="68" applyFont="1" applyFill="1" applyProtection="1"/>
    <xf numFmtId="0" fontId="60" fillId="0" borderId="0" xfId="68" applyFont="1" applyFill="1" applyProtection="1"/>
    <xf numFmtId="0" fontId="58" fillId="28" borderId="8" xfId="0" applyNumberFormat="1" applyFont="1" applyFill="1" applyBorder="1" applyAlignment="1" applyProtection="1">
      <alignment horizontal="center" vertical="center"/>
      <protection hidden="1"/>
    </xf>
    <xf numFmtId="49" fontId="61" fillId="0" borderId="8" xfId="68" applyNumberFormat="1" applyFont="1" applyFill="1" applyBorder="1" applyAlignment="1" applyProtection="1">
      <alignment horizontal="center" vertical="center" wrapText="1"/>
    </xf>
    <xf numFmtId="0" fontId="7" fillId="0" borderId="8" xfId="68" applyFont="1" applyFill="1" applyBorder="1" applyAlignment="1" applyProtection="1">
      <alignment horizontal="center" vertical="center"/>
    </xf>
    <xf numFmtId="200" fontId="35" fillId="25" borderId="8" xfId="68" applyNumberFormat="1" applyFont="1" applyFill="1" applyBorder="1" applyAlignment="1" applyProtection="1">
      <alignment horizontal="center"/>
    </xf>
    <xf numFmtId="210" fontId="36" fillId="28" borderId="8" xfId="45" applyNumberFormat="1" applyFont="1" applyFill="1" applyBorder="1" applyAlignment="1" applyProtection="1">
      <alignment horizontal="center"/>
    </xf>
    <xf numFmtId="0" fontId="7" fillId="0" borderId="0" xfId="68" applyFont="1" applyFill="1" applyProtection="1"/>
    <xf numFmtId="0" fontId="7" fillId="0" borderId="8" xfId="0" applyNumberFormat="1" applyFont="1" applyFill="1" applyBorder="1" applyAlignment="1" applyProtection="1">
      <alignment horizontal="center" vertical="center"/>
    </xf>
    <xf numFmtId="210" fontId="35" fillId="28" borderId="8" xfId="45" applyNumberFormat="1" applyFont="1" applyFill="1" applyBorder="1" applyAlignment="1" applyProtection="1">
      <alignment horizontal="center"/>
    </xf>
    <xf numFmtId="200" fontId="6" fillId="0" borderId="0" xfId="70" applyNumberFormat="1" applyFont="1" applyFill="1" applyAlignment="1" applyProtection="1">
      <alignment horizontal="center"/>
    </xf>
    <xf numFmtId="4" fontId="8" fillId="0" borderId="0" xfId="68" applyNumberFormat="1" applyFont="1" applyFill="1" applyProtection="1"/>
    <xf numFmtId="4" fontId="7" fillId="0" borderId="0" xfId="68" applyNumberFormat="1" applyFont="1" applyFill="1" applyProtection="1"/>
    <xf numFmtId="210" fontId="66" fillId="28" borderId="8" xfId="45" applyNumberFormat="1" applyFont="1" applyFill="1" applyBorder="1" applyAlignment="1" applyProtection="1">
      <alignment horizontal="center" vertical="center" wrapText="1"/>
    </xf>
    <xf numFmtId="210" fontId="66" fillId="28" borderId="8" xfId="45" applyNumberFormat="1" applyFont="1" applyFill="1" applyBorder="1" applyAlignment="1" applyProtection="1">
      <alignment horizontal="center" wrapText="1"/>
    </xf>
    <xf numFmtId="191" fontId="8" fillId="25" borderId="0" xfId="68" applyNumberFormat="1" applyFont="1" applyFill="1" applyProtection="1"/>
    <xf numFmtId="0" fontId="36" fillId="26" borderId="15" xfId="0" applyFont="1" applyFill="1" applyBorder="1" applyAlignment="1">
      <alignment horizontal="left" vertical="center" wrapText="1"/>
    </xf>
    <xf numFmtId="0" fontId="36" fillId="26" borderId="0" xfId="0" applyFont="1" applyFill="1" applyBorder="1" applyAlignment="1">
      <alignment horizontal="left" vertical="center" wrapText="1"/>
    </xf>
    <xf numFmtId="0" fontId="6" fillId="0" borderId="0" xfId="0" applyFont="1" applyFill="1" applyAlignment="1" applyProtection="1"/>
    <xf numFmtId="191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49" fontId="33" fillId="0" borderId="8" xfId="0" applyNumberFormat="1" applyFont="1" applyFill="1" applyBorder="1" applyAlignment="1">
      <alignment horizontal="center" vertical="center"/>
    </xf>
    <xf numFmtId="4" fontId="72" fillId="0" borderId="0" xfId="68" applyNumberFormat="1" applyFont="1" applyFill="1" applyBorder="1" applyAlignment="1" applyProtection="1">
      <alignment horizontal="centerContinuous" vertical="center"/>
    </xf>
    <xf numFmtId="0" fontId="72" fillId="0" borderId="0" xfId="68" applyFont="1" applyFill="1" applyProtection="1"/>
    <xf numFmtId="0" fontId="73" fillId="28" borderId="0" xfId="0" applyFont="1" applyFill="1" applyAlignment="1">
      <alignment horizontal="right" vertical="center" wrapText="1"/>
    </xf>
    <xf numFmtId="191" fontId="72" fillId="0" borderId="0" xfId="68" applyNumberFormat="1" applyFont="1" applyFill="1" applyProtection="1"/>
    <xf numFmtId="4" fontId="72" fillId="0" borderId="0" xfId="68" applyNumberFormat="1" applyFont="1" applyFill="1" applyBorder="1" applyProtection="1"/>
    <xf numFmtId="0" fontId="72" fillId="0" borderId="0" xfId="68" applyFont="1" applyFill="1" applyBorder="1" applyProtection="1"/>
    <xf numFmtId="200" fontId="72" fillId="0" borderId="0" xfId="68" applyNumberFormat="1" applyFont="1" applyFill="1" applyBorder="1" applyProtection="1"/>
    <xf numFmtId="0" fontId="74" fillId="25" borderId="0" xfId="68" applyFont="1" applyFill="1" applyAlignment="1" applyProtection="1">
      <alignment horizontal="center" wrapText="1"/>
    </xf>
    <xf numFmtId="0" fontId="75" fillId="0" borderId="0" xfId="0" applyFont="1" applyFill="1" applyAlignment="1">
      <alignment horizontal="right" vertical="center" wrapText="1"/>
    </xf>
    <xf numFmtId="39" fontId="76" fillId="0" borderId="0" xfId="0" applyNumberFormat="1" applyFont="1" applyFill="1" applyBorder="1" applyAlignment="1">
      <alignment horizontal="right" vertical="center" wrapText="1"/>
    </xf>
    <xf numFmtId="0" fontId="77" fillId="28" borderId="0" xfId="0" applyFont="1" applyFill="1" applyAlignment="1">
      <alignment horizontal="right" vertical="center" wrapText="1"/>
    </xf>
    <xf numFmtId="4" fontId="74" fillId="25" borderId="0" xfId="68" applyNumberFormat="1" applyFont="1" applyFill="1" applyBorder="1" applyAlignment="1" applyProtection="1">
      <alignment horizontal="centerContinuous" vertical="center"/>
    </xf>
    <xf numFmtId="4" fontId="74" fillId="0" borderId="0" xfId="68" applyNumberFormat="1" applyFont="1" applyFill="1" applyBorder="1" applyAlignment="1" applyProtection="1">
      <alignment horizontal="centerContinuous" vertical="center"/>
    </xf>
    <xf numFmtId="4" fontId="76" fillId="25" borderId="0" xfId="68" applyNumberFormat="1" applyFont="1" applyFill="1" applyBorder="1" applyAlignment="1" applyProtection="1">
      <alignment horizontal="centerContinuous" vertical="center"/>
    </xf>
    <xf numFmtId="4" fontId="76" fillId="0" borderId="0" xfId="68" applyNumberFormat="1" applyFont="1" applyFill="1" applyBorder="1" applyAlignment="1" applyProtection="1">
      <alignment horizontal="centerContinuous" vertical="center"/>
    </xf>
    <xf numFmtId="4" fontId="78" fillId="29" borderId="8" xfId="54" applyNumberFormat="1" applyFont="1" applyFill="1" applyBorder="1" applyAlignment="1">
      <alignment vertical="center"/>
    </xf>
    <xf numFmtId="191" fontId="76" fillId="25" borderId="0" xfId="68" applyNumberFormat="1" applyFont="1" applyFill="1" applyBorder="1" applyAlignment="1" applyProtection="1">
      <alignment horizontal="center"/>
    </xf>
    <xf numFmtId="191" fontId="76" fillId="0" borderId="0" xfId="68" applyNumberFormat="1" applyFont="1" applyFill="1" applyBorder="1" applyAlignment="1" applyProtection="1">
      <alignment horizontal="center"/>
    </xf>
    <xf numFmtId="191" fontId="76" fillId="25" borderId="0" xfId="68" applyNumberFormat="1" applyFont="1" applyFill="1" applyBorder="1" applyProtection="1"/>
    <xf numFmtId="4" fontId="78" fillId="29" borderId="8" xfId="56" applyNumberFormat="1" applyFont="1" applyFill="1" applyBorder="1" applyAlignment="1">
      <alignment vertical="center"/>
    </xf>
    <xf numFmtId="191" fontId="76" fillId="25" borderId="0" xfId="68" applyNumberFormat="1" applyFont="1" applyFill="1" applyAlignment="1" applyProtection="1">
      <alignment horizontal="center"/>
    </xf>
    <xf numFmtId="191" fontId="76" fillId="0" borderId="0" xfId="68" applyNumberFormat="1" applyFont="1" applyFill="1" applyAlignment="1" applyProtection="1">
      <alignment horizontal="center"/>
    </xf>
    <xf numFmtId="191" fontId="76" fillId="25" borderId="0" xfId="68" applyNumberFormat="1" applyFont="1" applyFill="1" applyProtection="1"/>
    <xf numFmtId="0" fontId="76" fillId="25" borderId="0" xfId="68" applyFont="1" applyFill="1" applyAlignment="1" applyProtection="1">
      <alignment horizontal="center"/>
    </xf>
    <xf numFmtId="0" fontId="76" fillId="0" borderId="0" xfId="68" applyFont="1" applyFill="1" applyAlignment="1" applyProtection="1">
      <alignment horizontal="center"/>
    </xf>
    <xf numFmtId="0" fontId="76" fillId="25" borderId="0" xfId="68" applyFont="1" applyFill="1" applyProtection="1"/>
    <xf numFmtId="200" fontId="5" fillId="0" borderId="0" xfId="68" applyNumberFormat="1" applyFont="1" applyFill="1" applyAlignment="1" applyProtection="1">
      <alignment horizontal="left" vertical="center"/>
    </xf>
    <xf numFmtId="0" fontId="11" fillId="0" borderId="13" xfId="68" applyFont="1" applyFill="1" applyBorder="1" applyAlignment="1" applyProtection="1">
      <alignment horizontal="center" vertical="center" wrapText="1"/>
    </xf>
    <xf numFmtId="200" fontId="6" fillId="0" borderId="0" xfId="0" applyNumberFormat="1" applyFont="1" applyFill="1" applyAlignment="1" applyProtection="1"/>
    <xf numFmtId="212" fontId="79" fillId="0" borderId="0" xfId="59" applyNumberFormat="1" applyFont="1"/>
    <xf numFmtId="212" fontId="79" fillId="29" borderId="0" xfId="59" applyNumberFormat="1" applyFont="1" applyFill="1"/>
    <xf numFmtId="200" fontId="8" fillId="25" borderId="0" xfId="68" applyNumberFormat="1" applyFont="1" applyFill="1" applyProtection="1"/>
    <xf numFmtId="200" fontId="6" fillId="27" borderId="8" xfId="68" applyNumberFormat="1" applyFont="1" applyFill="1" applyBorder="1" applyProtection="1"/>
    <xf numFmtId="200" fontId="13" fillId="27" borderId="8" xfId="68" applyNumberFormat="1" applyFont="1" applyFill="1" applyBorder="1" applyProtection="1">
      <protection locked="0"/>
    </xf>
    <xf numFmtId="200" fontId="11" fillId="27" borderId="8" xfId="68" applyNumberFormat="1" applyFont="1" applyFill="1" applyBorder="1" applyProtection="1"/>
    <xf numFmtId="200" fontId="14" fillId="27" borderId="8" xfId="0" applyNumberFormat="1" applyFont="1" applyFill="1" applyBorder="1" applyAlignment="1"/>
    <xf numFmtId="200" fontId="8" fillId="25" borderId="0" xfId="68" applyNumberFormat="1" applyFont="1" applyFill="1" applyBorder="1" applyProtection="1"/>
    <xf numFmtId="191" fontId="8" fillId="27" borderId="0" xfId="68" applyNumberFormat="1" applyFont="1" applyFill="1" applyBorder="1" applyProtection="1"/>
    <xf numFmtId="191" fontId="8" fillId="27" borderId="0" xfId="68" applyNumberFormat="1" applyFont="1" applyFill="1" applyProtection="1"/>
    <xf numFmtId="0" fontId="8" fillId="27" borderId="0" xfId="68" applyFont="1" applyFill="1" applyProtection="1"/>
    <xf numFmtId="200" fontId="38" fillId="25" borderId="8" xfId="68" applyNumberFormat="1" applyFont="1" applyFill="1" applyBorder="1" applyAlignment="1" applyProtection="1">
      <alignment horizontal="center"/>
    </xf>
    <xf numFmtId="200" fontId="37" fillId="25" borderId="8" xfId="68" applyNumberFormat="1" applyFont="1" applyFill="1" applyBorder="1" applyAlignment="1" applyProtection="1">
      <alignment horizontal="center"/>
    </xf>
    <xf numFmtId="200" fontId="37" fillId="25" borderId="8" xfId="68" applyNumberFormat="1" applyFont="1" applyFill="1" applyBorder="1" applyAlignment="1" applyProtection="1">
      <alignment horizontal="center"/>
      <protection locked="0"/>
    </xf>
    <xf numFmtId="0" fontId="8" fillId="0" borderId="0" xfId="68" applyFont="1" applyAlignment="1" applyProtection="1">
      <alignment horizontal="center"/>
    </xf>
    <xf numFmtId="0" fontId="7" fillId="0" borderId="0" xfId="68" applyFont="1" applyFill="1" applyAlignment="1" applyProtection="1">
      <alignment horizontal="center" vertical="center" wrapText="1"/>
    </xf>
    <xf numFmtId="0" fontId="5" fillId="25" borderId="8" xfId="68" applyFont="1" applyFill="1" applyBorder="1" applyAlignment="1" applyProtection="1">
      <alignment horizontal="center" vertical="center"/>
    </xf>
    <xf numFmtId="0" fontId="5" fillId="25" borderId="11" xfId="68" applyFont="1" applyFill="1" applyBorder="1" applyAlignment="1" applyProtection="1">
      <alignment horizontal="center" vertical="center"/>
    </xf>
    <xf numFmtId="0" fontId="9" fillId="0" borderId="8" xfId="68" applyFont="1" applyFill="1" applyBorder="1" applyAlignment="1" applyProtection="1">
      <alignment horizontal="center" vertical="center" wrapText="1"/>
    </xf>
    <xf numFmtId="0" fontId="4" fillId="0" borderId="8" xfId="68" applyFont="1" applyFill="1" applyBorder="1" applyAlignment="1" applyProtection="1">
      <alignment horizontal="center" vertical="center" wrapText="1"/>
    </xf>
    <xf numFmtId="0" fontId="8" fillId="0" borderId="9" xfId="68" applyFont="1" applyFill="1" applyBorder="1" applyAlignment="1" applyProtection="1">
      <alignment horizontal="center"/>
    </xf>
    <xf numFmtId="0" fontId="4" fillId="0" borderId="0" xfId="68" applyFont="1" applyAlignment="1" applyProtection="1">
      <alignment horizontal="center"/>
    </xf>
    <xf numFmtId="0" fontId="20" fillId="0" borderId="0" xfId="68" applyFont="1" applyFill="1" applyAlignment="1" applyProtection="1">
      <alignment horizontal="center" vertical="center" wrapText="1"/>
    </xf>
    <xf numFmtId="0" fontId="4" fillId="0" borderId="0" xfId="69" applyFont="1" applyAlignment="1" applyProtection="1">
      <alignment horizontal="center"/>
    </xf>
    <xf numFmtId="0" fontId="5" fillId="0" borderId="12" xfId="68" applyFont="1" applyFill="1" applyBorder="1" applyAlignment="1" applyProtection="1">
      <alignment horizontal="center" vertical="center"/>
    </xf>
    <xf numFmtId="0" fontId="5" fillId="0" borderId="16" xfId="68" applyFont="1" applyFill="1" applyBorder="1" applyAlignment="1" applyProtection="1">
      <alignment horizontal="center" vertical="center"/>
    </xf>
    <xf numFmtId="0" fontId="5" fillId="0" borderId="10" xfId="68" applyFont="1" applyFill="1" applyBorder="1" applyAlignment="1" applyProtection="1">
      <alignment horizontal="center" vertical="center"/>
    </xf>
    <xf numFmtId="0" fontId="5" fillId="0" borderId="17" xfId="68" applyFont="1" applyFill="1" applyBorder="1" applyAlignment="1" applyProtection="1">
      <alignment horizontal="center" vertical="center"/>
    </xf>
    <xf numFmtId="0" fontId="5" fillId="0" borderId="0" xfId="68" applyFont="1" applyFill="1" applyAlignment="1" applyProtection="1">
      <alignment horizontal="center" vertical="center" wrapText="1"/>
    </xf>
    <xf numFmtId="0" fontId="5" fillId="0" borderId="8" xfId="68" applyFont="1" applyFill="1" applyBorder="1" applyAlignment="1" applyProtection="1">
      <alignment horizontal="center" vertical="center"/>
    </xf>
    <xf numFmtId="0" fontId="5" fillId="0" borderId="0" xfId="68" applyFont="1" applyFill="1" applyAlignment="1" applyProtection="1">
      <alignment horizontal="center" wrapText="1"/>
    </xf>
  </cellXfs>
  <cellStyles count="78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Відсотковий" xfId="45" builtinId="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" xfId="0" builtinId="0"/>
    <cellStyle name="Звичайний 2" xfId="51"/>
    <cellStyle name="Звичайний 2 2" xfId="52"/>
    <cellStyle name="Звичайний 2 3" xfId="53"/>
    <cellStyle name="Звичайний 2 4" xfId="54"/>
    <cellStyle name="Звичайний 2 5" xfId="55"/>
    <cellStyle name="Звичайний 2 6" xfId="56"/>
    <cellStyle name="Звичайний 2 7" xfId="57"/>
    <cellStyle name="Звичайний 3" xfId="58"/>
    <cellStyle name="Звичайний 4" xfId="59"/>
    <cellStyle name="Зв'язана клітинка" xfId="60"/>
    <cellStyle name="Контрольна клітинка" xfId="61"/>
    <cellStyle name="Назва" xfId="62"/>
    <cellStyle name="Обычный 2" xfId="63"/>
    <cellStyle name="Обычный 2 2" xfId="64"/>
    <cellStyle name="Обычный 2 3" xfId="65"/>
    <cellStyle name="Обычный 3" xfId="66"/>
    <cellStyle name="Обычный 3 2" xfId="67"/>
    <cellStyle name="Обычный_ZV1PIV98" xfId="68"/>
    <cellStyle name="Обычный_Додаток 4" xfId="69"/>
    <cellStyle name="Обычный_Додаток 5" xfId="70"/>
    <cellStyle name="Примечание 2" xfId="71"/>
    <cellStyle name="Примітка 2" xfId="72"/>
    <cellStyle name="Середній" xfId="73"/>
    <cellStyle name="Стиль 1" xfId="74"/>
    <cellStyle name="Текст попередження" xfId="75"/>
    <cellStyle name="Тысячи [0]_Розподіл (2)" xfId="76"/>
    <cellStyle name="Тысячи_Розподіл (2)" xfId="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4"/>
  <sheetViews>
    <sheetView showGridLines="0" showZeros="0" tabSelected="1" view="pageBreakPreview" zoomScale="75" zoomScaleNormal="75" zoomScaleSheetLayoutView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I8" sqref="I8"/>
    </sheetView>
  </sheetViews>
  <sheetFormatPr defaultColWidth="7.88671875" defaultRowHeight="15.6" x14ac:dyDescent="0.3"/>
  <cols>
    <col min="1" max="1" width="12.44140625" style="5" customWidth="1"/>
    <col min="2" max="2" width="78.6640625" style="5" customWidth="1"/>
    <col min="3" max="3" width="0.109375" style="5" customWidth="1"/>
    <col min="4" max="4" width="22.5546875" style="5" customWidth="1"/>
    <col min="5" max="5" width="19.33203125" style="5" customWidth="1"/>
    <col min="6" max="6" width="26.33203125" style="5" customWidth="1"/>
    <col min="7" max="7" width="21.88671875" style="5" customWidth="1"/>
    <col min="8" max="8" width="15.5546875" style="5" customWidth="1"/>
    <col min="9" max="9" width="22.6640625" style="5" customWidth="1"/>
    <col min="10" max="10" width="16" style="5" customWidth="1"/>
    <col min="11" max="11" width="22.44140625" style="254" customWidth="1"/>
    <col min="12" max="12" width="22.5546875" style="254" customWidth="1"/>
    <col min="13" max="13" width="20.5546875" style="5" customWidth="1"/>
    <col min="14" max="14" width="12.33203125" style="5" customWidth="1"/>
    <col min="15" max="15" width="20.5546875" style="5" customWidth="1"/>
    <col min="16" max="16" width="22.44140625" style="5" customWidth="1"/>
    <col min="17" max="17" width="20.5546875" style="5" customWidth="1"/>
    <col min="18" max="18" width="13.33203125" style="5" customWidth="1"/>
    <col min="19" max="33" width="7.88671875" style="23" customWidth="1"/>
    <col min="34" max="16384" width="7.88671875" style="5"/>
  </cols>
  <sheetData>
    <row r="1" spans="1:33" s="18" customFormat="1" ht="18" x14ac:dyDescent="0.35">
      <c r="A1" s="265" t="s">
        <v>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</row>
    <row r="2" spans="1:33" s="19" customFormat="1" ht="20.25" customHeight="1" x14ac:dyDescent="0.35">
      <c r="A2" s="266" t="s">
        <v>68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</row>
    <row r="3" spans="1:33" s="20" customFormat="1" ht="15.75" customHeight="1" x14ac:dyDescent="0.3">
      <c r="A3" s="267" t="s">
        <v>6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</row>
    <row r="4" spans="1:33" s="21" customFormat="1" ht="26.25" customHeight="1" x14ac:dyDescent="0.3">
      <c r="A4" s="272" t="s">
        <v>284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</row>
    <row r="5" spans="1:33" s="21" customFormat="1" ht="23.25" customHeight="1" x14ac:dyDescent="0.3">
      <c r="A5" s="259" t="s">
        <v>224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</row>
    <row r="6" spans="1:33" s="1" customFormat="1" ht="20.399999999999999" x14ac:dyDescent="0.3">
      <c r="B6" s="2" t="s">
        <v>137</v>
      </c>
      <c r="C6" s="2"/>
      <c r="D6" s="241"/>
      <c r="E6" s="241"/>
      <c r="F6" s="241"/>
      <c r="G6" s="71"/>
      <c r="H6" s="71"/>
      <c r="K6" s="208"/>
      <c r="L6" s="246"/>
      <c r="M6" s="208"/>
      <c r="N6" s="80"/>
      <c r="O6" s="71"/>
      <c r="Q6" s="264" t="s">
        <v>212</v>
      </c>
      <c r="R6" s="264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s="22" customFormat="1" ht="18" customHeight="1" x14ac:dyDescent="0.3">
      <c r="A7" s="262" t="s">
        <v>7</v>
      </c>
      <c r="B7" s="263" t="s">
        <v>8</v>
      </c>
      <c r="C7" s="271" t="s">
        <v>76</v>
      </c>
      <c r="D7" s="269"/>
      <c r="E7" s="269"/>
      <c r="F7" s="269"/>
      <c r="G7" s="269"/>
      <c r="H7" s="269"/>
      <c r="I7" s="269"/>
      <c r="J7" s="270"/>
      <c r="K7" s="260" t="s">
        <v>77</v>
      </c>
      <c r="L7" s="261"/>
      <c r="M7" s="261"/>
      <c r="N7" s="261"/>
      <c r="O7" s="268" t="s">
        <v>78</v>
      </c>
      <c r="P7" s="268"/>
      <c r="Q7" s="269"/>
      <c r="R7" s="270"/>
    </row>
    <row r="8" spans="1:33" s="57" customFormat="1" ht="114" customHeight="1" x14ac:dyDescent="0.25">
      <c r="A8" s="262"/>
      <c r="B8" s="263"/>
      <c r="C8" s="51" t="s">
        <v>80</v>
      </c>
      <c r="D8" s="52" t="s">
        <v>261</v>
      </c>
      <c r="E8" s="242" t="s">
        <v>285</v>
      </c>
      <c r="F8" s="242" t="s">
        <v>9</v>
      </c>
      <c r="G8" s="70" t="s">
        <v>286</v>
      </c>
      <c r="H8" s="52" t="s">
        <v>287</v>
      </c>
      <c r="I8" s="52" t="s">
        <v>114</v>
      </c>
      <c r="J8" s="52" t="s">
        <v>228</v>
      </c>
      <c r="K8" s="77" t="s">
        <v>262</v>
      </c>
      <c r="L8" s="77" t="s">
        <v>9</v>
      </c>
      <c r="M8" s="77" t="s">
        <v>200</v>
      </c>
      <c r="N8" s="77" t="s">
        <v>10</v>
      </c>
      <c r="O8" s="54" t="s">
        <v>263</v>
      </c>
      <c r="P8" s="53" t="s">
        <v>9</v>
      </c>
      <c r="Q8" s="55" t="s">
        <v>182</v>
      </c>
      <c r="R8" s="56" t="s">
        <v>10</v>
      </c>
    </row>
    <row r="9" spans="1:33" s="3" customFormat="1" ht="13.8" x14ac:dyDescent="0.25">
      <c r="A9" s="16">
        <v>1</v>
      </c>
      <c r="B9" s="16">
        <v>2</v>
      </c>
      <c r="C9" s="15" t="s">
        <v>72</v>
      </c>
      <c r="D9" s="15" t="s">
        <v>72</v>
      </c>
      <c r="E9" s="15" t="s">
        <v>181</v>
      </c>
      <c r="F9" s="15" t="s">
        <v>11</v>
      </c>
      <c r="G9" s="15" t="s">
        <v>105</v>
      </c>
      <c r="H9" s="15" t="s">
        <v>106</v>
      </c>
      <c r="I9" s="15" t="s">
        <v>73</v>
      </c>
      <c r="J9" s="15" t="s">
        <v>12</v>
      </c>
      <c r="K9" s="76" t="s">
        <v>13</v>
      </c>
      <c r="L9" s="76" t="s">
        <v>14</v>
      </c>
      <c r="M9" s="76" t="s">
        <v>15</v>
      </c>
      <c r="N9" s="76" t="s">
        <v>74</v>
      </c>
      <c r="O9" s="15" t="s">
        <v>16</v>
      </c>
      <c r="P9" s="15" t="s">
        <v>71</v>
      </c>
      <c r="Q9" s="31" t="s">
        <v>101</v>
      </c>
      <c r="R9" s="15" t="s">
        <v>102</v>
      </c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</row>
    <row r="10" spans="1:33" s="1" customFormat="1" ht="20.25" customHeight="1" x14ac:dyDescent="0.35">
      <c r="A10" s="171">
        <v>10000000</v>
      </c>
      <c r="B10" s="96" t="s">
        <v>17</v>
      </c>
      <c r="C10" s="97" t="e">
        <f>C11+#REF!+C15+C21+#REF!</f>
        <v>#REF!</v>
      </c>
      <c r="D10" s="140">
        <f>D11+D15+D21+D26+D31+D25</f>
        <v>7283574.2716699997</v>
      </c>
      <c r="E10" s="140">
        <f>E11+E15+E21+E26+E31+E25</f>
        <v>6683355.2116700001</v>
      </c>
      <c r="F10" s="140">
        <f>F11+F15+F21+F26+F31+F25</f>
        <v>6969769.1861799993</v>
      </c>
      <c r="G10" s="140">
        <f>F10-E10</f>
        <v>286413.97450999916</v>
      </c>
      <c r="H10" s="163">
        <f>IFERROR(F10/E10,"")</f>
        <v>1.0428548184914492</v>
      </c>
      <c r="I10" s="140">
        <f t="shared" ref="I10:I19" si="0">F10-D10</f>
        <v>-313805.08549000043</v>
      </c>
      <c r="J10" s="163">
        <f>IFERROR(F10/D10,"")</f>
        <v>0.95691605882148156</v>
      </c>
      <c r="K10" s="139">
        <f>K11+K15+K21+K26+K31+K14</f>
        <v>6191.88</v>
      </c>
      <c r="L10" s="139">
        <f>L11+L15+L21+L26+L31+L14</f>
        <v>7838.7733799999996</v>
      </c>
      <c r="M10" s="139">
        <f t="shared" ref="M10:M16" si="1">L10-K10</f>
        <v>1646.8933799999995</v>
      </c>
      <c r="N10" s="166">
        <f>IFERROR(L10/K10,"")</f>
        <v>1.2659763076803814</v>
      </c>
      <c r="O10" s="140">
        <f t="shared" ref="O10:O19" si="2">D10+K10</f>
        <v>7289766.1516699996</v>
      </c>
      <c r="P10" s="140">
        <f t="shared" ref="P10:P24" si="3">L10+F10</f>
        <v>6977607.9595599994</v>
      </c>
      <c r="Q10" s="153">
        <f t="shared" ref="Q10:Q19" si="4">P10-O10</f>
        <v>-312158.19211000018</v>
      </c>
      <c r="R10" s="163">
        <f>IFERROR(P10/O10,"")</f>
        <v>0.95717857258857497</v>
      </c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s="1" customFormat="1" ht="40.5" customHeight="1" x14ac:dyDescent="0.35">
      <c r="A11" s="171">
        <v>11000000</v>
      </c>
      <c r="B11" s="96" t="s">
        <v>56</v>
      </c>
      <c r="C11" s="97">
        <f>C12+C13</f>
        <v>107497.5</v>
      </c>
      <c r="D11" s="140">
        <f>D12+D13</f>
        <v>4431935.5292199999</v>
      </c>
      <c r="E11" s="140">
        <f>E12+E13</f>
        <v>4014432.5792199997</v>
      </c>
      <c r="F11" s="140">
        <f>F12+F13</f>
        <v>4176740.9218499996</v>
      </c>
      <c r="G11" s="140">
        <f t="shared" ref="G11:G94" si="5">F11-E11</f>
        <v>162308.34262999985</v>
      </c>
      <c r="H11" s="163">
        <f t="shared" ref="H11:H51" si="6">IFERROR(F11/E11,"")</f>
        <v>1.0404312040187598</v>
      </c>
      <c r="I11" s="140">
        <f t="shared" si="0"/>
        <v>-255194.60737000033</v>
      </c>
      <c r="J11" s="163">
        <f t="shared" ref="J11:J51" si="7">IFERROR(F11/D11,"")</f>
        <v>0.94241915170302282</v>
      </c>
      <c r="K11" s="139">
        <f>K12+K13</f>
        <v>0</v>
      </c>
      <c r="L11" s="139">
        <f>L12+L13</f>
        <v>0</v>
      </c>
      <c r="M11" s="139">
        <f>L11-K11</f>
        <v>0</v>
      </c>
      <c r="N11" s="166" t="str">
        <f t="shared" ref="N11:N51" si="8">IFERROR(L11/K11,"")</f>
        <v/>
      </c>
      <c r="O11" s="140">
        <f t="shared" si="2"/>
        <v>4431935.5292199999</v>
      </c>
      <c r="P11" s="140">
        <f t="shared" si="3"/>
        <v>4176740.9218499996</v>
      </c>
      <c r="Q11" s="153">
        <f t="shared" si="4"/>
        <v>-255194.60737000033</v>
      </c>
      <c r="R11" s="163">
        <f t="shared" ref="R11:R51" si="9">IFERROR(P11/O11,"")</f>
        <v>0.94241915170302282</v>
      </c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s="200" customFormat="1" ht="21" customHeight="1" x14ac:dyDescent="0.4">
      <c r="A12" s="197">
        <v>11010000</v>
      </c>
      <c r="B12" s="98" t="s">
        <v>190</v>
      </c>
      <c r="C12" s="99">
        <v>106199</v>
      </c>
      <c r="D12" s="155">
        <v>4342664.6732200002</v>
      </c>
      <c r="E12" s="155">
        <v>3925169.62322</v>
      </c>
      <c r="F12" s="155">
        <v>4074572.1778299995</v>
      </c>
      <c r="G12" s="155">
        <f t="shared" si="5"/>
        <v>149402.55460999953</v>
      </c>
      <c r="H12" s="191">
        <f t="shared" si="6"/>
        <v>1.0380627002018419</v>
      </c>
      <c r="I12" s="155">
        <f t="shared" si="0"/>
        <v>-268092.49539000075</v>
      </c>
      <c r="J12" s="191">
        <f t="shared" si="7"/>
        <v>0.93826543941021923</v>
      </c>
      <c r="K12" s="198">
        <v>0</v>
      </c>
      <c r="L12" s="198">
        <v>0</v>
      </c>
      <c r="M12" s="198">
        <f>L12-K12</f>
        <v>0</v>
      </c>
      <c r="N12" s="199" t="str">
        <f t="shared" si="8"/>
        <v/>
      </c>
      <c r="O12" s="142">
        <f t="shared" si="2"/>
        <v>4342664.6732200002</v>
      </c>
      <c r="P12" s="155">
        <f t="shared" si="3"/>
        <v>4074572.1778299995</v>
      </c>
      <c r="Q12" s="156">
        <f t="shared" si="4"/>
        <v>-268092.49539000075</v>
      </c>
      <c r="R12" s="191">
        <f t="shared" si="9"/>
        <v>0.93826543941021923</v>
      </c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</row>
    <row r="13" spans="1:33" s="200" customFormat="1" ht="24" customHeight="1" x14ac:dyDescent="0.4">
      <c r="A13" s="197">
        <v>11020000</v>
      </c>
      <c r="B13" s="98" t="s">
        <v>69</v>
      </c>
      <c r="C13" s="99">
        <v>1298.5</v>
      </c>
      <c r="D13" s="155">
        <v>89270.856</v>
      </c>
      <c r="E13" s="155">
        <v>89262.956000000006</v>
      </c>
      <c r="F13" s="155">
        <v>102168.74402000001</v>
      </c>
      <c r="G13" s="155">
        <f t="shared" si="5"/>
        <v>12905.788020000007</v>
      </c>
      <c r="H13" s="191">
        <f t="shared" si="6"/>
        <v>1.1445816786529006</v>
      </c>
      <c r="I13" s="155">
        <f t="shared" si="0"/>
        <v>12897.888020000013</v>
      </c>
      <c r="J13" s="191">
        <f t="shared" si="7"/>
        <v>1.1444803892101136</v>
      </c>
      <c r="K13" s="198"/>
      <c r="L13" s="198">
        <v>0</v>
      </c>
      <c r="M13" s="198">
        <f>L13-K13</f>
        <v>0</v>
      </c>
      <c r="N13" s="199" t="str">
        <f t="shared" si="8"/>
        <v/>
      </c>
      <c r="O13" s="142">
        <f t="shared" si="2"/>
        <v>89270.856</v>
      </c>
      <c r="P13" s="155">
        <f t="shared" si="3"/>
        <v>102168.74402000001</v>
      </c>
      <c r="Q13" s="156">
        <f t="shared" si="4"/>
        <v>12897.888020000013</v>
      </c>
      <c r="R13" s="191">
        <f t="shared" si="9"/>
        <v>1.1444803892101136</v>
      </c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</row>
    <row r="14" spans="1:33" s="1" customFormat="1" ht="24" hidden="1" customHeight="1" x14ac:dyDescent="0.4">
      <c r="A14" s="171" t="s">
        <v>206</v>
      </c>
      <c r="B14" s="96" t="s">
        <v>205</v>
      </c>
      <c r="C14" s="99"/>
      <c r="D14" s="160">
        <v>0</v>
      </c>
      <c r="E14" s="160">
        <v>0</v>
      </c>
      <c r="F14" s="160">
        <v>0</v>
      </c>
      <c r="G14" s="160"/>
      <c r="H14" s="163" t="str">
        <f t="shared" si="6"/>
        <v/>
      </c>
      <c r="I14" s="160"/>
      <c r="J14" s="163" t="str">
        <f t="shared" si="7"/>
        <v/>
      </c>
      <c r="K14" s="139">
        <v>0</v>
      </c>
      <c r="L14" s="139">
        <v>0</v>
      </c>
      <c r="M14" s="139">
        <f>L14-K14</f>
        <v>0</v>
      </c>
      <c r="N14" s="166" t="str">
        <f t="shared" si="8"/>
        <v/>
      </c>
      <c r="O14" s="142">
        <f>D14+K14</f>
        <v>0</v>
      </c>
      <c r="P14" s="155">
        <f>L14+F14</f>
        <v>0</v>
      </c>
      <c r="Q14" s="156">
        <f>P14-O14</f>
        <v>0</v>
      </c>
      <c r="R14" s="163" t="str">
        <f t="shared" si="9"/>
        <v/>
      </c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s="1" customFormat="1" ht="43.5" customHeight="1" x14ac:dyDescent="0.35">
      <c r="A15" s="171">
        <v>13000000</v>
      </c>
      <c r="B15" s="96" t="s">
        <v>166</v>
      </c>
      <c r="C15" s="100" t="e">
        <f>C16+#REF!+#REF!+C19</f>
        <v>#REF!</v>
      </c>
      <c r="D15" s="140">
        <f>SUM(D16:D20)</f>
        <v>37966.844999999994</v>
      </c>
      <c r="E15" s="140">
        <f>SUM(E16:E20)</f>
        <v>37227.805000000008</v>
      </c>
      <c r="F15" s="140">
        <f>SUM(F16:F20)</f>
        <v>42523.239170000001</v>
      </c>
      <c r="G15" s="140">
        <f t="shared" si="5"/>
        <v>5295.4341699999932</v>
      </c>
      <c r="H15" s="163">
        <f t="shared" si="6"/>
        <v>1.1422440611258169</v>
      </c>
      <c r="I15" s="140">
        <f t="shared" si="0"/>
        <v>4556.3941700000069</v>
      </c>
      <c r="J15" s="163">
        <f t="shared" si="7"/>
        <v>1.120009818303312</v>
      </c>
      <c r="K15" s="139">
        <f>SUM(K16:K20)</f>
        <v>0</v>
      </c>
      <c r="L15" s="139">
        <f>SUM(L16:L20)</f>
        <v>0</v>
      </c>
      <c r="M15" s="139">
        <f t="shared" si="1"/>
        <v>0</v>
      </c>
      <c r="N15" s="166" t="str">
        <f t="shared" si="8"/>
        <v/>
      </c>
      <c r="O15" s="140">
        <f t="shared" si="2"/>
        <v>37966.844999999994</v>
      </c>
      <c r="P15" s="140">
        <f t="shared" si="3"/>
        <v>42523.239170000001</v>
      </c>
      <c r="Q15" s="153">
        <f t="shared" si="4"/>
        <v>4556.3941700000069</v>
      </c>
      <c r="R15" s="163">
        <f t="shared" si="9"/>
        <v>1.120009818303312</v>
      </c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s="200" customFormat="1" ht="42.75" customHeight="1" x14ac:dyDescent="0.4">
      <c r="A16" s="197">
        <v>13010000</v>
      </c>
      <c r="B16" s="98" t="s">
        <v>167</v>
      </c>
      <c r="C16" s="99">
        <v>1</v>
      </c>
      <c r="D16" s="155">
        <v>23989.938999999998</v>
      </c>
      <c r="E16" s="155">
        <v>23604.859</v>
      </c>
      <c r="F16" s="155">
        <v>26062.93418</v>
      </c>
      <c r="G16" s="155">
        <f t="shared" si="5"/>
        <v>2458.0751799999998</v>
      </c>
      <c r="H16" s="191">
        <f t="shared" si="6"/>
        <v>1.1041342877752416</v>
      </c>
      <c r="I16" s="155">
        <f t="shared" si="0"/>
        <v>2072.9951800000017</v>
      </c>
      <c r="J16" s="191">
        <f t="shared" si="7"/>
        <v>1.0864110233877629</v>
      </c>
      <c r="K16" s="141">
        <v>0</v>
      </c>
      <c r="L16" s="141">
        <v>0</v>
      </c>
      <c r="M16" s="141">
        <f t="shared" si="1"/>
        <v>0</v>
      </c>
      <c r="N16" s="199" t="str">
        <f t="shared" si="8"/>
        <v/>
      </c>
      <c r="O16" s="142">
        <f t="shared" si="2"/>
        <v>23989.938999999998</v>
      </c>
      <c r="P16" s="155">
        <f t="shared" si="3"/>
        <v>26062.93418</v>
      </c>
      <c r="Q16" s="156">
        <f t="shared" si="4"/>
        <v>2072.9951800000017</v>
      </c>
      <c r="R16" s="191">
        <f t="shared" si="9"/>
        <v>1.0864110233877629</v>
      </c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</row>
    <row r="17" spans="1:33" s="200" customFormat="1" ht="32.25" customHeight="1" x14ac:dyDescent="0.4">
      <c r="A17" s="197">
        <v>13020000</v>
      </c>
      <c r="B17" s="98" t="s">
        <v>168</v>
      </c>
      <c r="C17" s="99"/>
      <c r="D17" s="155">
        <v>6710.2</v>
      </c>
      <c r="E17" s="155">
        <v>6705.2</v>
      </c>
      <c r="F17" s="155">
        <v>6063.37518</v>
      </c>
      <c r="G17" s="155">
        <f t="shared" si="5"/>
        <v>-641.82481999999982</v>
      </c>
      <c r="H17" s="191">
        <f t="shared" si="6"/>
        <v>0.90427954125156595</v>
      </c>
      <c r="I17" s="155">
        <f t="shared" si="0"/>
        <v>-646.82481999999982</v>
      </c>
      <c r="J17" s="191">
        <f t="shared" si="7"/>
        <v>0.90360573157282942</v>
      </c>
      <c r="K17" s="141">
        <v>0</v>
      </c>
      <c r="L17" s="141">
        <v>0</v>
      </c>
      <c r="M17" s="141"/>
      <c r="N17" s="199" t="str">
        <f t="shared" si="8"/>
        <v/>
      </c>
      <c r="O17" s="142">
        <f t="shared" si="2"/>
        <v>6710.2</v>
      </c>
      <c r="P17" s="155">
        <f t="shared" si="3"/>
        <v>6063.37518</v>
      </c>
      <c r="Q17" s="156">
        <f t="shared" si="4"/>
        <v>-646.82481999999982</v>
      </c>
      <c r="R17" s="191">
        <f t="shared" si="9"/>
        <v>0.90360573157282942</v>
      </c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</row>
    <row r="18" spans="1:33" s="200" customFormat="1" ht="43.5" customHeight="1" x14ac:dyDescent="0.4">
      <c r="A18" s="197">
        <v>13030000</v>
      </c>
      <c r="B18" s="98" t="s">
        <v>249</v>
      </c>
      <c r="C18" s="98"/>
      <c r="D18" s="155">
        <v>3454.8960000000002</v>
      </c>
      <c r="E18" s="155">
        <v>3378.3359999999998</v>
      </c>
      <c r="F18" s="155">
        <v>6597.6998599999997</v>
      </c>
      <c r="G18" s="155">
        <f t="shared" si="5"/>
        <v>3219.3638599999999</v>
      </c>
      <c r="H18" s="191">
        <f t="shared" si="6"/>
        <v>1.9529436562852245</v>
      </c>
      <c r="I18" s="155">
        <f t="shared" si="0"/>
        <v>3142.8038599999995</v>
      </c>
      <c r="J18" s="191">
        <f t="shared" si="7"/>
        <v>1.9096667048733158</v>
      </c>
      <c r="K18" s="141">
        <v>0</v>
      </c>
      <c r="L18" s="141">
        <v>0</v>
      </c>
      <c r="M18" s="141"/>
      <c r="N18" s="199" t="str">
        <f t="shared" si="8"/>
        <v/>
      </c>
      <c r="O18" s="142">
        <f t="shared" si="2"/>
        <v>3454.8960000000002</v>
      </c>
      <c r="P18" s="155">
        <f t="shared" si="3"/>
        <v>6597.6998599999997</v>
      </c>
      <c r="Q18" s="156">
        <f t="shared" si="4"/>
        <v>3142.8038599999995</v>
      </c>
      <c r="R18" s="191">
        <f t="shared" si="9"/>
        <v>1.9096667048733158</v>
      </c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</row>
    <row r="19" spans="1:33" s="200" customFormat="1" ht="42" customHeight="1" x14ac:dyDescent="0.4">
      <c r="A19" s="197">
        <v>13040000</v>
      </c>
      <c r="B19" s="98" t="s">
        <v>210</v>
      </c>
      <c r="C19" s="99"/>
      <c r="D19" s="142">
        <v>3811.81</v>
      </c>
      <c r="E19" s="142">
        <v>3539.41</v>
      </c>
      <c r="F19" s="142">
        <v>3799.2299499999999</v>
      </c>
      <c r="G19" s="142">
        <f t="shared" si="5"/>
        <v>259.81995000000006</v>
      </c>
      <c r="H19" s="191">
        <f t="shared" si="6"/>
        <v>1.0734077007184812</v>
      </c>
      <c r="I19" s="155">
        <f t="shared" si="0"/>
        <v>-12.580050000000028</v>
      </c>
      <c r="J19" s="191">
        <f t="shared" si="7"/>
        <v>0.9966997174570611</v>
      </c>
      <c r="K19" s="141">
        <v>0</v>
      </c>
      <c r="L19" s="141">
        <v>0</v>
      </c>
      <c r="M19" s="141">
        <f>L19-K19</f>
        <v>0</v>
      </c>
      <c r="N19" s="199" t="str">
        <f t="shared" si="8"/>
        <v/>
      </c>
      <c r="O19" s="142">
        <f t="shared" si="2"/>
        <v>3811.81</v>
      </c>
      <c r="P19" s="155">
        <f t="shared" si="3"/>
        <v>3799.2299499999999</v>
      </c>
      <c r="Q19" s="156">
        <f t="shared" si="4"/>
        <v>-12.580050000000028</v>
      </c>
      <c r="R19" s="191">
        <f t="shared" si="9"/>
        <v>0.9966997174570611</v>
      </c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</row>
    <row r="20" spans="1:33" s="1" customFormat="1" ht="26.25" hidden="1" customHeight="1" x14ac:dyDescent="0.4">
      <c r="A20" s="172">
        <v>13070000</v>
      </c>
      <c r="B20" s="98" t="s">
        <v>91</v>
      </c>
      <c r="C20" s="99"/>
      <c r="D20" s="140">
        <v>0</v>
      </c>
      <c r="E20" s="140">
        <v>0</v>
      </c>
      <c r="F20" s="140">
        <v>0</v>
      </c>
      <c r="G20" s="140">
        <f t="shared" si="5"/>
        <v>0</v>
      </c>
      <c r="H20" s="164" t="str">
        <f t="shared" si="6"/>
        <v/>
      </c>
      <c r="I20" s="155"/>
      <c r="J20" s="164" t="str">
        <f t="shared" si="7"/>
        <v/>
      </c>
      <c r="K20" s="141">
        <v>0</v>
      </c>
      <c r="L20" s="141">
        <v>0</v>
      </c>
      <c r="M20" s="141"/>
      <c r="N20" s="184" t="str">
        <f t="shared" si="8"/>
        <v/>
      </c>
      <c r="O20" s="142"/>
      <c r="P20" s="155">
        <f t="shared" si="3"/>
        <v>0</v>
      </c>
      <c r="Q20" s="156"/>
      <c r="R20" s="164" t="str">
        <f t="shared" si="9"/>
        <v/>
      </c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s="1" customFormat="1" ht="27.75" customHeight="1" x14ac:dyDescent="0.35">
      <c r="A21" s="171">
        <v>14000000</v>
      </c>
      <c r="B21" s="96" t="s">
        <v>57</v>
      </c>
      <c r="C21" s="100" t="e">
        <f>C24+#REF!</f>
        <v>#REF!</v>
      </c>
      <c r="D21" s="140">
        <f>D24+D23+D22</f>
        <v>715772.85044999991</v>
      </c>
      <c r="E21" s="140">
        <f>E24+E23+E22</f>
        <v>659120.02245000005</v>
      </c>
      <c r="F21" s="140">
        <f>F22+F23+F24</f>
        <v>695186.68853000004</v>
      </c>
      <c r="G21" s="140">
        <f t="shared" si="5"/>
        <v>36066.666079999995</v>
      </c>
      <c r="H21" s="163">
        <f t="shared" si="6"/>
        <v>1.0547194211244524</v>
      </c>
      <c r="I21" s="140">
        <f t="shared" ref="I21:I34" si="10">F21-D21</f>
        <v>-20586.161919999868</v>
      </c>
      <c r="J21" s="163">
        <f t="shared" si="7"/>
        <v>0.97123925291793689</v>
      </c>
      <c r="K21" s="139">
        <f>((K24+K23+K22)/1000)/1000</f>
        <v>0</v>
      </c>
      <c r="L21" s="139">
        <f>((L24+L23+L22)/1000)/1000</f>
        <v>0</v>
      </c>
      <c r="M21" s="139">
        <f>M24+M23+M22</f>
        <v>0</v>
      </c>
      <c r="N21" s="166" t="str">
        <f t="shared" si="8"/>
        <v/>
      </c>
      <c r="O21" s="140">
        <f>O24+O23+O22</f>
        <v>715772.85044999991</v>
      </c>
      <c r="P21" s="140">
        <f>P24+P23+P22</f>
        <v>695186.68853000004</v>
      </c>
      <c r="Q21" s="153">
        <f t="shared" ref="Q21:Q29" si="11">P21-O21</f>
        <v>-20586.161919999868</v>
      </c>
      <c r="R21" s="163">
        <f t="shared" si="9"/>
        <v>0.97123925291793689</v>
      </c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s="200" customFormat="1" ht="49.5" customHeight="1" x14ac:dyDescent="0.4">
      <c r="A22" s="201">
        <v>14020000</v>
      </c>
      <c r="B22" s="98" t="s">
        <v>136</v>
      </c>
      <c r="C22" s="99"/>
      <c r="D22" s="155">
        <v>47912.846680000002</v>
      </c>
      <c r="E22" s="155">
        <v>43900.244679999996</v>
      </c>
      <c r="F22" s="155">
        <v>37989.208279999992</v>
      </c>
      <c r="G22" s="155">
        <f t="shared" si="5"/>
        <v>-5911.0364000000045</v>
      </c>
      <c r="H22" s="191">
        <f t="shared" si="6"/>
        <v>0.86535299647901631</v>
      </c>
      <c r="I22" s="155">
        <f t="shared" si="10"/>
        <v>-9923.6384000000107</v>
      </c>
      <c r="J22" s="191">
        <f t="shared" si="7"/>
        <v>0.79288146942556059</v>
      </c>
      <c r="K22" s="157">
        <v>0</v>
      </c>
      <c r="L22" s="157">
        <v>0</v>
      </c>
      <c r="M22" s="157"/>
      <c r="N22" s="199" t="str">
        <f t="shared" si="8"/>
        <v/>
      </c>
      <c r="O22" s="155">
        <f>D22+K22</f>
        <v>47912.846680000002</v>
      </c>
      <c r="P22" s="155">
        <f>L22+F22</f>
        <v>37989.208279999992</v>
      </c>
      <c r="Q22" s="155">
        <f t="shared" si="11"/>
        <v>-9923.6384000000107</v>
      </c>
      <c r="R22" s="191">
        <f t="shared" si="9"/>
        <v>0.79288146942556059</v>
      </c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</row>
    <row r="23" spans="1:33" s="200" customFormat="1" ht="48" customHeight="1" x14ac:dyDescent="0.4">
      <c r="A23" s="201">
        <v>14030000</v>
      </c>
      <c r="B23" s="98" t="s">
        <v>169</v>
      </c>
      <c r="C23" s="99"/>
      <c r="D23" s="155">
        <v>327656.77876999998</v>
      </c>
      <c r="E23" s="155">
        <v>301755.01276999997</v>
      </c>
      <c r="F23" s="155">
        <v>312118.44174000004</v>
      </c>
      <c r="G23" s="155">
        <f t="shared" si="5"/>
        <v>10363.428970000066</v>
      </c>
      <c r="H23" s="191">
        <f t="shared" si="6"/>
        <v>1.0343438502474827</v>
      </c>
      <c r="I23" s="155">
        <f t="shared" si="10"/>
        <v>-15538.337029999937</v>
      </c>
      <c r="J23" s="191">
        <f t="shared" si="7"/>
        <v>0.95257739794571095</v>
      </c>
      <c r="K23" s="157">
        <v>0</v>
      </c>
      <c r="L23" s="157">
        <v>0</v>
      </c>
      <c r="M23" s="157"/>
      <c r="N23" s="199" t="str">
        <f t="shared" si="8"/>
        <v/>
      </c>
      <c r="O23" s="155">
        <f>D23+K23</f>
        <v>327656.77876999998</v>
      </c>
      <c r="P23" s="155">
        <f>L23+F23</f>
        <v>312118.44174000004</v>
      </c>
      <c r="Q23" s="155">
        <f t="shared" si="11"/>
        <v>-15538.337029999937</v>
      </c>
      <c r="R23" s="191">
        <f t="shared" si="9"/>
        <v>0.95257739794571095</v>
      </c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</row>
    <row r="24" spans="1:33" s="200" customFormat="1" ht="64.5" customHeight="1" x14ac:dyDescent="0.4">
      <c r="A24" s="201">
        <v>14040000</v>
      </c>
      <c r="B24" s="98" t="s">
        <v>170</v>
      </c>
      <c r="C24" s="99" t="e">
        <f>#REF!+#REF!+#REF!+#REF!+#REF!</f>
        <v>#REF!</v>
      </c>
      <c r="D24" s="155">
        <v>340203.22499999998</v>
      </c>
      <c r="E24" s="155">
        <v>313464.76500000001</v>
      </c>
      <c r="F24" s="155">
        <v>345079.03850999998</v>
      </c>
      <c r="G24" s="155">
        <f t="shared" si="5"/>
        <v>31614.27350999997</v>
      </c>
      <c r="H24" s="191">
        <f t="shared" si="6"/>
        <v>1.1008543129560351</v>
      </c>
      <c r="I24" s="155">
        <f t="shared" si="10"/>
        <v>4875.8135100000072</v>
      </c>
      <c r="J24" s="191">
        <f t="shared" si="7"/>
        <v>1.0143320614024163</v>
      </c>
      <c r="K24" s="157">
        <v>0</v>
      </c>
      <c r="L24" s="157">
        <v>0</v>
      </c>
      <c r="M24" s="157">
        <f>L24-K24</f>
        <v>0</v>
      </c>
      <c r="N24" s="199" t="str">
        <f t="shared" si="8"/>
        <v/>
      </c>
      <c r="O24" s="155">
        <f>D24+K24</f>
        <v>340203.22499999998</v>
      </c>
      <c r="P24" s="155">
        <f t="shared" si="3"/>
        <v>345079.03850999998</v>
      </c>
      <c r="Q24" s="155">
        <f t="shared" si="11"/>
        <v>4875.8135100000072</v>
      </c>
      <c r="R24" s="191">
        <f t="shared" si="9"/>
        <v>1.0143320614024163</v>
      </c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</row>
    <row r="25" spans="1:33" s="1" customFormat="1" ht="42.75" hidden="1" customHeight="1" x14ac:dyDescent="0.4">
      <c r="A25" s="176">
        <v>16000000</v>
      </c>
      <c r="B25" s="177" t="s">
        <v>207</v>
      </c>
      <c r="C25" s="101"/>
      <c r="D25" s="160">
        <v>0</v>
      </c>
      <c r="E25" s="160">
        <v>0</v>
      </c>
      <c r="F25" s="160">
        <v>0</v>
      </c>
      <c r="G25" s="160">
        <f t="shared" si="5"/>
        <v>0</v>
      </c>
      <c r="H25" s="164" t="str">
        <f t="shared" si="6"/>
        <v/>
      </c>
      <c r="I25" s="160">
        <f t="shared" si="10"/>
        <v>0</v>
      </c>
      <c r="J25" s="163" t="str">
        <f t="shared" si="7"/>
        <v/>
      </c>
      <c r="K25" s="157"/>
      <c r="L25" s="157"/>
      <c r="M25" s="157"/>
      <c r="N25" s="166" t="str">
        <f t="shared" si="8"/>
        <v/>
      </c>
      <c r="O25" s="155">
        <f>D25+K25</f>
        <v>0</v>
      </c>
      <c r="P25" s="162">
        <f>L25+F25</f>
        <v>0</v>
      </c>
      <c r="Q25" s="162">
        <f>P25-O25</f>
        <v>0</v>
      </c>
      <c r="R25" s="163" t="str">
        <f t="shared" si="9"/>
        <v/>
      </c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s="1" customFormat="1" ht="64.5" customHeight="1" x14ac:dyDescent="0.35">
      <c r="A26" s="171">
        <v>18000000</v>
      </c>
      <c r="B26" s="177" t="s">
        <v>250</v>
      </c>
      <c r="C26" s="177"/>
      <c r="D26" s="140">
        <f>SUM(D27:D30)</f>
        <v>2097895.5470000003</v>
      </c>
      <c r="E26" s="140">
        <f>SUM(E27:E30)</f>
        <v>1972571.3049999999</v>
      </c>
      <c r="F26" s="140">
        <f>SUM(F27:F30)</f>
        <v>2055315.9066299996</v>
      </c>
      <c r="G26" s="140">
        <f t="shared" si="5"/>
        <v>82744.601629999699</v>
      </c>
      <c r="H26" s="163">
        <f t="shared" si="6"/>
        <v>1.0419475845665309</v>
      </c>
      <c r="I26" s="140">
        <f t="shared" si="10"/>
        <v>-42579.640370000619</v>
      </c>
      <c r="J26" s="163">
        <f t="shared" si="7"/>
        <v>0.97970364137962462</v>
      </c>
      <c r="K26" s="139">
        <f>(K27+K28+K29+K30)/1000</f>
        <v>0</v>
      </c>
      <c r="L26" s="139">
        <f>(L27+L28+L29+L30)/1000</f>
        <v>0</v>
      </c>
      <c r="M26" s="139">
        <f t="shared" ref="M26:M34" si="12">L26-K26</f>
        <v>0</v>
      </c>
      <c r="N26" s="166" t="str">
        <f t="shared" si="8"/>
        <v/>
      </c>
      <c r="O26" s="140">
        <f t="shared" ref="O26:O60" si="13">D26+K26</f>
        <v>2097895.5470000003</v>
      </c>
      <c r="P26" s="140">
        <f t="shared" ref="P26:P32" si="14">L26+F26</f>
        <v>2055315.9066299996</v>
      </c>
      <c r="Q26" s="153">
        <f t="shared" si="11"/>
        <v>-42579.640370000619</v>
      </c>
      <c r="R26" s="163">
        <f t="shared" si="9"/>
        <v>0.97970364137962462</v>
      </c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s="200" customFormat="1" ht="29.25" customHeight="1" x14ac:dyDescent="0.4">
      <c r="A27" s="197">
        <v>18010000</v>
      </c>
      <c r="B27" s="98" t="s">
        <v>171</v>
      </c>
      <c r="C27" s="111"/>
      <c r="D27" s="155">
        <v>949984.81</v>
      </c>
      <c r="E27" s="155">
        <v>890096.37199999997</v>
      </c>
      <c r="F27" s="155">
        <v>943257.07622999977</v>
      </c>
      <c r="G27" s="155">
        <f t="shared" si="5"/>
        <v>53160.704229999799</v>
      </c>
      <c r="H27" s="191">
        <f t="shared" si="6"/>
        <v>1.0597246611741047</v>
      </c>
      <c r="I27" s="155">
        <f t="shared" si="10"/>
        <v>-6727.7337700002827</v>
      </c>
      <c r="J27" s="191">
        <f t="shared" si="7"/>
        <v>0.99291806174248165</v>
      </c>
      <c r="K27" s="158">
        <v>0</v>
      </c>
      <c r="L27" s="158">
        <v>0</v>
      </c>
      <c r="M27" s="158">
        <f>L27-K27</f>
        <v>0</v>
      </c>
      <c r="N27" s="199" t="str">
        <f t="shared" si="8"/>
        <v/>
      </c>
      <c r="O27" s="142">
        <f t="shared" si="13"/>
        <v>949984.81</v>
      </c>
      <c r="P27" s="142">
        <f t="shared" si="14"/>
        <v>943257.07622999977</v>
      </c>
      <c r="Q27" s="142">
        <f t="shared" si="11"/>
        <v>-6727.7337700002827</v>
      </c>
      <c r="R27" s="191">
        <f t="shared" si="9"/>
        <v>0.99291806174248165</v>
      </c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</row>
    <row r="28" spans="1:33" s="200" customFormat="1" ht="36" customHeight="1" x14ac:dyDescent="0.4">
      <c r="A28" s="197">
        <v>18020000</v>
      </c>
      <c r="B28" s="98" t="s">
        <v>84</v>
      </c>
      <c r="C28" s="99"/>
      <c r="D28" s="155">
        <v>4373.6000000000004</v>
      </c>
      <c r="E28" s="155">
        <v>4350.5</v>
      </c>
      <c r="F28" s="155">
        <v>4306.02304</v>
      </c>
      <c r="G28" s="155">
        <f t="shared" si="5"/>
        <v>-44.476959999999963</v>
      </c>
      <c r="H28" s="191">
        <f t="shared" si="6"/>
        <v>0.9897765865992415</v>
      </c>
      <c r="I28" s="155">
        <f t="shared" si="10"/>
        <v>-67.576960000000327</v>
      </c>
      <c r="J28" s="191">
        <f t="shared" si="7"/>
        <v>0.98454889336016094</v>
      </c>
      <c r="K28" s="141">
        <v>0</v>
      </c>
      <c r="L28" s="141">
        <v>0</v>
      </c>
      <c r="M28" s="141">
        <f t="shared" si="12"/>
        <v>0</v>
      </c>
      <c r="N28" s="199" t="str">
        <f t="shared" si="8"/>
        <v/>
      </c>
      <c r="O28" s="142">
        <f t="shared" si="13"/>
        <v>4373.6000000000004</v>
      </c>
      <c r="P28" s="155">
        <f t="shared" si="14"/>
        <v>4306.02304</v>
      </c>
      <c r="Q28" s="156">
        <f t="shared" si="11"/>
        <v>-67.576960000000327</v>
      </c>
      <c r="R28" s="191">
        <f t="shared" si="9"/>
        <v>0.98454889336016094</v>
      </c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</row>
    <row r="29" spans="1:33" s="200" customFormat="1" ht="27" customHeight="1" x14ac:dyDescent="0.4">
      <c r="A29" s="197">
        <v>18030000</v>
      </c>
      <c r="B29" s="98" t="s">
        <v>85</v>
      </c>
      <c r="C29" s="99"/>
      <c r="D29" s="155">
        <v>4350.3829999999998</v>
      </c>
      <c r="E29" s="155">
        <v>4263.7529999999997</v>
      </c>
      <c r="F29" s="155">
        <v>4538.7444499999992</v>
      </c>
      <c r="G29" s="155">
        <f t="shared" si="5"/>
        <v>274.99144999999953</v>
      </c>
      <c r="H29" s="191">
        <f t="shared" si="6"/>
        <v>1.064495164236765</v>
      </c>
      <c r="I29" s="155">
        <f t="shared" si="10"/>
        <v>188.36144999999942</v>
      </c>
      <c r="J29" s="191">
        <f t="shared" si="7"/>
        <v>1.0432976705729127</v>
      </c>
      <c r="K29" s="141">
        <v>0</v>
      </c>
      <c r="L29" s="141">
        <v>0</v>
      </c>
      <c r="M29" s="141">
        <f t="shared" si="12"/>
        <v>0</v>
      </c>
      <c r="N29" s="199" t="str">
        <f t="shared" si="8"/>
        <v/>
      </c>
      <c r="O29" s="142">
        <f t="shared" si="13"/>
        <v>4350.3829999999998</v>
      </c>
      <c r="P29" s="155">
        <f t="shared" si="14"/>
        <v>4538.7444499999992</v>
      </c>
      <c r="Q29" s="156">
        <f t="shared" si="11"/>
        <v>188.36144999999942</v>
      </c>
      <c r="R29" s="191">
        <f t="shared" si="9"/>
        <v>1.0432976705729127</v>
      </c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</row>
    <row r="30" spans="1:33" s="200" customFormat="1" ht="22.5" customHeight="1" x14ac:dyDescent="0.4">
      <c r="A30" s="197">
        <v>18050000</v>
      </c>
      <c r="B30" s="98" t="s">
        <v>86</v>
      </c>
      <c r="C30" s="99"/>
      <c r="D30" s="155">
        <v>1139186.754</v>
      </c>
      <c r="E30" s="155">
        <v>1073860.68</v>
      </c>
      <c r="F30" s="155">
        <v>1103214.0629099999</v>
      </c>
      <c r="G30" s="155">
        <f>F30-E30</f>
        <v>29353.382909999928</v>
      </c>
      <c r="H30" s="191">
        <f t="shared" si="6"/>
        <v>1.0273344424064395</v>
      </c>
      <c r="I30" s="155">
        <f>F30-D30</f>
        <v>-35972.691090000095</v>
      </c>
      <c r="J30" s="191">
        <f t="shared" si="7"/>
        <v>0.96842248124489683</v>
      </c>
      <c r="K30" s="141">
        <v>0</v>
      </c>
      <c r="L30" s="141">
        <v>0</v>
      </c>
      <c r="M30" s="141">
        <f t="shared" si="12"/>
        <v>0</v>
      </c>
      <c r="N30" s="199" t="str">
        <f t="shared" si="8"/>
        <v/>
      </c>
      <c r="O30" s="142">
        <f>D30+K30</f>
        <v>1139186.754</v>
      </c>
      <c r="P30" s="155">
        <f>L30+F30</f>
        <v>1103214.0629099999</v>
      </c>
      <c r="Q30" s="156">
        <f>P30-O30</f>
        <v>-35972.691090000095</v>
      </c>
      <c r="R30" s="191">
        <f t="shared" si="9"/>
        <v>0.96842248124489683</v>
      </c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</row>
    <row r="31" spans="1:33" s="1" customFormat="1" ht="21.75" customHeight="1" x14ac:dyDescent="0.4">
      <c r="A31" s="171">
        <v>19000000</v>
      </c>
      <c r="B31" s="96" t="s">
        <v>87</v>
      </c>
      <c r="C31" s="99"/>
      <c r="D31" s="162">
        <f>D32+D33+D34</f>
        <v>3.5</v>
      </c>
      <c r="E31" s="162">
        <f>E32+E33+E34</f>
        <v>3.5</v>
      </c>
      <c r="F31" s="162">
        <f>F32+F33+F34</f>
        <v>2.4300000000000002</v>
      </c>
      <c r="G31" s="162">
        <f t="shared" si="5"/>
        <v>-1.0699999999999998</v>
      </c>
      <c r="H31" s="163">
        <f t="shared" si="6"/>
        <v>0.69428571428571428</v>
      </c>
      <c r="I31" s="162">
        <f t="shared" si="10"/>
        <v>-1.0699999999999998</v>
      </c>
      <c r="J31" s="163">
        <f t="shared" si="7"/>
        <v>0.69428571428571428</v>
      </c>
      <c r="K31" s="139">
        <f>K32+K34+K33</f>
        <v>6191.88</v>
      </c>
      <c r="L31" s="139">
        <f>L32+L34+L33</f>
        <v>7838.7733799999996</v>
      </c>
      <c r="M31" s="139">
        <f t="shared" si="12"/>
        <v>1646.8933799999995</v>
      </c>
      <c r="N31" s="166">
        <f t="shared" si="8"/>
        <v>1.2659763076803814</v>
      </c>
      <c r="O31" s="140">
        <f t="shared" si="13"/>
        <v>6195.38</v>
      </c>
      <c r="P31" s="140">
        <f t="shared" si="14"/>
        <v>7841.2033799999999</v>
      </c>
      <c r="Q31" s="140">
        <f t="shared" ref="Q31:Q56" si="15">P31-O31</f>
        <v>1645.8233799999998</v>
      </c>
      <c r="R31" s="163">
        <f t="shared" si="9"/>
        <v>1.2656533384554296</v>
      </c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1:33" s="200" customFormat="1" ht="23.25" customHeight="1" x14ac:dyDescent="0.4">
      <c r="A32" s="197">
        <v>19010000</v>
      </c>
      <c r="B32" s="98" t="s">
        <v>88</v>
      </c>
      <c r="C32" s="99"/>
      <c r="D32" s="155">
        <v>0</v>
      </c>
      <c r="E32" s="155">
        <v>0</v>
      </c>
      <c r="F32" s="155">
        <v>0</v>
      </c>
      <c r="G32" s="155">
        <f t="shared" si="5"/>
        <v>0</v>
      </c>
      <c r="H32" s="191" t="str">
        <f t="shared" si="6"/>
        <v/>
      </c>
      <c r="I32" s="155">
        <f t="shared" si="10"/>
        <v>0</v>
      </c>
      <c r="J32" s="191" t="str">
        <f t="shared" si="7"/>
        <v/>
      </c>
      <c r="K32" s="141">
        <v>6191.88</v>
      </c>
      <c r="L32" s="141">
        <v>7838.7733799999996</v>
      </c>
      <c r="M32" s="141">
        <f t="shared" si="12"/>
        <v>1646.8933799999995</v>
      </c>
      <c r="N32" s="199">
        <f t="shared" si="8"/>
        <v>1.2659763076803814</v>
      </c>
      <c r="O32" s="142">
        <f t="shared" si="13"/>
        <v>6191.88</v>
      </c>
      <c r="P32" s="155">
        <f t="shared" si="14"/>
        <v>7838.7733799999996</v>
      </c>
      <c r="Q32" s="142">
        <f t="shared" si="15"/>
        <v>1646.8933799999995</v>
      </c>
      <c r="R32" s="191">
        <f t="shared" si="9"/>
        <v>1.2659763076803814</v>
      </c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</row>
    <row r="33" spans="1:33" s="200" customFormat="1" ht="42" hidden="1" customHeight="1" x14ac:dyDescent="0.4">
      <c r="A33" s="197">
        <v>19050000</v>
      </c>
      <c r="B33" s="98" t="s">
        <v>226</v>
      </c>
      <c r="C33" s="98"/>
      <c r="D33" s="155"/>
      <c r="E33" s="155"/>
      <c r="F33" s="155"/>
      <c r="G33" s="155"/>
      <c r="H33" s="191"/>
      <c r="I33" s="155"/>
      <c r="J33" s="191"/>
      <c r="K33" s="141">
        <v>0</v>
      </c>
      <c r="L33" s="141"/>
      <c r="M33" s="141">
        <f t="shared" si="12"/>
        <v>0</v>
      </c>
      <c r="N33" s="199" t="str">
        <f t="shared" si="8"/>
        <v/>
      </c>
      <c r="O33" s="142">
        <f>D33+K33</f>
        <v>0</v>
      </c>
      <c r="P33" s="155">
        <f>L33+F33</f>
        <v>0</v>
      </c>
      <c r="Q33" s="142">
        <f>P33-O33</f>
        <v>0</v>
      </c>
      <c r="R33" s="191" t="str">
        <f>IFERROR(P33/O33,"")</f>
        <v/>
      </c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</row>
    <row r="34" spans="1:33" s="200" customFormat="1" ht="63" x14ac:dyDescent="0.4">
      <c r="A34" s="197">
        <v>19090000</v>
      </c>
      <c r="B34" s="98" t="s">
        <v>211</v>
      </c>
      <c r="C34" s="99"/>
      <c r="D34" s="155">
        <v>3.5</v>
      </c>
      <c r="E34" s="155">
        <v>3.5</v>
      </c>
      <c r="F34" s="155">
        <v>2.4300000000000002</v>
      </c>
      <c r="G34" s="155">
        <f t="shared" si="5"/>
        <v>-1.0699999999999998</v>
      </c>
      <c r="H34" s="191">
        <f t="shared" si="6"/>
        <v>0.69428571428571428</v>
      </c>
      <c r="I34" s="155">
        <f t="shared" si="10"/>
        <v>-1.0699999999999998</v>
      </c>
      <c r="J34" s="191">
        <f t="shared" si="7"/>
        <v>0.69428571428571428</v>
      </c>
      <c r="K34" s="141">
        <v>0</v>
      </c>
      <c r="L34" s="141">
        <v>0</v>
      </c>
      <c r="M34" s="141">
        <f t="shared" si="12"/>
        <v>0</v>
      </c>
      <c r="N34" s="199" t="str">
        <f t="shared" si="8"/>
        <v/>
      </c>
      <c r="O34" s="142">
        <f>D34+K34</f>
        <v>3.5</v>
      </c>
      <c r="P34" s="155">
        <f>L34+F34</f>
        <v>2.4300000000000002</v>
      </c>
      <c r="Q34" s="142">
        <f>P34-O34</f>
        <v>-1.0699999999999998</v>
      </c>
      <c r="R34" s="191">
        <f>IFERROR(P34/O34,"")</f>
        <v>0.69428571428571428</v>
      </c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</row>
    <row r="35" spans="1:33" s="80" customFormat="1" ht="23.25" customHeight="1" x14ac:dyDescent="0.35">
      <c r="A35" s="173">
        <v>20000000</v>
      </c>
      <c r="B35" s="102" t="s">
        <v>18</v>
      </c>
      <c r="C35" s="103">
        <v>5750.4</v>
      </c>
      <c r="D35" s="139">
        <f>(D36+D37+D43+D47)</f>
        <v>293424.51658</v>
      </c>
      <c r="E35" s="139">
        <f>(E36+E37+E43+E47)</f>
        <v>274782.152</v>
      </c>
      <c r="F35" s="139">
        <f>(F36+F37+F43+F47)</f>
        <v>313266.60725</v>
      </c>
      <c r="G35" s="139">
        <f t="shared" si="5"/>
        <v>38484.455249999999</v>
      </c>
      <c r="H35" s="163">
        <f t="shared" si="6"/>
        <v>1.1400544211838037</v>
      </c>
      <c r="I35" s="139">
        <f t="shared" ref="I35:I44" si="16">F35-D35</f>
        <v>19842.090670000005</v>
      </c>
      <c r="J35" s="163">
        <f t="shared" si="7"/>
        <v>1.0676224703418407</v>
      </c>
      <c r="K35" s="139">
        <f>K36+K37+K43+K47</f>
        <v>789935.23022999999</v>
      </c>
      <c r="L35" s="139">
        <f>L36+L37+L43+L47</f>
        <v>684475.7635</v>
      </c>
      <c r="M35" s="139">
        <f t="shared" ref="M35:M48" si="17">L35-K35</f>
        <v>-105459.46672999999</v>
      </c>
      <c r="N35" s="166">
        <f t="shared" si="8"/>
        <v>0.86649605854483269</v>
      </c>
      <c r="O35" s="139">
        <f t="shared" si="13"/>
        <v>1083359.7468099999</v>
      </c>
      <c r="P35" s="139">
        <f t="shared" ref="P35:P60" si="18">L35+F35</f>
        <v>997742.37075</v>
      </c>
      <c r="Q35" s="139">
        <f t="shared" si="15"/>
        <v>-85617.376059999922</v>
      </c>
      <c r="R35" s="163">
        <f t="shared" si="9"/>
        <v>0.92097050281579684</v>
      </c>
      <c r="S35" s="79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</row>
    <row r="36" spans="1:33" s="1" customFormat="1" ht="45.75" customHeight="1" x14ac:dyDescent="0.35">
      <c r="A36" s="171">
        <v>21000000</v>
      </c>
      <c r="B36" s="96" t="s">
        <v>70</v>
      </c>
      <c r="C36" s="100">
        <v>1</v>
      </c>
      <c r="D36" s="140">
        <v>54765.771580000001</v>
      </c>
      <c r="E36" s="140">
        <v>51979.745999999999</v>
      </c>
      <c r="F36" s="140">
        <v>78605.242430000013</v>
      </c>
      <c r="G36" s="140">
        <f t="shared" si="5"/>
        <v>26625.496430000014</v>
      </c>
      <c r="H36" s="163">
        <f t="shared" si="6"/>
        <v>1.5122282904191184</v>
      </c>
      <c r="I36" s="140">
        <f t="shared" si="16"/>
        <v>23839.470850000012</v>
      </c>
      <c r="J36" s="163">
        <f t="shared" si="7"/>
        <v>1.4352987306163689</v>
      </c>
      <c r="K36" s="139"/>
      <c r="L36" s="139">
        <v>362.27375000000001</v>
      </c>
      <c r="M36" s="139">
        <f t="shared" si="17"/>
        <v>362.27375000000001</v>
      </c>
      <c r="N36" s="166" t="str">
        <f t="shared" si="8"/>
        <v/>
      </c>
      <c r="O36" s="140">
        <f t="shared" si="13"/>
        <v>54765.771580000001</v>
      </c>
      <c r="P36" s="140">
        <f t="shared" si="18"/>
        <v>78967.516180000006</v>
      </c>
      <c r="Q36" s="140">
        <f t="shared" si="15"/>
        <v>24201.744600000005</v>
      </c>
      <c r="R36" s="163">
        <f t="shared" si="9"/>
        <v>1.4419136972195654</v>
      </c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  <row r="37" spans="1:33" s="1" customFormat="1" ht="44.25" customHeight="1" x14ac:dyDescent="0.35">
      <c r="A37" s="171">
        <v>22000000</v>
      </c>
      <c r="B37" s="96" t="s">
        <v>172</v>
      </c>
      <c r="C37" s="100">
        <v>4948.8</v>
      </c>
      <c r="D37" s="140">
        <f>SUM(D38:D42)</f>
        <v>185404.05</v>
      </c>
      <c r="E37" s="140">
        <f>SUM(E38:E42)</f>
        <v>171250.41099999999</v>
      </c>
      <c r="F37" s="140">
        <f>SUM(F38:F42)</f>
        <v>170213.63115</v>
      </c>
      <c r="G37" s="140">
        <f t="shared" si="5"/>
        <v>-1036.7798499999917</v>
      </c>
      <c r="H37" s="163">
        <f t="shared" si="6"/>
        <v>0.99394582562490907</v>
      </c>
      <c r="I37" s="140">
        <f t="shared" si="16"/>
        <v>-15190.418849999987</v>
      </c>
      <c r="J37" s="163">
        <f t="shared" si="7"/>
        <v>0.91806857050857305</v>
      </c>
      <c r="K37" s="139">
        <f>SUM(K38:K42)</f>
        <v>0</v>
      </c>
      <c r="L37" s="139">
        <f>SUM(L38:L42)</f>
        <v>0</v>
      </c>
      <c r="M37" s="139">
        <f t="shared" si="17"/>
        <v>0</v>
      </c>
      <c r="N37" s="166" t="str">
        <f t="shared" si="8"/>
        <v/>
      </c>
      <c r="O37" s="140">
        <f t="shared" si="13"/>
        <v>185404.05</v>
      </c>
      <c r="P37" s="140">
        <f t="shared" si="18"/>
        <v>170213.63115</v>
      </c>
      <c r="Q37" s="140">
        <f t="shared" si="15"/>
        <v>-15190.418849999987</v>
      </c>
      <c r="R37" s="163">
        <f t="shared" si="9"/>
        <v>0.91806857050857305</v>
      </c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</row>
    <row r="38" spans="1:33" s="200" customFormat="1" ht="22.5" customHeight="1" x14ac:dyDescent="0.4">
      <c r="A38" s="197">
        <v>22010000</v>
      </c>
      <c r="B38" s="98" t="s">
        <v>115</v>
      </c>
      <c r="C38" s="104"/>
      <c r="D38" s="155">
        <v>97736.718999999997</v>
      </c>
      <c r="E38" s="155">
        <v>90682.641000000003</v>
      </c>
      <c r="F38" s="155">
        <v>87103.392970000001</v>
      </c>
      <c r="G38" s="155">
        <f t="shared" si="5"/>
        <v>-3579.2480300000025</v>
      </c>
      <c r="H38" s="191">
        <f t="shared" si="6"/>
        <v>0.96052995379788286</v>
      </c>
      <c r="I38" s="155">
        <f t="shared" si="16"/>
        <v>-10633.326029999997</v>
      </c>
      <c r="J38" s="191">
        <f t="shared" si="7"/>
        <v>0.89120438931452162</v>
      </c>
      <c r="K38" s="141"/>
      <c r="L38" s="141">
        <v>0</v>
      </c>
      <c r="M38" s="141">
        <f t="shared" si="17"/>
        <v>0</v>
      </c>
      <c r="N38" s="199" t="str">
        <f t="shared" si="8"/>
        <v/>
      </c>
      <c r="O38" s="142">
        <f t="shared" si="13"/>
        <v>97736.718999999997</v>
      </c>
      <c r="P38" s="155">
        <f t="shared" si="18"/>
        <v>87103.392970000001</v>
      </c>
      <c r="Q38" s="142">
        <f t="shared" si="15"/>
        <v>-10633.326029999997</v>
      </c>
      <c r="R38" s="191">
        <f t="shared" si="9"/>
        <v>0.89120438931452162</v>
      </c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</row>
    <row r="39" spans="1:33" s="200" customFormat="1" ht="60.75" customHeight="1" x14ac:dyDescent="0.4">
      <c r="A39" s="197">
        <v>22020000</v>
      </c>
      <c r="B39" s="98" t="s">
        <v>229</v>
      </c>
      <c r="C39" s="98"/>
      <c r="D39" s="155">
        <v>3680</v>
      </c>
      <c r="E39" s="155">
        <v>3680</v>
      </c>
      <c r="F39" s="155">
        <v>3680</v>
      </c>
      <c r="G39" s="155">
        <f>F39-E39</f>
        <v>0</v>
      </c>
      <c r="H39" s="191">
        <f>IFERROR(F39/E39,"")</f>
        <v>1</v>
      </c>
      <c r="I39" s="155">
        <f>F39-D39</f>
        <v>0</v>
      </c>
      <c r="J39" s="191">
        <f>IFERROR(F39/D39,"")</f>
        <v>1</v>
      </c>
      <c r="K39" s="141"/>
      <c r="L39" s="141"/>
      <c r="M39" s="141"/>
      <c r="N39" s="199"/>
      <c r="O39" s="142">
        <f>D39+K39</f>
        <v>3680</v>
      </c>
      <c r="P39" s="155">
        <f>L39+F39</f>
        <v>3680</v>
      </c>
      <c r="Q39" s="142">
        <f>P39-O39</f>
        <v>0</v>
      </c>
      <c r="R39" s="191">
        <f>IFERROR(P39/O39,"")</f>
        <v>1</v>
      </c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</row>
    <row r="40" spans="1:33" s="200" customFormat="1" ht="61.5" customHeight="1" x14ac:dyDescent="0.4">
      <c r="A40" s="197">
        <v>22080000</v>
      </c>
      <c r="B40" s="98" t="s">
        <v>173</v>
      </c>
      <c r="C40" s="99">
        <v>259.60000000000002</v>
      </c>
      <c r="D40" s="155">
        <v>82025.021999999997</v>
      </c>
      <c r="E40" s="155">
        <v>75087.152000000002</v>
      </c>
      <c r="F40" s="155">
        <v>77573.43140999999</v>
      </c>
      <c r="G40" s="155">
        <f t="shared" si="5"/>
        <v>2486.2794099999883</v>
      </c>
      <c r="H40" s="191">
        <f t="shared" si="6"/>
        <v>1.0331119152048807</v>
      </c>
      <c r="I40" s="155">
        <f t="shared" si="16"/>
        <v>-4451.5905900000071</v>
      </c>
      <c r="J40" s="191">
        <f t="shared" si="7"/>
        <v>0.94572887051465826</v>
      </c>
      <c r="K40" s="141"/>
      <c r="L40" s="141">
        <v>0</v>
      </c>
      <c r="M40" s="141">
        <f t="shared" si="17"/>
        <v>0</v>
      </c>
      <c r="N40" s="199" t="str">
        <f t="shared" si="8"/>
        <v/>
      </c>
      <c r="O40" s="142">
        <f t="shared" si="13"/>
        <v>82025.021999999997</v>
      </c>
      <c r="P40" s="155">
        <f t="shared" si="18"/>
        <v>77573.43140999999</v>
      </c>
      <c r="Q40" s="142">
        <f t="shared" si="15"/>
        <v>-4451.5905900000071</v>
      </c>
      <c r="R40" s="191">
        <f t="shared" si="9"/>
        <v>0.94572887051465826</v>
      </c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</row>
    <row r="41" spans="1:33" s="200" customFormat="1" ht="23.25" customHeight="1" x14ac:dyDescent="0.4">
      <c r="A41" s="197">
        <v>22090000</v>
      </c>
      <c r="B41" s="98" t="s">
        <v>51</v>
      </c>
      <c r="C41" s="99">
        <v>4672.3</v>
      </c>
      <c r="D41" s="155">
        <v>1588.7750000000001</v>
      </c>
      <c r="E41" s="155">
        <v>1441.0139999999999</v>
      </c>
      <c r="F41" s="155">
        <v>1437.6523400000003</v>
      </c>
      <c r="G41" s="155">
        <f t="shared" si="5"/>
        <v>-3.3616599999995742</v>
      </c>
      <c r="H41" s="191">
        <f t="shared" si="6"/>
        <v>0.99766715659945038</v>
      </c>
      <c r="I41" s="155">
        <f t="shared" si="16"/>
        <v>-151.12265999999977</v>
      </c>
      <c r="J41" s="191">
        <f t="shared" si="7"/>
        <v>0.90488101839467527</v>
      </c>
      <c r="K41" s="141"/>
      <c r="L41" s="141">
        <v>0</v>
      </c>
      <c r="M41" s="141">
        <f t="shared" si="17"/>
        <v>0</v>
      </c>
      <c r="N41" s="199" t="str">
        <f t="shared" si="8"/>
        <v/>
      </c>
      <c r="O41" s="142">
        <f t="shared" si="13"/>
        <v>1588.7750000000001</v>
      </c>
      <c r="P41" s="155">
        <f t="shared" si="18"/>
        <v>1437.6523400000003</v>
      </c>
      <c r="Q41" s="142">
        <f t="shared" si="15"/>
        <v>-151.12265999999977</v>
      </c>
      <c r="R41" s="191">
        <f t="shared" si="9"/>
        <v>0.90488101839467527</v>
      </c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</row>
    <row r="42" spans="1:33" s="200" customFormat="1" ht="120" customHeight="1" x14ac:dyDescent="0.4">
      <c r="A42" s="197">
        <v>22130000</v>
      </c>
      <c r="B42" s="98" t="s">
        <v>191</v>
      </c>
      <c r="C42" s="99"/>
      <c r="D42" s="155">
        <v>373.53399999999999</v>
      </c>
      <c r="E42" s="155">
        <v>359.60399999999998</v>
      </c>
      <c r="F42" s="155">
        <v>419.15442999999999</v>
      </c>
      <c r="G42" s="155">
        <f t="shared" si="5"/>
        <v>59.550430000000006</v>
      </c>
      <c r="H42" s="191">
        <f t="shared" si="6"/>
        <v>1.1656000211343589</v>
      </c>
      <c r="I42" s="155">
        <f t="shared" si="16"/>
        <v>45.620429999999999</v>
      </c>
      <c r="J42" s="191">
        <f t="shared" si="7"/>
        <v>1.1221319344423801</v>
      </c>
      <c r="K42" s="141"/>
      <c r="L42" s="141">
        <v>0</v>
      </c>
      <c r="M42" s="141">
        <f t="shared" si="17"/>
        <v>0</v>
      </c>
      <c r="N42" s="199" t="str">
        <f t="shared" si="8"/>
        <v/>
      </c>
      <c r="O42" s="142">
        <f t="shared" si="13"/>
        <v>373.53399999999999</v>
      </c>
      <c r="P42" s="155">
        <f t="shared" si="18"/>
        <v>419.15442999999999</v>
      </c>
      <c r="Q42" s="142">
        <f t="shared" si="15"/>
        <v>45.620429999999999</v>
      </c>
      <c r="R42" s="191">
        <f t="shared" si="9"/>
        <v>1.1221319344423801</v>
      </c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</row>
    <row r="43" spans="1:33" s="1" customFormat="1" ht="20.25" customHeight="1" x14ac:dyDescent="0.35">
      <c r="A43" s="171">
        <v>24000000</v>
      </c>
      <c r="B43" s="96" t="s">
        <v>58</v>
      </c>
      <c r="C43" s="100">
        <f>C44+C47</f>
        <v>300.2</v>
      </c>
      <c r="D43" s="140">
        <f>SUM(D44:D45)</f>
        <v>53254.695</v>
      </c>
      <c r="E43" s="140">
        <f>SUM(E44:E45)</f>
        <v>51551.995000000003</v>
      </c>
      <c r="F43" s="140">
        <f>SUM(F44:F45)</f>
        <v>64447.733670000001</v>
      </c>
      <c r="G43" s="140">
        <f t="shared" si="5"/>
        <v>12895.738669999999</v>
      </c>
      <c r="H43" s="163">
        <f t="shared" si="6"/>
        <v>1.2501501381275351</v>
      </c>
      <c r="I43" s="140">
        <f t="shared" si="16"/>
        <v>11193.038670000002</v>
      </c>
      <c r="J43" s="163">
        <f t="shared" si="7"/>
        <v>1.2101793779872367</v>
      </c>
      <c r="K43" s="139">
        <f>K44+K45+K46</f>
        <v>43760.909</v>
      </c>
      <c r="L43" s="139">
        <f>L44+L45+L46</f>
        <v>44929.230609999999</v>
      </c>
      <c r="M43" s="139">
        <f t="shared" si="17"/>
        <v>1168.3216099999991</v>
      </c>
      <c r="N43" s="166">
        <f t="shared" si="8"/>
        <v>1.0266978368753721</v>
      </c>
      <c r="O43" s="140">
        <f t="shared" si="13"/>
        <v>97015.603999999992</v>
      </c>
      <c r="P43" s="140">
        <f t="shared" si="18"/>
        <v>109376.96428</v>
      </c>
      <c r="Q43" s="140">
        <f t="shared" si="15"/>
        <v>12361.360280000008</v>
      </c>
      <c r="R43" s="163">
        <f t="shared" si="9"/>
        <v>1.1274162069846003</v>
      </c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</row>
    <row r="44" spans="1:33" s="200" customFormat="1" ht="24" customHeight="1" x14ac:dyDescent="0.4">
      <c r="A44" s="197">
        <v>24060000</v>
      </c>
      <c r="B44" s="98" t="s">
        <v>19</v>
      </c>
      <c r="C44" s="99">
        <v>300.2</v>
      </c>
      <c r="D44" s="155">
        <v>53254.695</v>
      </c>
      <c r="E44" s="155">
        <v>51551.995000000003</v>
      </c>
      <c r="F44" s="155">
        <v>64447.733670000001</v>
      </c>
      <c r="G44" s="155">
        <f t="shared" si="5"/>
        <v>12895.738669999999</v>
      </c>
      <c r="H44" s="191">
        <f t="shared" si="6"/>
        <v>1.2501501381275351</v>
      </c>
      <c r="I44" s="155">
        <f t="shared" si="16"/>
        <v>11193.038670000002</v>
      </c>
      <c r="J44" s="191">
        <f t="shared" si="7"/>
        <v>1.2101793779872367</v>
      </c>
      <c r="K44" s="141">
        <v>1314.85</v>
      </c>
      <c r="L44" s="141">
        <v>2466.4767599999996</v>
      </c>
      <c r="M44" s="141">
        <f t="shared" si="17"/>
        <v>1151.6267599999996</v>
      </c>
      <c r="N44" s="199">
        <f t="shared" si="8"/>
        <v>1.8758617028558389</v>
      </c>
      <c r="O44" s="142">
        <f t="shared" si="13"/>
        <v>54569.544999999998</v>
      </c>
      <c r="P44" s="155">
        <f>L44+F44</f>
        <v>66914.210430000006</v>
      </c>
      <c r="Q44" s="142">
        <f t="shared" si="15"/>
        <v>12344.665430000008</v>
      </c>
      <c r="R44" s="191">
        <f t="shared" si="9"/>
        <v>1.2262189547301523</v>
      </c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</row>
    <row r="45" spans="1:33" s="200" customFormat="1" ht="55.5" customHeight="1" x14ac:dyDescent="0.4">
      <c r="A45" s="197">
        <v>24110000</v>
      </c>
      <c r="B45" s="98" t="s">
        <v>81</v>
      </c>
      <c r="C45" s="99"/>
      <c r="D45" s="155">
        <v>0</v>
      </c>
      <c r="E45" s="155">
        <v>0</v>
      </c>
      <c r="F45" s="155">
        <v>0</v>
      </c>
      <c r="G45" s="155">
        <f t="shared" si="5"/>
        <v>0</v>
      </c>
      <c r="H45" s="191" t="str">
        <f t="shared" si="6"/>
        <v/>
      </c>
      <c r="I45" s="155"/>
      <c r="J45" s="191" t="str">
        <f t="shared" si="7"/>
        <v/>
      </c>
      <c r="K45" s="141">
        <v>107.101</v>
      </c>
      <c r="L45" s="141">
        <v>77.98908999999999</v>
      </c>
      <c r="M45" s="141">
        <f t="shared" si="17"/>
        <v>-29.111910000000009</v>
      </c>
      <c r="N45" s="199">
        <f t="shared" si="8"/>
        <v>0.72818265002194182</v>
      </c>
      <c r="O45" s="142">
        <f t="shared" si="13"/>
        <v>107.101</v>
      </c>
      <c r="P45" s="155">
        <f>L45+F45</f>
        <v>77.98908999999999</v>
      </c>
      <c r="Q45" s="142">
        <f t="shared" si="15"/>
        <v>-29.111910000000009</v>
      </c>
      <c r="R45" s="191">
        <f t="shared" si="9"/>
        <v>0.72818265002194182</v>
      </c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</row>
    <row r="46" spans="1:33" s="200" customFormat="1" ht="53.25" customHeight="1" x14ac:dyDescent="0.4">
      <c r="A46" s="197" t="s">
        <v>89</v>
      </c>
      <c r="B46" s="98" t="s">
        <v>90</v>
      </c>
      <c r="C46" s="99"/>
      <c r="D46" s="155">
        <v>0</v>
      </c>
      <c r="E46" s="155">
        <v>0</v>
      </c>
      <c r="F46" s="155">
        <v>0</v>
      </c>
      <c r="G46" s="155">
        <f t="shared" si="5"/>
        <v>0</v>
      </c>
      <c r="H46" s="191" t="str">
        <f t="shared" si="6"/>
        <v/>
      </c>
      <c r="I46" s="155"/>
      <c r="J46" s="191" t="str">
        <f t="shared" si="7"/>
        <v/>
      </c>
      <c r="K46" s="141">
        <v>42338.957999999999</v>
      </c>
      <c r="L46" s="141">
        <v>42384.764759999998</v>
      </c>
      <c r="M46" s="141">
        <f t="shared" si="17"/>
        <v>45.806759999999485</v>
      </c>
      <c r="N46" s="199">
        <f t="shared" si="8"/>
        <v>1.0010819057001827</v>
      </c>
      <c r="O46" s="142">
        <f t="shared" si="13"/>
        <v>42338.957999999999</v>
      </c>
      <c r="P46" s="155">
        <f>L46+F46</f>
        <v>42384.764759999998</v>
      </c>
      <c r="Q46" s="142">
        <f t="shared" si="15"/>
        <v>45.806759999999485</v>
      </c>
      <c r="R46" s="191">
        <f t="shared" si="9"/>
        <v>1.0010819057001827</v>
      </c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</row>
    <row r="47" spans="1:33" s="1" customFormat="1" ht="22.5" customHeight="1" x14ac:dyDescent="0.4">
      <c r="A47" s="171">
        <v>25000000</v>
      </c>
      <c r="B47" s="96" t="s">
        <v>52</v>
      </c>
      <c r="C47" s="100"/>
      <c r="D47" s="155">
        <v>0</v>
      </c>
      <c r="E47" s="155">
        <v>0</v>
      </c>
      <c r="F47" s="155">
        <v>0</v>
      </c>
      <c r="G47" s="155">
        <f t="shared" si="5"/>
        <v>0</v>
      </c>
      <c r="H47" s="163" t="str">
        <f t="shared" si="6"/>
        <v/>
      </c>
      <c r="I47" s="140">
        <f>F47-D47</f>
        <v>0</v>
      </c>
      <c r="J47" s="163" t="str">
        <f t="shared" si="7"/>
        <v/>
      </c>
      <c r="K47" s="139">
        <v>746174.32123</v>
      </c>
      <c r="L47" s="139">
        <v>639184.25913999998</v>
      </c>
      <c r="M47" s="139">
        <f t="shared" si="17"/>
        <v>-106990.06209000002</v>
      </c>
      <c r="N47" s="166">
        <f t="shared" si="8"/>
        <v>0.85661519159003396</v>
      </c>
      <c r="O47" s="140">
        <f t="shared" si="13"/>
        <v>746174.32123</v>
      </c>
      <c r="P47" s="162">
        <f>L47+F47</f>
        <v>639184.25913999998</v>
      </c>
      <c r="Q47" s="140">
        <f t="shared" si="15"/>
        <v>-106990.06209000002</v>
      </c>
      <c r="R47" s="163">
        <f t="shared" si="9"/>
        <v>0.85661519159003396</v>
      </c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</row>
    <row r="48" spans="1:33" s="1" customFormat="1" ht="20.399999999999999" x14ac:dyDescent="0.35">
      <c r="A48" s="171">
        <v>30000000</v>
      </c>
      <c r="B48" s="96" t="s">
        <v>67</v>
      </c>
      <c r="C48" s="104"/>
      <c r="D48" s="162">
        <v>81.260999999999996</v>
      </c>
      <c r="E48" s="162">
        <v>74.260999999999996</v>
      </c>
      <c r="F48" s="162">
        <v>95.671009999999995</v>
      </c>
      <c r="G48" s="162">
        <f t="shared" si="5"/>
        <v>21.41001</v>
      </c>
      <c r="H48" s="163">
        <f t="shared" si="6"/>
        <v>1.2883075907946298</v>
      </c>
      <c r="I48" s="140">
        <f>F48-D48</f>
        <v>14.41001</v>
      </c>
      <c r="J48" s="163">
        <f t="shared" si="7"/>
        <v>1.1773299614821378</v>
      </c>
      <c r="K48" s="139">
        <v>327309.40648000001</v>
      </c>
      <c r="L48" s="139">
        <v>299455.17254</v>
      </c>
      <c r="M48" s="139">
        <f t="shared" si="17"/>
        <v>-27854.233940000006</v>
      </c>
      <c r="N48" s="166">
        <f t="shared" si="8"/>
        <v>0.91489937842131031</v>
      </c>
      <c r="O48" s="140">
        <f t="shared" si="13"/>
        <v>327390.66748</v>
      </c>
      <c r="P48" s="140">
        <f t="shared" si="18"/>
        <v>299550.84354999999</v>
      </c>
      <c r="Q48" s="140">
        <f t="shared" si="15"/>
        <v>-27839.823930000013</v>
      </c>
      <c r="R48" s="163">
        <f t="shared" si="9"/>
        <v>0.91496451580526272</v>
      </c>
      <c r="S48" s="45"/>
      <c r="T48" s="45"/>
      <c r="U48" s="45"/>
      <c r="V48" s="45"/>
      <c r="W48" s="46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1:33" s="80" customFormat="1" ht="40.799999999999997" x14ac:dyDescent="0.35">
      <c r="A49" s="173" t="s">
        <v>179</v>
      </c>
      <c r="B49" s="102" t="s">
        <v>180</v>
      </c>
      <c r="C49" s="105"/>
      <c r="D49" s="140">
        <v>0</v>
      </c>
      <c r="E49" s="140">
        <v>0</v>
      </c>
      <c r="F49" s="140">
        <v>0</v>
      </c>
      <c r="G49" s="140">
        <f>F49-E49</f>
        <v>0</v>
      </c>
      <c r="H49" s="163" t="str">
        <f t="shared" si="6"/>
        <v/>
      </c>
      <c r="I49" s="140">
        <f>F49-D49</f>
        <v>0</v>
      </c>
      <c r="J49" s="163" t="str">
        <f t="shared" si="7"/>
        <v/>
      </c>
      <c r="K49" s="139">
        <v>190683.00982000001</v>
      </c>
      <c r="L49" s="139">
        <v>480.00981999999999</v>
      </c>
      <c r="M49" s="139">
        <f t="shared" ref="M49:M57" si="19">L49-K49</f>
        <v>-190203</v>
      </c>
      <c r="N49" s="166">
        <f t="shared" si="8"/>
        <v>2.5173182469330501E-3</v>
      </c>
      <c r="O49" s="139">
        <f>D49+K49</f>
        <v>190683.00982000001</v>
      </c>
      <c r="P49" s="139">
        <f>L49+F49</f>
        <v>480.00981999999999</v>
      </c>
      <c r="Q49" s="139">
        <f>P49-O49</f>
        <v>-190203</v>
      </c>
      <c r="R49" s="163">
        <f t="shared" si="9"/>
        <v>2.5173182469330501E-3</v>
      </c>
      <c r="S49" s="79"/>
      <c r="T49" s="79"/>
      <c r="U49" s="79"/>
      <c r="V49" s="79"/>
      <c r="W49" s="82"/>
      <c r="X49" s="78"/>
      <c r="Y49" s="78"/>
      <c r="Z49" s="78"/>
      <c r="AA49" s="78"/>
      <c r="AB49" s="78"/>
      <c r="AC49" s="78"/>
      <c r="AD49" s="78"/>
      <c r="AE49" s="78"/>
      <c r="AF49" s="78"/>
      <c r="AG49" s="78"/>
    </row>
    <row r="50" spans="1:33" s="1" customFormat="1" ht="30" customHeight="1" x14ac:dyDescent="0.35">
      <c r="A50" s="171">
        <v>50000000</v>
      </c>
      <c r="B50" s="96" t="s">
        <v>20</v>
      </c>
      <c r="C50" s="100" t="e">
        <f>#REF!+C51</f>
        <v>#REF!</v>
      </c>
      <c r="D50" s="140">
        <f>D51</f>
        <v>0</v>
      </c>
      <c r="E50" s="140">
        <f>E51</f>
        <v>0</v>
      </c>
      <c r="F50" s="140">
        <f>F51</f>
        <v>0</v>
      </c>
      <c r="G50" s="140">
        <f>F50-E50</f>
        <v>0</v>
      </c>
      <c r="H50" s="163" t="str">
        <f t="shared" si="6"/>
        <v/>
      </c>
      <c r="I50" s="140">
        <f>F50-D50</f>
        <v>0</v>
      </c>
      <c r="J50" s="163" t="str">
        <f t="shared" si="7"/>
        <v/>
      </c>
      <c r="K50" s="139">
        <f>K51</f>
        <v>94978.339950000009</v>
      </c>
      <c r="L50" s="139">
        <f>L51</f>
        <v>95180.677280000004</v>
      </c>
      <c r="M50" s="139">
        <f t="shared" si="19"/>
        <v>202.33732999999484</v>
      </c>
      <c r="N50" s="166">
        <f t="shared" si="8"/>
        <v>1.0021303523530367</v>
      </c>
      <c r="O50" s="140">
        <f t="shared" si="13"/>
        <v>94978.339950000009</v>
      </c>
      <c r="P50" s="140">
        <f t="shared" si="18"/>
        <v>95180.677280000004</v>
      </c>
      <c r="Q50" s="140">
        <f t="shared" si="15"/>
        <v>202.33732999999484</v>
      </c>
      <c r="R50" s="163">
        <f t="shared" si="9"/>
        <v>1.0021303523530367</v>
      </c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</row>
    <row r="51" spans="1:33" s="200" customFormat="1" ht="81" customHeight="1" x14ac:dyDescent="0.4">
      <c r="A51" s="197">
        <v>50110000</v>
      </c>
      <c r="B51" s="98" t="s">
        <v>174</v>
      </c>
      <c r="C51" s="99"/>
      <c r="D51" s="155">
        <v>0</v>
      </c>
      <c r="E51" s="155">
        <v>0</v>
      </c>
      <c r="F51" s="155">
        <v>0</v>
      </c>
      <c r="G51" s="155">
        <f t="shared" si="5"/>
        <v>0</v>
      </c>
      <c r="H51" s="191" t="str">
        <f t="shared" si="6"/>
        <v/>
      </c>
      <c r="I51" s="155"/>
      <c r="J51" s="191" t="str">
        <f t="shared" si="7"/>
        <v/>
      </c>
      <c r="K51" s="141">
        <v>94978.339950000009</v>
      </c>
      <c r="L51" s="141">
        <v>95180.677280000004</v>
      </c>
      <c r="M51" s="141">
        <f t="shared" si="19"/>
        <v>202.33732999999484</v>
      </c>
      <c r="N51" s="199">
        <f t="shared" si="8"/>
        <v>1.0021303523530367</v>
      </c>
      <c r="O51" s="142">
        <f t="shared" si="13"/>
        <v>94978.339950000009</v>
      </c>
      <c r="P51" s="155">
        <f t="shared" si="18"/>
        <v>95180.677280000004</v>
      </c>
      <c r="Q51" s="142">
        <f t="shared" si="15"/>
        <v>202.33732999999484</v>
      </c>
      <c r="R51" s="191">
        <f t="shared" si="9"/>
        <v>1.0021303523530367</v>
      </c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</row>
    <row r="52" spans="1:33" ht="20.25" customHeight="1" x14ac:dyDescent="0.35">
      <c r="A52" s="8">
        <v>900101</v>
      </c>
      <c r="B52" s="106" t="s">
        <v>21</v>
      </c>
      <c r="C52" s="107" t="e">
        <f>C10+C35+C50+#REF!</f>
        <v>#REF!</v>
      </c>
      <c r="D52" s="159">
        <f>D10+D35+D50+D48</f>
        <v>7577080.0492499992</v>
      </c>
      <c r="E52" s="159">
        <f>E10+E35+E50+E48</f>
        <v>6958211.6246699998</v>
      </c>
      <c r="F52" s="159">
        <f>F10+F35+F50+F48</f>
        <v>7283131.4644399993</v>
      </c>
      <c r="G52" s="159">
        <f t="shared" si="5"/>
        <v>324919.8397699995</v>
      </c>
      <c r="H52" s="165">
        <f t="shared" ref="H52:H62" si="20">IFERROR(F52/E52,"")</f>
        <v>1.0466958835540461</v>
      </c>
      <c r="I52" s="159">
        <f t="shared" ref="I52:I62" si="21">F52-D52</f>
        <v>-293948.58480999991</v>
      </c>
      <c r="J52" s="165">
        <f t="shared" ref="J52:J62" si="22">IFERROR(F52/D52,"")</f>
        <v>0.96120555901490101</v>
      </c>
      <c r="K52" s="159">
        <f>K10+K35+K48+K50+K49</f>
        <v>1409097.8664800001</v>
      </c>
      <c r="L52" s="159">
        <f>L10+L35+L48+L50+L49</f>
        <v>1087430.39652</v>
      </c>
      <c r="M52" s="159">
        <f t="shared" si="19"/>
        <v>-321667.46996000013</v>
      </c>
      <c r="N52" s="165">
        <f t="shared" ref="N52:N62" si="23">IFERROR(L52/K52,"")</f>
        <v>0.77172098715645476</v>
      </c>
      <c r="O52" s="159">
        <f t="shared" si="13"/>
        <v>8986177.9157299995</v>
      </c>
      <c r="P52" s="159">
        <f t="shared" si="18"/>
        <v>8370561.8609599993</v>
      </c>
      <c r="Q52" s="159">
        <f t="shared" si="15"/>
        <v>-615616.05477000028</v>
      </c>
      <c r="R52" s="165">
        <f t="shared" ref="R52:R63" si="24">IFERROR(P52/O52,"")</f>
        <v>0.93149300397309232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s="1" customFormat="1" ht="22.5" customHeight="1" x14ac:dyDescent="0.35">
      <c r="A53" s="171">
        <v>40000000</v>
      </c>
      <c r="B53" s="96" t="s">
        <v>53</v>
      </c>
      <c r="C53" s="108">
        <f>C54+C99</f>
        <v>226954.7</v>
      </c>
      <c r="D53" s="140">
        <f>D54</f>
        <v>5464345.2630000003</v>
      </c>
      <c r="E53" s="140">
        <f>E54</f>
        <v>5009306.091</v>
      </c>
      <c r="F53" s="140">
        <f>F54</f>
        <v>5009306.091</v>
      </c>
      <c r="G53" s="140">
        <f t="shared" si="5"/>
        <v>0</v>
      </c>
      <c r="H53" s="183">
        <f t="shared" si="20"/>
        <v>1</v>
      </c>
      <c r="I53" s="140">
        <f t="shared" si="21"/>
        <v>-455039.17200000025</v>
      </c>
      <c r="J53" s="183">
        <f t="shared" si="22"/>
        <v>0.91672576491805036</v>
      </c>
      <c r="K53" s="140">
        <f>K54</f>
        <v>147459.255</v>
      </c>
      <c r="L53" s="140">
        <f>L54</f>
        <v>55511.025459999997</v>
      </c>
      <c r="M53" s="140">
        <f t="shared" si="19"/>
        <v>-91948.22954</v>
      </c>
      <c r="N53" s="183">
        <f t="shared" si="23"/>
        <v>0.37644992482838729</v>
      </c>
      <c r="O53" s="140">
        <f t="shared" si="13"/>
        <v>5611804.5180000002</v>
      </c>
      <c r="P53" s="140">
        <f t="shared" si="18"/>
        <v>5064817.1164600002</v>
      </c>
      <c r="Q53" s="140">
        <f t="shared" si="15"/>
        <v>-546987.40153999999</v>
      </c>
      <c r="R53" s="183">
        <f t="shared" si="24"/>
        <v>0.90252914195682965</v>
      </c>
    </row>
    <row r="54" spans="1:33" s="1" customFormat="1" ht="23.25" customHeight="1" x14ac:dyDescent="0.35">
      <c r="A54" s="171">
        <v>41000000</v>
      </c>
      <c r="B54" s="96" t="s">
        <v>54</v>
      </c>
      <c r="C54" s="108">
        <f>C55+C60</f>
        <v>226954.7</v>
      </c>
      <c r="D54" s="140">
        <f>D55+D60</f>
        <v>5464345.2630000003</v>
      </c>
      <c r="E54" s="140">
        <f>E55+E60</f>
        <v>5009306.091</v>
      </c>
      <c r="F54" s="140">
        <f>F55+F60</f>
        <v>5009306.091</v>
      </c>
      <c r="G54" s="140">
        <f t="shared" si="5"/>
        <v>0</v>
      </c>
      <c r="H54" s="183">
        <f t="shared" si="20"/>
        <v>1</v>
      </c>
      <c r="I54" s="140">
        <f t="shared" si="21"/>
        <v>-455039.17200000025</v>
      </c>
      <c r="J54" s="183">
        <f t="shared" si="22"/>
        <v>0.91672576491805036</v>
      </c>
      <c r="K54" s="140">
        <f>K55+K60</f>
        <v>147459.255</v>
      </c>
      <c r="L54" s="140">
        <f>L55+L60</f>
        <v>55511.025459999997</v>
      </c>
      <c r="M54" s="140">
        <f t="shared" si="19"/>
        <v>-91948.22954</v>
      </c>
      <c r="N54" s="183">
        <f t="shared" si="23"/>
        <v>0.37644992482838729</v>
      </c>
      <c r="O54" s="140">
        <f t="shared" si="13"/>
        <v>5611804.5180000002</v>
      </c>
      <c r="P54" s="140">
        <f t="shared" si="18"/>
        <v>5064817.1164600002</v>
      </c>
      <c r="Q54" s="140">
        <f t="shared" si="15"/>
        <v>-546987.40153999999</v>
      </c>
      <c r="R54" s="183">
        <f t="shared" si="24"/>
        <v>0.90252914195682965</v>
      </c>
    </row>
    <row r="55" spans="1:33" s="83" customFormat="1" ht="23.25" customHeight="1" x14ac:dyDescent="0.35">
      <c r="A55" s="171">
        <v>41020000</v>
      </c>
      <c r="B55" s="133" t="s">
        <v>65</v>
      </c>
      <c r="C55" s="109">
        <f>SUM(C56:C56)</f>
        <v>226954.7</v>
      </c>
      <c r="D55" s="140">
        <f>SUM(D56:D59)</f>
        <v>1522930.642</v>
      </c>
      <c r="E55" s="140">
        <f>SUM(E56:E59)</f>
        <v>1397627.9419999998</v>
      </c>
      <c r="F55" s="140">
        <f>SUM(F56:F59)</f>
        <v>1397627.9419999998</v>
      </c>
      <c r="G55" s="140">
        <f t="shared" si="5"/>
        <v>0</v>
      </c>
      <c r="H55" s="183">
        <f t="shared" si="20"/>
        <v>1</v>
      </c>
      <c r="I55" s="160">
        <f t="shared" si="21"/>
        <v>-125302.70000000019</v>
      </c>
      <c r="J55" s="183">
        <f t="shared" si="22"/>
        <v>0.91772264833055994</v>
      </c>
      <c r="K55" s="140">
        <f>K56+K57</f>
        <v>0</v>
      </c>
      <c r="L55" s="140">
        <f>L56+L57</f>
        <v>0</v>
      </c>
      <c r="M55" s="140">
        <f t="shared" si="19"/>
        <v>0</v>
      </c>
      <c r="N55" s="183" t="str">
        <f t="shared" si="23"/>
        <v/>
      </c>
      <c r="O55" s="154">
        <f t="shared" si="13"/>
        <v>1522930.642</v>
      </c>
      <c r="P55" s="160">
        <f t="shared" si="18"/>
        <v>1397627.9419999998</v>
      </c>
      <c r="Q55" s="154">
        <f t="shared" si="15"/>
        <v>-125302.70000000019</v>
      </c>
      <c r="R55" s="183">
        <f t="shared" si="24"/>
        <v>0.91772264833055994</v>
      </c>
    </row>
    <row r="56" spans="1:33" s="200" customFormat="1" ht="46.5" customHeight="1" x14ac:dyDescent="0.4">
      <c r="A56" s="197">
        <v>41020100</v>
      </c>
      <c r="B56" s="98" t="s">
        <v>103</v>
      </c>
      <c r="C56" s="110">
        <v>226954.7</v>
      </c>
      <c r="D56" s="142">
        <v>1345716.5</v>
      </c>
      <c r="E56" s="142">
        <v>1233578.5</v>
      </c>
      <c r="F56" s="142">
        <v>1233578.5</v>
      </c>
      <c r="G56" s="142">
        <f t="shared" si="5"/>
        <v>0</v>
      </c>
      <c r="H56" s="199">
        <f t="shared" si="20"/>
        <v>1</v>
      </c>
      <c r="I56" s="155">
        <f t="shared" si="21"/>
        <v>-112138</v>
      </c>
      <c r="J56" s="199">
        <f t="shared" si="22"/>
        <v>0.91667041312193165</v>
      </c>
      <c r="K56" s="154">
        <v>0</v>
      </c>
      <c r="L56" s="154">
        <v>0</v>
      </c>
      <c r="M56" s="154">
        <f t="shared" si="19"/>
        <v>0</v>
      </c>
      <c r="N56" s="199" t="str">
        <f t="shared" si="23"/>
        <v/>
      </c>
      <c r="O56" s="142">
        <f t="shared" si="13"/>
        <v>1345716.5</v>
      </c>
      <c r="P56" s="155">
        <f t="shared" si="18"/>
        <v>1233578.5</v>
      </c>
      <c r="Q56" s="142">
        <f t="shared" si="15"/>
        <v>-112138</v>
      </c>
      <c r="R56" s="199">
        <f t="shared" si="24"/>
        <v>0.91667041312193165</v>
      </c>
    </row>
    <row r="57" spans="1:33" s="200" customFormat="1" ht="84" customHeight="1" x14ac:dyDescent="0.4">
      <c r="A57" s="197">
        <v>41020200</v>
      </c>
      <c r="B57" s="209" t="s">
        <v>153</v>
      </c>
      <c r="C57" s="209"/>
      <c r="D57" s="142">
        <v>112348.8</v>
      </c>
      <c r="E57" s="142">
        <v>102986.4</v>
      </c>
      <c r="F57" s="142">
        <v>102986.4</v>
      </c>
      <c r="G57" s="142">
        <f t="shared" si="5"/>
        <v>0</v>
      </c>
      <c r="H57" s="199">
        <f t="shared" si="20"/>
        <v>1</v>
      </c>
      <c r="I57" s="155">
        <f t="shared" si="21"/>
        <v>-9362.4000000000087</v>
      </c>
      <c r="J57" s="199">
        <f t="shared" si="22"/>
        <v>0.91666666666666663</v>
      </c>
      <c r="K57" s="154">
        <v>0</v>
      </c>
      <c r="L57" s="154">
        <v>0</v>
      </c>
      <c r="M57" s="154">
        <f t="shared" si="19"/>
        <v>0</v>
      </c>
      <c r="N57" s="199" t="str">
        <f t="shared" si="23"/>
        <v/>
      </c>
      <c r="O57" s="142">
        <f t="shared" si="13"/>
        <v>112348.8</v>
      </c>
      <c r="P57" s="155">
        <f>L57+F57</f>
        <v>102986.4</v>
      </c>
      <c r="Q57" s="142">
        <f t="shared" ref="Q57:Q63" si="25">P57-O57</f>
        <v>-9362.4000000000087</v>
      </c>
      <c r="R57" s="199">
        <f t="shared" si="24"/>
        <v>0.91666666666666663</v>
      </c>
    </row>
    <row r="58" spans="1:33" s="200" customFormat="1" ht="117.75" customHeight="1" x14ac:dyDescent="0.4">
      <c r="A58" s="197" t="s">
        <v>242</v>
      </c>
      <c r="B58" s="209" t="s">
        <v>243</v>
      </c>
      <c r="C58" s="209"/>
      <c r="D58" s="142">
        <v>5061.1419999999998</v>
      </c>
      <c r="E58" s="142">
        <v>5061.1419999999998</v>
      </c>
      <c r="F58" s="142">
        <v>5061.1419999999998</v>
      </c>
      <c r="G58" s="142">
        <f>F58-E58</f>
        <v>0</v>
      </c>
      <c r="H58" s="199">
        <f>IFERROR(F58/E58,"")</f>
        <v>1</v>
      </c>
      <c r="I58" s="155">
        <f>F58-D58</f>
        <v>0</v>
      </c>
      <c r="J58" s="199">
        <f>IFERROR(F58/D58,"")</f>
        <v>1</v>
      </c>
      <c r="K58" s="154"/>
      <c r="L58" s="154"/>
      <c r="M58" s="154"/>
      <c r="N58" s="199"/>
      <c r="O58" s="142">
        <f>D58+K58</f>
        <v>5061.1419999999998</v>
      </c>
      <c r="P58" s="155">
        <f>L58+F58</f>
        <v>5061.1419999999998</v>
      </c>
      <c r="Q58" s="142">
        <f>P58-O58</f>
        <v>0</v>
      </c>
      <c r="R58" s="199">
        <f>IFERROR(P58/O58,"")</f>
        <v>1</v>
      </c>
    </row>
    <row r="59" spans="1:33" s="200" customFormat="1" ht="126" x14ac:dyDescent="0.4">
      <c r="A59" s="197" t="s">
        <v>227</v>
      </c>
      <c r="B59" s="209" t="s">
        <v>240</v>
      </c>
      <c r="C59" s="209"/>
      <c r="D59" s="142">
        <v>59804.2</v>
      </c>
      <c r="E59" s="142">
        <v>56001.9</v>
      </c>
      <c r="F59" s="142">
        <v>56001.9</v>
      </c>
      <c r="G59" s="142">
        <f t="shared" ref="G59:G65" si="26">F59-E59</f>
        <v>0</v>
      </c>
      <c r="H59" s="199">
        <f>IFERROR(F59/E59,"")</f>
        <v>1</v>
      </c>
      <c r="I59" s="155">
        <f>F59-D59</f>
        <v>-3802.2999999999956</v>
      </c>
      <c r="J59" s="199">
        <f>IFERROR(F59/D59,"")</f>
        <v>0.93642085338487935</v>
      </c>
      <c r="K59" s="154">
        <v>0</v>
      </c>
      <c r="L59" s="154">
        <v>0</v>
      </c>
      <c r="M59" s="154">
        <f>L59-K59</f>
        <v>0</v>
      </c>
      <c r="N59" s="199" t="str">
        <f>IFERROR(L59/K59,"")</f>
        <v/>
      </c>
      <c r="O59" s="142">
        <f>D59+K59</f>
        <v>59804.2</v>
      </c>
      <c r="P59" s="155">
        <f>L59+F59</f>
        <v>56001.9</v>
      </c>
      <c r="Q59" s="142">
        <f t="shared" si="25"/>
        <v>-3802.2999999999956</v>
      </c>
      <c r="R59" s="199">
        <f>IFERROR(P59/O59,"")</f>
        <v>0.93642085338487935</v>
      </c>
    </row>
    <row r="60" spans="1:33" s="1" customFormat="1" ht="23.25" customHeight="1" x14ac:dyDescent="0.35">
      <c r="A60" s="171">
        <v>41030000</v>
      </c>
      <c r="B60" s="111" t="s">
        <v>66</v>
      </c>
      <c r="C60" s="100">
        <f>C90</f>
        <v>0</v>
      </c>
      <c r="D60" s="140">
        <f>SUM(D63:D93)</f>
        <v>3941414.6210000003</v>
      </c>
      <c r="E60" s="140">
        <f>SUM(E63:E93)</f>
        <v>3611678.1490000002</v>
      </c>
      <c r="F60" s="140">
        <f>SUM(F63:F93)</f>
        <v>3611678.1490000002</v>
      </c>
      <c r="G60" s="140">
        <f t="shared" si="26"/>
        <v>0</v>
      </c>
      <c r="H60" s="183">
        <f t="shared" si="20"/>
        <v>1</v>
      </c>
      <c r="I60" s="140">
        <f t="shared" si="21"/>
        <v>-329736.47200000007</v>
      </c>
      <c r="J60" s="183">
        <f t="shared" si="22"/>
        <v>0.91634057725285933</v>
      </c>
      <c r="K60" s="139">
        <f>SUM(K63:K93)</f>
        <v>147459.255</v>
      </c>
      <c r="L60" s="139">
        <f>SUM(L63:L93)</f>
        <v>55511.025459999997</v>
      </c>
      <c r="M60" s="139">
        <f>L60-K60</f>
        <v>-91948.22954</v>
      </c>
      <c r="N60" s="183">
        <f t="shared" si="23"/>
        <v>0.37644992482838729</v>
      </c>
      <c r="O60" s="140">
        <f t="shared" si="13"/>
        <v>4088873.8760000002</v>
      </c>
      <c r="P60" s="140">
        <f t="shared" si="18"/>
        <v>3667189.1744600004</v>
      </c>
      <c r="Q60" s="140">
        <f t="shared" si="25"/>
        <v>-421684.70153999981</v>
      </c>
      <c r="R60" s="183">
        <f t="shared" si="24"/>
        <v>0.89687021064280936</v>
      </c>
    </row>
    <row r="61" spans="1:33" s="1" customFormat="1" ht="107.25" hidden="1" customHeight="1" x14ac:dyDescent="0.4">
      <c r="A61" s="172">
        <v>41030400</v>
      </c>
      <c r="B61" s="178" t="s">
        <v>209</v>
      </c>
      <c r="C61" s="100"/>
      <c r="D61" s="142"/>
      <c r="E61" s="142"/>
      <c r="F61" s="142"/>
      <c r="G61" s="142">
        <f t="shared" si="26"/>
        <v>0</v>
      </c>
      <c r="H61" s="183" t="str">
        <f t="shared" si="20"/>
        <v/>
      </c>
      <c r="I61" s="142">
        <f t="shared" si="21"/>
        <v>0</v>
      </c>
      <c r="J61" s="183" t="str">
        <f t="shared" si="22"/>
        <v/>
      </c>
      <c r="K61" s="142"/>
      <c r="L61" s="142"/>
      <c r="M61" s="142">
        <f>L61-K61</f>
        <v>0</v>
      </c>
      <c r="N61" s="183" t="str">
        <f t="shared" si="23"/>
        <v/>
      </c>
      <c r="O61" s="142">
        <f t="shared" ref="O61:O81" si="27">D61+K61</f>
        <v>0</v>
      </c>
      <c r="P61" s="142">
        <f t="shared" ref="P61:P81" si="28">L61+F61</f>
        <v>0</v>
      </c>
      <c r="Q61" s="142">
        <f t="shared" si="25"/>
        <v>0</v>
      </c>
      <c r="R61" s="183" t="str">
        <f t="shared" si="24"/>
        <v/>
      </c>
    </row>
    <row r="62" spans="1:33" s="1" customFormat="1" ht="409.6" hidden="1" customHeight="1" x14ac:dyDescent="0.4">
      <c r="A62" s="172">
        <v>41030500</v>
      </c>
      <c r="B62" s="209" t="s">
        <v>208</v>
      </c>
      <c r="C62" s="100"/>
      <c r="D62" s="142"/>
      <c r="E62" s="142"/>
      <c r="F62" s="142"/>
      <c r="G62" s="142">
        <f t="shared" si="26"/>
        <v>0</v>
      </c>
      <c r="H62" s="184" t="str">
        <f t="shared" si="20"/>
        <v/>
      </c>
      <c r="I62" s="142">
        <f t="shared" si="21"/>
        <v>0</v>
      </c>
      <c r="J62" s="184" t="str">
        <f t="shared" si="22"/>
        <v/>
      </c>
      <c r="K62" s="142"/>
      <c r="L62" s="142"/>
      <c r="M62" s="142">
        <f>L62-K62</f>
        <v>0</v>
      </c>
      <c r="N62" s="183" t="str">
        <f t="shared" si="23"/>
        <v/>
      </c>
      <c r="O62" s="142">
        <f t="shared" si="27"/>
        <v>0</v>
      </c>
      <c r="P62" s="142">
        <f t="shared" si="28"/>
        <v>0</v>
      </c>
      <c r="Q62" s="142">
        <f t="shared" si="25"/>
        <v>0</v>
      </c>
      <c r="R62" s="184" t="str">
        <f t="shared" si="24"/>
        <v/>
      </c>
    </row>
    <row r="63" spans="1:33" s="200" customFormat="1" ht="82.5" customHeight="1" x14ac:dyDescent="0.4">
      <c r="A63" s="197">
        <v>41030600</v>
      </c>
      <c r="B63" s="209" t="s">
        <v>225</v>
      </c>
      <c r="C63" s="209"/>
      <c r="D63" s="142">
        <v>4222.2</v>
      </c>
      <c r="E63" s="142">
        <v>3870.9</v>
      </c>
      <c r="F63" s="142">
        <v>3870.9</v>
      </c>
      <c r="G63" s="142">
        <f t="shared" si="26"/>
        <v>0</v>
      </c>
      <c r="H63" s="199">
        <f>IFERROR(F63/E63,"")</f>
        <v>1</v>
      </c>
      <c r="I63" s="142">
        <f>F63-D63</f>
        <v>-351.29999999999973</v>
      </c>
      <c r="J63" s="199">
        <f>IFERROR(F63/D63,"")</f>
        <v>0.91679693051016065</v>
      </c>
      <c r="K63" s="142"/>
      <c r="L63" s="142"/>
      <c r="M63" s="142"/>
      <c r="N63" s="202"/>
      <c r="O63" s="142">
        <f t="shared" si="27"/>
        <v>4222.2</v>
      </c>
      <c r="P63" s="142">
        <f t="shared" si="28"/>
        <v>3870.9</v>
      </c>
      <c r="Q63" s="142">
        <f t="shared" si="25"/>
        <v>-351.29999999999973</v>
      </c>
      <c r="R63" s="199">
        <f t="shared" si="24"/>
        <v>0.91679693051016065</v>
      </c>
    </row>
    <row r="64" spans="1:33" s="200" customFormat="1" ht="409.6" customHeight="1" x14ac:dyDescent="0.4">
      <c r="A64" s="197" t="s">
        <v>274</v>
      </c>
      <c r="B64" s="209" t="s">
        <v>275</v>
      </c>
      <c r="C64" s="209"/>
      <c r="D64" s="142">
        <v>45176.747000000003</v>
      </c>
      <c r="E64" s="142">
        <v>45176.747000000003</v>
      </c>
      <c r="F64" s="142">
        <v>45176.747000000003</v>
      </c>
      <c r="G64" s="142">
        <f>F64-E64</f>
        <v>0</v>
      </c>
      <c r="H64" s="199">
        <f>IFERROR(F64/E64,"")</f>
        <v>1</v>
      </c>
      <c r="I64" s="142">
        <f>F64-D64</f>
        <v>0</v>
      </c>
      <c r="J64" s="199">
        <f>IFERROR(F64/D64,"")</f>
        <v>1</v>
      </c>
      <c r="K64" s="142"/>
      <c r="L64" s="142"/>
      <c r="M64" s="142"/>
      <c r="N64" s="202"/>
      <c r="O64" s="142">
        <f>D64+K64</f>
        <v>45176.747000000003</v>
      </c>
      <c r="P64" s="142">
        <f>L64+F64</f>
        <v>45176.747000000003</v>
      </c>
      <c r="Q64" s="142">
        <f>P64-O64</f>
        <v>0</v>
      </c>
      <c r="R64" s="199">
        <f>IFERROR(P64/O64,"")</f>
        <v>1</v>
      </c>
    </row>
    <row r="65" spans="1:18" s="200" customFormat="1" ht="101.25" customHeight="1" x14ac:dyDescent="0.4">
      <c r="A65" s="197" t="s">
        <v>244</v>
      </c>
      <c r="B65" s="209" t="s">
        <v>245</v>
      </c>
      <c r="C65" s="209"/>
      <c r="D65" s="142">
        <v>65191.38</v>
      </c>
      <c r="E65" s="142">
        <v>65191.38</v>
      </c>
      <c r="F65" s="142">
        <v>65191.38</v>
      </c>
      <c r="G65" s="142">
        <f t="shared" si="26"/>
        <v>0</v>
      </c>
      <c r="H65" s="199">
        <f>IFERROR(F65/E65,"")</f>
        <v>1</v>
      </c>
      <c r="I65" s="142">
        <f>F65-D65</f>
        <v>0</v>
      </c>
      <c r="J65" s="199">
        <f>IFERROR(F65/D65,"")</f>
        <v>1</v>
      </c>
      <c r="K65" s="142"/>
      <c r="L65" s="142"/>
      <c r="M65" s="142"/>
      <c r="N65" s="202"/>
      <c r="O65" s="142">
        <f>D65+K65</f>
        <v>65191.38</v>
      </c>
      <c r="P65" s="142">
        <f>L65+F65</f>
        <v>65191.38</v>
      </c>
      <c r="Q65" s="142">
        <f>P65-O65</f>
        <v>0</v>
      </c>
      <c r="R65" s="199">
        <f>IFERROR(P65/O65,"")</f>
        <v>1</v>
      </c>
    </row>
    <row r="66" spans="1:18" s="200" customFormat="1" ht="101.25" customHeight="1" x14ac:dyDescent="0.4">
      <c r="A66" s="197" t="s">
        <v>280</v>
      </c>
      <c r="B66" s="209" t="s">
        <v>281</v>
      </c>
      <c r="C66" s="209"/>
      <c r="D66" s="142">
        <v>81165.5</v>
      </c>
      <c r="E66" s="142">
        <v>54109.8</v>
      </c>
      <c r="F66" s="142">
        <v>54109.8</v>
      </c>
      <c r="G66" s="142">
        <f>F66-E66</f>
        <v>0</v>
      </c>
      <c r="H66" s="199">
        <f>IFERROR(F66/E66,"")</f>
        <v>1</v>
      </c>
      <c r="I66" s="142">
        <f>F66-D66</f>
        <v>-27055.699999999997</v>
      </c>
      <c r="J66" s="199">
        <f>IFERROR(F66/D66,"")</f>
        <v>0.66666009573032881</v>
      </c>
      <c r="K66" s="142"/>
      <c r="L66" s="142"/>
      <c r="M66" s="142"/>
      <c r="N66" s="202"/>
      <c r="O66" s="142">
        <f>D66+K66</f>
        <v>81165.5</v>
      </c>
      <c r="P66" s="142">
        <f>L66+F66</f>
        <v>54109.8</v>
      </c>
      <c r="Q66" s="142">
        <f>P66-O66</f>
        <v>-27055.699999999997</v>
      </c>
      <c r="R66" s="199">
        <f>IFERROR(P66/O66,"")</f>
        <v>0.66666009573032881</v>
      </c>
    </row>
    <row r="67" spans="1:18" s="200" customFormat="1" ht="101.25" customHeight="1" x14ac:dyDescent="0.4">
      <c r="A67" s="197" t="s">
        <v>259</v>
      </c>
      <c r="B67" s="209" t="s">
        <v>260</v>
      </c>
      <c r="C67" s="209"/>
      <c r="D67" s="142">
        <v>0</v>
      </c>
      <c r="E67" s="142"/>
      <c r="F67" s="142"/>
      <c r="G67" s="142">
        <f>F67-E67</f>
        <v>0</v>
      </c>
      <c r="H67" s="199" t="str">
        <f>IFERROR(F67/E67,"")</f>
        <v/>
      </c>
      <c r="I67" s="142">
        <f>F67-D67</f>
        <v>0</v>
      </c>
      <c r="J67" s="199" t="str">
        <f>IFERROR(F67/D67,"")</f>
        <v/>
      </c>
      <c r="K67" s="142">
        <v>38221.720999999998</v>
      </c>
      <c r="L67" s="142">
        <v>12873.35246</v>
      </c>
      <c r="M67" s="142">
        <f>L67-K67</f>
        <v>-25348.368539999996</v>
      </c>
      <c r="N67" s="199">
        <f>IFERROR(L67/K67,"")</f>
        <v>0.33680724266706885</v>
      </c>
      <c r="O67" s="142">
        <f>D67+K67</f>
        <v>38221.720999999998</v>
      </c>
      <c r="P67" s="142">
        <f>L67+F67</f>
        <v>12873.35246</v>
      </c>
      <c r="Q67" s="142">
        <f>P67-O67</f>
        <v>-25348.368539999996</v>
      </c>
      <c r="R67" s="199">
        <f>IFERROR(P67/O67,"")</f>
        <v>0.33680724266706885</v>
      </c>
    </row>
    <row r="68" spans="1:18" s="200" customFormat="1" ht="82.5" customHeight="1" x14ac:dyDescent="0.4">
      <c r="A68" s="197" t="s">
        <v>230</v>
      </c>
      <c r="B68" s="209" t="s">
        <v>231</v>
      </c>
      <c r="C68" s="209"/>
      <c r="D68" s="142">
        <v>133972</v>
      </c>
      <c r="E68" s="142">
        <v>133972</v>
      </c>
      <c r="F68" s="142">
        <v>133972</v>
      </c>
      <c r="G68" s="142">
        <f t="shared" ref="G68:G89" si="29">F68-E68</f>
        <v>0</v>
      </c>
      <c r="H68" s="199">
        <f t="shared" ref="H68:H89" si="30">IFERROR(F68/E68,"")</f>
        <v>1</v>
      </c>
      <c r="I68" s="142">
        <f t="shared" ref="I68:I89" si="31">F68-D68</f>
        <v>0</v>
      </c>
      <c r="J68" s="199">
        <f t="shared" ref="J68:J89" si="32">IFERROR(F68/D68,"")</f>
        <v>1</v>
      </c>
      <c r="K68" s="142"/>
      <c r="L68" s="142"/>
      <c r="M68" s="142"/>
      <c r="N68" s="202"/>
      <c r="O68" s="142">
        <f t="shared" si="27"/>
        <v>133972</v>
      </c>
      <c r="P68" s="142">
        <f t="shared" si="28"/>
        <v>133972</v>
      </c>
      <c r="Q68" s="142">
        <f t="shared" ref="Q68:Q81" si="33">P68-O68</f>
        <v>0</v>
      </c>
      <c r="R68" s="199">
        <f t="shared" ref="R68:R81" si="34">IFERROR(P68/O68,"")</f>
        <v>1</v>
      </c>
    </row>
    <row r="69" spans="1:18" s="200" customFormat="1" ht="111.75" customHeight="1" x14ac:dyDescent="0.4">
      <c r="A69" s="197" t="s">
        <v>282</v>
      </c>
      <c r="B69" s="209" t="s">
        <v>283</v>
      </c>
      <c r="C69" s="209"/>
      <c r="D69" s="142">
        <v>9916</v>
      </c>
      <c r="E69" s="142">
        <v>9916</v>
      </c>
      <c r="F69" s="142">
        <v>9916</v>
      </c>
      <c r="G69" s="142">
        <f>F69-E69</f>
        <v>0</v>
      </c>
      <c r="H69" s="199">
        <f>IFERROR(F69/E69,"")</f>
        <v>1</v>
      </c>
      <c r="I69" s="142">
        <f>F69-D69</f>
        <v>0</v>
      </c>
      <c r="J69" s="199">
        <f>IFERROR(F69/D69,"")</f>
        <v>1</v>
      </c>
      <c r="K69" s="142"/>
      <c r="L69" s="142"/>
      <c r="M69" s="142"/>
      <c r="N69" s="202"/>
      <c r="O69" s="142">
        <f>D69+K69</f>
        <v>9916</v>
      </c>
      <c r="P69" s="142">
        <f>L69+F69</f>
        <v>9916</v>
      </c>
      <c r="Q69" s="142">
        <f>P69-O69</f>
        <v>0</v>
      </c>
      <c r="R69" s="199">
        <f>IFERROR(P69/O69,"")</f>
        <v>1</v>
      </c>
    </row>
    <row r="70" spans="1:18" s="200" customFormat="1" ht="153.75" customHeight="1" x14ac:dyDescent="0.4">
      <c r="A70" s="197" t="s">
        <v>269</v>
      </c>
      <c r="B70" s="209" t="s">
        <v>276</v>
      </c>
      <c r="C70" s="209"/>
      <c r="D70" s="142">
        <v>33284.711000000003</v>
      </c>
      <c r="E70" s="142">
        <v>33284.711000000003</v>
      </c>
      <c r="F70" s="142">
        <v>33284.711000000003</v>
      </c>
      <c r="G70" s="142">
        <f>F70-E70</f>
        <v>0</v>
      </c>
      <c r="H70" s="199">
        <f>IFERROR(F70/E70,"")</f>
        <v>1</v>
      </c>
      <c r="I70" s="142">
        <f>F70-D70</f>
        <v>0</v>
      </c>
      <c r="J70" s="199">
        <f>IFERROR(F70/D70,"")</f>
        <v>1</v>
      </c>
      <c r="K70" s="142"/>
      <c r="L70" s="142"/>
      <c r="M70" s="142"/>
      <c r="N70" s="202"/>
      <c r="O70" s="142">
        <f>D70+K70</f>
        <v>33284.711000000003</v>
      </c>
      <c r="P70" s="142">
        <f>L70+F70</f>
        <v>33284.711000000003</v>
      </c>
      <c r="Q70" s="142">
        <f>P70-O70</f>
        <v>0</v>
      </c>
      <c r="R70" s="199">
        <f>IFERROR(P70/O70,"")</f>
        <v>1</v>
      </c>
    </row>
    <row r="71" spans="1:18" s="200" customFormat="1" ht="82.5" customHeight="1" x14ac:dyDescent="0.4">
      <c r="A71" s="197" t="s">
        <v>255</v>
      </c>
      <c r="B71" s="209" t="s">
        <v>256</v>
      </c>
      <c r="C71" s="209"/>
      <c r="D71" s="142">
        <v>632.44799999999998</v>
      </c>
      <c r="E71" s="142">
        <v>562.17600000000004</v>
      </c>
      <c r="F71" s="142">
        <v>562.17600000000004</v>
      </c>
      <c r="G71" s="142">
        <f>F71-E71</f>
        <v>0</v>
      </c>
      <c r="H71" s="199">
        <f>IFERROR(F71/E71,"")</f>
        <v>1</v>
      </c>
      <c r="I71" s="142">
        <f>F71-D71</f>
        <v>-70.271999999999935</v>
      </c>
      <c r="J71" s="199">
        <f>IFERROR(F71/D71,"")</f>
        <v>0.88888888888888895</v>
      </c>
      <c r="K71" s="142"/>
      <c r="L71" s="142"/>
      <c r="M71" s="142"/>
      <c r="N71" s="202"/>
      <c r="O71" s="142">
        <f>D71+K71</f>
        <v>632.44799999999998</v>
      </c>
      <c r="P71" s="142">
        <f>L71+F71</f>
        <v>562.17600000000004</v>
      </c>
      <c r="Q71" s="142">
        <f>P71-O71</f>
        <v>-70.271999999999935</v>
      </c>
      <c r="R71" s="199">
        <f>IFERROR(P71/O71,"")</f>
        <v>0.88888888888888895</v>
      </c>
    </row>
    <row r="72" spans="1:18" s="200" customFormat="1" ht="61.5" customHeight="1" x14ac:dyDescent="0.4">
      <c r="A72" s="197">
        <v>41033000</v>
      </c>
      <c r="B72" s="209" t="s">
        <v>241</v>
      </c>
      <c r="C72" s="209"/>
      <c r="D72" s="142">
        <v>21052.400000000001</v>
      </c>
      <c r="E72" s="142">
        <v>19632.7</v>
      </c>
      <c r="F72" s="142">
        <v>19632.7</v>
      </c>
      <c r="G72" s="142">
        <f t="shared" si="29"/>
        <v>0</v>
      </c>
      <c r="H72" s="199">
        <f t="shared" si="30"/>
        <v>1</v>
      </c>
      <c r="I72" s="142">
        <f t="shared" si="31"/>
        <v>-1419.7000000000007</v>
      </c>
      <c r="J72" s="199">
        <f t="shared" si="32"/>
        <v>0.93256350819859013</v>
      </c>
      <c r="K72" s="142"/>
      <c r="L72" s="142"/>
      <c r="M72" s="142">
        <f t="shared" ref="M72:M90" si="35">L72-K72</f>
        <v>0</v>
      </c>
      <c r="N72" s="199" t="str">
        <f t="shared" ref="N72:N90" si="36">IFERROR(L72/K72,"")</f>
        <v/>
      </c>
      <c r="O72" s="142">
        <f t="shared" si="27"/>
        <v>21052.400000000001</v>
      </c>
      <c r="P72" s="142">
        <f t="shared" si="28"/>
        <v>19632.7</v>
      </c>
      <c r="Q72" s="142">
        <f t="shared" si="33"/>
        <v>-1419.7000000000007</v>
      </c>
      <c r="R72" s="199">
        <f t="shared" si="34"/>
        <v>0.93256350819859013</v>
      </c>
    </row>
    <row r="73" spans="1:18" s="200" customFormat="1" ht="162.75" customHeight="1" x14ac:dyDescent="0.4">
      <c r="A73" s="197" t="s">
        <v>266</v>
      </c>
      <c r="B73" s="209" t="s">
        <v>271</v>
      </c>
      <c r="C73" s="209"/>
      <c r="D73" s="142">
        <v>18570.900000000001</v>
      </c>
      <c r="E73" s="142">
        <v>18570.900000000001</v>
      </c>
      <c r="F73" s="142">
        <v>18570.900000000001</v>
      </c>
      <c r="G73" s="142">
        <f>F73-E73</f>
        <v>0</v>
      </c>
      <c r="H73" s="199">
        <f>IFERROR(F73/E73,"")</f>
        <v>1</v>
      </c>
      <c r="I73" s="142">
        <f>F73-D73</f>
        <v>0</v>
      </c>
      <c r="J73" s="199">
        <f>IFERROR(F73/D73,"")</f>
        <v>1</v>
      </c>
      <c r="K73" s="142"/>
      <c r="L73" s="142"/>
      <c r="M73" s="142"/>
      <c r="N73" s="199"/>
      <c r="O73" s="142">
        <f>D73+K73</f>
        <v>18570.900000000001</v>
      </c>
      <c r="P73" s="142">
        <f>L73+F73</f>
        <v>18570.900000000001</v>
      </c>
      <c r="Q73" s="142">
        <f>P73-O73</f>
        <v>0</v>
      </c>
      <c r="R73" s="199">
        <f>IFERROR(P73/O73,"")</f>
        <v>1</v>
      </c>
    </row>
    <row r="74" spans="1:18" s="200" customFormat="1" ht="160.5" customHeight="1" x14ac:dyDescent="0.4">
      <c r="A74" s="197" t="s">
        <v>267</v>
      </c>
      <c r="B74" s="209" t="s">
        <v>272</v>
      </c>
      <c r="C74" s="209"/>
      <c r="D74" s="142">
        <v>18300</v>
      </c>
      <c r="E74" s="142">
        <v>18300</v>
      </c>
      <c r="F74" s="142">
        <v>18300</v>
      </c>
      <c r="G74" s="142">
        <f>F74-E74</f>
        <v>0</v>
      </c>
      <c r="H74" s="199">
        <f>IFERROR(F74/E74,"")</f>
        <v>1</v>
      </c>
      <c r="I74" s="142">
        <f>F74-D74</f>
        <v>0</v>
      </c>
      <c r="J74" s="199">
        <f>IFERROR(F74/D74,"")</f>
        <v>1</v>
      </c>
      <c r="K74" s="142"/>
      <c r="L74" s="142"/>
      <c r="M74" s="142"/>
      <c r="N74" s="199"/>
      <c r="O74" s="142">
        <f>D74+K74</f>
        <v>18300</v>
      </c>
      <c r="P74" s="142">
        <f>L74+F74</f>
        <v>18300</v>
      </c>
      <c r="Q74" s="142">
        <f>P74-O74</f>
        <v>0</v>
      </c>
      <c r="R74" s="199">
        <f>IFERROR(P74/O74,"")</f>
        <v>1</v>
      </c>
    </row>
    <row r="75" spans="1:18" s="200" customFormat="1" ht="124.5" customHeight="1" x14ac:dyDescent="0.4">
      <c r="A75" s="197" t="s">
        <v>268</v>
      </c>
      <c r="B75" s="209" t="s">
        <v>273</v>
      </c>
      <c r="C75" s="209"/>
      <c r="D75" s="142">
        <v>3450</v>
      </c>
      <c r="E75" s="142">
        <v>3450</v>
      </c>
      <c r="F75" s="142">
        <v>3450</v>
      </c>
      <c r="G75" s="142">
        <f>F75-E75</f>
        <v>0</v>
      </c>
      <c r="H75" s="199">
        <f>IFERROR(F75/E75,"")</f>
        <v>1</v>
      </c>
      <c r="I75" s="142">
        <f>F75-D75</f>
        <v>0</v>
      </c>
      <c r="J75" s="199">
        <f>IFERROR(F75/D75,"")</f>
        <v>1</v>
      </c>
      <c r="K75" s="142"/>
      <c r="L75" s="142"/>
      <c r="M75" s="142"/>
      <c r="N75" s="199"/>
      <c r="O75" s="142">
        <f>D75+K75</f>
        <v>3450</v>
      </c>
      <c r="P75" s="142">
        <f>L75+F75</f>
        <v>3450</v>
      </c>
      <c r="Q75" s="142">
        <f>P75-O75</f>
        <v>0</v>
      </c>
      <c r="R75" s="199">
        <f>IFERROR(P75/O75,"")</f>
        <v>1</v>
      </c>
    </row>
    <row r="76" spans="1:18" s="200" customFormat="1" ht="44.25" customHeight="1" x14ac:dyDescent="0.4">
      <c r="A76" s="197" t="s">
        <v>192</v>
      </c>
      <c r="B76" s="209" t="s">
        <v>196</v>
      </c>
      <c r="C76" s="209"/>
      <c r="D76" s="142">
        <v>3009962.9</v>
      </c>
      <c r="E76" s="142">
        <v>2759672.8</v>
      </c>
      <c r="F76" s="142">
        <v>2759672.8</v>
      </c>
      <c r="G76" s="142">
        <f t="shared" si="29"/>
        <v>0</v>
      </c>
      <c r="H76" s="199">
        <f t="shared" si="30"/>
        <v>1</v>
      </c>
      <c r="I76" s="142">
        <f t="shared" si="31"/>
        <v>-250290.10000000009</v>
      </c>
      <c r="J76" s="199">
        <f t="shared" si="32"/>
        <v>0.91684611793720117</v>
      </c>
      <c r="K76" s="142">
        <v>36136.072999999997</v>
      </c>
      <c r="L76" s="142">
        <v>36136.072999999997</v>
      </c>
      <c r="M76" s="142">
        <f t="shared" si="35"/>
        <v>0</v>
      </c>
      <c r="N76" s="199">
        <f t="shared" si="36"/>
        <v>1</v>
      </c>
      <c r="O76" s="142">
        <f t="shared" si="27"/>
        <v>3046098.9729999998</v>
      </c>
      <c r="P76" s="142">
        <f t="shared" si="28"/>
        <v>2795808.8729999997</v>
      </c>
      <c r="Q76" s="142">
        <f t="shared" si="33"/>
        <v>-250290.10000000009</v>
      </c>
      <c r="R76" s="199">
        <f t="shared" si="34"/>
        <v>0.91783257792392159</v>
      </c>
    </row>
    <row r="77" spans="1:18" s="1" customFormat="1" ht="146.25" hidden="1" customHeight="1" x14ac:dyDescent="0.4">
      <c r="A77" s="172" t="s">
        <v>193</v>
      </c>
      <c r="B77" s="209" t="s">
        <v>198</v>
      </c>
      <c r="C77" s="209"/>
      <c r="D77" s="142">
        <v>0</v>
      </c>
      <c r="E77" s="142">
        <v>0</v>
      </c>
      <c r="F77" s="142">
        <v>0</v>
      </c>
      <c r="G77" s="142">
        <f t="shared" si="29"/>
        <v>0</v>
      </c>
      <c r="H77" s="199" t="str">
        <f t="shared" si="30"/>
        <v/>
      </c>
      <c r="I77" s="142">
        <f t="shared" si="31"/>
        <v>0</v>
      </c>
      <c r="J77" s="199" t="str">
        <f t="shared" si="32"/>
        <v/>
      </c>
      <c r="K77" s="142">
        <v>0</v>
      </c>
      <c r="L77" s="142">
        <v>0</v>
      </c>
      <c r="M77" s="142">
        <f t="shared" si="35"/>
        <v>0</v>
      </c>
      <c r="N77" s="183" t="str">
        <f t="shared" si="36"/>
        <v/>
      </c>
      <c r="O77" s="142">
        <f t="shared" si="27"/>
        <v>0</v>
      </c>
      <c r="P77" s="142">
        <f t="shared" si="28"/>
        <v>0</v>
      </c>
      <c r="Q77" s="142">
        <f t="shared" si="33"/>
        <v>0</v>
      </c>
      <c r="R77" s="199" t="str">
        <f t="shared" si="34"/>
        <v/>
      </c>
    </row>
    <row r="78" spans="1:18" s="1" customFormat="1" ht="77.25" hidden="1" customHeight="1" x14ac:dyDescent="0.4">
      <c r="A78" s="172">
        <v>41034500</v>
      </c>
      <c r="B78" s="209" t="s">
        <v>213</v>
      </c>
      <c r="C78" s="209"/>
      <c r="D78" s="142">
        <v>0</v>
      </c>
      <c r="E78" s="142">
        <v>0</v>
      </c>
      <c r="F78" s="142">
        <v>0</v>
      </c>
      <c r="G78" s="142">
        <f t="shared" si="29"/>
        <v>0</v>
      </c>
      <c r="H78" s="199" t="str">
        <f t="shared" si="30"/>
        <v/>
      </c>
      <c r="I78" s="142">
        <f t="shared" si="31"/>
        <v>0</v>
      </c>
      <c r="J78" s="199" t="str">
        <f t="shared" si="32"/>
        <v/>
      </c>
      <c r="K78" s="142">
        <v>0</v>
      </c>
      <c r="L78" s="142">
        <v>0</v>
      </c>
      <c r="M78" s="142">
        <f t="shared" si="35"/>
        <v>0</v>
      </c>
      <c r="N78" s="184" t="str">
        <f t="shared" si="36"/>
        <v/>
      </c>
      <c r="O78" s="142">
        <f t="shared" si="27"/>
        <v>0</v>
      </c>
      <c r="P78" s="142">
        <f t="shared" si="28"/>
        <v>0</v>
      </c>
      <c r="Q78" s="142">
        <f t="shared" si="33"/>
        <v>0</v>
      </c>
      <c r="R78" s="199" t="str">
        <f t="shared" si="34"/>
        <v/>
      </c>
    </row>
    <row r="79" spans="1:18" s="1" customFormat="1" ht="77.25" hidden="1" customHeight="1" x14ac:dyDescent="0.4">
      <c r="A79" s="172">
        <v>41035200</v>
      </c>
      <c r="B79" s="209" t="s">
        <v>214</v>
      </c>
      <c r="C79" s="209"/>
      <c r="D79" s="142">
        <v>0</v>
      </c>
      <c r="E79" s="142">
        <v>0</v>
      </c>
      <c r="F79" s="142">
        <v>0</v>
      </c>
      <c r="G79" s="142">
        <f t="shared" si="29"/>
        <v>0</v>
      </c>
      <c r="H79" s="199" t="str">
        <f t="shared" si="30"/>
        <v/>
      </c>
      <c r="I79" s="142">
        <f t="shared" si="31"/>
        <v>0</v>
      </c>
      <c r="J79" s="199" t="str">
        <f t="shared" si="32"/>
        <v/>
      </c>
      <c r="K79" s="142">
        <v>0</v>
      </c>
      <c r="L79" s="142">
        <v>0</v>
      </c>
      <c r="M79" s="142">
        <f t="shared" si="35"/>
        <v>0</v>
      </c>
      <c r="N79" s="183" t="str">
        <f t="shared" si="36"/>
        <v/>
      </c>
      <c r="O79" s="142">
        <f t="shared" si="27"/>
        <v>0</v>
      </c>
      <c r="P79" s="142">
        <f t="shared" si="28"/>
        <v>0</v>
      </c>
      <c r="Q79" s="142">
        <f t="shared" si="33"/>
        <v>0</v>
      </c>
      <c r="R79" s="199" t="str">
        <f t="shared" si="34"/>
        <v/>
      </c>
    </row>
    <row r="80" spans="1:18" s="1" customFormat="1" ht="82.5" hidden="1" customHeight="1" x14ac:dyDescent="0.4">
      <c r="A80" s="172">
        <v>41035300</v>
      </c>
      <c r="B80" s="209" t="s">
        <v>222</v>
      </c>
      <c r="C80" s="209"/>
      <c r="D80" s="142">
        <v>0</v>
      </c>
      <c r="E80" s="142">
        <v>0</v>
      </c>
      <c r="F80" s="142">
        <v>0</v>
      </c>
      <c r="G80" s="142">
        <f t="shared" si="29"/>
        <v>0</v>
      </c>
      <c r="H80" s="199" t="str">
        <f t="shared" si="30"/>
        <v/>
      </c>
      <c r="I80" s="142">
        <f t="shared" si="31"/>
        <v>0</v>
      </c>
      <c r="J80" s="199" t="str">
        <f t="shared" si="32"/>
        <v/>
      </c>
      <c r="K80" s="142">
        <v>0</v>
      </c>
      <c r="L80" s="142">
        <v>0</v>
      </c>
      <c r="M80" s="142">
        <f t="shared" si="35"/>
        <v>0</v>
      </c>
      <c r="N80" s="183" t="str">
        <f t="shared" si="36"/>
        <v/>
      </c>
      <c r="O80" s="142">
        <f t="shared" si="27"/>
        <v>0</v>
      </c>
      <c r="P80" s="142">
        <f t="shared" si="28"/>
        <v>0</v>
      </c>
      <c r="Q80" s="142">
        <f t="shared" si="33"/>
        <v>0</v>
      </c>
      <c r="R80" s="199" t="str">
        <f t="shared" si="34"/>
        <v/>
      </c>
    </row>
    <row r="81" spans="1:33" s="1" customFormat="1" ht="63" x14ac:dyDescent="0.4">
      <c r="A81" s="172" t="s">
        <v>194</v>
      </c>
      <c r="B81" s="209" t="s">
        <v>199</v>
      </c>
      <c r="C81" s="209"/>
      <c r="D81" s="142">
        <v>11879.1</v>
      </c>
      <c r="E81" s="142">
        <v>10694.7</v>
      </c>
      <c r="F81" s="142">
        <v>10694.7</v>
      </c>
      <c r="G81" s="142">
        <f t="shared" si="29"/>
        <v>0</v>
      </c>
      <c r="H81" s="199">
        <f t="shared" si="30"/>
        <v>1</v>
      </c>
      <c r="I81" s="142">
        <f t="shared" si="31"/>
        <v>-1184.3999999999996</v>
      </c>
      <c r="J81" s="199">
        <f t="shared" si="32"/>
        <v>0.9002954769300705</v>
      </c>
      <c r="K81" s="142">
        <v>6043.1</v>
      </c>
      <c r="L81" s="142">
        <v>4547.1000000000004</v>
      </c>
      <c r="M81" s="142">
        <f t="shared" si="35"/>
        <v>-1496</v>
      </c>
      <c r="N81" s="184">
        <f t="shared" si="36"/>
        <v>0.75244493720110539</v>
      </c>
      <c r="O81" s="142">
        <f t="shared" si="27"/>
        <v>17922.2</v>
      </c>
      <c r="P81" s="142">
        <f t="shared" si="28"/>
        <v>15241.800000000001</v>
      </c>
      <c r="Q81" s="142">
        <f t="shared" si="33"/>
        <v>-2680.3999999999996</v>
      </c>
      <c r="R81" s="199">
        <f t="shared" si="34"/>
        <v>0.85044246800058032</v>
      </c>
    </row>
    <row r="82" spans="1:33" s="1" customFormat="1" ht="81" hidden="1" customHeight="1" x14ac:dyDescent="0.4">
      <c r="A82" s="172">
        <v>41035500</v>
      </c>
      <c r="B82" s="209" t="s">
        <v>215</v>
      </c>
      <c r="C82" s="209"/>
      <c r="D82" s="142">
        <v>0</v>
      </c>
      <c r="E82" s="142">
        <v>0</v>
      </c>
      <c r="F82" s="142">
        <v>0</v>
      </c>
      <c r="G82" s="142">
        <f t="shared" si="29"/>
        <v>0</v>
      </c>
      <c r="H82" s="199" t="str">
        <f t="shared" si="30"/>
        <v/>
      </c>
      <c r="I82" s="142">
        <f t="shared" si="31"/>
        <v>0</v>
      </c>
      <c r="J82" s="199" t="str">
        <f t="shared" si="32"/>
        <v/>
      </c>
      <c r="K82" s="142"/>
      <c r="L82" s="142"/>
      <c r="M82" s="142">
        <f t="shared" si="35"/>
        <v>0</v>
      </c>
      <c r="N82" s="183" t="str">
        <f t="shared" si="36"/>
        <v/>
      </c>
      <c r="O82" s="142">
        <f t="shared" ref="O82:O91" si="37">D82+K82</f>
        <v>0</v>
      </c>
      <c r="P82" s="142">
        <f t="shared" ref="P82:P91" si="38">L82+F82</f>
        <v>0</v>
      </c>
      <c r="Q82" s="142">
        <f t="shared" ref="Q82:Q91" si="39">P82-O82</f>
        <v>0</v>
      </c>
      <c r="R82" s="199" t="str">
        <f t="shared" ref="R82:R91" si="40">IFERROR(P82/O82,"")</f>
        <v/>
      </c>
    </row>
    <row r="83" spans="1:33" s="1" customFormat="1" ht="101.25" hidden="1" customHeight="1" x14ac:dyDescent="0.4">
      <c r="A83" s="172">
        <v>41035600</v>
      </c>
      <c r="B83" s="209" t="s">
        <v>216</v>
      </c>
      <c r="C83" s="209"/>
      <c r="D83" s="142">
        <v>0</v>
      </c>
      <c r="E83" s="142">
        <v>0</v>
      </c>
      <c r="F83" s="142">
        <v>0</v>
      </c>
      <c r="G83" s="142">
        <f t="shared" si="29"/>
        <v>0</v>
      </c>
      <c r="H83" s="199" t="str">
        <f t="shared" si="30"/>
        <v/>
      </c>
      <c r="I83" s="142">
        <f t="shared" si="31"/>
        <v>0</v>
      </c>
      <c r="J83" s="199" t="str">
        <f t="shared" si="32"/>
        <v/>
      </c>
      <c r="K83" s="142"/>
      <c r="L83" s="142"/>
      <c r="M83" s="142">
        <f t="shared" si="35"/>
        <v>0</v>
      </c>
      <c r="N83" s="183" t="str">
        <f t="shared" si="36"/>
        <v/>
      </c>
      <c r="O83" s="142">
        <f t="shared" si="37"/>
        <v>0</v>
      </c>
      <c r="P83" s="142">
        <f t="shared" si="38"/>
        <v>0</v>
      </c>
      <c r="Q83" s="142">
        <f t="shared" si="39"/>
        <v>0</v>
      </c>
      <c r="R83" s="199" t="str">
        <f t="shared" si="40"/>
        <v/>
      </c>
    </row>
    <row r="84" spans="1:33" s="1" customFormat="1" ht="105" x14ac:dyDescent="0.4">
      <c r="A84" s="172" t="s">
        <v>232</v>
      </c>
      <c r="B84" s="209" t="s">
        <v>233</v>
      </c>
      <c r="C84" s="209"/>
      <c r="D84" s="142">
        <v>23451.935000000001</v>
      </c>
      <c r="E84" s="142">
        <v>20265.535</v>
      </c>
      <c r="F84" s="142">
        <v>20265.535</v>
      </c>
      <c r="G84" s="142">
        <f t="shared" si="29"/>
        <v>0</v>
      </c>
      <c r="H84" s="199">
        <f t="shared" si="30"/>
        <v>1</v>
      </c>
      <c r="I84" s="142">
        <f t="shared" si="31"/>
        <v>-3186.4000000000015</v>
      </c>
      <c r="J84" s="199">
        <f t="shared" si="32"/>
        <v>0.86413061438213945</v>
      </c>
      <c r="K84" s="142"/>
      <c r="L84" s="142"/>
      <c r="M84" s="142"/>
      <c r="N84" s="183"/>
      <c r="O84" s="142">
        <f t="shared" si="37"/>
        <v>23451.935000000001</v>
      </c>
      <c r="P84" s="142">
        <f t="shared" si="38"/>
        <v>20265.535</v>
      </c>
      <c r="Q84" s="142">
        <f t="shared" si="39"/>
        <v>-3186.4000000000015</v>
      </c>
      <c r="R84" s="199">
        <f t="shared" si="40"/>
        <v>0.86413061438213945</v>
      </c>
    </row>
    <row r="85" spans="1:33" s="1" customFormat="1" ht="84" x14ac:dyDescent="0.4">
      <c r="A85" s="172" t="s">
        <v>234</v>
      </c>
      <c r="B85" s="209" t="s">
        <v>270</v>
      </c>
      <c r="C85" s="209"/>
      <c r="D85" s="142">
        <v>58481.5</v>
      </c>
      <c r="E85" s="142">
        <v>58481.5</v>
      </c>
      <c r="F85" s="142">
        <v>58481.5</v>
      </c>
      <c r="G85" s="142">
        <f t="shared" si="29"/>
        <v>0</v>
      </c>
      <c r="H85" s="199">
        <f t="shared" si="30"/>
        <v>1</v>
      </c>
      <c r="I85" s="142">
        <f t="shared" si="31"/>
        <v>0</v>
      </c>
      <c r="J85" s="199">
        <f t="shared" si="32"/>
        <v>1</v>
      </c>
      <c r="K85" s="142"/>
      <c r="L85" s="142"/>
      <c r="M85" s="142">
        <f t="shared" si="35"/>
        <v>0</v>
      </c>
      <c r="N85" s="183" t="str">
        <f t="shared" si="36"/>
        <v/>
      </c>
      <c r="O85" s="142">
        <f t="shared" si="37"/>
        <v>58481.5</v>
      </c>
      <c r="P85" s="142">
        <f t="shared" si="38"/>
        <v>58481.5</v>
      </c>
      <c r="Q85" s="142">
        <f t="shared" si="39"/>
        <v>0</v>
      </c>
      <c r="R85" s="199">
        <f t="shared" si="40"/>
        <v>1</v>
      </c>
    </row>
    <row r="86" spans="1:33" s="1" customFormat="1" ht="63" x14ac:dyDescent="0.4">
      <c r="A86" s="172" t="s">
        <v>235</v>
      </c>
      <c r="B86" s="209" t="s">
        <v>236</v>
      </c>
      <c r="C86" s="209"/>
      <c r="D86" s="142">
        <v>330381.2</v>
      </c>
      <c r="E86" s="142">
        <v>284278.8</v>
      </c>
      <c r="F86" s="142">
        <v>284278.8</v>
      </c>
      <c r="G86" s="142">
        <f t="shared" si="29"/>
        <v>0</v>
      </c>
      <c r="H86" s="199">
        <f t="shared" si="30"/>
        <v>1</v>
      </c>
      <c r="I86" s="142">
        <f t="shared" si="31"/>
        <v>-46102.400000000023</v>
      </c>
      <c r="J86" s="199">
        <f t="shared" si="32"/>
        <v>0.86045695094030772</v>
      </c>
      <c r="K86" s="142"/>
      <c r="L86" s="142"/>
      <c r="M86" s="142"/>
      <c r="N86" s="183"/>
      <c r="O86" s="142">
        <f t="shared" si="37"/>
        <v>330381.2</v>
      </c>
      <c r="P86" s="142">
        <f t="shared" si="38"/>
        <v>284278.8</v>
      </c>
      <c r="Q86" s="142">
        <f t="shared" si="39"/>
        <v>-46102.400000000023</v>
      </c>
      <c r="R86" s="199">
        <f t="shared" si="40"/>
        <v>0.86045695094030772</v>
      </c>
    </row>
    <row r="87" spans="1:33" s="1" customFormat="1" ht="303.75" hidden="1" customHeight="1" x14ac:dyDescent="0.4">
      <c r="A87" s="172">
        <v>41036400</v>
      </c>
      <c r="B87" s="209" t="s">
        <v>217</v>
      </c>
      <c r="C87" s="209"/>
      <c r="D87" s="142">
        <v>0</v>
      </c>
      <c r="E87" s="142">
        <v>0</v>
      </c>
      <c r="F87" s="142">
        <v>0</v>
      </c>
      <c r="G87" s="142">
        <f t="shared" si="29"/>
        <v>0</v>
      </c>
      <c r="H87" s="199" t="str">
        <f t="shared" si="30"/>
        <v/>
      </c>
      <c r="I87" s="142">
        <f t="shared" si="31"/>
        <v>0</v>
      </c>
      <c r="J87" s="199" t="str">
        <f t="shared" si="32"/>
        <v/>
      </c>
      <c r="K87" s="142"/>
      <c r="L87" s="142"/>
      <c r="M87" s="142">
        <f t="shared" si="35"/>
        <v>0</v>
      </c>
      <c r="N87" s="183" t="str">
        <f t="shared" si="36"/>
        <v/>
      </c>
      <c r="O87" s="142">
        <f t="shared" si="37"/>
        <v>0</v>
      </c>
      <c r="P87" s="142">
        <f t="shared" si="38"/>
        <v>0</v>
      </c>
      <c r="Q87" s="142">
        <f t="shared" si="39"/>
        <v>0</v>
      </c>
      <c r="R87" s="199" t="str">
        <f t="shared" si="40"/>
        <v/>
      </c>
    </row>
    <row r="88" spans="1:33" s="1" customFormat="1" ht="60.75" hidden="1" customHeight="1" x14ac:dyDescent="0.4">
      <c r="A88" s="172">
        <v>41037000</v>
      </c>
      <c r="B88" s="209" t="s">
        <v>223</v>
      </c>
      <c r="C88" s="209"/>
      <c r="D88" s="142">
        <v>0</v>
      </c>
      <c r="E88" s="142">
        <v>0</v>
      </c>
      <c r="F88" s="142">
        <v>0</v>
      </c>
      <c r="G88" s="142">
        <f t="shared" si="29"/>
        <v>0</v>
      </c>
      <c r="H88" s="199" t="str">
        <f t="shared" si="30"/>
        <v/>
      </c>
      <c r="I88" s="142">
        <f t="shared" si="31"/>
        <v>0</v>
      </c>
      <c r="J88" s="199" t="str">
        <f t="shared" si="32"/>
        <v/>
      </c>
      <c r="K88" s="142"/>
      <c r="L88" s="142"/>
      <c r="M88" s="142">
        <f t="shared" si="35"/>
        <v>0</v>
      </c>
      <c r="N88" s="183" t="str">
        <f t="shared" si="36"/>
        <v/>
      </c>
      <c r="O88" s="142">
        <f t="shared" si="37"/>
        <v>0</v>
      </c>
      <c r="P88" s="142">
        <f t="shared" si="38"/>
        <v>0</v>
      </c>
      <c r="Q88" s="142">
        <f t="shared" si="39"/>
        <v>0</v>
      </c>
      <c r="R88" s="199" t="str">
        <f t="shared" si="40"/>
        <v/>
      </c>
    </row>
    <row r="89" spans="1:33" s="1" customFormat="1" ht="63" x14ac:dyDescent="0.4">
      <c r="A89" s="172">
        <v>41037200</v>
      </c>
      <c r="B89" s="209" t="s">
        <v>218</v>
      </c>
      <c r="C89" s="209"/>
      <c r="D89" s="142">
        <v>4569.7</v>
      </c>
      <c r="E89" s="142">
        <v>4493.5</v>
      </c>
      <c r="F89" s="142">
        <v>4493.5</v>
      </c>
      <c r="G89" s="142">
        <f t="shared" si="29"/>
        <v>0</v>
      </c>
      <c r="H89" s="199">
        <f t="shared" si="30"/>
        <v>1</v>
      </c>
      <c r="I89" s="142">
        <f t="shared" si="31"/>
        <v>-76.199999999999818</v>
      </c>
      <c r="J89" s="199">
        <f t="shared" si="32"/>
        <v>0.98332494474473164</v>
      </c>
      <c r="K89" s="142">
        <v>0</v>
      </c>
      <c r="L89" s="142">
        <v>0</v>
      </c>
      <c r="M89" s="142">
        <f t="shared" si="35"/>
        <v>0</v>
      </c>
      <c r="N89" s="183" t="str">
        <f t="shared" si="36"/>
        <v/>
      </c>
      <c r="O89" s="142">
        <f t="shared" si="37"/>
        <v>4569.7</v>
      </c>
      <c r="P89" s="142">
        <f t="shared" si="38"/>
        <v>4493.5</v>
      </c>
      <c r="Q89" s="142">
        <f t="shared" si="39"/>
        <v>-76.199999999999818</v>
      </c>
      <c r="R89" s="199">
        <f t="shared" si="40"/>
        <v>0.98332494474473164</v>
      </c>
    </row>
    <row r="90" spans="1:33" s="1" customFormat="1" ht="105" hidden="1" x14ac:dyDescent="0.4">
      <c r="A90" s="172" t="s">
        <v>195</v>
      </c>
      <c r="B90" s="209" t="s">
        <v>197</v>
      </c>
      <c r="C90" s="99"/>
      <c r="D90" s="142">
        <v>0</v>
      </c>
      <c r="E90" s="142">
        <v>0</v>
      </c>
      <c r="F90" s="142">
        <v>0</v>
      </c>
      <c r="G90" s="142">
        <f>F90-E90</f>
        <v>0</v>
      </c>
      <c r="H90" s="199" t="str">
        <f>IFERROR(F90/E90,"")</f>
        <v/>
      </c>
      <c r="I90" s="142">
        <f>F90-D90</f>
        <v>0</v>
      </c>
      <c r="J90" s="199" t="str">
        <f>IFERROR(F90/D90,"")</f>
        <v/>
      </c>
      <c r="K90" s="142">
        <v>0</v>
      </c>
      <c r="L90" s="142">
        <v>0</v>
      </c>
      <c r="M90" s="142">
        <f t="shared" si="35"/>
        <v>0</v>
      </c>
      <c r="N90" s="184" t="str">
        <f t="shared" si="36"/>
        <v/>
      </c>
      <c r="O90" s="142">
        <f t="shared" si="37"/>
        <v>0</v>
      </c>
      <c r="P90" s="142">
        <f t="shared" si="38"/>
        <v>0</v>
      </c>
      <c r="Q90" s="142">
        <f t="shared" si="39"/>
        <v>0</v>
      </c>
      <c r="R90" s="199" t="str">
        <f t="shared" si="40"/>
        <v/>
      </c>
    </row>
    <row r="91" spans="1:33" s="1" customFormat="1" ht="88.5" customHeight="1" x14ac:dyDescent="0.4">
      <c r="A91" s="172" t="s">
        <v>246</v>
      </c>
      <c r="B91" s="209" t="s">
        <v>247</v>
      </c>
      <c r="C91" s="209"/>
      <c r="D91" s="142">
        <v>0</v>
      </c>
      <c r="E91" s="142">
        <v>0</v>
      </c>
      <c r="F91" s="142">
        <v>0</v>
      </c>
      <c r="G91" s="142">
        <f>F91-E91</f>
        <v>0</v>
      </c>
      <c r="H91" s="199" t="str">
        <f>IFERROR(F91/E91,"")</f>
        <v/>
      </c>
      <c r="I91" s="142">
        <f>F91-D91</f>
        <v>0</v>
      </c>
      <c r="J91" s="199" t="str">
        <f>IFERROR(F91/D91,"")</f>
        <v/>
      </c>
      <c r="K91" s="142">
        <v>2198.4</v>
      </c>
      <c r="L91" s="142">
        <v>1954.5</v>
      </c>
      <c r="M91" s="142">
        <f>L91-K91</f>
        <v>-243.90000000000009</v>
      </c>
      <c r="N91" s="199">
        <f>IFERROR(L91/K91,"")</f>
        <v>0.88905567685589515</v>
      </c>
      <c r="O91" s="142">
        <f t="shared" si="37"/>
        <v>2198.4</v>
      </c>
      <c r="P91" s="142">
        <f t="shared" si="38"/>
        <v>1954.5</v>
      </c>
      <c r="Q91" s="142">
        <f t="shared" si="39"/>
        <v>-243.90000000000009</v>
      </c>
      <c r="R91" s="199">
        <f t="shared" si="40"/>
        <v>0.88905567685589515</v>
      </c>
    </row>
    <row r="92" spans="1:33" s="1" customFormat="1" ht="63" x14ac:dyDescent="0.4">
      <c r="A92" s="172" t="s">
        <v>257</v>
      </c>
      <c r="B92" s="209" t="s">
        <v>258</v>
      </c>
      <c r="C92" s="210"/>
      <c r="D92" s="142">
        <v>67754</v>
      </c>
      <c r="E92" s="142">
        <v>67754</v>
      </c>
      <c r="F92" s="142">
        <v>67754</v>
      </c>
      <c r="G92" s="142">
        <f>F92-E92</f>
        <v>0</v>
      </c>
      <c r="H92" s="199">
        <f>IFERROR(F92/E92,"")</f>
        <v>1</v>
      </c>
      <c r="I92" s="142">
        <f>F92-D92</f>
        <v>0</v>
      </c>
      <c r="J92" s="199">
        <f>IFERROR(F92/D92,"")</f>
        <v>1</v>
      </c>
      <c r="K92" s="142"/>
      <c r="L92" s="142"/>
      <c r="M92" s="142">
        <f>L92-K92</f>
        <v>0</v>
      </c>
      <c r="N92" s="199" t="str">
        <f>IFERROR(L92/K92,"")</f>
        <v/>
      </c>
      <c r="O92" s="142">
        <f>D92+K92</f>
        <v>67754</v>
      </c>
      <c r="P92" s="142">
        <f>L92+F92</f>
        <v>67754</v>
      </c>
      <c r="Q92" s="142">
        <f>P92-O92</f>
        <v>0</v>
      </c>
      <c r="R92" s="199">
        <f>IFERROR(P92/O92,"")</f>
        <v>1</v>
      </c>
    </row>
    <row r="93" spans="1:33" s="1" customFormat="1" ht="63" x14ac:dyDescent="0.4">
      <c r="A93" s="172" t="s">
        <v>278</v>
      </c>
      <c r="B93" s="209" t="s">
        <v>277</v>
      </c>
      <c r="C93" s="209"/>
      <c r="D93" s="142"/>
      <c r="E93" s="142"/>
      <c r="F93" s="142"/>
      <c r="G93" s="142"/>
      <c r="H93" s="199"/>
      <c r="I93" s="142"/>
      <c r="J93" s="199"/>
      <c r="K93" s="142">
        <v>64859.961000000003</v>
      </c>
      <c r="L93" s="142"/>
      <c r="M93" s="142">
        <f>L93-K93</f>
        <v>-64859.961000000003</v>
      </c>
      <c r="N93" s="199">
        <f>IFERROR(L93/K93,"")</f>
        <v>0</v>
      </c>
      <c r="O93" s="142">
        <f>D93+K93</f>
        <v>64859.961000000003</v>
      </c>
      <c r="P93" s="142">
        <f>L93+F93</f>
        <v>0</v>
      </c>
      <c r="Q93" s="142">
        <f>P93-O93</f>
        <v>-64859.961000000003</v>
      </c>
      <c r="R93" s="199">
        <f>IFERROR(P93/O93,"")</f>
        <v>0</v>
      </c>
    </row>
    <row r="94" spans="1:33" ht="20.399999999999999" x14ac:dyDescent="0.35">
      <c r="A94" s="81">
        <v>900102</v>
      </c>
      <c r="B94" s="112" t="s">
        <v>22</v>
      </c>
      <c r="C94" s="112"/>
      <c r="D94" s="159">
        <f>D52+D53</f>
        <v>13041425.312249999</v>
      </c>
      <c r="E94" s="159">
        <f>E52+E53</f>
        <v>11967517.715670001</v>
      </c>
      <c r="F94" s="159">
        <f>F53+F52</f>
        <v>12292437.555439999</v>
      </c>
      <c r="G94" s="159">
        <f t="shared" si="5"/>
        <v>324919.83976999857</v>
      </c>
      <c r="H94" s="165">
        <f t="shared" ref="H94:H101" si="41">IFERROR(F94/E94,"")</f>
        <v>1.0271501448746181</v>
      </c>
      <c r="I94" s="159">
        <f t="shared" ref="I94:I101" si="42">F94-D94</f>
        <v>-748987.75681000017</v>
      </c>
      <c r="J94" s="165">
        <f>IFERROR(F94/D94,"")</f>
        <v>0.94256856602119521</v>
      </c>
      <c r="K94" s="159">
        <f>K53+K52</f>
        <v>1556557.1214800002</v>
      </c>
      <c r="L94" s="159">
        <f>L53+L52</f>
        <v>1142941.4219799999</v>
      </c>
      <c r="M94" s="159">
        <f>L94-K94</f>
        <v>-413615.69950000034</v>
      </c>
      <c r="N94" s="165">
        <f>IFERROR(L94/K94,"")</f>
        <v>0.73427528370643558</v>
      </c>
      <c r="O94" s="159">
        <f>D94+K94</f>
        <v>14597982.433729999</v>
      </c>
      <c r="P94" s="159">
        <f>F94+L94</f>
        <v>13435378.977419998</v>
      </c>
      <c r="Q94" s="159">
        <f t="shared" ref="Q94:Q100" si="43">P94-O94</f>
        <v>-1162603.4563100003</v>
      </c>
      <c r="R94" s="165">
        <f>IFERROR(P94/O94,"")</f>
        <v>0.920358620680095</v>
      </c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 s="1" customFormat="1" ht="31.2" hidden="1" x14ac:dyDescent="0.35">
      <c r="A95" s="13" t="s">
        <v>97</v>
      </c>
      <c r="B95" s="17" t="s">
        <v>94</v>
      </c>
      <c r="C95" s="39"/>
      <c r="D95" s="87"/>
      <c r="E95" s="87"/>
      <c r="F95" s="87"/>
      <c r="G95" s="87"/>
      <c r="H95" s="165" t="str">
        <f t="shared" si="41"/>
        <v/>
      </c>
      <c r="I95" s="87">
        <f t="shared" si="42"/>
        <v>0</v>
      </c>
      <c r="J95" s="87" t="e">
        <f t="shared" ref="J95:J101" si="44">F95/D95*100</f>
        <v>#DIV/0!</v>
      </c>
      <c r="K95" s="247">
        <v>0</v>
      </c>
      <c r="L95" s="247">
        <v>0</v>
      </c>
      <c r="M95" s="88"/>
      <c r="N95" s="88"/>
      <c r="O95" s="89">
        <f t="shared" ref="O95:O101" si="45">D95+K95</f>
        <v>0</v>
      </c>
      <c r="P95" s="89">
        <f t="shared" ref="P95:P101" si="46">L95+F95</f>
        <v>0</v>
      </c>
      <c r="Q95" s="89">
        <f t="shared" si="43"/>
        <v>0</v>
      </c>
      <c r="R95" s="89" t="e">
        <f t="shared" ref="R95:R101" si="47">P95/O95*100</f>
        <v>#DIV/0!</v>
      </c>
    </row>
    <row r="96" spans="1:33" s="1" customFormat="1" ht="31.2" hidden="1" x14ac:dyDescent="0.35">
      <c r="A96" s="13" t="s">
        <v>98</v>
      </c>
      <c r="B96" s="17" t="s">
        <v>95</v>
      </c>
      <c r="C96" s="39"/>
      <c r="D96" s="87"/>
      <c r="E96" s="87"/>
      <c r="F96" s="87"/>
      <c r="G96" s="87"/>
      <c r="H96" s="165" t="str">
        <f t="shared" si="41"/>
        <v/>
      </c>
      <c r="I96" s="87">
        <f t="shared" si="42"/>
        <v>0</v>
      </c>
      <c r="J96" s="87" t="e">
        <f t="shared" si="44"/>
        <v>#DIV/0!</v>
      </c>
      <c r="K96" s="247">
        <v>0</v>
      </c>
      <c r="L96" s="247">
        <v>0</v>
      </c>
      <c r="M96" s="88"/>
      <c r="N96" s="88"/>
      <c r="O96" s="89">
        <f t="shared" si="45"/>
        <v>0</v>
      </c>
      <c r="P96" s="89">
        <f t="shared" si="46"/>
        <v>0</v>
      </c>
      <c r="Q96" s="89">
        <f t="shared" si="43"/>
        <v>0</v>
      </c>
      <c r="R96" s="89" t="e">
        <f t="shared" si="47"/>
        <v>#DIV/0!</v>
      </c>
    </row>
    <row r="97" spans="1:33" s="1" customFormat="1" ht="31.2" hidden="1" x14ac:dyDescent="0.35">
      <c r="A97" s="13" t="s">
        <v>92</v>
      </c>
      <c r="B97" s="17" t="s">
        <v>99</v>
      </c>
      <c r="C97" s="39"/>
      <c r="D97" s="87"/>
      <c r="E97" s="87"/>
      <c r="F97" s="87"/>
      <c r="G97" s="87"/>
      <c r="H97" s="165" t="str">
        <f t="shared" si="41"/>
        <v/>
      </c>
      <c r="I97" s="87">
        <f t="shared" si="42"/>
        <v>0</v>
      </c>
      <c r="J97" s="87" t="e">
        <f t="shared" si="44"/>
        <v>#DIV/0!</v>
      </c>
      <c r="K97" s="248"/>
      <c r="L97" s="248">
        <v>0</v>
      </c>
      <c r="M97" s="87">
        <f>L97-K97</f>
        <v>0</v>
      </c>
      <c r="N97" s="88" t="e">
        <f>L97/K97*100</f>
        <v>#DIV/0!</v>
      </c>
      <c r="O97" s="89">
        <f t="shared" si="45"/>
        <v>0</v>
      </c>
      <c r="P97" s="89">
        <f t="shared" si="46"/>
        <v>0</v>
      </c>
      <c r="Q97" s="89">
        <f t="shared" si="43"/>
        <v>0</v>
      </c>
      <c r="R97" s="89" t="e">
        <f t="shared" si="47"/>
        <v>#DIV/0!</v>
      </c>
    </row>
    <row r="98" spans="1:33" s="1" customFormat="1" ht="20.399999999999999" hidden="1" x14ac:dyDescent="0.35">
      <c r="A98" s="13" t="s">
        <v>93</v>
      </c>
      <c r="B98" s="17" t="s">
        <v>96</v>
      </c>
      <c r="C98" s="39"/>
      <c r="D98" s="87"/>
      <c r="E98" s="87"/>
      <c r="F98" s="87"/>
      <c r="G98" s="87"/>
      <c r="H98" s="165" t="str">
        <f t="shared" si="41"/>
        <v/>
      </c>
      <c r="I98" s="87">
        <f t="shared" si="42"/>
        <v>0</v>
      </c>
      <c r="J98" s="87" t="e">
        <f t="shared" si="44"/>
        <v>#DIV/0!</v>
      </c>
      <c r="K98" s="248">
        <v>14155.1</v>
      </c>
      <c r="L98" s="248">
        <v>14356.1</v>
      </c>
      <c r="M98" s="87">
        <f>L98-K98</f>
        <v>201</v>
      </c>
      <c r="N98" s="87">
        <f>L98/K98*100</f>
        <v>101.41998290368844</v>
      </c>
      <c r="O98" s="89">
        <f t="shared" si="45"/>
        <v>14155.1</v>
      </c>
      <c r="P98" s="89">
        <f t="shared" si="46"/>
        <v>14356.1</v>
      </c>
      <c r="Q98" s="89">
        <f t="shared" si="43"/>
        <v>201</v>
      </c>
      <c r="R98" s="89">
        <f t="shared" si="47"/>
        <v>101.41998290368844</v>
      </c>
    </row>
    <row r="99" spans="1:33" ht="31.2" hidden="1" x14ac:dyDescent="0.35">
      <c r="A99" s="4">
        <v>43000000</v>
      </c>
      <c r="B99" s="6" t="s">
        <v>79</v>
      </c>
      <c r="C99" s="7">
        <f>C100</f>
        <v>0</v>
      </c>
      <c r="D99" s="90"/>
      <c r="E99" s="90"/>
      <c r="F99" s="90">
        <f>F100</f>
        <v>0</v>
      </c>
      <c r="G99" s="90"/>
      <c r="H99" s="165" t="str">
        <f t="shared" si="41"/>
        <v/>
      </c>
      <c r="I99" s="90">
        <f t="shared" si="42"/>
        <v>0</v>
      </c>
      <c r="J99" s="90" t="e">
        <f t="shared" si="44"/>
        <v>#DIV/0!</v>
      </c>
      <c r="K99" s="249">
        <f>K100</f>
        <v>0</v>
      </c>
      <c r="L99" s="249">
        <f>L100</f>
        <v>0</v>
      </c>
      <c r="M99" s="90">
        <f>L99-K99</f>
        <v>0</v>
      </c>
      <c r="N99" s="90" t="e">
        <f>L99/K99*100</f>
        <v>#DIV/0!</v>
      </c>
      <c r="O99" s="91">
        <f t="shared" si="45"/>
        <v>0</v>
      </c>
      <c r="P99" s="91">
        <f t="shared" si="46"/>
        <v>0</v>
      </c>
      <c r="Q99" s="91">
        <f t="shared" si="43"/>
        <v>0</v>
      </c>
      <c r="R99" s="91" t="e">
        <f t="shared" si="47"/>
        <v>#DIV/0!</v>
      </c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</row>
    <row r="100" spans="1:33" ht="20.399999999999999" hidden="1" x14ac:dyDescent="0.35">
      <c r="A100" s="13">
        <v>43010000</v>
      </c>
      <c r="B100" s="17" t="s">
        <v>55</v>
      </c>
      <c r="C100" s="14"/>
      <c r="D100" s="92"/>
      <c r="E100" s="92"/>
      <c r="F100" s="92"/>
      <c r="G100" s="92"/>
      <c r="H100" s="165" t="str">
        <f t="shared" si="41"/>
        <v/>
      </c>
      <c r="I100" s="92">
        <f t="shared" si="42"/>
        <v>0</v>
      </c>
      <c r="J100" s="92" t="e">
        <f t="shared" si="44"/>
        <v>#DIV/0!</v>
      </c>
      <c r="K100" s="250"/>
      <c r="L100" s="250"/>
      <c r="M100" s="89">
        <f>L100-K100</f>
        <v>0</v>
      </c>
      <c r="N100" s="87" t="e">
        <f>L100/K100*100</f>
        <v>#DIV/0!</v>
      </c>
      <c r="O100" s="91">
        <f t="shared" si="45"/>
        <v>0</v>
      </c>
      <c r="P100" s="91">
        <f t="shared" si="46"/>
        <v>0</v>
      </c>
      <c r="Q100" s="91">
        <f t="shared" si="43"/>
        <v>0</v>
      </c>
      <c r="R100" s="91" t="e">
        <f t="shared" si="47"/>
        <v>#DIV/0!</v>
      </c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</row>
    <row r="101" spans="1:33" ht="20.399999999999999" hidden="1" x14ac:dyDescent="0.35">
      <c r="A101" s="8">
        <v>900103</v>
      </c>
      <c r="B101" s="9" t="s">
        <v>100</v>
      </c>
      <c r="C101" s="10" t="e">
        <f>C52+C53</f>
        <v>#REF!</v>
      </c>
      <c r="D101" s="93">
        <f>D94+D95+D96+D97+D98</f>
        <v>13041425.312249999</v>
      </c>
      <c r="E101" s="93"/>
      <c r="F101" s="93">
        <f>F94+F95+F96+F97+F98</f>
        <v>12292437.555439999</v>
      </c>
      <c r="G101" s="93"/>
      <c r="H101" s="165" t="str">
        <f t="shared" si="41"/>
        <v/>
      </c>
      <c r="I101" s="93">
        <f t="shared" si="42"/>
        <v>-748987.75681000017</v>
      </c>
      <c r="J101" s="93">
        <f t="shared" si="44"/>
        <v>94.256856602119527</v>
      </c>
      <c r="K101" s="247">
        <f>K94+K97+K98</f>
        <v>1570712.2214800003</v>
      </c>
      <c r="L101" s="247">
        <f>L94+L97+L98</f>
        <v>1157297.52198</v>
      </c>
      <c r="M101" s="93">
        <f>L101-K101</f>
        <v>-413414.69950000034</v>
      </c>
      <c r="N101" s="94">
        <f>L101/K101*100</f>
        <v>73.679793545474467</v>
      </c>
      <c r="O101" s="93">
        <f t="shared" si="45"/>
        <v>14612137.53373</v>
      </c>
      <c r="P101" s="93">
        <f t="shared" si="46"/>
        <v>13449735.07742</v>
      </c>
      <c r="Q101" s="93">
        <f>P101-O101</f>
        <v>-1162402.4563100003</v>
      </c>
      <c r="R101" s="94">
        <f t="shared" si="47"/>
        <v>92.044952672894283</v>
      </c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</row>
    <row r="102" spans="1:33" x14ac:dyDescent="0.3">
      <c r="B102" s="211"/>
      <c r="C102" s="211"/>
      <c r="D102" s="243"/>
      <c r="E102" s="243"/>
      <c r="F102" s="85"/>
      <c r="G102" s="85"/>
      <c r="H102" s="85"/>
      <c r="I102" s="95"/>
      <c r="J102" s="95"/>
      <c r="K102" s="246"/>
      <c r="L102" s="246"/>
      <c r="M102" s="85"/>
      <c r="N102" s="85"/>
      <c r="O102" s="85"/>
      <c r="P102" s="85"/>
      <c r="Q102" s="85"/>
      <c r="R102" s="85"/>
    </row>
    <row r="103" spans="1:33" x14ac:dyDescent="0.3">
      <c r="B103" s="50"/>
      <c r="C103" s="212"/>
      <c r="D103" s="86"/>
      <c r="E103" s="86"/>
      <c r="F103" s="86"/>
      <c r="G103" s="86"/>
      <c r="H103" s="86"/>
      <c r="I103" s="85"/>
      <c r="J103" s="85"/>
      <c r="K103" s="251"/>
      <c r="L103" s="251"/>
      <c r="M103" s="85"/>
      <c r="N103" s="85"/>
      <c r="O103" s="85"/>
      <c r="P103" s="85"/>
      <c r="Q103" s="85"/>
      <c r="R103" s="85"/>
    </row>
    <row r="104" spans="1:33" x14ac:dyDescent="0.3">
      <c r="B104" s="213"/>
      <c r="C104" s="212"/>
      <c r="D104" s="244"/>
      <c r="E104" s="244"/>
      <c r="F104" s="244"/>
      <c r="G104" s="41"/>
      <c r="H104" s="41"/>
      <c r="I104" s="41"/>
      <c r="J104" s="41"/>
      <c r="K104" s="252"/>
      <c r="L104" s="252"/>
    </row>
    <row r="105" spans="1:33" ht="17.399999999999999" x14ac:dyDescent="0.3">
      <c r="B105" s="84"/>
      <c r="C105" s="40"/>
      <c r="D105" s="245"/>
      <c r="E105" s="245"/>
      <c r="F105" s="245"/>
      <c r="K105" s="253"/>
      <c r="L105" s="253"/>
    </row>
    <row r="106" spans="1:33" x14ac:dyDescent="0.3">
      <c r="B106" s="189"/>
      <c r="C106" s="189"/>
      <c r="D106" s="40"/>
      <c r="E106" s="40"/>
      <c r="F106" s="40"/>
      <c r="G106" s="41"/>
      <c r="H106" s="41"/>
    </row>
    <row r="107" spans="1:33" x14ac:dyDescent="0.3">
      <c r="B107" s="189"/>
      <c r="C107" s="189"/>
      <c r="D107" s="40"/>
      <c r="E107" s="40"/>
    </row>
    <row r="108" spans="1:33" x14ac:dyDescent="0.3">
      <c r="B108" s="189"/>
      <c r="C108" s="189"/>
      <c r="D108" s="189"/>
      <c r="E108" s="189"/>
    </row>
    <row r="109" spans="1:33" x14ac:dyDescent="0.3">
      <c r="B109" s="189"/>
      <c r="C109" s="189"/>
      <c r="D109" s="95"/>
      <c r="E109" s="189"/>
    </row>
    <row r="110" spans="1:33" x14ac:dyDescent="0.3">
      <c r="B110" s="189"/>
      <c r="C110" s="189"/>
      <c r="D110" s="189"/>
      <c r="E110" s="189"/>
    </row>
    <row r="111" spans="1:33" x14ac:dyDescent="0.3">
      <c r="D111" s="85"/>
    </row>
    <row r="154" spans="1:13" x14ac:dyDescent="0.3">
      <c r="A154" s="258"/>
      <c r="B154" s="258"/>
      <c r="C154" s="258"/>
      <c r="D154" s="258"/>
      <c r="E154" s="258"/>
      <c r="F154" s="258"/>
      <c r="G154" s="258"/>
      <c r="H154" s="258"/>
      <c r="I154" s="258"/>
      <c r="J154" s="258"/>
      <c r="K154" s="258"/>
      <c r="L154" s="258"/>
      <c r="M154" s="258"/>
    </row>
  </sheetData>
  <sheetProtection password="C4FF" sheet="1"/>
  <mergeCells count="12">
    <mergeCell ref="A1:R1"/>
    <mergeCell ref="A2:R2"/>
    <mergeCell ref="A3:R3"/>
    <mergeCell ref="O7:R7"/>
    <mergeCell ref="C7:J7"/>
    <mergeCell ref="A4:S4"/>
    <mergeCell ref="A154:M154"/>
    <mergeCell ref="A5:R5"/>
    <mergeCell ref="K7:N7"/>
    <mergeCell ref="A7:A8"/>
    <mergeCell ref="B7:B8"/>
    <mergeCell ref="Q6:R6"/>
  </mergeCells>
  <phoneticPr fontId="15" type="noConversion"/>
  <printOptions horizontalCentered="1"/>
  <pageMargins left="0.19685039370078741" right="0.27559055118110237" top="0.39370078740157483" bottom="0.27559055118110237" header="0.15748031496062992" footer="0.15748031496062992"/>
  <pageSetup paperSize="9" scale="37" orientation="landscape" horizontalDpi="4294967294" verticalDpi="75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6"/>
  <sheetViews>
    <sheetView showGridLines="0" showZeros="0" view="pageBreakPreview" zoomScale="75" zoomScaleNormal="75" zoomScaleSheetLayoutView="7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8" sqref="F8"/>
    </sheetView>
  </sheetViews>
  <sheetFormatPr defaultColWidth="7.5546875" defaultRowHeight="15.6" x14ac:dyDescent="0.3"/>
  <cols>
    <col min="1" max="1" width="11" style="30" customWidth="1"/>
    <col min="2" max="2" width="57.44140625" style="27" customWidth="1"/>
    <col min="3" max="3" width="25" style="238" customWidth="1"/>
    <col min="4" max="4" width="21.33203125" style="239" customWidth="1"/>
    <col min="5" max="5" width="22.33203125" style="240" customWidth="1"/>
    <col min="6" max="6" width="22.33203125" style="5" customWidth="1"/>
    <col min="7" max="7" width="20.88671875" style="5" customWidth="1"/>
    <col min="8" max="8" width="25.109375" style="5" customWidth="1"/>
    <col min="9" max="9" width="17" style="5" customWidth="1"/>
    <col min="10" max="10" width="20.88671875" style="216" customWidth="1"/>
    <col min="11" max="11" width="23.109375" style="216" customWidth="1"/>
    <col min="12" max="12" width="19" style="1" customWidth="1"/>
    <col min="13" max="13" width="16.33203125" style="1" customWidth="1"/>
    <col min="14" max="14" width="1" style="5" hidden="1" customWidth="1"/>
    <col min="15" max="15" width="23.109375" style="5" customWidth="1"/>
    <col min="16" max="16" width="22" style="5" customWidth="1"/>
    <col min="17" max="17" width="22.88671875" style="5" customWidth="1"/>
    <col min="18" max="18" width="14" style="5" customWidth="1"/>
    <col min="19" max="20" width="7.5546875" style="23" customWidth="1"/>
    <col min="21" max="21" width="7.5546875" style="5"/>
    <col min="22" max="22" width="20.33203125" style="5" customWidth="1"/>
    <col min="23" max="16384" width="7.5546875" style="5"/>
  </cols>
  <sheetData>
    <row r="1" spans="1:22" ht="18" customHeight="1" x14ac:dyDescent="0.35">
      <c r="A1" s="274" t="s">
        <v>138</v>
      </c>
      <c r="B1" s="274"/>
      <c r="C1" s="274"/>
      <c r="D1" s="274"/>
      <c r="E1" s="222"/>
      <c r="F1" s="42"/>
      <c r="G1" s="42"/>
      <c r="H1" s="41"/>
      <c r="I1" s="41"/>
      <c r="J1" s="216" t="s">
        <v>23</v>
      </c>
    </row>
    <row r="2" spans="1:22" s="1" customFormat="1" x14ac:dyDescent="0.3">
      <c r="A2" s="29"/>
      <c r="B2" s="29" t="s">
        <v>23</v>
      </c>
      <c r="C2" s="223"/>
      <c r="D2" s="224"/>
      <c r="E2" s="225"/>
      <c r="F2" s="43"/>
      <c r="G2" s="190"/>
      <c r="H2" s="44"/>
      <c r="I2" s="43"/>
      <c r="J2" s="217"/>
      <c r="K2" s="218"/>
      <c r="L2" s="203"/>
      <c r="R2" s="1" t="s">
        <v>212</v>
      </c>
      <c r="S2" s="22"/>
      <c r="T2" s="22"/>
    </row>
    <row r="3" spans="1:22" s="22" customFormat="1" ht="20.399999999999999" x14ac:dyDescent="0.3">
      <c r="A3" s="262" t="s">
        <v>135</v>
      </c>
      <c r="B3" s="263" t="s">
        <v>24</v>
      </c>
      <c r="C3" s="273" t="s">
        <v>76</v>
      </c>
      <c r="D3" s="273"/>
      <c r="E3" s="273"/>
      <c r="F3" s="273"/>
      <c r="G3" s="273"/>
      <c r="H3" s="273"/>
      <c r="I3" s="273"/>
      <c r="J3" s="273" t="s">
        <v>77</v>
      </c>
      <c r="K3" s="273"/>
      <c r="L3" s="273"/>
      <c r="M3" s="273"/>
      <c r="N3" s="273" t="s">
        <v>78</v>
      </c>
      <c r="O3" s="273"/>
      <c r="P3" s="273"/>
      <c r="Q3" s="273"/>
      <c r="R3" s="273"/>
    </row>
    <row r="4" spans="1:22" s="57" customFormat="1" ht="128.25" customHeight="1" x14ac:dyDescent="0.25">
      <c r="A4" s="262"/>
      <c r="B4" s="263"/>
      <c r="C4" s="70" t="s">
        <v>261</v>
      </c>
      <c r="D4" s="70" t="s">
        <v>285</v>
      </c>
      <c r="E4" s="70" t="s">
        <v>83</v>
      </c>
      <c r="F4" s="70" t="s">
        <v>288</v>
      </c>
      <c r="G4" s="52" t="s">
        <v>287</v>
      </c>
      <c r="H4" s="58" t="s">
        <v>114</v>
      </c>
      <c r="I4" s="58" t="s">
        <v>201</v>
      </c>
      <c r="J4" s="58" t="s">
        <v>264</v>
      </c>
      <c r="K4" s="53" t="s">
        <v>83</v>
      </c>
      <c r="L4" s="53" t="s">
        <v>182</v>
      </c>
      <c r="M4" s="53" t="s">
        <v>10</v>
      </c>
      <c r="N4" s="54" t="s">
        <v>82</v>
      </c>
      <c r="O4" s="54" t="s">
        <v>265</v>
      </c>
      <c r="P4" s="53" t="s">
        <v>83</v>
      </c>
      <c r="Q4" s="53" t="s">
        <v>189</v>
      </c>
      <c r="R4" s="53" t="s">
        <v>10</v>
      </c>
      <c r="V4" s="57" t="s">
        <v>279</v>
      </c>
    </row>
    <row r="5" spans="1:22" s="11" customFormat="1" ht="13.8" x14ac:dyDescent="0.25">
      <c r="A5" s="16">
        <v>1</v>
      </c>
      <c r="B5" s="16">
        <v>2</v>
      </c>
      <c r="C5" s="15" t="s">
        <v>72</v>
      </c>
      <c r="D5" s="15" t="s">
        <v>181</v>
      </c>
      <c r="E5" s="15" t="s">
        <v>11</v>
      </c>
      <c r="F5" s="15" t="s">
        <v>105</v>
      </c>
      <c r="G5" s="15" t="s">
        <v>106</v>
      </c>
      <c r="H5" s="15" t="s">
        <v>73</v>
      </c>
      <c r="I5" s="15" t="s">
        <v>12</v>
      </c>
      <c r="J5" s="179" t="s">
        <v>13</v>
      </c>
      <c r="K5" s="179" t="s">
        <v>14</v>
      </c>
      <c r="L5" s="179" t="s">
        <v>15</v>
      </c>
      <c r="M5" s="179" t="s">
        <v>74</v>
      </c>
      <c r="N5" s="15"/>
      <c r="O5" s="15" t="s">
        <v>16</v>
      </c>
      <c r="P5" s="15" t="s">
        <v>71</v>
      </c>
      <c r="Q5" s="15" t="s">
        <v>101</v>
      </c>
      <c r="R5" s="15" t="s">
        <v>102</v>
      </c>
      <c r="S5" s="24"/>
      <c r="T5" s="24"/>
      <c r="V5" s="11" t="s">
        <v>181</v>
      </c>
    </row>
    <row r="6" spans="1:22" s="1" customFormat="1" ht="25.5" customHeight="1" x14ac:dyDescent="0.35">
      <c r="A6" s="59" t="s">
        <v>116</v>
      </c>
      <c r="B6" s="113" t="s">
        <v>59</v>
      </c>
      <c r="C6" s="140">
        <f>C7+C8+C9</f>
        <v>1480751.6448499998</v>
      </c>
      <c r="D6" s="140">
        <f>D7+D8+D9</f>
        <v>1385755.1738499999</v>
      </c>
      <c r="E6" s="140">
        <f>E7+E8+E9</f>
        <v>1285405.7528300001</v>
      </c>
      <c r="F6" s="140">
        <f t="shared" ref="F6:F11" si="0">E6-D6</f>
        <v>-100349.42101999978</v>
      </c>
      <c r="G6" s="163">
        <f>IFERROR(E6/D6,"")</f>
        <v>0.92758502878888616</v>
      </c>
      <c r="H6" s="140">
        <f t="shared" ref="H6:H13" si="1">E6-C6</f>
        <v>-195345.89201999968</v>
      </c>
      <c r="I6" s="163">
        <f>IFERROR(E6/C6,"")</f>
        <v>0.86807653214541036</v>
      </c>
      <c r="J6" s="140">
        <f>J7+J9+J8</f>
        <v>96498.768089999998</v>
      </c>
      <c r="K6" s="140">
        <f>K7+K9+K8</f>
        <v>80078.562799999985</v>
      </c>
      <c r="L6" s="140">
        <f t="shared" ref="L6:L15" si="2">K6-J6</f>
        <v>-16420.205290000013</v>
      </c>
      <c r="M6" s="163">
        <f>IFERROR(K6/J6,"")</f>
        <v>0.82984025998460798</v>
      </c>
      <c r="N6" s="140" t="e">
        <f>#REF!+#REF!</f>
        <v>#REF!</v>
      </c>
      <c r="O6" s="140">
        <f t="shared" ref="O6:O13" si="3">C6+J6</f>
        <v>1577250.4129399997</v>
      </c>
      <c r="P6" s="140">
        <f t="shared" ref="P6:P13" si="4">E6+K6</f>
        <v>1365484.3156300001</v>
      </c>
      <c r="Q6" s="140">
        <f>P6-O6</f>
        <v>-211766.09730999963</v>
      </c>
      <c r="R6" s="163">
        <f>IFERROR(P6/O6,"")</f>
        <v>0.86573717427959518</v>
      </c>
      <c r="S6" s="22"/>
      <c r="T6" s="22"/>
      <c r="V6" s="1">
        <f>V7+V8+V9</f>
        <v>252862.07702999999</v>
      </c>
    </row>
    <row r="7" spans="1:22" s="1" customFormat="1" ht="133.5" customHeight="1" x14ac:dyDescent="0.4">
      <c r="A7" s="214" t="s">
        <v>139</v>
      </c>
      <c r="B7" s="114" t="s">
        <v>155</v>
      </c>
      <c r="C7" s="142">
        <v>926636.31254999992</v>
      </c>
      <c r="D7" s="142">
        <v>868726.25454999984</v>
      </c>
      <c r="E7" s="142">
        <v>808698.25008999999</v>
      </c>
      <c r="F7" s="142">
        <f t="shared" si="0"/>
        <v>-60028.004459999851</v>
      </c>
      <c r="G7" s="191">
        <f t="shared" ref="G7:G47" si="5">IFERROR(E7/D7,"")</f>
        <v>0.93090112777690326</v>
      </c>
      <c r="H7" s="142">
        <f t="shared" si="1"/>
        <v>-117938.06245999993</v>
      </c>
      <c r="I7" s="191">
        <f t="shared" ref="I7:I47" si="6">IFERROR(E7/C7,"")</f>
        <v>0.87272454050991433</v>
      </c>
      <c r="J7" s="142">
        <v>39467.86363</v>
      </c>
      <c r="K7" s="142">
        <v>34024.020979999994</v>
      </c>
      <c r="L7" s="142">
        <f>K7-J7</f>
        <v>-5443.842650000006</v>
      </c>
      <c r="M7" s="191">
        <f t="shared" ref="M7:M47" si="7">IFERROR(K7/J7,"")</f>
        <v>0.86206898095537976</v>
      </c>
      <c r="N7" s="142"/>
      <c r="O7" s="142">
        <f t="shared" si="3"/>
        <v>966104.17617999995</v>
      </c>
      <c r="P7" s="142">
        <f t="shared" si="4"/>
        <v>842722.27107000002</v>
      </c>
      <c r="Q7" s="142">
        <f t="shared" ref="Q7:Q65" si="8">P7-O7</f>
        <v>-123381.90510999993</v>
      </c>
      <c r="R7" s="191">
        <f t="shared" ref="R7:R47" si="9">IFERROR(P7/O7,"")</f>
        <v>0.87228923323998553</v>
      </c>
      <c r="S7" s="22"/>
      <c r="T7" s="22"/>
      <c r="V7" s="1">
        <v>161768.49982</v>
      </c>
    </row>
    <row r="8" spans="1:22" s="1" customFormat="1" ht="91.5" customHeight="1" x14ac:dyDescent="0.4">
      <c r="A8" s="214" t="s">
        <v>154</v>
      </c>
      <c r="B8" s="114" t="s">
        <v>156</v>
      </c>
      <c r="C8" s="142">
        <v>457197.74330000003</v>
      </c>
      <c r="D8" s="142">
        <v>426370.20630000002</v>
      </c>
      <c r="E8" s="142">
        <v>395331.75701</v>
      </c>
      <c r="F8" s="142">
        <f t="shared" si="0"/>
        <v>-31038.449290000019</v>
      </c>
      <c r="G8" s="191">
        <f t="shared" si="5"/>
        <v>0.92720305304784612</v>
      </c>
      <c r="H8" s="142">
        <f>E8-C8</f>
        <v>-61865.98629000003</v>
      </c>
      <c r="I8" s="191">
        <f t="shared" si="6"/>
        <v>0.86468440145076275</v>
      </c>
      <c r="J8" s="142">
        <v>5144.4026399999993</v>
      </c>
      <c r="K8" s="142">
        <v>4673.3741200000004</v>
      </c>
      <c r="L8" s="142">
        <f>K8-J8</f>
        <v>-471.02851999999893</v>
      </c>
      <c r="M8" s="191">
        <f t="shared" si="7"/>
        <v>0.90843863652165469</v>
      </c>
      <c r="N8" s="142"/>
      <c r="O8" s="142">
        <f t="shared" si="3"/>
        <v>462342.14594000002</v>
      </c>
      <c r="P8" s="142">
        <f t="shared" si="4"/>
        <v>400005.13112999999</v>
      </c>
      <c r="Q8" s="142">
        <f>P8-O8</f>
        <v>-62337.014810000022</v>
      </c>
      <c r="R8" s="191">
        <f t="shared" si="9"/>
        <v>0.86517124740323859</v>
      </c>
      <c r="S8" s="22"/>
      <c r="T8" s="22"/>
      <c r="V8" s="1">
        <v>75428.592210000017</v>
      </c>
    </row>
    <row r="9" spans="1:22" s="48" customFormat="1" ht="51.75" customHeight="1" x14ac:dyDescent="0.4">
      <c r="A9" s="214" t="s">
        <v>117</v>
      </c>
      <c r="B9" s="114" t="s">
        <v>157</v>
      </c>
      <c r="C9" s="142">
        <v>96917.589000000007</v>
      </c>
      <c r="D9" s="142">
        <v>90658.713000000003</v>
      </c>
      <c r="E9" s="142">
        <v>81375.74573000001</v>
      </c>
      <c r="F9" s="142">
        <f t="shared" si="0"/>
        <v>-9282.9672699999937</v>
      </c>
      <c r="G9" s="191">
        <f t="shared" si="5"/>
        <v>0.89760534908542111</v>
      </c>
      <c r="H9" s="142">
        <f>E9-C9</f>
        <v>-15541.843269999998</v>
      </c>
      <c r="I9" s="191">
        <f t="shared" si="6"/>
        <v>0.83963856890827115</v>
      </c>
      <c r="J9" s="142">
        <v>51886.501819999998</v>
      </c>
      <c r="K9" s="142">
        <v>41381.167700000005</v>
      </c>
      <c r="L9" s="142">
        <f t="shared" si="2"/>
        <v>-10505.334119999992</v>
      </c>
      <c r="M9" s="191">
        <f t="shared" si="7"/>
        <v>0.79753242651732126</v>
      </c>
      <c r="N9" s="142" t="e">
        <f>#REF!+#REF!</f>
        <v>#REF!</v>
      </c>
      <c r="O9" s="142">
        <f t="shared" si="3"/>
        <v>148804.09082000001</v>
      </c>
      <c r="P9" s="142">
        <f t="shared" si="4"/>
        <v>122756.91343000002</v>
      </c>
      <c r="Q9" s="142">
        <f>P9-O9</f>
        <v>-26047.177389999997</v>
      </c>
      <c r="R9" s="191">
        <f t="shared" si="9"/>
        <v>0.8249565771581655</v>
      </c>
      <c r="S9" s="47"/>
      <c r="T9" s="47"/>
      <c r="V9" s="48">
        <v>15664.985000000001</v>
      </c>
    </row>
    <row r="10" spans="1:22" s="1" customFormat="1" ht="24.75" customHeight="1" x14ac:dyDescent="0.35">
      <c r="A10" s="59" t="s">
        <v>118</v>
      </c>
      <c r="B10" s="113" t="s">
        <v>60</v>
      </c>
      <c r="C10" s="140">
        <v>7465747.78632</v>
      </c>
      <c r="D10" s="140">
        <v>6872797.9283799995</v>
      </c>
      <c r="E10" s="140">
        <v>6342853.3643500004</v>
      </c>
      <c r="F10" s="140">
        <f t="shared" si="0"/>
        <v>-529944.56402999908</v>
      </c>
      <c r="G10" s="163">
        <f t="shared" si="5"/>
        <v>0.92289245667449538</v>
      </c>
      <c r="H10" s="140">
        <f t="shared" si="1"/>
        <v>-1122894.4219699996</v>
      </c>
      <c r="I10" s="163">
        <f t="shared" si="6"/>
        <v>0.84959384456737796</v>
      </c>
      <c r="J10" s="140">
        <v>1117027.96202</v>
      </c>
      <c r="K10" s="140">
        <v>796834.03567999997</v>
      </c>
      <c r="L10" s="140">
        <f t="shared" si="2"/>
        <v>-320193.92634000001</v>
      </c>
      <c r="M10" s="163">
        <f t="shared" si="7"/>
        <v>0.71335191487868321</v>
      </c>
      <c r="N10" s="140" t="e">
        <f>#REF!+#REF!</f>
        <v>#REF!</v>
      </c>
      <c r="O10" s="140">
        <f t="shared" si="3"/>
        <v>8582775.7483399995</v>
      </c>
      <c r="P10" s="140">
        <f t="shared" si="4"/>
        <v>7139687.4000300001</v>
      </c>
      <c r="Q10" s="140">
        <f t="shared" si="8"/>
        <v>-1443088.3483099993</v>
      </c>
      <c r="R10" s="163">
        <f t="shared" si="9"/>
        <v>0.83186227968392301</v>
      </c>
      <c r="S10" s="22"/>
      <c r="T10" s="22"/>
      <c r="V10" s="1">
        <v>1198239.4765299996</v>
      </c>
    </row>
    <row r="11" spans="1:22" s="1" customFormat="1" ht="29.25" customHeight="1" x14ac:dyDescent="0.35">
      <c r="A11" s="59" t="s">
        <v>107</v>
      </c>
      <c r="B11" s="115" t="s">
        <v>202</v>
      </c>
      <c r="C11" s="140">
        <v>439850.16613999999</v>
      </c>
      <c r="D11" s="140">
        <v>407496.39319000003</v>
      </c>
      <c r="E11" s="140">
        <v>340131.01489999995</v>
      </c>
      <c r="F11" s="140">
        <f t="shared" si="0"/>
        <v>-67365.378290000081</v>
      </c>
      <c r="G11" s="163">
        <f t="shared" si="5"/>
        <v>0.83468472502874358</v>
      </c>
      <c r="H11" s="140">
        <f t="shared" si="1"/>
        <v>-99719.151240000036</v>
      </c>
      <c r="I11" s="163">
        <f t="shared" si="6"/>
        <v>0.77328836290979053</v>
      </c>
      <c r="J11" s="140">
        <v>209029.23099000001</v>
      </c>
      <c r="K11" s="140">
        <v>97530.181879999989</v>
      </c>
      <c r="L11" s="140">
        <f t="shared" si="2"/>
        <v>-111499.04911000002</v>
      </c>
      <c r="M11" s="163">
        <f t="shared" si="7"/>
        <v>0.4665863306202655</v>
      </c>
      <c r="N11" s="140" t="e">
        <f>#REF!+#REF!</f>
        <v>#REF!</v>
      </c>
      <c r="O11" s="140">
        <f t="shared" si="3"/>
        <v>648879.39712999994</v>
      </c>
      <c r="P11" s="140">
        <f t="shared" si="4"/>
        <v>437661.19677999994</v>
      </c>
      <c r="Q11" s="140">
        <f t="shared" si="8"/>
        <v>-211218.20035</v>
      </c>
      <c r="R11" s="163">
        <f t="shared" si="9"/>
        <v>0.67448773796144523</v>
      </c>
      <c r="S11" s="22"/>
      <c r="T11" s="22"/>
      <c r="V11" s="1">
        <v>100769.05133</v>
      </c>
    </row>
    <row r="12" spans="1:22" s="1" customFormat="1" ht="47.25" customHeight="1" x14ac:dyDescent="0.35">
      <c r="A12" s="174" t="s">
        <v>108</v>
      </c>
      <c r="B12" s="116" t="s">
        <v>61</v>
      </c>
      <c r="C12" s="140">
        <f>SUM(C13:C29)</f>
        <v>736496.14626000007</v>
      </c>
      <c r="D12" s="140">
        <f>SUM(D13:D29)</f>
        <v>682598.38826000004</v>
      </c>
      <c r="E12" s="140">
        <f>SUM(E13:E29)</f>
        <v>616042.67642000003</v>
      </c>
      <c r="F12" s="140">
        <f t="shared" ref="F12:F78" si="10">E12-D12</f>
        <v>-66555.711840000004</v>
      </c>
      <c r="G12" s="163">
        <f t="shared" si="5"/>
        <v>0.90249652946052794</v>
      </c>
      <c r="H12" s="140">
        <f t="shared" si="1"/>
        <v>-120453.46984000003</v>
      </c>
      <c r="I12" s="163">
        <f t="shared" si="6"/>
        <v>0.83645064478385311</v>
      </c>
      <c r="J12" s="140">
        <f>SUM(J13:J29)</f>
        <v>249860.33408999999</v>
      </c>
      <c r="K12" s="140">
        <f>SUM(K13:K29)</f>
        <v>204289.27454000001</v>
      </c>
      <c r="L12" s="140">
        <f t="shared" si="2"/>
        <v>-45571.059549999976</v>
      </c>
      <c r="M12" s="163">
        <f t="shared" si="7"/>
        <v>0.81761386930033786</v>
      </c>
      <c r="N12" s="140" t="e">
        <f>#REF!+#REF!</f>
        <v>#REF!</v>
      </c>
      <c r="O12" s="140">
        <f t="shared" si="3"/>
        <v>986356.48035000009</v>
      </c>
      <c r="P12" s="140">
        <f t="shared" si="4"/>
        <v>820331.95096000005</v>
      </c>
      <c r="Q12" s="140">
        <f t="shared" si="8"/>
        <v>-166024.52939000004</v>
      </c>
      <c r="R12" s="163">
        <f t="shared" si="9"/>
        <v>0.83167897945873726</v>
      </c>
      <c r="S12" s="22"/>
      <c r="T12" s="22"/>
      <c r="V12" s="1">
        <f>SUM(V13:V29)</f>
        <v>119009.23937000001</v>
      </c>
    </row>
    <row r="13" spans="1:22" s="194" customFormat="1" ht="108" customHeight="1" x14ac:dyDescent="0.4">
      <c r="A13" s="192" t="s">
        <v>120</v>
      </c>
      <c r="B13" s="114" t="s">
        <v>183</v>
      </c>
      <c r="C13" s="142">
        <v>159489.54847000001</v>
      </c>
      <c r="D13" s="142">
        <v>146063.30147000001</v>
      </c>
      <c r="E13" s="142">
        <v>143535.55353999999</v>
      </c>
      <c r="F13" s="142">
        <f t="shared" si="10"/>
        <v>-2527.7479300000123</v>
      </c>
      <c r="G13" s="191">
        <f t="shared" si="5"/>
        <v>0.98269416133580145</v>
      </c>
      <c r="H13" s="142">
        <f t="shared" si="1"/>
        <v>-15953.994930000015</v>
      </c>
      <c r="I13" s="191">
        <f t="shared" si="6"/>
        <v>0.89996839866280665</v>
      </c>
      <c r="J13" s="142"/>
      <c r="K13" s="142"/>
      <c r="L13" s="142">
        <f t="shared" si="2"/>
        <v>0</v>
      </c>
      <c r="M13" s="191" t="str">
        <f t="shared" si="7"/>
        <v/>
      </c>
      <c r="N13" s="142" t="e">
        <f>#REF!+#REF!</f>
        <v>#REF!</v>
      </c>
      <c r="O13" s="142">
        <f t="shared" si="3"/>
        <v>159489.54847000001</v>
      </c>
      <c r="P13" s="142">
        <f t="shared" si="4"/>
        <v>143535.55353999999</v>
      </c>
      <c r="Q13" s="142">
        <f t="shared" si="8"/>
        <v>-15953.994930000015</v>
      </c>
      <c r="R13" s="191">
        <f t="shared" si="9"/>
        <v>0.89996839866280665</v>
      </c>
      <c r="S13" s="193"/>
      <c r="T13" s="193"/>
      <c r="V13" s="194">
        <v>25493.514999999999</v>
      </c>
    </row>
    <row r="14" spans="1:22" s="194" customFormat="1" ht="66.75" customHeight="1" x14ac:dyDescent="0.4">
      <c r="A14" s="192">
        <v>3050</v>
      </c>
      <c r="B14" s="114" t="s">
        <v>158</v>
      </c>
      <c r="C14" s="142">
        <v>1000</v>
      </c>
      <c r="D14" s="142">
        <v>975</v>
      </c>
      <c r="E14" s="142">
        <v>748.87516000000005</v>
      </c>
      <c r="F14" s="142">
        <f t="shared" ref="F14:F20" si="11">E14-D14</f>
        <v>-226.12483999999995</v>
      </c>
      <c r="G14" s="191">
        <f t="shared" si="5"/>
        <v>0.76807708717948719</v>
      </c>
      <c r="H14" s="142">
        <f t="shared" ref="H14:H20" si="12">E14-C14</f>
        <v>-251.12483999999995</v>
      </c>
      <c r="I14" s="191">
        <f t="shared" si="6"/>
        <v>0.7488751600000001</v>
      </c>
      <c r="J14" s="142">
        <v>0</v>
      </c>
      <c r="K14" s="142">
        <v>0</v>
      </c>
      <c r="L14" s="142">
        <f t="shared" si="2"/>
        <v>0</v>
      </c>
      <c r="M14" s="191" t="str">
        <f t="shared" si="7"/>
        <v/>
      </c>
      <c r="N14" s="142"/>
      <c r="O14" s="142">
        <f t="shared" ref="O14:O26" si="13">C14+J14</f>
        <v>1000</v>
      </c>
      <c r="P14" s="142">
        <f t="shared" ref="P14:P26" si="14">E14+K14</f>
        <v>748.87516000000005</v>
      </c>
      <c r="Q14" s="142">
        <f t="shared" ref="Q14:Q26" si="15">P14-O14</f>
        <v>-251.12483999999995</v>
      </c>
      <c r="R14" s="191">
        <f t="shared" si="9"/>
        <v>0.7488751600000001</v>
      </c>
      <c r="S14" s="193"/>
      <c r="T14" s="193"/>
      <c r="V14" s="194">
        <v>200</v>
      </c>
    </row>
    <row r="15" spans="1:22" s="194" customFormat="1" ht="60.75" customHeight="1" x14ac:dyDescent="0.4">
      <c r="A15" s="192">
        <v>3090</v>
      </c>
      <c r="B15" s="114" t="s">
        <v>159</v>
      </c>
      <c r="C15" s="142">
        <v>470</v>
      </c>
      <c r="D15" s="142">
        <v>449.3</v>
      </c>
      <c r="E15" s="142">
        <v>198.15798999999998</v>
      </c>
      <c r="F15" s="142">
        <f t="shared" si="11"/>
        <v>-251.14201000000003</v>
      </c>
      <c r="G15" s="191">
        <f t="shared" si="5"/>
        <v>0.4410371466726018</v>
      </c>
      <c r="H15" s="142">
        <f t="shared" si="12"/>
        <v>-271.84201000000002</v>
      </c>
      <c r="I15" s="191">
        <f t="shared" si="6"/>
        <v>0.42161274468085103</v>
      </c>
      <c r="J15" s="142">
        <v>0</v>
      </c>
      <c r="K15" s="142">
        <v>0</v>
      </c>
      <c r="L15" s="142">
        <f t="shared" si="2"/>
        <v>0</v>
      </c>
      <c r="M15" s="191" t="str">
        <f t="shared" si="7"/>
        <v/>
      </c>
      <c r="N15" s="142"/>
      <c r="O15" s="142">
        <f t="shared" si="13"/>
        <v>470</v>
      </c>
      <c r="P15" s="142">
        <f t="shared" si="14"/>
        <v>198.15798999999998</v>
      </c>
      <c r="Q15" s="142">
        <f t="shared" si="15"/>
        <v>-271.84201000000002</v>
      </c>
      <c r="R15" s="191">
        <f t="shared" si="9"/>
        <v>0.42161274468085103</v>
      </c>
      <c r="S15" s="193"/>
      <c r="T15" s="193"/>
      <c r="V15" s="194">
        <v>56.75</v>
      </c>
    </row>
    <row r="16" spans="1:22" s="194" customFormat="1" ht="102" customHeight="1" x14ac:dyDescent="0.4">
      <c r="A16" s="195" t="s">
        <v>109</v>
      </c>
      <c r="B16" s="185" t="s">
        <v>184</v>
      </c>
      <c r="C16" s="142">
        <v>207365.97964999999</v>
      </c>
      <c r="D16" s="142">
        <v>191017.89965000001</v>
      </c>
      <c r="E16" s="142">
        <v>172685.69136000003</v>
      </c>
      <c r="F16" s="142">
        <f t="shared" si="11"/>
        <v>-18332.20828999998</v>
      </c>
      <c r="G16" s="191">
        <f t="shared" si="5"/>
        <v>0.90402884586423637</v>
      </c>
      <c r="H16" s="142">
        <f t="shared" si="12"/>
        <v>-34680.288289999968</v>
      </c>
      <c r="I16" s="191">
        <f t="shared" si="6"/>
        <v>0.83275806210577719</v>
      </c>
      <c r="J16" s="142">
        <v>88178.198650000006</v>
      </c>
      <c r="K16" s="142">
        <v>61071.957929999997</v>
      </c>
      <c r="L16" s="142">
        <f>K16-J16</f>
        <v>-27106.240720000009</v>
      </c>
      <c r="M16" s="191">
        <f t="shared" si="7"/>
        <v>0.69259702358412822</v>
      </c>
      <c r="N16" s="142" t="e">
        <f>#REF!+#REF!</f>
        <v>#REF!</v>
      </c>
      <c r="O16" s="142">
        <f t="shared" si="13"/>
        <v>295544.17830000003</v>
      </c>
      <c r="P16" s="142">
        <f t="shared" si="14"/>
        <v>233757.64929000003</v>
      </c>
      <c r="Q16" s="142">
        <f t="shared" si="15"/>
        <v>-61786.529009999998</v>
      </c>
      <c r="R16" s="191">
        <f t="shared" si="9"/>
        <v>0.79093978651380525</v>
      </c>
      <c r="S16" s="193"/>
      <c r="T16" s="193"/>
      <c r="V16" s="194">
        <v>36105.313029999998</v>
      </c>
    </row>
    <row r="17" spans="1:22" s="194" customFormat="1" ht="52.5" customHeight="1" x14ac:dyDescent="0.4">
      <c r="A17" s="192" t="s">
        <v>110</v>
      </c>
      <c r="B17" s="114" t="s">
        <v>185</v>
      </c>
      <c r="C17" s="142">
        <v>9864.2999999999993</v>
      </c>
      <c r="D17" s="142">
        <v>8950.7710000000006</v>
      </c>
      <c r="E17" s="142">
        <v>7880.6414100000002</v>
      </c>
      <c r="F17" s="142">
        <f t="shared" si="11"/>
        <v>-1070.1295900000005</v>
      </c>
      <c r="G17" s="191">
        <f t="shared" si="5"/>
        <v>0.88044274733427985</v>
      </c>
      <c r="H17" s="142">
        <f t="shared" si="12"/>
        <v>-1983.6585899999991</v>
      </c>
      <c r="I17" s="191">
        <f t="shared" si="6"/>
        <v>0.79890528572731978</v>
      </c>
      <c r="J17" s="142">
        <v>2664.07258</v>
      </c>
      <c r="K17" s="142">
        <v>672.70153000000005</v>
      </c>
      <c r="L17" s="142">
        <f>K17-J17</f>
        <v>-1991.37105</v>
      </c>
      <c r="M17" s="191">
        <f t="shared" si="7"/>
        <v>0.25250870980399492</v>
      </c>
      <c r="N17" s="142"/>
      <c r="O17" s="142">
        <f t="shared" si="13"/>
        <v>12528.372579999999</v>
      </c>
      <c r="P17" s="142">
        <f t="shared" si="14"/>
        <v>8553.3429400000005</v>
      </c>
      <c r="Q17" s="142">
        <f t="shared" si="15"/>
        <v>-3975.0296399999988</v>
      </c>
      <c r="R17" s="191">
        <f t="shared" si="9"/>
        <v>0.68271779797276755</v>
      </c>
      <c r="S17" s="193"/>
      <c r="T17" s="193"/>
      <c r="V17" s="194">
        <v>1550</v>
      </c>
    </row>
    <row r="18" spans="1:22" s="194" customFormat="1" ht="54.75" customHeight="1" x14ac:dyDescent="0.4">
      <c r="A18" s="192">
        <v>3120</v>
      </c>
      <c r="B18" s="114" t="s">
        <v>186</v>
      </c>
      <c r="C18" s="142">
        <v>117660.70217</v>
      </c>
      <c r="D18" s="142">
        <v>109955.10617</v>
      </c>
      <c r="E18" s="142">
        <v>98505.510549999992</v>
      </c>
      <c r="F18" s="142">
        <f t="shared" si="11"/>
        <v>-11449.595620000007</v>
      </c>
      <c r="G18" s="191">
        <f t="shared" si="5"/>
        <v>0.89587026906874201</v>
      </c>
      <c r="H18" s="142">
        <f t="shared" si="12"/>
        <v>-19155.191620000012</v>
      </c>
      <c r="I18" s="191">
        <f t="shared" si="6"/>
        <v>0.83719975092173116</v>
      </c>
      <c r="J18" s="142">
        <v>8107.82017</v>
      </c>
      <c r="K18" s="142">
        <v>6085.3820500000002</v>
      </c>
      <c r="L18" s="142">
        <f>K18-J18</f>
        <v>-2022.4381199999998</v>
      </c>
      <c r="M18" s="191">
        <f t="shared" si="7"/>
        <v>0.75055710689251764</v>
      </c>
      <c r="N18" s="142"/>
      <c r="O18" s="142">
        <f t="shared" si="13"/>
        <v>125768.52234000001</v>
      </c>
      <c r="P18" s="142">
        <f t="shared" si="14"/>
        <v>104590.89259999999</v>
      </c>
      <c r="Q18" s="142">
        <f t="shared" si="15"/>
        <v>-21177.629740000019</v>
      </c>
      <c r="R18" s="191">
        <f t="shared" si="9"/>
        <v>0.83161422790077111</v>
      </c>
      <c r="S18" s="193"/>
      <c r="T18" s="193"/>
      <c r="V18" s="194">
        <v>11127.645970000001</v>
      </c>
    </row>
    <row r="19" spans="1:22" s="194" customFormat="1" ht="93.75" customHeight="1" x14ac:dyDescent="0.4">
      <c r="A19" s="192" t="s">
        <v>111</v>
      </c>
      <c r="B19" s="114" t="s">
        <v>251</v>
      </c>
      <c r="C19" s="142">
        <v>8872.4</v>
      </c>
      <c r="D19" s="142">
        <v>8348.42</v>
      </c>
      <c r="E19" s="142">
        <v>6855.3717200000001</v>
      </c>
      <c r="F19" s="142">
        <f t="shared" si="11"/>
        <v>-1493.04828</v>
      </c>
      <c r="G19" s="191">
        <f t="shared" si="5"/>
        <v>0.82115798198940637</v>
      </c>
      <c r="H19" s="142">
        <f t="shared" si="12"/>
        <v>-2017.0282799999995</v>
      </c>
      <c r="I19" s="191">
        <f t="shared" si="6"/>
        <v>0.77266260763716699</v>
      </c>
      <c r="J19" s="142">
        <v>1364.22975</v>
      </c>
      <c r="K19" s="142">
        <v>364.22975000000002</v>
      </c>
      <c r="L19" s="142">
        <f>K19-J19</f>
        <v>-1000</v>
      </c>
      <c r="M19" s="191">
        <f t="shared" si="7"/>
        <v>0.26698563786634916</v>
      </c>
      <c r="N19" s="142"/>
      <c r="O19" s="142">
        <f t="shared" si="13"/>
        <v>10236.62975</v>
      </c>
      <c r="P19" s="142">
        <f t="shared" si="14"/>
        <v>7219.6014700000005</v>
      </c>
      <c r="Q19" s="142">
        <f t="shared" si="15"/>
        <v>-3017.0282799999995</v>
      </c>
      <c r="R19" s="191">
        <f t="shared" si="9"/>
        <v>0.70527132916964208</v>
      </c>
      <c r="S19" s="193"/>
      <c r="T19" s="193"/>
      <c r="V19" s="194">
        <v>1077.4199999999998</v>
      </c>
    </row>
    <row r="20" spans="1:22" s="194" customFormat="1" ht="112.5" customHeight="1" x14ac:dyDescent="0.4">
      <c r="A20" s="192" t="s">
        <v>112</v>
      </c>
      <c r="B20" s="114" t="s">
        <v>187</v>
      </c>
      <c r="C20" s="142">
        <v>4513.5209999999997</v>
      </c>
      <c r="D20" s="142">
        <v>4413.5209999999997</v>
      </c>
      <c r="E20" s="142">
        <v>4167.6819999999998</v>
      </c>
      <c r="F20" s="142">
        <f t="shared" si="11"/>
        <v>-245.83899999999994</v>
      </c>
      <c r="G20" s="191">
        <f t="shared" si="5"/>
        <v>0.94429866766239468</v>
      </c>
      <c r="H20" s="142">
        <f t="shared" si="12"/>
        <v>-345.83899999999994</v>
      </c>
      <c r="I20" s="191">
        <f t="shared" si="6"/>
        <v>0.92337711511700071</v>
      </c>
      <c r="J20" s="142">
        <v>532.23005000000001</v>
      </c>
      <c r="K20" s="142">
        <v>352.38682</v>
      </c>
      <c r="L20" s="142">
        <f>K20-J20</f>
        <v>-179.84323000000001</v>
      </c>
      <c r="M20" s="191">
        <f t="shared" si="7"/>
        <v>0.66209493432398259</v>
      </c>
      <c r="N20" s="142" t="e">
        <f>#REF!+#REF!</f>
        <v>#REF!</v>
      </c>
      <c r="O20" s="142">
        <f t="shared" si="13"/>
        <v>5045.7510499999999</v>
      </c>
      <c r="P20" s="142">
        <f t="shared" si="14"/>
        <v>4520.0688199999995</v>
      </c>
      <c r="Q20" s="142">
        <f t="shared" si="15"/>
        <v>-525.68223000000035</v>
      </c>
      <c r="R20" s="191">
        <f t="shared" si="9"/>
        <v>0.89581685168553837</v>
      </c>
      <c r="S20" s="193"/>
      <c r="T20" s="193"/>
      <c r="V20" s="194">
        <v>20</v>
      </c>
    </row>
    <row r="21" spans="1:22" s="194" customFormat="1" ht="150" customHeight="1" x14ac:dyDescent="0.4">
      <c r="A21" s="192">
        <v>3160</v>
      </c>
      <c r="B21" s="114" t="s">
        <v>160</v>
      </c>
      <c r="C21" s="142">
        <v>20378.36</v>
      </c>
      <c r="D21" s="142">
        <v>19335.939999999999</v>
      </c>
      <c r="E21" s="142">
        <v>16731.5314</v>
      </c>
      <c r="F21" s="142">
        <f>E21-D21</f>
        <v>-2604.4085999999988</v>
      </c>
      <c r="G21" s="191">
        <f t="shared" si="5"/>
        <v>0.86530737062692586</v>
      </c>
      <c r="H21" s="142">
        <f>E21-C21</f>
        <v>-3646.8286000000007</v>
      </c>
      <c r="I21" s="191">
        <f t="shared" si="6"/>
        <v>0.82104405850127293</v>
      </c>
      <c r="J21" s="142">
        <v>0</v>
      </c>
      <c r="K21" s="142">
        <v>0</v>
      </c>
      <c r="L21" s="142">
        <f t="shared" ref="L21:L29" si="16">K21-J21</f>
        <v>0</v>
      </c>
      <c r="M21" s="191" t="str">
        <f t="shared" si="7"/>
        <v/>
      </c>
      <c r="N21" s="142"/>
      <c r="O21" s="142">
        <f t="shared" si="13"/>
        <v>20378.36</v>
      </c>
      <c r="P21" s="142">
        <f>E21+K21</f>
        <v>16731.5314</v>
      </c>
      <c r="Q21" s="142">
        <f t="shared" si="15"/>
        <v>-3646.8286000000007</v>
      </c>
      <c r="R21" s="191">
        <f t="shared" si="9"/>
        <v>0.82104405850127293</v>
      </c>
      <c r="S21" s="193"/>
      <c r="T21" s="193"/>
      <c r="V21" s="194">
        <v>3789.06</v>
      </c>
    </row>
    <row r="22" spans="1:22" s="194" customFormat="1" ht="50.25" customHeight="1" x14ac:dyDescent="0.4">
      <c r="A22" s="192">
        <v>3170</v>
      </c>
      <c r="B22" s="114" t="s">
        <v>162</v>
      </c>
      <c r="C22" s="142">
        <v>500</v>
      </c>
      <c r="D22" s="142">
        <v>500</v>
      </c>
      <c r="E22" s="142">
        <v>490.13928000000004</v>
      </c>
      <c r="F22" s="142">
        <f>E22-D22</f>
        <v>-9.860719999999958</v>
      </c>
      <c r="G22" s="191">
        <f t="shared" si="5"/>
        <v>0.98027856000000013</v>
      </c>
      <c r="H22" s="142">
        <f>E22-C22</f>
        <v>-9.860719999999958</v>
      </c>
      <c r="I22" s="191">
        <f t="shared" si="6"/>
        <v>0.98027856000000013</v>
      </c>
      <c r="J22" s="142">
        <v>0</v>
      </c>
      <c r="K22" s="142">
        <v>0</v>
      </c>
      <c r="L22" s="142">
        <f t="shared" si="16"/>
        <v>0</v>
      </c>
      <c r="M22" s="191" t="str">
        <f t="shared" si="7"/>
        <v/>
      </c>
      <c r="N22" s="142"/>
      <c r="O22" s="142">
        <f t="shared" si="13"/>
        <v>500</v>
      </c>
      <c r="P22" s="142">
        <f>E22+K22</f>
        <v>490.13928000000004</v>
      </c>
      <c r="Q22" s="142">
        <f t="shared" si="15"/>
        <v>-9.860719999999958</v>
      </c>
      <c r="R22" s="191">
        <f t="shared" si="9"/>
        <v>0.98027856000000013</v>
      </c>
      <c r="S22" s="193"/>
      <c r="T22" s="193"/>
      <c r="V22" s="194">
        <v>0</v>
      </c>
    </row>
    <row r="23" spans="1:22" s="194" customFormat="1" ht="126" hidden="1" customHeight="1" x14ac:dyDescent="0.4">
      <c r="A23" s="192" t="s">
        <v>121</v>
      </c>
      <c r="B23" s="114" t="s">
        <v>188</v>
      </c>
      <c r="C23" s="142">
        <v>0</v>
      </c>
      <c r="D23" s="142">
        <v>0</v>
      </c>
      <c r="E23" s="142">
        <v>0</v>
      </c>
      <c r="F23" s="142">
        <f t="shared" si="10"/>
        <v>0</v>
      </c>
      <c r="G23" s="191" t="str">
        <f t="shared" si="5"/>
        <v/>
      </c>
      <c r="H23" s="142">
        <f t="shared" ref="H23:H33" si="17">E23-C23</f>
        <v>0</v>
      </c>
      <c r="I23" s="191" t="str">
        <f t="shared" si="6"/>
        <v/>
      </c>
      <c r="J23" s="142">
        <v>0</v>
      </c>
      <c r="K23" s="142">
        <v>0</v>
      </c>
      <c r="L23" s="142">
        <f t="shared" si="16"/>
        <v>0</v>
      </c>
      <c r="M23" s="191" t="str">
        <f t="shared" si="7"/>
        <v/>
      </c>
      <c r="N23" s="142" t="e">
        <f>#REF!+#REF!</f>
        <v>#REF!</v>
      </c>
      <c r="O23" s="142">
        <f t="shared" si="13"/>
        <v>0</v>
      </c>
      <c r="P23" s="142">
        <f t="shared" si="14"/>
        <v>0</v>
      </c>
      <c r="Q23" s="142">
        <f t="shared" si="15"/>
        <v>0</v>
      </c>
      <c r="R23" s="191" t="str">
        <f t="shared" si="9"/>
        <v/>
      </c>
      <c r="S23" s="193"/>
      <c r="T23" s="193"/>
    </row>
    <row r="24" spans="1:22" s="194" customFormat="1" ht="48.75" customHeight="1" x14ac:dyDescent="0.4">
      <c r="A24" s="192" t="s">
        <v>122</v>
      </c>
      <c r="B24" s="114" t="s">
        <v>119</v>
      </c>
      <c r="C24" s="142">
        <v>37460.199999999997</v>
      </c>
      <c r="D24" s="142">
        <v>33601.58</v>
      </c>
      <c r="E24" s="142">
        <v>27913.407429999999</v>
      </c>
      <c r="F24" s="142">
        <f t="shared" si="10"/>
        <v>-5688.1725700000025</v>
      </c>
      <c r="G24" s="191">
        <f t="shared" si="5"/>
        <v>0.83071711002875459</v>
      </c>
      <c r="H24" s="142">
        <f t="shared" si="17"/>
        <v>-9546.7925699999978</v>
      </c>
      <c r="I24" s="191">
        <f t="shared" si="6"/>
        <v>0.74514838228306313</v>
      </c>
      <c r="J24" s="142">
        <v>11.692459999999999</v>
      </c>
      <c r="K24" s="142">
        <v>11.692459999999999</v>
      </c>
      <c r="L24" s="142">
        <f t="shared" si="16"/>
        <v>0</v>
      </c>
      <c r="M24" s="191">
        <f t="shared" si="7"/>
        <v>1</v>
      </c>
      <c r="N24" s="142" t="e">
        <f>#REF!+#REF!</f>
        <v>#REF!</v>
      </c>
      <c r="O24" s="142">
        <f t="shared" si="13"/>
        <v>37471.892459999995</v>
      </c>
      <c r="P24" s="142">
        <f t="shared" si="14"/>
        <v>27925.099889999998</v>
      </c>
      <c r="Q24" s="142">
        <f t="shared" si="15"/>
        <v>-9546.7925699999978</v>
      </c>
      <c r="R24" s="191">
        <f t="shared" si="9"/>
        <v>0.74522790435015041</v>
      </c>
      <c r="S24" s="193"/>
      <c r="T24" s="193"/>
      <c r="V24" s="194">
        <v>2795.9650000000001</v>
      </c>
    </row>
    <row r="25" spans="1:22" s="194" customFormat="1" ht="66.75" customHeight="1" x14ac:dyDescent="0.4">
      <c r="A25" s="192">
        <v>3200</v>
      </c>
      <c r="B25" s="114" t="s">
        <v>161</v>
      </c>
      <c r="C25" s="142">
        <v>9716.4</v>
      </c>
      <c r="D25" s="142">
        <v>8939.4</v>
      </c>
      <c r="E25" s="142">
        <v>8346.51181</v>
      </c>
      <c r="F25" s="142">
        <f>E25-D25</f>
        <v>-592.88818999999967</v>
      </c>
      <c r="G25" s="191">
        <f t="shared" si="5"/>
        <v>0.93367695930375649</v>
      </c>
      <c r="H25" s="142">
        <f>E25-C25</f>
        <v>-1369.8881899999997</v>
      </c>
      <c r="I25" s="191">
        <f t="shared" si="6"/>
        <v>0.85901278354122934</v>
      </c>
      <c r="J25" s="142">
        <v>1086.3856899999998</v>
      </c>
      <c r="K25" s="142">
        <v>465.60906</v>
      </c>
      <c r="L25" s="142">
        <f t="shared" si="16"/>
        <v>-620.77662999999984</v>
      </c>
      <c r="M25" s="191">
        <f t="shared" si="7"/>
        <v>0.4285854133443161</v>
      </c>
      <c r="N25" s="142"/>
      <c r="O25" s="142">
        <f t="shared" si="13"/>
        <v>10802.785689999999</v>
      </c>
      <c r="P25" s="142">
        <f t="shared" si="14"/>
        <v>8812.1208700000007</v>
      </c>
      <c r="Q25" s="142">
        <f t="shared" si="15"/>
        <v>-1990.6648199999981</v>
      </c>
      <c r="R25" s="191">
        <f t="shared" si="9"/>
        <v>0.81572671372692962</v>
      </c>
      <c r="S25" s="193"/>
      <c r="T25" s="193"/>
      <c r="V25" s="194">
        <v>1847.1000000000001</v>
      </c>
    </row>
    <row r="26" spans="1:22" s="194" customFormat="1" ht="53.25" customHeight="1" x14ac:dyDescent="0.4">
      <c r="A26" s="192">
        <v>3210</v>
      </c>
      <c r="B26" s="114" t="s">
        <v>104</v>
      </c>
      <c r="C26" s="142">
        <v>1934.85673</v>
      </c>
      <c r="D26" s="142">
        <v>1879.6367299999999</v>
      </c>
      <c r="E26" s="142">
        <v>1228.4870800000001</v>
      </c>
      <c r="F26" s="142">
        <f>E26-D26</f>
        <v>-651.14964999999984</v>
      </c>
      <c r="G26" s="191">
        <f t="shared" si="5"/>
        <v>0.65357686429121875</v>
      </c>
      <c r="H26" s="142">
        <f>E26-C26</f>
        <v>-706.36964999999987</v>
      </c>
      <c r="I26" s="191">
        <f t="shared" si="6"/>
        <v>0.63492405455777601</v>
      </c>
      <c r="J26" s="142">
        <v>1199.6897900000001</v>
      </c>
      <c r="K26" s="142">
        <v>1119.79645</v>
      </c>
      <c r="L26" s="142">
        <f t="shared" si="16"/>
        <v>-79.89334000000008</v>
      </c>
      <c r="M26" s="191">
        <f t="shared" si="7"/>
        <v>0.93340500130454551</v>
      </c>
      <c r="N26" s="142"/>
      <c r="O26" s="142">
        <f t="shared" si="13"/>
        <v>3134.5465199999999</v>
      </c>
      <c r="P26" s="142">
        <f t="shared" si="14"/>
        <v>2348.2835300000002</v>
      </c>
      <c r="Q26" s="142">
        <f t="shared" si="15"/>
        <v>-786.26298999999972</v>
      </c>
      <c r="R26" s="191">
        <f t="shared" si="9"/>
        <v>0.7491621244147304</v>
      </c>
      <c r="S26" s="193"/>
      <c r="T26" s="193"/>
      <c r="V26" s="194">
        <v>374.05</v>
      </c>
    </row>
    <row r="27" spans="1:22" s="194" customFormat="1" ht="84" x14ac:dyDescent="0.4">
      <c r="A27" s="192">
        <v>3220</v>
      </c>
      <c r="B27" s="114" t="s">
        <v>219</v>
      </c>
      <c r="C27" s="142"/>
      <c r="D27" s="142"/>
      <c r="E27" s="142"/>
      <c r="F27" s="142">
        <f>E27-D27</f>
        <v>0</v>
      </c>
      <c r="G27" s="191" t="str">
        <f>IFERROR(E27/D27,"")</f>
        <v/>
      </c>
      <c r="H27" s="142">
        <f>E27-C27</f>
        <v>0</v>
      </c>
      <c r="I27" s="191" t="str">
        <f>IFERROR(E27/C27,"")</f>
        <v/>
      </c>
      <c r="J27" s="142">
        <v>45176.747000000003</v>
      </c>
      <c r="K27" s="142">
        <v>44904.347829999999</v>
      </c>
      <c r="L27" s="142">
        <f>K27-J27</f>
        <v>-272.39917000000423</v>
      </c>
      <c r="M27" s="191">
        <f>IFERROR(K27/J27,"")</f>
        <v>0.99397036776463776</v>
      </c>
      <c r="N27" s="142"/>
      <c r="O27" s="142">
        <f>C27+J27</f>
        <v>45176.747000000003</v>
      </c>
      <c r="P27" s="142">
        <f>E27+K27</f>
        <v>44904.347829999999</v>
      </c>
      <c r="Q27" s="142">
        <f>P27-O27</f>
        <v>-272.39917000000423</v>
      </c>
      <c r="R27" s="191">
        <f>IFERROR(P27/O27,"")</f>
        <v>0.99397036776463776</v>
      </c>
      <c r="S27" s="193"/>
      <c r="T27" s="193"/>
      <c r="V27" s="194">
        <v>1027.4163699999999</v>
      </c>
    </row>
    <row r="28" spans="1:22" s="194" customFormat="1" ht="84.75" customHeight="1" x14ac:dyDescent="0.4">
      <c r="A28" s="192">
        <v>3230</v>
      </c>
      <c r="B28" s="114" t="s">
        <v>248</v>
      </c>
      <c r="C28" s="142">
        <v>6612.6283700000004</v>
      </c>
      <c r="D28" s="142">
        <v>6486.9283700000005</v>
      </c>
      <c r="E28" s="142">
        <v>2993.9133700000002</v>
      </c>
      <c r="F28" s="142">
        <f>E28-D28</f>
        <v>-3493.0150000000003</v>
      </c>
      <c r="G28" s="191">
        <f>IFERROR(E28/D28,"")</f>
        <v>0.46153020339270373</v>
      </c>
      <c r="H28" s="142">
        <f>E28-C28</f>
        <v>-3618.7150000000001</v>
      </c>
      <c r="I28" s="191">
        <f>IFERROR(E28/C28,"")</f>
        <v>0.45275693755643492</v>
      </c>
      <c r="J28" s="142">
        <v>19842.72121</v>
      </c>
      <c r="K28" s="142">
        <v>18846.323840000001</v>
      </c>
      <c r="L28" s="142">
        <f>K28-J28</f>
        <v>-996.39736999999877</v>
      </c>
      <c r="M28" s="191">
        <f>IFERROR(K28/J28,"")</f>
        <v>0.94978524571025813</v>
      </c>
      <c r="N28" s="142"/>
      <c r="O28" s="142">
        <f>C28+J28</f>
        <v>26455.349580000002</v>
      </c>
      <c r="P28" s="142">
        <f>E28+K28</f>
        <v>21840.237209999999</v>
      </c>
      <c r="Q28" s="142">
        <f>P28-O28</f>
        <v>-4615.1123700000026</v>
      </c>
      <c r="R28" s="191">
        <f>IFERROR(P28/O28,"")</f>
        <v>0.82555088315714475</v>
      </c>
      <c r="S28" s="193"/>
      <c r="T28" s="193"/>
    </row>
    <row r="29" spans="1:22" s="194" customFormat="1" ht="21" customHeight="1" x14ac:dyDescent="0.4">
      <c r="A29" s="192" t="s">
        <v>123</v>
      </c>
      <c r="B29" s="114" t="s">
        <v>152</v>
      </c>
      <c r="C29" s="142">
        <v>150657.24987</v>
      </c>
      <c r="D29" s="142">
        <v>141681.58387</v>
      </c>
      <c r="E29" s="142">
        <v>123761.20232</v>
      </c>
      <c r="F29" s="142">
        <f t="shared" si="10"/>
        <v>-17920.381550000006</v>
      </c>
      <c r="G29" s="191">
        <f t="shared" si="5"/>
        <v>0.87351650750571186</v>
      </c>
      <c r="H29" s="142">
        <f t="shared" si="17"/>
        <v>-26896.047550000003</v>
      </c>
      <c r="I29" s="191">
        <f t="shared" si="6"/>
        <v>0.82147525211559203</v>
      </c>
      <c r="J29" s="142">
        <v>81696.546739999991</v>
      </c>
      <c r="K29" s="142">
        <v>70394.846819999992</v>
      </c>
      <c r="L29" s="142">
        <f t="shared" si="16"/>
        <v>-11301.699919999999</v>
      </c>
      <c r="M29" s="191">
        <f t="shared" si="7"/>
        <v>0.86166245244162198</v>
      </c>
      <c r="N29" s="142"/>
      <c r="O29" s="142">
        <f t="shared" ref="O29:O47" si="18">C29+J29</f>
        <v>232353.79660999999</v>
      </c>
      <c r="P29" s="142">
        <f t="shared" ref="P29:P47" si="19">E29+K29</f>
        <v>194156.04913999999</v>
      </c>
      <c r="Q29" s="142">
        <f>P29-O29</f>
        <v>-38197.747470000002</v>
      </c>
      <c r="R29" s="191">
        <f t="shared" si="9"/>
        <v>0.83560523637961481</v>
      </c>
      <c r="S29" s="193"/>
      <c r="T29" s="193"/>
      <c r="V29" s="194">
        <v>33545.004000000001</v>
      </c>
    </row>
    <row r="30" spans="1:22" s="48" customFormat="1" ht="27" customHeight="1" x14ac:dyDescent="0.35">
      <c r="A30" s="60" t="s">
        <v>124</v>
      </c>
      <c r="B30" s="117" t="s">
        <v>63</v>
      </c>
      <c r="C30" s="140">
        <v>324766.32492000004</v>
      </c>
      <c r="D30" s="140">
        <v>303256.62292000005</v>
      </c>
      <c r="E30" s="140">
        <v>267750.59659000003</v>
      </c>
      <c r="F30" s="140">
        <f t="shared" si="10"/>
        <v>-35506.026330000022</v>
      </c>
      <c r="G30" s="163">
        <f t="shared" si="5"/>
        <v>0.8829175567935853</v>
      </c>
      <c r="H30" s="140">
        <f t="shared" si="17"/>
        <v>-57015.728330000013</v>
      </c>
      <c r="I30" s="163">
        <f t="shared" si="6"/>
        <v>0.8244407626189546</v>
      </c>
      <c r="J30" s="140">
        <v>42121.742600000005</v>
      </c>
      <c r="K30" s="140">
        <v>20923.54594</v>
      </c>
      <c r="L30" s="140">
        <f t="shared" ref="L30:L41" si="20">K30-J30</f>
        <v>-21198.196660000005</v>
      </c>
      <c r="M30" s="163">
        <f t="shared" si="7"/>
        <v>0.49673979869959123</v>
      </c>
      <c r="N30" s="140" t="e">
        <f>#REF!+#REF!</f>
        <v>#REF!</v>
      </c>
      <c r="O30" s="140">
        <f t="shared" si="18"/>
        <v>366888.06752000004</v>
      </c>
      <c r="P30" s="140">
        <f t="shared" si="19"/>
        <v>288674.14253000001</v>
      </c>
      <c r="Q30" s="140">
        <f t="shared" si="8"/>
        <v>-78213.924990000029</v>
      </c>
      <c r="R30" s="163">
        <f t="shared" si="9"/>
        <v>0.7868180191340336</v>
      </c>
      <c r="S30" s="47"/>
      <c r="T30" s="47"/>
      <c r="V30" s="48">
        <v>55476.794999999998</v>
      </c>
    </row>
    <row r="31" spans="1:22" s="48" customFormat="1" ht="32.25" customHeight="1" x14ac:dyDescent="0.35">
      <c r="A31" s="61" t="s">
        <v>125</v>
      </c>
      <c r="B31" s="117" t="s">
        <v>64</v>
      </c>
      <c r="C31" s="140">
        <v>166357.96304</v>
      </c>
      <c r="D31" s="140">
        <v>156069.68103999997</v>
      </c>
      <c r="E31" s="140">
        <v>138934.76469000001</v>
      </c>
      <c r="F31" s="140">
        <f t="shared" si="10"/>
        <v>-17134.916349999956</v>
      </c>
      <c r="G31" s="163">
        <f t="shared" si="5"/>
        <v>0.89020983296808076</v>
      </c>
      <c r="H31" s="140">
        <f t="shared" si="17"/>
        <v>-27423.198349999991</v>
      </c>
      <c r="I31" s="163">
        <f t="shared" si="6"/>
        <v>0.83515548129543871</v>
      </c>
      <c r="J31" s="140">
        <v>29428.889620000002</v>
      </c>
      <c r="K31" s="140">
        <v>7786.7185099999997</v>
      </c>
      <c r="L31" s="140">
        <f t="shared" si="20"/>
        <v>-21642.171110000003</v>
      </c>
      <c r="M31" s="163">
        <f t="shared" si="7"/>
        <v>0.26459437004065939</v>
      </c>
      <c r="N31" s="140" t="e">
        <f>#REF!+#REF!</f>
        <v>#REF!</v>
      </c>
      <c r="O31" s="140">
        <f t="shared" si="18"/>
        <v>195786.85266</v>
      </c>
      <c r="P31" s="140">
        <f t="shared" si="19"/>
        <v>146721.48320000002</v>
      </c>
      <c r="Q31" s="140">
        <f t="shared" si="8"/>
        <v>-49065.369459999987</v>
      </c>
      <c r="R31" s="163">
        <f t="shared" si="9"/>
        <v>0.74939395167046252</v>
      </c>
      <c r="S31" s="47"/>
      <c r="T31" s="47"/>
      <c r="V31" s="48">
        <v>27914.564999999999</v>
      </c>
    </row>
    <row r="32" spans="1:22" s="48" customFormat="1" ht="34.5" customHeight="1" x14ac:dyDescent="0.35">
      <c r="A32" s="61" t="s">
        <v>126</v>
      </c>
      <c r="B32" s="117" t="s">
        <v>62</v>
      </c>
      <c r="C32" s="140">
        <v>871887.34404</v>
      </c>
      <c r="D32" s="140">
        <v>812194.38215000019</v>
      </c>
      <c r="E32" s="140">
        <v>693923.97089999996</v>
      </c>
      <c r="F32" s="140">
        <f t="shared" si="10"/>
        <v>-118270.41125000024</v>
      </c>
      <c r="G32" s="163">
        <f t="shared" si="5"/>
        <v>0.85438164329957478</v>
      </c>
      <c r="H32" s="140">
        <f t="shared" si="17"/>
        <v>-177963.37314000004</v>
      </c>
      <c r="I32" s="163">
        <f t="shared" si="6"/>
        <v>0.79588719304562405</v>
      </c>
      <c r="J32" s="140">
        <v>456859.81133</v>
      </c>
      <c r="K32" s="140">
        <v>258418.42694999999</v>
      </c>
      <c r="L32" s="140">
        <f t="shared" si="20"/>
        <v>-198441.38438</v>
      </c>
      <c r="M32" s="163">
        <f t="shared" si="7"/>
        <v>0.56564053248128365</v>
      </c>
      <c r="N32" s="140" t="e">
        <f>#REF!+#REF!</f>
        <v>#REF!</v>
      </c>
      <c r="O32" s="140">
        <f t="shared" si="18"/>
        <v>1328747.1553700001</v>
      </c>
      <c r="P32" s="140">
        <f t="shared" si="19"/>
        <v>952342.39784999995</v>
      </c>
      <c r="Q32" s="140">
        <f t="shared" si="8"/>
        <v>-376404.7575200001</v>
      </c>
      <c r="R32" s="163">
        <f t="shared" si="9"/>
        <v>0.71672205957409008</v>
      </c>
      <c r="S32" s="47"/>
      <c r="T32" s="47"/>
      <c r="V32" s="48">
        <v>122266.66607000001</v>
      </c>
    </row>
    <row r="33" spans="1:22" s="75" customFormat="1" ht="25.5" customHeight="1" x14ac:dyDescent="0.35">
      <c r="A33" s="72" t="s">
        <v>127</v>
      </c>
      <c r="B33" s="118" t="s">
        <v>140</v>
      </c>
      <c r="C33" s="139">
        <f>SUM(C34:C40)</f>
        <v>194884.57760000002</v>
      </c>
      <c r="D33" s="139">
        <f>SUM(D34:D40)</f>
        <v>189373.62449000002</v>
      </c>
      <c r="E33" s="139">
        <f>SUM(E34:E40)</f>
        <v>151248.86350000001</v>
      </c>
      <c r="F33" s="139">
        <f t="shared" si="10"/>
        <v>-38124.76099000001</v>
      </c>
      <c r="G33" s="163">
        <f t="shared" si="5"/>
        <v>0.79867966781185407</v>
      </c>
      <c r="H33" s="139">
        <f t="shared" si="17"/>
        <v>-43635.714100000012</v>
      </c>
      <c r="I33" s="163">
        <f t="shared" si="6"/>
        <v>0.77609457537701021</v>
      </c>
      <c r="J33" s="140">
        <f>SUM(J34:J40)</f>
        <v>1351090.3993899999</v>
      </c>
      <c r="K33" s="140">
        <f>SUM(K34:K40)</f>
        <v>447818.07772</v>
      </c>
      <c r="L33" s="140">
        <f t="shared" si="20"/>
        <v>-903272.32166999998</v>
      </c>
      <c r="M33" s="163">
        <f t="shared" si="7"/>
        <v>0.3314493818638517</v>
      </c>
      <c r="N33" s="139" t="e">
        <f>#REF!+#REF!</f>
        <v>#REF!</v>
      </c>
      <c r="O33" s="139">
        <f t="shared" si="18"/>
        <v>1545974.9769899999</v>
      </c>
      <c r="P33" s="139">
        <f t="shared" si="19"/>
        <v>599066.94122000004</v>
      </c>
      <c r="Q33" s="139">
        <f t="shared" si="8"/>
        <v>-946908.03576999984</v>
      </c>
      <c r="R33" s="163">
        <f t="shared" si="9"/>
        <v>0.38750105929035039</v>
      </c>
      <c r="S33" s="73"/>
      <c r="T33" s="74"/>
      <c r="V33" s="75">
        <f>SUM(V34:V40)</f>
        <v>22513.837</v>
      </c>
    </row>
    <row r="34" spans="1:22" s="194" customFormat="1" ht="48" customHeight="1" x14ac:dyDescent="0.4">
      <c r="A34" s="196" t="s">
        <v>150</v>
      </c>
      <c r="B34" s="119" t="s">
        <v>151</v>
      </c>
      <c r="C34" s="142">
        <v>11668.1</v>
      </c>
      <c r="D34" s="142">
        <v>11663.800000000001</v>
      </c>
      <c r="E34" s="142">
        <v>4448.1947199999995</v>
      </c>
      <c r="F34" s="142">
        <f t="shared" si="10"/>
        <v>-7215.6052800000016</v>
      </c>
      <c r="G34" s="191">
        <f t="shared" si="5"/>
        <v>0.38136754059568917</v>
      </c>
      <c r="H34" s="142">
        <f t="shared" ref="H34:H44" si="21">E34-C34</f>
        <v>-7219.9052800000009</v>
      </c>
      <c r="I34" s="191">
        <f t="shared" si="6"/>
        <v>0.3812269966832646</v>
      </c>
      <c r="J34" s="142">
        <v>862.92542000000003</v>
      </c>
      <c r="K34" s="142">
        <v>352.90042</v>
      </c>
      <c r="L34" s="142">
        <f t="shared" si="20"/>
        <v>-510.02500000000003</v>
      </c>
      <c r="M34" s="191">
        <f t="shared" si="7"/>
        <v>0.40895819247044546</v>
      </c>
      <c r="N34" s="142"/>
      <c r="O34" s="142">
        <f t="shared" si="18"/>
        <v>12531.02542</v>
      </c>
      <c r="P34" s="142">
        <f t="shared" si="19"/>
        <v>4801.0951399999994</v>
      </c>
      <c r="Q34" s="142">
        <f>P34-O34</f>
        <v>-7729.9302800000005</v>
      </c>
      <c r="R34" s="191">
        <f t="shared" si="9"/>
        <v>0.38313665315348144</v>
      </c>
      <c r="S34" s="49"/>
      <c r="T34" s="193"/>
      <c r="V34" s="194">
        <v>1749.6000000000001</v>
      </c>
    </row>
    <row r="35" spans="1:22" s="194" customFormat="1" ht="21" x14ac:dyDescent="0.4">
      <c r="A35" s="196" t="s">
        <v>220</v>
      </c>
      <c r="B35" s="119" t="s">
        <v>221</v>
      </c>
      <c r="C35" s="142">
        <v>0</v>
      </c>
      <c r="D35" s="142">
        <v>0</v>
      </c>
      <c r="E35" s="142">
        <v>0</v>
      </c>
      <c r="F35" s="142">
        <f t="shared" si="10"/>
        <v>0</v>
      </c>
      <c r="G35" s="191" t="str">
        <f t="shared" si="5"/>
        <v/>
      </c>
      <c r="H35" s="142">
        <f t="shared" si="21"/>
        <v>0</v>
      </c>
      <c r="I35" s="191" t="str">
        <f t="shared" si="6"/>
        <v/>
      </c>
      <c r="J35" s="142">
        <v>2650.018</v>
      </c>
      <c r="K35" s="142">
        <v>1.7999999999999999E-2</v>
      </c>
      <c r="L35" s="142">
        <f t="shared" si="20"/>
        <v>-2650</v>
      </c>
      <c r="M35" s="191">
        <f t="shared" si="7"/>
        <v>6.7924066930866125E-6</v>
      </c>
      <c r="N35" s="142"/>
      <c r="O35" s="142">
        <f t="shared" si="18"/>
        <v>2650.018</v>
      </c>
      <c r="P35" s="142">
        <f t="shared" si="19"/>
        <v>1.7999999999999999E-2</v>
      </c>
      <c r="Q35" s="142">
        <f>P35-O35</f>
        <v>-2650</v>
      </c>
      <c r="R35" s="191">
        <f t="shared" si="9"/>
        <v>6.7924066930866125E-6</v>
      </c>
      <c r="S35" s="49"/>
      <c r="T35" s="193"/>
      <c r="V35" s="194">
        <v>0</v>
      </c>
    </row>
    <row r="36" spans="1:22" s="194" customFormat="1" ht="47.25" customHeight="1" x14ac:dyDescent="0.4">
      <c r="A36" s="196" t="s">
        <v>131</v>
      </c>
      <c r="B36" s="119" t="s">
        <v>252</v>
      </c>
      <c r="C36" s="142">
        <v>6280.8059599999997</v>
      </c>
      <c r="D36" s="142">
        <v>4683.2549600000002</v>
      </c>
      <c r="E36" s="142">
        <v>1828.2469599999999</v>
      </c>
      <c r="F36" s="142">
        <f t="shared" si="10"/>
        <v>-2855.0080000000003</v>
      </c>
      <c r="G36" s="191">
        <f t="shared" si="5"/>
        <v>0.39037954918431345</v>
      </c>
      <c r="H36" s="142">
        <f t="shared" si="21"/>
        <v>-4452.5589999999993</v>
      </c>
      <c r="I36" s="191">
        <f t="shared" si="6"/>
        <v>0.29108477027365448</v>
      </c>
      <c r="J36" s="142">
        <v>181558.60673</v>
      </c>
      <c r="K36" s="142">
        <v>44441.511920000004</v>
      </c>
      <c r="L36" s="142">
        <f t="shared" si="20"/>
        <v>-137117.09480999998</v>
      </c>
      <c r="M36" s="191">
        <f t="shared" si="7"/>
        <v>0.24477777572996032</v>
      </c>
      <c r="N36" s="142"/>
      <c r="O36" s="142">
        <f t="shared" si="18"/>
        <v>187839.41269</v>
      </c>
      <c r="P36" s="142">
        <f t="shared" si="19"/>
        <v>46269.758880000001</v>
      </c>
      <c r="Q36" s="142">
        <f t="shared" si="8"/>
        <v>-141569.65380999999</v>
      </c>
      <c r="R36" s="191">
        <f t="shared" si="9"/>
        <v>0.24632614751815216</v>
      </c>
      <c r="S36" s="49"/>
      <c r="T36" s="193"/>
      <c r="V36" s="194">
        <v>205</v>
      </c>
    </row>
    <row r="37" spans="1:22" s="194" customFormat="1" ht="50.25" customHeight="1" x14ac:dyDescent="0.4">
      <c r="A37" s="196" t="s">
        <v>132</v>
      </c>
      <c r="B37" s="119" t="s">
        <v>253</v>
      </c>
      <c r="C37" s="142">
        <v>159822.19403000001</v>
      </c>
      <c r="D37" s="142">
        <v>157230.27903000001</v>
      </c>
      <c r="E37" s="142">
        <v>135107.03487999999</v>
      </c>
      <c r="F37" s="142">
        <f t="shared" si="10"/>
        <v>-22123.244150000013</v>
      </c>
      <c r="G37" s="191">
        <f t="shared" si="5"/>
        <v>0.85929399676395135</v>
      </c>
      <c r="H37" s="142">
        <f t="shared" si="21"/>
        <v>-24715.159150000021</v>
      </c>
      <c r="I37" s="191">
        <f t="shared" si="6"/>
        <v>0.84535840406895701</v>
      </c>
      <c r="J37" s="142">
        <v>82564.446810000009</v>
      </c>
      <c r="K37" s="142">
        <v>62495.35138</v>
      </c>
      <c r="L37" s="142">
        <f t="shared" si="20"/>
        <v>-20069.095430000008</v>
      </c>
      <c r="M37" s="191">
        <f t="shared" si="7"/>
        <v>0.75692811851348485</v>
      </c>
      <c r="N37" s="142"/>
      <c r="O37" s="142">
        <f t="shared" si="18"/>
        <v>242386.64084000001</v>
      </c>
      <c r="P37" s="142">
        <f t="shared" si="19"/>
        <v>197602.38626</v>
      </c>
      <c r="Q37" s="142">
        <f t="shared" si="8"/>
        <v>-44784.254580000008</v>
      </c>
      <c r="R37" s="191">
        <f t="shared" si="9"/>
        <v>0.8152362917989272</v>
      </c>
      <c r="S37" s="49"/>
      <c r="T37" s="193"/>
      <c r="V37" s="194">
        <v>17102.413</v>
      </c>
    </row>
    <row r="38" spans="1:22" s="194" customFormat="1" ht="34.5" customHeight="1" x14ac:dyDescent="0.4">
      <c r="A38" s="196" t="s">
        <v>204</v>
      </c>
      <c r="B38" s="119" t="s">
        <v>203</v>
      </c>
      <c r="C38" s="142">
        <v>926.43499999999995</v>
      </c>
      <c r="D38" s="142">
        <v>889.495</v>
      </c>
      <c r="E38" s="142">
        <v>674.73299999999995</v>
      </c>
      <c r="F38" s="142">
        <f t="shared" si="10"/>
        <v>-214.76200000000006</v>
      </c>
      <c r="G38" s="191">
        <f t="shared" si="5"/>
        <v>0.75855738368400039</v>
      </c>
      <c r="H38" s="142">
        <f t="shared" si="21"/>
        <v>-251.702</v>
      </c>
      <c r="I38" s="191">
        <f t="shared" si="6"/>
        <v>0.72831121449427105</v>
      </c>
      <c r="J38" s="142">
        <v>397.54500000000002</v>
      </c>
      <c r="K38" s="142">
        <v>364.31</v>
      </c>
      <c r="L38" s="142">
        <f t="shared" si="20"/>
        <v>-33.235000000000014</v>
      </c>
      <c r="M38" s="191">
        <f t="shared" si="7"/>
        <v>0.91639940132563602</v>
      </c>
      <c r="N38" s="142"/>
      <c r="O38" s="142">
        <f>C38+J38</f>
        <v>1323.98</v>
      </c>
      <c r="P38" s="142">
        <f>E38+K38</f>
        <v>1039.0429999999999</v>
      </c>
      <c r="Q38" s="142">
        <f>P38-O38</f>
        <v>-284.93700000000013</v>
      </c>
      <c r="R38" s="191">
        <f t="shared" si="9"/>
        <v>0.78478753455490258</v>
      </c>
      <c r="S38" s="49"/>
      <c r="T38" s="193"/>
      <c r="V38" s="194">
        <v>506.20000000000005</v>
      </c>
    </row>
    <row r="39" spans="1:22" s="194" customFormat="1" ht="50.25" customHeight="1" x14ac:dyDescent="0.4">
      <c r="A39" s="196" t="s">
        <v>130</v>
      </c>
      <c r="B39" s="119" t="s">
        <v>141</v>
      </c>
      <c r="C39" s="142">
        <v>16074.820609999999</v>
      </c>
      <c r="D39" s="142">
        <v>14794.573499999999</v>
      </c>
      <c r="E39" s="142">
        <v>9106.4319399999986</v>
      </c>
      <c r="F39" s="142">
        <f t="shared" si="10"/>
        <v>-5688.14156</v>
      </c>
      <c r="G39" s="191">
        <f t="shared" si="5"/>
        <v>0.61552514102552525</v>
      </c>
      <c r="H39" s="142">
        <f t="shared" si="21"/>
        <v>-6968.3886700000003</v>
      </c>
      <c r="I39" s="191">
        <f t="shared" si="6"/>
        <v>0.56650286562669139</v>
      </c>
      <c r="J39" s="142">
        <v>416315.06563999999</v>
      </c>
      <c r="K39" s="142">
        <v>234031.57486000002</v>
      </c>
      <c r="L39" s="142">
        <f t="shared" si="20"/>
        <v>-182283.49077999996</v>
      </c>
      <c r="M39" s="191">
        <f t="shared" si="7"/>
        <v>0.56215014582819367</v>
      </c>
      <c r="N39" s="142"/>
      <c r="O39" s="142">
        <f>C39+J39</f>
        <v>432389.88624999998</v>
      </c>
      <c r="P39" s="142">
        <f>E39+K39</f>
        <v>243138.00680000003</v>
      </c>
      <c r="Q39" s="142">
        <f>P39-O39</f>
        <v>-189251.87944999995</v>
      </c>
      <c r="R39" s="191">
        <f t="shared" si="9"/>
        <v>0.56231196550102014</v>
      </c>
      <c r="S39" s="49"/>
      <c r="T39" s="193"/>
      <c r="V39" s="194">
        <v>2950.6240000000003</v>
      </c>
    </row>
    <row r="40" spans="1:22" s="194" customFormat="1" ht="78" customHeight="1" x14ac:dyDescent="0.4">
      <c r="A40" s="196" t="s">
        <v>175</v>
      </c>
      <c r="B40" s="119" t="s">
        <v>176</v>
      </c>
      <c r="C40" s="142">
        <v>112.22199999999999</v>
      </c>
      <c r="D40" s="142">
        <v>112.22200000000001</v>
      </c>
      <c r="E40" s="142">
        <v>84.221999999999994</v>
      </c>
      <c r="F40" s="142">
        <f t="shared" si="10"/>
        <v>-28.000000000000014</v>
      </c>
      <c r="G40" s="191">
        <f t="shared" si="5"/>
        <v>0.75049455543476318</v>
      </c>
      <c r="H40" s="142">
        <f t="shared" si="21"/>
        <v>-28</v>
      </c>
      <c r="I40" s="191">
        <f t="shared" si="6"/>
        <v>0.75049455543476318</v>
      </c>
      <c r="J40" s="142">
        <v>666741.79178999993</v>
      </c>
      <c r="K40" s="142">
        <v>106132.41114</v>
      </c>
      <c r="L40" s="142">
        <f t="shared" si="20"/>
        <v>-560609.38064999995</v>
      </c>
      <c r="M40" s="191">
        <f t="shared" si="7"/>
        <v>0.1591806790077859</v>
      </c>
      <c r="N40" s="142"/>
      <c r="O40" s="142">
        <f>C40+J40</f>
        <v>666854.01378999988</v>
      </c>
      <c r="P40" s="142">
        <f>E40+K40</f>
        <v>106216.63313999999</v>
      </c>
      <c r="Q40" s="142">
        <f>P40-O40</f>
        <v>-560637.38064999995</v>
      </c>
      <c r="R40" s="191">
        <f t="shared" si="9"/>
        <v>0.15928018868226959</v>
      </c>
      <c r="S40" s="49"/>
      <c r="T40" s="193">
        <v>1000</v>
      </c>
    </row>
    <row r="41" spans="1:22" s="75" customFormat="1" ht="30.75" customHeight="1" x14ac:dyDescent="0.35">
      <c r="A41" s="72" t="s">
        <v>128</v>
      </c>
      <c r="B41" s="118" t="s">
        <v>142</v>
      </c>
      <c r="C41" s="139">
        <f>C42+C43+C44+C45+C46+C47</f>
        <v>185811.43955000001</v>
      </c>
      <c r="D41" s="139">
        <f>D42+D43+D44+D45+D46+D47</f>
        <v>164887.72255000001</v>
      </c>
      <c r="E41" s="139">
        <f>E42+E43+E44+E45+E46+E47</f>
        <v>91338.055909999995</v>
      </c>
      <c r="F41" s="139">
        <f t="shared" si="10"/>
        <v>-73549.66664000001</v>
      </c>
      <c r="G41" s="163">
        <f t="shared" si="5"/>
        <v>0.55394091505086407</v>
      </c>
      <c r="H41" s="139">
        <f t="shared" si="21"/>
        <v>-94473.383640000015</v>
      </c>
      <c r="I41" s="163">
        <f t="shared" si="6"/>
        <v>0.49156314665665046</v>
      </c>
      <c r="J41" s="140">
        <f>J42+J43+J44+J45+J46+J47</f>
        <v>70744.910629999998</v>
      </c>
      <c r="K41" s="140">
        <f>K42+K43+K44+K45+K46+K47</f>
        <v>43352.321899999995</v>
      </c>
      <c r="L41" s="140">
        <f t="shared" si="20"/>
        <v>-27392.588730000003</v>
      </c>
      <c r="M41" s="163">
        <f t="shared" si="7"/>
        <v>0.61279774776641049</v>
      </c>
      <c r="N41" s="139"/>
      <c r="O41" s="139">
        <f t="shared" si="18"/>
        <v>256556.35018000001</v>
      </c>
      <c r="P41" s="139">
        <f t="shared" si="19"/>
        <v>134690.37780999998</v>
      </c>
      <c r="Q41" s="139">
        <f t="shared" si="8"/>
        <v>-121865.97237000003</v>
      </c>
      <c r="R41" s="163">
        <f t="shared" si="9"/>
        <v>0.52499335025424698</v>
      </c>
      <c r="S41" s="73"/>
      <c r="T41" s="74"/>
      <c r="V41" s="75">
        <f>V42+V43+V44+V45+V46+V47</f>
        <v>43800.04</v>
      </c>
    </row>
    <row r="42" spans="1:22" s="194" customFormat="1" ht="40.5" customHeight="1" x14ac:dyDescent="0.4">
      <c r="A42" s="196" t="s">
        <v>129</v>
      </c>
      <c r="B42" s="119" t="s">
        <v>143</v>
      </c>
      <c r="C42" s="161">
        <v>64875.386549999996</v>
      </c>
      <c r="D42" s="161">
        <v>60704.206550000003</v>
      </c>
      <c r="E42" s="161">
        <v>51778.883200000004</v>
      </c>
      <c r="F42" s="161">
        <f t="shared" si="10"/>
        <v>-8925.3233499999988</v>
      </c>
      <c r="G42" s="191">
        <f t="shared" si="5"/>
        <v>0.85297026586372537</v>
      </c>
      <c r="H42" s="161">
        <f t="shared" si="21"/>
        <v>-13096.503349999992</v>
      </c>
      <c r="I42" s="191">
        <f t="shared" si="6"/>
        <v>0.79812831882078406</v>
      </c>
      <c r="J42" s="142">
        <v>20094.08005</v>
      </c>
      <c r="K42" s="142">
        <v>13680.766149999999</v>
      </c>
      <c r="L42" s="142">
        <f t="shared" ref="L42:L47" si="22">K42-J42</f>
        <v>-6413.313900000001</v>
      </c>
      <c r="M42" s="191">
        <f t="shared" si="7"/>
        <v>0.68083565487736764</v>
      </c>
      <c r="N42" s="161"/>
      <c r="O42" s="161">
        <f t="shared" si="18"/>
        <v>84969.4666</v>
      </c>
      <c r="P42" s="161">
        <f t="shared" si="19"/>
        <v>65459.649350000007</v>
      </c>
      <c r="Q42" s="161">
        <f t="shared" si="8"/>
        <v>-19509.817249999993</v>
      </c>
      <c r="R42" s="191">
        <f t="shared" si="9"/>
        <v>0.77039025863438815</v>
      </c>
      <c r="S42" s="49"/>
      <c r="T42" s="193"/>
      <c r="V42" s="194">
        <v>13340.86</v>
      </c>
    </row>
    <row r="43" spans="1:22" s="194" customFormat="1" ht="33" customHeight="1" x14ac:dyDescent="0.4">
      <c r="A43" s="196" t="s">
        <v>144</v>
      </c>
      <c r="B43" s="119" t="s">
        <v>148</v>
      </c>
      <c r="C43" s="161">
        <v>46607.798999999999</v>
      </c>
      <c r="D43" s="161">
        <v>44656.899000000005</v>
      </c>
      <c r="E43" s="161">
        <v>32379.70203</v>
      </c>
      <c r="F43" s="161">
        <f t="shared" si="10"/>
        <v>-12277.196970000005</v>
      </c>
      <c r="G43" s="191">
        <f t="shared" si="5"/>
        <v>0.72507726141038131</v>
      </c>
      <c r="H43" s="161">
        <f t="shared" si="21"/>
        <v>-14228.096969999999</v>
      </c>
      <c r="I43" s="191">
        <f t="shared" si="6"/>
        <v>0.69472712131289449</v>
      </c>
      <c r="J43" s="142">
        <v>31732.939600000002</v>
      </c>
      <c r="K43" s="142">
        <v>24341.50619</v>
      </c>
      <c r="L43" s="142">
        <f t="shared" si="22"/>
        <v>-7391.4334100000015</v>
      </c>
      <c r="M43" s="191">
        <f t="shared" si="7"/>
        <v>0.76707378820964944</v>
      </c>
      <c r="N43" s="161"/>
      <c r="O43" s="161">
        <f t="shared" si="18"/>
        <v>78340.738599999997</v>
      </c>
      <c r="P43" s="161">
        <f t="shared" si="19"/>
        <v>56721.20822</v>
      </c>
      <c r="Q43" s="161">
        <f>P43-O43</f>
        <v>-21619.530379999997</v>
      </c>
      <c r="R43" s="191">
        <f t="shared" si="9"/>
        <v>0.72403208386396301</v>
      </c>
      <c r="S43" s="49"/>
      <c r="T43" s="193"/>
      <c r="V43" s="194">
        <v>15799.526</v>
      </c>
    </row>
    <row r="44" spans="1:22" s="194" customFormat="1" ht="44.25" customHeight="1" x14ac:dyDescent="0.4">
      <c r="A44" s="196" t="s">
        <v>145</v>
      </c>
      <c r="B44" s="119" t="s">
        <v>149</v>
      </c>
      <c r="C44" s="161">
        <v>3315.6149999999998</v>
      </c>
      <c r="D44" s="161">
        <v>3313.6149999999998</v>
      </c>
      <c r="E44" s="161">
        <v>2466.1736599999999</v>
      </c>
      <c r="F44" s="161">
        <f t="shared" si="10"/>
        <v>-847.44133999999985</v>
      </c>
      <c r="G44" s="191">
        <f t="shared" si="5"/>
        <v>0.74425473689610899</v>
      </c>
      <c r="H44" s="161">
        <f t="shared" si="21"/>
        <v>-849.44133999999985</v>
      </c>
      <c r="I44" s="191">
        <f t="shared" si="6"/>
        <v>0.74380579771776878</v>
      </c>
      <c r="J44" s="142">
        <v>16720.777979999999</v>
      </c>
      <c r="K44" s="142">
        <v>5023.9175599999999</v>
      </c>
      <c r="L44" s="142">
        <f t="shared" si="22"/>
        <v>-11696.860419999999</v>
      </c>
      <c r="M44" s="191">
        <f t="shared" si="7"/>
        <v>0.30045955792303392</v>
      </c>
      <c r="N44" s="161"/>
      <c r="O44" s="161">
        <f t="shared" si="18"/>
        <v>20036.392979999997</v>
      </c>
      <c r="P44" s="161">
        <f t="shared" si="19"/>
        <v>7490.0912200000002</v>
      </c>
      <c r="Q44" s="161">
        <f>P44-O44</f>
        <v>-12546.301759999997</v>
      </c>
      <c r="R44" s="191">
        <f t="shared" si="9"/>
        <v>0.37382433192823122</v>
      </c>
      <c r="S44" s="49"/>
      <c r="T44" s="193"/>
      <c r="V44" s="194">
        <v>310</v>
      </c>
    </row>
    <row r="45" spans="1:22" s="194" customFormat="1" ht="24.75" customHeight="1" x14ac:dyDescent="0.4">
      <c r="A45" s="196" t="s">
        <v>146</v>
      </c>
      <c r="B45" s="119" t="s">
        <v>254</v>
      </c>
      <c r="C45" s="161">
        <v>4634.1000000000004</v>
      </c>
      <c r="D45" s="161">
        <v>4480.5</v>
      </c>
      <c r="E45" s="161">
        <v>3500.8621000000003</v>
      </c>
      <c r="F45" s="161">
        <f t="shared" si="10"/>
        <v>-979.63789999999972</v>
      </c>
      <c r="G45" s="191">
        <f t="shared" si="5"/>
        <v>0.78135522821113723</v>
      </c>
      <c r="H45" s="161">
        <f t="shared" ref="H45:H80" si="23">E45-C45</f>
        <v>-1133.2379000000001</v>
      </c>
      <c r="I45" s="191">
        <f t="shared" si="6"/>
        <v>0.75545674456744571</v>
      </c>
      <c r="J45" s="142">
        <v>700.87</v>
      </c>
      <c r="K45" s="142">
        <v>306.13200000000001</v>
      </c>
      <c r="L45" s="142">
        <f t="shared" si="22"/>
        <v>-394.738</v>
      </c>
      <c r="M45" s="191">
        <f t="shared" si="7"/>
        <v>0.43678856278625139</v>
      </c>
      <c r="N45" s="161"/>
      <c r="O45" s="161">
        <f t="shared" si="18"/>
        <v>5334.97</v>
      </c>
      <c r="P45" s="161">
        <f t="shared" si="19"/>
        <v>3806.9941000000003</v>
      </c>
      <c r="Q45" s="161">
        <f>P45-O45</f>
        <v>-1527.9758999999999</v>
      </c>
      <c r="R45" s="191">
        <f t="shared" si="9"/>
        <v>0.71359241007915697</v>
      </c>
      <c r="S45" s="49"/>
      <c r="T45" s="193"/>
      <c r="V45" s="194">
        <v>599.29999999999995</v>
      </c>
    </row>
    <row r="46" spans="1:22" s="194" customFormat="1" ht="25.5" customHeight="1" x14ac:dyDescent="0.4">
      <c r="A46" s="196" t="s">
        <v>177</v>
      </c>
      <c r="B46" s="119" t="s">
        <v>178</v>
      </c>
      <c r="C46" s="161">
        <v>1161.7349999999999</v>
      </c>
      <c r="D46" s="161">
        <v>1161.7350000000001</v>
      </c>
      <c r="E46" s="161">
        <v>1161.7349199999999</v>
      </c>
      <c r="F46" s="161">
        <f>E46-D46</f>
        <v>-8.0000000252766768E-5</v>
      </c>
      <c r="G46" s="191">
        <f t="shared" si="5"/>
        <v>0.99999993113747954</v>
      </c>
      <c r="H46" s="161">
        <f t="shared" si="23"/>
        <v>-8.0000000025393092E-5</v>
      </c>
      <c r="I46" s="191">
        <f t="shared" si="6"/>
        <v>0.99999993113747965</v>
      </c>
      <c r="J46" s="142">
        <v>0</v>
      </c>
      <c r="K46" s="142">
        <v>0</v>
      </c>
      <c r="L46" s="142">
        <f t="shared" si="22"/>
        <v>0</v>
      </c>
      <c r="M46" s="191" t="str">
        <f t="shared" si="7"/>
        <v/>
      </c>
      <c r="N46" s="161"/>
      <c r="O46" s="161">
        <f t="shared" si="18"/>
        <v>1161.7349999999999</v>
      </c>
      <c r="P46" s="161">
        <f t="shared" si="19"/>
        <v>1161.7349199999999</v>
      </c>
      <c r="Q46" s="161">
        <f>P46-O46</f>
        <v>-8.0000000025393092E-5</v>
      </c>
      <c r="R46" s="191">
        <f t="shared" si="9"/>
        <v>0.99999993113747965</v>
      </c>
      <c r="S46" s="49"/>
      <c r="T46" s="193"/>
      <c r="V46" s="194">
        <v>0</v>
      </c>
    </row>
    <row r="47" spans="1:22" s="194" customFormat="1" ht="24.75" customHeight="1" x14ac:dyDescent="0.4">
      <c r="A47" s="196" t="s">
        <v>147</v>
      </c>
      <c r="B47" s="119" t="s">
        <v>75</v>
      </c>
      <c r="C47" s="161">
        <v>65216.803999999996</v>
      </c>
      <c r="D47" s="161">
        <v>50570.767</v>
      </c>
      <c r="E47" s="161">
        <v>50.7</v>
      </c>
      <c r="F47" s="161">
        <f>E47-D47</f>
        <v>-50520.067000000003</v>
      </c>
      <c r="G47" s="191">
        <f t="shared" si="5"/>
        <v>1.002555488232955E-3</v>
      </c>
      <c r="H47" s="161">
        <f t="shared" si="23"/>
        <v>-65166.103999999999</v>
      </c>
      <c r="I47" s="191">
        <f t="shared" si="6"/>
        <v>7.7740700080917806E-4</v>
      </c>
      <c r="J47" s="142">
        <v>1496.2429999999999</v>
      </c>
      <c r="K47" s="142">
        <v>0</v>
      </c>
      <c r="L47" s="142">
        <f t="shared" si="22"/>
        <v>-1496.2429999999999</v>
      </c>
      <c r="M47" s="191">
        <f t="shared" si="7"/>
        <v>0</v>
      </c>
      <c r="N47" s="161"/>
      <c r="O47" s="161">
        <f t="shared" si="18"/>
        <v>66713.046999999991</v>
      </c>
      <c r="P47" s="161">
        <f t="shared" si="19"/>
        <v>50.7</v>
      </c>
      <c r="Q47" s="161">
        <f>P47-O47</f>
        <v>-66662.346999999994</v>
      </c>
      <c r="R47" s="191">
        <f t="shared" si="9"/>
        <v>7.5997128417774125E-4</v>
      </c>
      <c r="S47" s="193"/>
      <c r="T47" s="193"/>
      <c r="V47" s="194">
        <v>13750.354000000001</v>
      </c>
    </row>
    <row r="48" spans="1:22" s="12" customFormat="1" ht="20.25" customHeight="1" x14ac:dyDescent="0.3">
      <c r="A48" s="62" t="s">
        <v>25</v>
      </c>
      <c r="B48" s="120" t="s">
        <v>26</v>
      </c>
      <c r="C48" s="143">
        <f>C6+C10+C11+C12+C30+C31+C32+C33+C41</f>
        <v>11866553.392720001</v>
      </c>
      <c r="D48" s="143">
        <f>D6+D10+D11+D12+D30+D31+D32+D33+D41</f>
        <v>10974429.91683</v>
      </c>
      <c r="E48" s="143">
        <f>E6+E10+E11+E12+E30+E31+E32+E33+E41</f>
        <v>9927629.0600900017</v>
      </c>
      <c r="F48" s="143">
        <f t="shared" si="10"/>
        <v>-1046800.8567399979</v>
      </c>
      <c r="G48" s="167">
        <f>IFERROR(E48/D48,"")</f>
        <v>0.90461455723229311</v>
      </c>
      <c r="H48" s="143">
        <f t="shared" si="23"/>
        <v>-1938924.3326299991</v>
      </c>
      <c r="I48" s="167">
        <f>IFERROR(E48/C48,"")</f>
        <v>0.83660594037191049</v>
      </c>
      <c r="J48" s="143">
        <f>J6+J10+J11+J12+J30+J31+J32+J33+J41</f>
        <v>3622662.0487599997</v>
      </c>
      <c r="K48" s="143">
        <f>K6+K10+K11+K12+K30+K31+K32+K33+K41</f>
        <v>1957031.14592</v>
      </c>
      <c r="L48" s="143">
        <f>L6+L10+L11+L12+L30+L31+L32+L33+L41</f>
        <v>-1665630.9028399999</v>
      </c>
      <c r="M48" s="167">
        <f>IFERROR(K48/J48,"")</f>
        <v>0.54021907635294653</v>
      </c>
      <c r="N48" s="143" t="e">
        <f>#REF!+#REF!</f>
        <v>#REF!</v>
      </c>
      <c r="O48" s="143">
        <f t="shared" ref="O48:O88" si="24">C48+J48</f>
        <v>15489215.44148</v>
      </c>
      <c r="P48" s="143">
        <f t="shared" ref="P48:P65" si="25">E48+K48</f>
        <v>11884660.206010003</v>
      </c>
      <c r="Q48" s="143">
        <f t="shared" si="8"/>
        <v>-3604555.2354699969</v>
      </c>
      <c r="R48" s="167">
        <f>IFERROR(P48/O48,"")</f>
        <v>0.76728613214217256</v>
      </c>
      <c r="S48" s="25"/>
      <c r="T48" s="26"/>
      <c r="V48" s="12">
        <f>V6+V10+V11+V12+V30+V31+V32+V33+V41</f>
        <v>1942851.7473299997</v>
      </c>
    </row>
    <row r="49" spans="1:20" s="48" customFormat="1" ht="24" customHeight="1" x14ac:dyDescent="0.4">
      <c r="A49" s="63" t="s">
        <v>163</v>
      </c>
      <c r="B49" s="114" t="s">
        <v>133</v>
      </c>
      <c r="C49" s="142">
        <v>56677.1</v>
      </c>
      <c r="D49" s="142">
        <v>51954.1</v>
      </c>
      <c r="E49" s="142">
        <v>51954.1</v>
      </c>
      <c r="F49" s="142">
        <f>E49-D49</f>
        <v>0</v>
      </c>
      <c r="G49" s="206">
        <f>IFERROR(E49/D49,"")</f>
        <v>1</v>
      </c>
      <c r="H49" s="142">
        <f t="shared" si="23"/>
        <v>-4723</v>
      </c>
      <c r="I49" s="206">
        <f>IFERROR(E49/C49,"")</f>
        <v>0.91666828401594291</v>
      </c>
      <c r="J49" s="142">
        <v>0</v>
      </c>
      <c r="K49" s="142">
        <v>0</v>
      </c>
      <c r="L49" s="142">
        <f>K49-J49</f>
        <v>0</v>
      </c>
      <c r="M49" s="206" t="str">
        <f>IFERROR(K49/J49,"")</f>
        <v/>
      </c>
      <c r="N49" s="142" t="e">
        <f>#REF!+#REF!</f>
        <v>#REF!</v>
      </c>
      <c r="O49" s="142">
        <f>C49+J49</f>
        <v>56677.1</v>
      </c>
      <c r="P49" s="142">
        <f>E49+K49</f>
        <v>51954.1</v>
      </c>
      <c r="Q49" s="142">
        <f t="shared" si="8"/>
        <v>-4723</v>
      </c>
      <c r="R49" s="191">
        <f>IFERROR(P49/O49,"")</f>
        <v>0.91666828401594291</v>
      </c>
      <c r="S49" s="47"/>
      <c r="T49" s="47"/>
    </row>
    <row r="50" spans="1:20" s="48" customFormat="1" ht="90.75" customHeight="1" x14ac:dyDescent="0.4">
      <c r="A50" s="63" t="s">
        <v>164</v>
      </c>
      <c r="B50" s="114" t="s">
        <v>165</v>
      </c>
      <c r="C50" s="142">
        <v>213006.15400000001</v>
      </c>
      <c r="D50" s="142">
        <v>212840.90400000001</v>
      </c>
      <c r="E50" s="142">
        <v>201754.3793</v>
      </c>
      <c r="F50" s="142">
        <f t="shared" si="10"/>
        <v>-11086.524700000009</v>
      </c>
      <c r="G50" s="207">
        <f>IFERROR(E50/D50,"")</f>
        <v>0.9479116819575244</v>
      </c>
      <c r="H50" s="142">
        <f t="shared" si="23"/>
        <v>-11251.774700000009</v>
      </c>
      <c r="I50" s="207">
        <f>IFERROR(E50/C50,"")</f>
        <v>0.94717629285020555</v>
      </c>
      <c r="J50" s="142">
        <v>145598.16099999999</v>
      </c>
      <c r="K50" s="142">
        <v>138954.25899999999</v>
      </c>
      <c r="L50" s="142">
        <f>K50-J50</f>
        <v>-6643.9020000000019</v>
      </c>
      <c r="M50" s="207">
        <f>IFERROR(K50/J50,"")</f>
        <v>0.95436822859321691</v>
      </c>
      <c r="N50" s="142"/>
      <c r="O50" s="142">
        <f>C50+J50</f>
        <v>358604.315</v>
      </c>
      <c r="P50" s="142">
        <f>E50+K50</f>
        <v>340708.63829999999</v>
      </c>
      <c r="Q50" s="142">
        <f t="shared" si="8"/>
        <v>-17895.676700000011</v>
      </c>
      <c r="R50" s="191">
        <f>IFERROR(P50/O50,"")</f>
        <v>0.95009631521026172</v>
      </c>
      <c r="S50" s="47"/>
      <c r="T50" s="47"/>
    </row>
    <row r="51" spans="1:20" s="25" customFormat="1" ht="21" customHeight="1" x14ac:dyDescent="0.35">
      <c r="A51" s="64" t="s">
        <v>27</v>
      </c>
      <c r="B51" s="121" t="s">
        <v>134</v>
      </c>
      <c r="C51" s="144">
        <f>C48+C49+C50</f>
        <v>12136236.64672</v>
      </c>
      <c r="D51" s="144">
        <f>D48+D49+D50</f>
        <v>11239224.920829998</v>
      </c>
      <c r="E51" s="144">
        <f>E48+E49+E50</f>
        <v>10181337.539390001</v>
      </c>
      <c r="F51" s="144">
        <f t="shared" si="10"/>
        <v>-1057887.3814399969</v>
      </c>
      <c r="G51" s="168">
        <f>IFERROR(E51/D51,"")</f>
        <v>0.90587541499597701</v>
      </c>
      <c r="H51" s="144">
        <f t="shared" si="23"/>
        <v>-1954899.1073299982</v>
      </c>
      <c r="I51" s="168">
        <f>IFERROR(E51/C51,"")</f>
        <v>0.83892048546545617</v>
      </c>
      <c r="J51" s="144">
        <f>J48+J49+J50</f>
        <v>3768260.2097599995</v>
      </c>
      <c r="K51" s="144">
        <f>K48+K49+K50</f>
        <v>2095985.4049200001</v>
      </c>
      <c r="L51" s="144">
        <f>L48+L49+L50</f>
        <v>-1672274.8048399999</v>
      </c>
      <c r="M51" s="168">
        <f>IFERROR(K51/J51,"")</f>
        <v>0.55622098481715343</v>
      </c>
      <c r="N51" s="144" t="e">
        <f>#REF!+#REF!</f>
        <v>#REF!</v>
      </c>
      <c r="O51" s="144">
        <f t="shared" si="24"/>
        <v>15904496.856479999</v>
      </c>
      <c r="P51" s="144">
        <f t="shared" si="25"/>
        <v>12277322.944310002</v>
      </c>
      <c r="Q51" s="144">
        <f t="shared" si="8"/>
        <v>-3627173.9121699966</v>
      </c>
      <c r="R51" s="168">
        <f>IFERROR(P51/O51,"")</f>
        <v>0.77194035467445987</v>
      </c>
    </row>
    <row r="52" spans="1:20" s="25" customFormat="1" ht="37.5" hidden="1" customHeight="1" x14ac:dyDescent="0.35">
      <c r="A52" s="65" t="s">
        <v>28</v>
      </c>
      <c r="B52" s="122" t="s">
        <v>29</v>
      </c>
      <c r="C52" s="145"/>
      <c r="D52" s="255"/>
      <c r="E52" s="255"/>
      <c r="F52" s="146">
        <f t="shared" si="10"/>
        <v>0</v>
      </c>
      <c r="G52" s="168" t="str">
        <f t="shared" ref="G52:G88" si="26">IFERROR(E52/D52,"")</f>
        <v/>
      </c>
      <c r="H52" s="146">
        <f t="shared" si="23"/>
        <v>0</v>
      </c>
      <c r="I52" s="168" t="str">
        <f t="shared" ref="I52:I88" si="27">IFERROR(E52/C52,"")</f>
        <v/>
      </c>
      <c r="J52" s="181"/>
      <c r="K52" s="181"/>
      <c r="L52" s="181" t="e">
        <f>K52-#REF!</f>
        <v>#REF!</v>
      </c>
      <c r="M52" s="168" t="str">
        <f t="shared" ref="M52:M88" si="28">IFERROR(K52/J52,"")</f>
        <v/>
      </c>
      <c r="N52" s="147"/>
      <c r="O52" s="146">
        <f t="shared" si="24"/>
        <v>0</v>
      </c>
      <c r="P52" s="146">
        <f t="shared" si="25"/>
        <v>0</v>
      </c>
      <c r="Q52" s="146">
        <f t="shared" si="8"/>
        <v>0</v>
      </c>
      <c r="R52" s="168" t="str">
        <f t="shared" ref="R52:R88" si="29">IFERROR(P52/O52,"")</f>
        <v/>
      </c>
    </row>
    <row r="53" spans="1:20" ht="20.25" hidden="1" customHeight="1" x14ac:dyDescent="0.4">
      <c r="A53" s="66"/>
      <c r="B53" s="123" t="s">
        <v>30</v>
      </c>
      <c r="C53" s="256"/>
      <c r="D53" s="256"/>
      <c r="E53" s="256"/>
      <c r="F53" s="148">
        <f t="shared" si="10"/>
        <v>0</v>
      </c>
      <c r="G53" s="168" t="str">
        <f t="shared" si="26"/>
        <v/>
      </c>
      <c r="H53" s="148">
        <f t="shared" si="23"/>
        <v>0</v>
      </c>
      <c r="I53" s="168" t="str">
        <f t="shared" si="27"/>
        <v/>
      </c>
      <c r="J53" s="175"/>
      <c r="K53" s="175"/>
      <c r="L53" s="175" t="e">
        <f>K53-#REF!</f>
        <v>#REF!</v>
      </c>
      <c r="M53" s="168" t="str">
        <f t="shared" si="28"/>
        <v/>
      </c>
      <c r="N53" s="149"/>
      <c r="O53" s="148">
        <f t="shared" si="24"/>
        <v>0</v>
      </c>
      <c r="P53" s="148">
        <f t="shared" si="25"/>
        <v>0</v>
      </c>
      <c r="Q53" s="148">
        <f t="shared" si="8"/>
        <v>0</v>
      </c>
      <c r="R53" s="168" t="str">
        <f t="shared" si="29"/>
        <v/>
      </c>
    </row>
    <row r="54" spans="1:20" ht="60.75" hidden="1" customHeight="1" x14ac:dyDescent="0.4">
      <c r="A54" s="67">
        <v>406</v>
      </c>
      <c r="B54" s="124" t="s">
        <v>31</v>
      </c>
      <c r="C54" s="256"/>
      <c r="D54" s="256"/>
      <c r="E54" s="256"/>
      <c r="F54" s="148">
        <f t="shared" si="10"/>
        <v>0</v>
      </c>
      <c r="G54" s="168" t="str">
        <f t="shared" si="26"/>
        <v/>
      </c>
      <c r="H54" s="148">
        <f t="shared" si="23"/>
        <v>0</v>
      </c>
      <c r="I54" s="168" t="str">
        <f t="shared" si="27"/>
        <v/>
      </c>
      <c r="J54" s="175"/>
      <c r="K54" s="175"/>
      <c r="L54" s="175" t="e">
        <f>K54-#REF!</f>
        <v>#REF!</v>
      </c>
      <c r="M54" s="168" t="str">
        <f t="shared" si="28"/>
        <v/>
      </c>
      <c r="N54" s="149"/>
      <c r="O54" s="148">
        <f t="shared" si="24"/>
        <v>0</v>
      </c>
      <c r="P54" s="148">
        <f t="shared" si="25"/>
        <v>0</v>
      </c>
      <c r="Q54" s="148">
        <f t="shared" si="8"/>
        <v>0</v>
      </c>
      <c r="R54" s="168" t="str">
        <f t="shared" si="29"/>
        <v/>
      </c>
    </row>
    <row r="55" spans="1:20" ht="20.25" hidden="1" customHeight="1" x14ac:dyDescent="0.4">
      <c r="A55" s="67">
        <v>406.1</v>
      </c>
      <c r="B55" s="125" t="s">
        <v>32</v>
      </c>
      <c r="C55" s="257"/>
      <c r="D55" s="257"/>
      <c r="E55" s="257"/>
      <c r="F55" s="150">
        <f t="shared" si="10"/>
        <v>0</v>
      </c>
      <c r="G55" s="168" t="str">
        <f t="shared" si="26"/>
        <v/>
      </c>
      <c r="H55" s="150">
        <f t="shared" si="23"/>
        <v>0</v>
      </c>
      <c r="I55" s="168" t="str">
        <f t="shared" si="27"/>
        <v/>
      </c>
      <c r="J55" s="180"/>
      <c r="K55" s="180"/>
      <c r="L55" s="180" t="e">
        <f>K55-#REF!</f>
        <v>#REF!</v>
      </c>
      <c r="M55" s="168" t="str">
        <f t="shared" si="28"/>
        <v/>
      </c>
      <c r="N55" s="149"/>
      <c r="O55" s="150">
        <f t="shared" si="24"/>
        <v>0</v>
      </c>
      <c r="P55" s="150">
        <f t="shared" si="25"/>
        <v>0</v>
      </c>
      <c r="Q55" s="150">
        <f t="shared" si="8"/>
        <v>0</v>
      </c>
      <c r="R55" s="168" t="str">
        <f t="shared" si="29"/>
        <v/>
      </c>
    </row>
    <row r="56" spans="1:20" ht="20.25" hidden="1" customHeight="1" x14ac:dyDescent="0.4">
      <c r="A56" s="67">
        <v>406.2</v>
      </c>
      <c r="B56" s="125" t="s">
        <v>33</v>
      </c>
      <c r="C56" s="257"/>
      <c r="D56" s="257"/>
      <c r="E56" s="257"/>
      <c r="F56" s="150">
        <f t="shared" si="10"/>
        <v>0</v>
      </c>
      <c r="G56" s="168" t="str">
        <f t="shared" si="26"/>
        <v/>
      </c>
      <c r="H56" s="150">
        <f t="shared" si="23"/>
        <v>0</v>
      </c>
      <c r="I56" s="168" t="str">
        <f t="shared" si="27"/>
        <v/>
      </c>
      <c r="J56" s="180"/>
      <c r="K56" s="180"/>
      <c r="L56" s="180" t="e">
        <f>K56-#REF!</f>
        <v>#REF!</v>
      </c>
      <c r="M56" s="168" t="str">
        <f t="shared" si="28"/>
        <v/>
      </c>
      <c r="N56" s="149"/>
      <c r="O56" s="150">
        <f t="shared" si="24"/>
        <v>0</v>
      </c>
      <c r="P56" s="150">
        <f t="shared" si="25"/>
        <v>0</v>
      </c>
      <c r="Q56" s="150">
        <f t="shared" si="8"/>
        <v>0</v>
      </c>
      <c r="R56" s="168" t="str">
        <f t="shared" si="29"/>
        <v/>
      </c>
    </row>
    <row r="57" spans="1:20" ht="60.75" hidden="1" customHeight="1" x14ac:dyDescent="0.4">
      <c r="A57" s="67">
        <v>201</v>
      </c>
      <c r="B57" s="124" t="s">
        <v>34</v>
      </c>
      <c r="C57" s="256"/>
      <c r="D57" s="256"/>
      <c r="E57" s="256"/>
      <c r="F57" s="148">
        <f t="shared" si="10"/>
        <v>0</v>
      </c>
      <c r="G57" s="168" t="str">
        <f t="shared" si="26"/>
        <v/>
      </c>
      <c r="H57" s="148">
        <f t="shared" si="23"/>
        <v>0</v>
      </c>
      <c r="I57" s="168" t="str">
        <f t="shared" si="27"/>
        <v/>
      </c>
      <c r="J57" s="175"/>
      <c r="K57" s="175"/>
      <c r="L57" s="175" t="e">
        <f>K57-#REF!</f>
        <v>#REF!</v>
      </c>
      <c r="M57" s="168" t="str">
        <f t="shared" si="28"/>
        <v/>
      </c>
      <c r="N57" s="149"/>
      <c r="O57" s="148">
        <f t="shared" si="24"/>
        <v>0</v>
      </c>
      <c r="P57" s="148">
        <f t="shared" si="25"/>
        <v>0</v>
      </c>
      <c r="Q57" s="148">
        <f t="shared" si="8"/>
        <v>0</v>
      </c>
      <c r="R57" s="168" t="str">
        <f t="shared" si="29"/>
        <v/>
      </c>
    </row>
    <row r="58" spans="1:20" ht="20.25" hidden="1" customHeight="1" x14ac:dyDescent="0.4">
      <c r="A58" s="66">
        <v>201.01</v>
      </c>
      <c r="B58" s="126" t="s">
        <v>35</v>
      </c>
      <c r="C58" s="256"/>
      <c r="D58" s="256"/>
      <c r="E58" s="256"/>
      <c r="F58" s="148">
        <f t="shared" si="10"/>
        <v>0</v>
      </c>
      <c r="G58" s="168" t="str">
        <f t="shared" si="26"/>
        <v/>
      </c>
      <c r="H58" s="148">
        <f t="shared" si="23"/>
        <v>0</v>
      </c>
      <c r="I58" s="168" t="str">
        <f t="shared" si="27"/>
        <v/>
      </c>
      <c r="J58" s="175"/>
      <c r="K58" s="175"/>
      <c r="L58" s="175" t="e">
        <f>K58-#REF!</f>
        <v>#REF!</v>
      </c>
      <c r="M58" s="168" t="str">
        <f t="shared" si="28"/>
        <v/>
      </c>
      <c r="N58" s="149"/>
      <c r="O58" s="148">
        <f t="shared" si="24"/>
        <v>0</v>
      </c>
      <c r="P58" s="148">
        <f t="shared" si="25"/>
        <v>0</v>
      </c>
      <c r="Q58" s="148">
        <f t="shared" si="8"/>
        <v>0</v>
      </c>
      <c r="R58" s="168" t="str">
        <f t="shared" si="29"/>
        <v/>
      </c>
    </row>
    <row r="59" spans="1:20" ht="15" hidden="1" customHeight="1" x14ac:dyDescent="0.4">
      <c r="A59" s="66">
        <v>201.011</v>
      </c>
      <c r="B59" s="127" t="s">
        <v>36</v>
      </c>
      <c r="C59" s="257"/>
      <c r="D59" s="257"/>
      <c r="E59" s="257"/>
      <c r="F59" s="150">
        <f t="shared" si="10"/>
        <v>0</v>
      </c>
      <c r="G59" s="168" t="str">
        <f t="shared" si="26"/>
        <v/>
      </c>
      <c r="H59" s="150">
        <f t="shared" si="23"/>
        <v>0</v>
      </c>
      <c r="I59" s="168" t="str">
        <f t="shared" si="27"/>
        <v/>
      </c>
      <c r="J59" s="180"/>
      <c r="K59" s="180"/>
      <c r="L59" s="180" t="e">
        <f>K59-#REF!</f>
        <v>#REF!</v>
      </c>
      <c r="M59" s="168" t="str">
        <f t="shared" si="28"/>
        <v/>
      </c>
      <c r="N59" s="149"/>
      <c r="O59" s="150">
        <f t="shared" si="24"/>
        <v>0</v>
      </c>
      <c r="P59" s="150">
        <f t="shared" si="25"/>
        <v>0</v>
      </c>
      <c r="Q59" s="150">
        <f t="shared" si="8"/>
        <v>0</v>
      </c>
      <c r="R59" s="168" t="str">
        <f t="shared" si="29"/>
        <v/>
      </c>
    </row>
    <row r="60" spans="1:20" ht="20.25" hidden="1" customHeight="1" x14ac:dyDescent="0.4">
      <c r="A60" s="66">
        <v>201.012</v>
      </c>
      <c r="B60" s="127" t="s">
        <v>37</v>
      </c>
      <c r="C60" s="257"/>
      <c r="D60" s="257"/>
      <c r="E60" s="257"/>
      <c r="F60" s="150">
        <f t="shared" si="10"/>
        <v>0</v>
      </c>
      <c r="G60" s="168" t="str">
        <f t="shared" si="26"/>
        <v/>
      </c>
      <c r="H60" s="150">
        <f t="shared" si="23"/>
        <v>0</v>
      </c>
      <c r="I60" s="168" t="str">
        <f t="shared" si="27"/>
        <v/>
      </c>
      <c r="J60" s="180"/>
      <c r="K60" s="180"/>
      <c r="L60" s="180" t="e">
        <f>K60-#REF!</f>
        <v>#REF!</v>
      </c>
      <c r="M60" s="168" t="str">
        <f t="shared" si="28"/>
        <v/>
      </c>
      <c r="N60" s="149"/>
      <c r="O60" s="150">
        <f t="shared" si="24"/>
        <v>0</v>
      </c>
      <c r="P60" s="150">
        <f t="shared" si="25"/>
        <v>0</v>
      </c>
      <c r="Q60" s="150">
        <f t="shared" si="8"/>
        <v>0</v>
      </c>
      <c r="R60" s="168" t="str">
        <f t="shared" si="29"/>
        <v/>
      </c>
    </row>
    <row r="61" spans="1:20" ht="20.25" hidden="1" customHeight="1" x14ac:dyDescent="0.4">
      <c r="A61" s="66">
        <v>201.02</v>
      </c>
      <c r="B61" s="128" t="s">
        <v>38</v>
      </c>
      <c r="C61" s="256"/>
      <c r="D61" s="256"/>
      <c r="E61" s="256"/>
      <c r="F61" s="148">
        <f t="shared" si="10"/>
        <v>0</v>
      </c>
      <c r="G61" s="168" t="str">
        <f t="shared" si="26"/>
        <v/>
      </c>
      <c r="H61" s="148">
        <f t="shared" si="23"/>
        <v>0</v>
      </c>
      <c r="I61" s="168" t="str">
        <f t="shared" si="27"/>
        <v/>
      </c>
      <c r="J61" s="175"/>
      <c r="K61" s="175"/>
      <c r="L61" s="175" t="e">
        <f>K61-#REF!</f>
        <v>#REF!</v>
      </c>
      <c r="M61" s="168" t="str">
        <f t="shared" si="28"/>
        <v/>
      </c>
      <c r="N61" s="149"/>
      <c r="O61" s="148">
        <f t="shared" si="24"/>
        <v>0</v>
      </c>
      <c r="P61" s="148">
        <f t="shared" si="25"/>
        <v>0</v>
      </c>
      <c r="Q61" s="148">
        <f t="shared" si="8"/>
        <v>0</v>
      </c>
      <c r="R61" s="168" t="str">
        <f t="shared" si="29"/>
        <v/>
      </c>
    </row>
    <row r="62" spans="1:20" ht="20.25" hidden="1" customHeight="1" x14ac:dyDescent="0.4">
      <c r="A62" s="66">
        <v>201.02099999999999</v>
      </c>
      <c r="B62" s="127" t="s">
        <v>36</v>
      </c>
      <c r="C62" s="257"/>
      <c r="D62" s="257"/>
      <c r="E62" s="257"/>
      <c r="F62" s="150">
        <f t="shared" si="10"/>
        <v>0</v>
      </c>
      <c r="G62" s="168" t="str">
        <f t="shared" si="26"/>
        <v/>
      </c>
      <c r="H62" s="150">
        <f t="shared" si="23"/>
        <v>0</v>
      </c>
      <c r="I62" s="168" t="str">
        <f t="shared" si="27"/>
        <v/>
      </c>
      <c r="J62" s="180"/>
      <c r="K62" s="180"/>
      <c r="L62" s="180" t="e">
        <f>K62-#REF!</f>
        <v>#REF!</v>
      </c>
      <c r="M62" s="168" t="str">
        <f t="shared" si="28"/>
        <v/>
      </c>
      <c r="N62" s="149"/>
      <c r="O62" s="150">
        <f t="shared" si="24"/>
        <v>0</v>
      </c>
      <c r="P62" s="150">
        <f t="shared" si="25"/>
        <v>0</v>
      </c>
      <c r="Q62" s="150">
        <f t="shared" si="8"/>
        <v>0</v>
      </c>
      <c r="R62" s="168" t="str">
        <f t="shared" si="29"/>
        <v/>
      </c>
    </row>
    <row r="63" spans="1:20" ht="20.25" hidden="1" customHeight="1" x14ac:dyDescent="0.4">
      <c r="A63" s="66">
        <v>201.02199999999999</v>
      </c>
      <c r="B63" s="127" t="s">
        <v>37</v>
      </c>
      <c r="C63" s="257"/>
      <c r="D63" s="257"/>
      <c r="E63" s="257"/>
      <c r="F63" s="150">
        <f t="shared" si="10"/>
        <v>0</v>
      </c>
      <c r="G63" s="168" t="str">
        <f t="shared" si="26"/>
        <v/>
      </c>
      <c r="H63" s="150">
        <f t="shared" si="23"/>
        <v>0</v>
      </c>
      <c r="I63" s="168" t="str">
        <f t="shared" si="27"/>
        <v/>
      </c>
      <c r="J63" s="180"/>
      <c r="K63" s="180"/>
      <c r="L63" s="180" t="e">
        <f>K63-#REF!</f>
        <v>#REF!</v>
      </c>
      <c r="M63" s="168" t="str">
        <f t="shared" si="28"/>
        <v/>
      </c>
      <c r="N63" s="149"/>
      <c r="O63" s="150">
        <f t="shared" si="24"/>
        <v>0</v>
      </c>
      <c r="P63" s="150">
        <f t="shared" si="25"/>
        <v>0</v>
      </c>
      <c r="Q63" s="150">
        <f t="shared" si="8"/>
        <v>0</v>
      </c>
      <c r="R63" s="168" t="str">
        <f t="shared" si="29"/>
        <v/>
      </c>
    </row>
    <row r="64" spans="1:20" ht="40.5" hidden="1" customHeight="1" x14ac:dyDescent="0.4">
      <c r="A64" s="66">
        <v>201.03</v>
      </c>
      <c r="B64" s="128" t="s">
        <v>39</v>
      </c>
      <c r="C64" s="256"/>
      <c r="D64" s="256"/>
      <c r="E64" s="256"/>
      <c r="F64" s="148">
        <f t="shared" si="10"/>
        <v>0</v>
      </c>
      <c r="G64" s="168" t="str">
        <f t="shared" si="26"/>
        <v/>
      </c>
      <c r="H64" s="148">
        <f t="shared" si="23"/>
        <v>0</v>
      </c>
      <c r="I64" s="168" t="str">
        <f t="shared" si="27"/>
        <v/>
      </c>
      <c r="J64" s="175"/>
      <c r="K64" s="175"/>
      <c r="L64" s="175" t="e">
        <f>K64-#REF!</f>
        <v>#REF!</v>
      </c>
      <c r="M64" s="168" t="str">
        <f t="shared" si="28"/>
        <v/>
      </c>
      <c r="N64" s="149"/>
      <c r="O64" s="148">
        <f t="shared" si="24"/>
        <v>0</v>
      </c>
      <c r="P64" s="148">
        <f t="shared" si="25"/>
        <v>0</v>
      </c>
      <c r="Q64" s="148">
        <f t="shared" si="8"/>
        <v>0</v>
      </c>
      <c r="R64" s="168" t="str">
        <f t="shared" si="29"/>
        <v/>
      </c>
    </row>
    <row r="65" spans="1:18" ht="20.25" hidden="1" customHeight="1" x14ac:dyDescent="0.4">
      <c r="A65" s="66">
        <v>201.03100000000001</v>
      </c>
      <c r="B65" s="127" t="s">
        <v>36</v>
      </c>
      <c r="C65" s="257"/>
      <c r="D65" s="257"/>
      <c r="E65" s="257"/>
      <c r="F65" s="150">
        <f t="shared" si="10"/>
        <v>0</v>
      </c>
      <c r="G65" s="168" t="str">
        <f t="shared" si="26"/>
        <v/>
      </c>
      <c r="H65" s="150">
        <f t="shared" si="23"/>
        <v>0</v>
      </c>
      <c r="I65" s="168" t="str">
        <f t="shared" si="27"/>
        <v/>
      </c>
      <c r="J65" s="180"/>
      <c r="K65" s="180"/>
      <c r="L65" s="180" t="e">
        <f>K65-#REF!</f>
        <v>#REF!</v>
      </c>
      <c r="M65" s="168" t="str">
        <f t="shared" si="28"/>
        <v/>
      </c>
      <c r="N65" s="149"/>
      <c r="O65" s="150">
        <f t="shared" si="24"/>
        <v>0</v>
      </c>
      <c r="P65" s="150">
        <f t="shared" si="25"/>
        <v>0</v>
      </c>
      <c r="Q65" s="150">
        <f t="shared" si="8"/>
        <v>0</v>
      </c>
      <c r="R65" s="168" t="str">
        <f t="shared" si="29"/>
        <v/>
      </c>
    </row>
    <row r="66" spans="1:18" ht="20.25" hidden="1" customHeight="1" x14ac:dyDescent="0.4">
      <c r="A66" s="66">
        <v>201.03200000000001</v>
      </c>
      <c r="B66" s="127" t="s">
        <v>37</v>
      </c>
      <c r="C66" s="257"/>
      <c r="D66" s="257"/>
      <c r="E66" s="257"/>
      <c r="F66" s="150">
        <f t="shared" si="10"/>
        <v>0</v>
      </c>
      <c r="G66" s="168" t="str">
        <f t="shared" si="26"/>
        <v/>
      </c>
      <c r="H66" s="150">
        <f t="shared" si="23"/>
        <v>0</v>
      </c>
      <c r="I66" s="168" t="str">
        <f t="shared" si="27"/>
        <v/>
      </c>
      <c r="J66" s="180"/>
      <c r="K66" s="180"/>
      <c r="L66" s="180" t="e">
        <f>K66-#REF!</f>
        <v>#REF!</v>
      </c>
      <c r="M66" s="168" t="str">
        <f t="shared" si="28"/>
        <v/>
      </c>
      <c r="N66" s="149"/>
      <c r="O66" s="150">
        <f t="shared" si="24"/>
        <v>0</v>
      </c>
      <c r="P66" s="150">
        <f t="shared" ref="P66:P88" si="30">E66+K66</f>
        <v>0</v>
      </c>
      <c r="Q66" s="150">
        <f t="shared" ref="Q66:Q88" si="31">P66-O66</f>
        <v>0</v>
      </c>
      <c r="R66" s="168" t="str">
        <f t="shared" si="29"/>
        <v/>
      </c>
    </row>
    <row r="67" spans="1:18" ht="40.5" hidden="1" customHeight="1" x14ac:dyDescent="0.4">
      <c r="A67" s="67">
        <v>202</v>
      </c>
      <c r="B67" s="124" t="s">
        <v>40</v>
      </c>
      <c r="C67" s="256"/>
      <c r="D67" s="256"/>
      <c r="E67" s="256"/>
      <c r="F67" s="148">
        <f t="shared" si="10"/>
        <v>0</v>
      </c>
      <c r="G67" s="168" t="str">
        <f t="shared" si="26"/>
        <v/>
      </c>
      <c r="H67" s="148">
        <f t="shared" si="23"/>
        <v>0</v>
      </c>
      <c r="I67" s="168" t="str">
        <f t="shared" si="27"/>
        <v/>
      </c>
      <c r="J67" s="175"/>
      <c r="K67" s="175"/>
      <c r="L67" s="175" t="e">
        <f>K67-#REF!</f>
        <v>#REF!</v>
      </c>
      <c r="M67" s="168" t="str">
        <f t="shared" si="28"/>
        <v/>
      </c>
      <c r="N67" s="149"/>
      <c r="O67" s="148">
        <f t="shared" si="24"/>
        <v>0</v>
      </c>
      <c r="P67" s="148">
        <f t="shared" si="30"/>
        <v>0</v>
      </c>
      <c r="Q67" s="148">
        <f t="shared" si="31"/>
        <v>0</v>
      </c>
      <c r="R67" s="168" t="str">
        <f t="shared" si="29"/>
        <v/>
      </c>
    </row>
    <row r="68" spans="1:18" ht="40.5" hidden="1" customHeight="1" x14ac:dyDescent="0.4">
      <c r="A68" s="66">
        <v>202.01</v>
      </c>
      <c r="B68" s="128" t="s">
        <v>41</v>
      </c>
      <c r="C68" s="256"/>
      <c r="D68" s="256"/>
      <c r="E68" s="256"/>
      <c r="F68" s="148">
        <f t="shared" si="10"/>
        <v>0</v>
      </c>
      <c r="G68" s="168" t="str">
        <f t="shared" si="26"/>
        <v/>
      </c>
      <c r="H68" s="148">
        <f t="shared" si="23"/>
        <v>0</v>
      </c>
      <c r="I68" s="168" t="str">
        <f t="shared" si="27"/>
        <v/>
      </c>
      <c r="J68" s="175"/>
      <c r="K68" s="175"/>
      <c r="L68" s="175" t="e">
        <f>K68-#REF!</f>
        <v>#REF!</v>
      </c>
      <c r="M68" s="168" t="str">
        <f t="shared" si="28"/>
        <v/>
      </c>
      <c r="N68" s="149"/>
      <c r="O68" s="148">
        <f t="shared" si="24"/>
        <v>0</v>
      </c>
      <c r="P68" s="148">
        <f t="shared" si="30"/>
        <v>0</v>
      </c>
      <c r="Q68" s="148">
        <f t="shared" si="31"/>
        <v>0</v>
      </c>
      <c r="R68" s="168" t="str">
        <f t="shared" si="29"/>
        <v/>
      </c>
    </row>
    <row r="69" spans="1:18" ht="21" hidden="1" x14ac:dyDescent="0.4">
      <c r="A69" s="66">
        <v>202.011</v>
      </c>
      <c r="B69" s="127" t="s">
        <v>36</v>
      </c>
      <c r="C69" s="257"/>
      <c r="D69" s="257"/>
      <c r="E69" s="257"/>
      <c r="F69" s="150">
        <f t="shared" si="10"/>
        <v>0</v>
      </c>
      <c r="G69" s="168" t="str">
        <f t="shared" si="26"/>
        <v/>
      </c>
      <c r="H69" s="150">
        <f t="shared" si="23"/>
        <v>0</v>
      </c>
      <c r="I69" s="168" t="str">
        <f t="shared" si="27"/>
        <v/>
      </c>
      <c r="J69" s="180"/>
      <c r="K69" s="180"/>
      <c r="L69" s="180" t="e">
        <f>K69-#REF!</f>
        <v>#REF!</v>
      </c>
      <c r="M69" s="168" t="str">
        <f t="shared" si="28"/>
        <v/>
      </c>
      <c r="N69" s="149"/>
      <c r="O69" s="150">
        <f t="shared" si="24"/>
        <v>0</v>
      </c>
      <c r="P69" s="150">
        <f t="shared" si="30"/>
        <v>0</v>
      </c>
      <c r="Q69" s="150">
        <f t="shared" si="31"/>
        <v>0</v>
      </c>
      <c r="R69" s="168" t="str">
        <f t="shared" si="29"/>
        <v/>
      </c>
    </row>
    <row r="70" spans="1:18" ht="21" hidden="1" x14ac:dyDescent="0.4">
      <c r="A70" s="66">
        <v>202.012</v>
      </c>
      <c r="B70" s="127" t="s">
        <v>37</v>
      </c>
      <c r="C70" s="257"/>
      <c r="D70" s="257"/>
      <c r="E70" s="257"/>
      <c r="F70" s="150">
        <f t="shared" si="10"/>
        <v>0</v>
      </c>
      <c r="G70" s="168" t="str">
        <f t="shared" si="26"/>
        <v/>
      </c>
      <c r="H70" s="150">
        <f t="shared" si="23"/>
        <v>0</v>
      </c>
      <c r="I70" s="168" t="str">
        <f t="shared" si="27"/>
        <v/>
      </c>
      <c r="J70" s="180"/>
      <c r="K70" s="180"/>
      <c r="L70" s="180" t="e">
        <f>K70-#REF!</f>
        <v>#REF!</v>
      </c>
      <c r="M70" s="168" t="str">
        <f t="shared" si="28"/>
        <v/>
      </c>
      <c r="N70" s="149"/>
      <c r="O70" s="150">
        <f t="shared" si="24"/>
        <v>0</v>
      </c>
      <c r="P70" s="150">
        <f t="shared" si="30"/>
        <v>0</v>
      </c>
      <c r="Q70" s="150">
        <f t="shared" si="31"/>
        <v>0</v>
      </c>
      <c r="R70" s="168" t="str">
        <f t="shared" si="29"/>
        <v/>
      </c>
    </row>
    <row r="71" spans="1:18" ht="19.5" hidden="1" customHeight="1" x14ac:dyDescent="0.4">
      <c r="A71" s="66">
        <v>202.01300000000001</v>
      </c>
      <c r="B71" s="127" t="s">
        <v>42</v>
      </c>
      <c r="C71" s="257"/>
      <c r="D71" s="257"/>
      <c r="E71" s="257"/>
      <c r="F71" s="150">
        <f t="shared" si="10"/>
        <v>0</v>
      </c>
      <c r="G71" s="168" t="str">
        <f t="shared" si="26"/>
        <v/>
      </c>
      <c r="H71" s="150">
        <f t="shared" si="23"/>
        <v>0</v>
      </c>
      <c r="I71" s="168" t="str">
        <f t="shared" si="27"/>
        <v/>
      </c>
      <c r="J71" s="180"/>
      <c r="K71" s="180"/>
      <c r="L71" s="180" t="e">
        <f>K71-#REF!</f>
        <v>#REF!</v>
      </c>
      <c r="M71" s="168" t="str">
        <f t="shared" si="28"/>
        <v/>
      </c>
      <c r="N71" s="149"/>
      <c r="O71" s="150">
        <f t="shared" si="24"/>
        <v>0</v>
      </c>
      <c r="P71" s="150">
        <f t="shared" si="30"/>
        <v>0</v>
      </c>
      <c r="Q71" s="150">
        <f t="shared" si="31"/>
        <v>0</v>
      </c>
      <c r="R71" s="168" t="str">
        <f t="shared" si="29"/>
        <v/>
      </c>
    </row>
    <row r="72" spans="1:18" ht="21" hidden="1" x14ac:dyDescent="0.4">
      <c r="A72" s="66">
        <v>202.01400000000001</v>
      </c>
      <c r="B72" s="127" t="s">
        <v>43</v>
      </c>
      <c r="C72" s="257"/>
      <c r="D72" s="257"/>
      <c r="E72" s="257"/>
      <c r="F72" s="150">
        <f t="shared" si="10"/>
        <v>0</v>
      </c>
      <c r="G72" s="168" t="str">
        <f t="shared" si="26"/>
        <v/>
      </c>
      <c r="H72" s="150">
        <f t="shared" si="23"/>
        <v>0</v>
      </c>
      <c r="I72" s="168" t="str">
        <f t="shared" si="27"/>
        <v/>
      </c>
      <c r="J72" s="180"/>
      <c r="K72" s="180"/>
      <c r="L72" s="180" t="e">
        <f>K72-#REF!</f>
        <v>#REF!</v>
      </c>
      <c r="M72" s="168" t="str">
        <f t="shared" si="28"/>
        <v/>
      </c>
      <c r="N72" s="149"/>
      <c r="O72" s="150">
        <f t="shared" si="24"/>
        <v>0</v>
      </c>
      <c r="P72" s="150">
        <f t="shared" si="30"/>
        <v>0</v>
      </c>
      <c r="Q72" s="150">
        <f t="shared" si="31"/>
        <v>0</v>
      </c>
      <c r="R72" s="168" t="str">
        <f t="shared" si="29"/>
        <v/>
      </c>
    </row>
    <row r="73" spans="1:18" ht="40.799999999999997" hidden="1" x14ac:dyDescent="0.4">
      <c r="A73" s="67">
        <v>203</v>
      </c>
      <c r="B73" s="124" t="s">
        <v>44</v>
      </c>
      <c r="C73" s="256"/>
      <c r="D73" s="256"/>
      <c r="E73" s="256"/>
      <c r="F73" s="148">
        <f t="shared" si="10"/>
        <v>0</v>
      </c>
      <c r="G73" s="168" t="str">
        <f t="shared" si="26"/>
        <v/>
      </c>
      <c r="H73" s="148">
        <f t="shared" si="23"/>
        <v>0</v>
      </c>
      <c r="I73" s="168" t="str">
        <f t="shared" si="27"/>
        <v/>
      </c>
      <c r="J73" s="175"/>
      <c r="K73" s="175"/>
      <c r="L73" s="175" t="e">
        <f>K73-#REF!</f>
        <v>#REF!</v>
      </c>
      <c r="M73" s="168" t="str">
        <f t="shared" si="28"/>
        <v/>
      </c>
      <c r="N73" s="149"/>
      <c r="O73" s="148">
        <f t="shared" si="24"/>
        <v>0</v>
      </c>
      <c r="P73" s="148">
        <f t="shared" si="30"/>
        <v>0</v>
      </c>
      <c r="Q73" s="148">
        <f t="shared" si="31"/>
        <v>0</v>
      </c>
      <c r="R73" s="168" t="str">
        <f t="shared" si="29"/>
        <v/>
      </c>
    </row>
    <row r="74" spans="1:18" ht="15.75" hidden="1" customHeight="1" x14ac:dyDescent="0.4">
      <c r="A74" s="66">
        <v>203.01</v>
      </c>
      <c r="B74" s="128" t="s">
        <v>45</v>
      </c>
      <c r="C74" s="256"/>
      <c r="D74" s="256"/>
      <c r="E74" s="256"/>
      <c r="F74" s="148">
        <f t="shared" si="10"/>
        <v>0</v>
      </c>
      <c r="G74" s="168" t="str">
        <f t="shared" si="26"/>
        <v/>
      </c>
      <c r="H74" s="148">
        <f t="shared" si="23"/>
        <v>0</v>
      </c>
      <c r="I74" s="168" t="str">
        <f t="shared" si="27"/>
        <v/>
      </c>
      <c r="J74" s="175"/>
      <c r="K74" s="175"/>
      <c r="L74" s="175" t="e">
        <f>K74-#REF!</f>
        <v>#REF!</v>
      </c>
      <c r="M74" s="168" t="str">
        <f t="shared" si="28"/>
        <v/>
      </c>
      <c r="N74" s="149"/>
      <c r="O74" s="148">
        <f t="shared" si="24"/>
        <v>0</v>
      </c>
      <c r="P74" s="148">
        <f t="shared" si="30"/>
        <v>0</v>
      </c>
      <c r="Q74" s="148">
        <f t="shared" si="31"/>
        <v>0</v>
      </c>
      <c r="R74" s="168" t="str">
        <f t="shared" si="29"/>
        <v/>
      </c>
    </row>
    <row r="75" spans="1:18" ht="21" hidden="1" x14ac:dyDescent="0.4">
      <c r="A75" s="66">
        <v>203.011</v>
      </c>
      <c r="B75" s="127" t="s">
        <v>46</v>
      </c>
      <c r="C75" s="257"/>
      <c r="D75" s="257"/>
      <c r="E75" s="257"/>
      <c r="F75" s="150">
        <f t="shared" si="10"/>
        <v>0</v>
      </c>
      <c r="G75" s="168" t="str">
        <f t="shared" si="26"/>
        <v/>
      </c>
      <c r="H75" s="150">
        <f t="shared" si="23"/>
        <v>0</v>
      </c>
      <c r="I75" s="168" t="str">
        <f t="shared" si="27"/>
        <v/>
      </c>
      <c r="J75" s="180"/>
      <c r="K75" s="180"/>
      <c r="L75" s="180" t="e">
        <f>K75-#REF!</f>
        <v>#REF!</v>
      </c>
      <c r="M75" s="168" t="str">
        <f t="shared" si="28"/>
        <v/>
      </c>
      <c r="N75" s="149"/>
      <c r="O75" s="150">
        <f t="shared" si="24"/>
        <v>0</v>
      </c>
      <c r="P75" s="150">
        <f t="shared" si="30"/>
        <v>0</v>
      </c>
      <c r="Q75" s="150">
        <f t="shared" si="31"/>
        <v>0</v>
      </c>
      <c r="R75" s="168" t="str">
        <f t="shared" si="29"/>
        <v/>
      </c>
    </row>
    <row r="76" spans="1:18" ht="21" hidden="1" x14ac:dyDescent="0.4">
      <c r="A76" s="66">
        <v>203.012</v>
      </c>
      <c r="B76" s="127" t="s">
        <v>47</v>
      </c>
      <c r="C76" s="257"/>
      <c r="D76" s="257"/>
      <c r="E76" s="257"/>
      <c r="F76" s="150">
        <f t="shared" si="10"/>
        <v>0</v>
      </c>
      <c r="G76" s="168" t="str">
        <f t="shared" si="26"/>
        <v/>
      </c>
      <c r="H76" s="150">
        <f t="shared" si="23"/>
        <v>0</v>
      </c>
      <c r="I76" s="168" t="str">
        <f t="shared" si="27"/>
        <v/>
      </c>
      <c r="J76" s="180"/>
      <c r="K76" s="180"/>
      <c r="L76" s="180" t="e">
        <f>K76-#REF!</f>
        <v>#REF!</v>
      </c>
      <c r="M76" s="168" t="str">
        <f t="shared" si="28"/>
        <v/>
      </c>
      <c r="N76" s="149"/>
      <c r="O76" s="150">
        <f t="shared" si="24"/>
        <v>0</v>
      </c>
      <c r="P76" s="150">
        <f t="shared" si="30"/>
        <v>0</v>
      </c>
      <c r="Q76" s="150">
        <f t="shared" si="31"/>
        <v>0</v>
      </c>
      <c r="R76" s="168" t="str">
        <f t="shared" si="29"/>
        <v/>
      </c>
    </row>
    <row r="77" spans="1:18" ht="15.75" hidden="1" customHeight="1" x14ac:dyDescent="0.4">
      <c r="A77" s="66">
        <v>203.01300000000001</v>
      </c>
      <c r="B77" s="127" t="s">
        <v>42</v>
      </c>
      <c r="C77" s="257"/>
      <c r="D77" s="257"/>
      <c r="E77" s="257"/>
      <c r="F77" s="150">
        <f t="shared" si="10"/>
        <v>0</v>
      </c>
      <c r="G77" s="168" t="str">
        <f t="shared" si="26"/>
        <v/>
      </c>
      <c r="H77" s="150">
        <f t="shared" si="23"/>
        <v>0</v>
      </c>
      <c r="I77" s="168" t="str">
        <f t="shared" si="27"/>
        <v/>
      </c>
      <c r="J77" s="180"/>
      <c r="K77" s="180"/>
      <c r="L77" s="180" t="e">
        <f>K77-#REF!</f>
        <v>#REF!</v>
      </c>
      <c r="M77" s="168" t="str">
        <f t="shared" si="28"/>
        <v/>
      </c>
      <c r="N77" s="149"/>
      <c r="O77" s="150">
        <f t="shared" si="24"/>
        <v>0</v>
      </c>
      <c r="P77" s="150">
        <f t="shared" si="30"/>
        <v>0</v>
      </c>
      <c r="Q77" s="150">
        <f t="shared" si="31"/>
        <v>0</v>
      </c>
      <c r="R77" s="168" t="str">
        <f t="shared" si="29"/>
        <v/>
      </c>
    </row>
    <row r="78" spans="1:18" ht="14.25" hidden="1" customHeight="1" x14ac:dyDescent="0.4">
      <c r="A78" s="67">
        <v>204</v>
      </c>
      <c r="B78" s="124" t="s">
        <v>48</v>
      </c>
      <c r="C78" s="257"/>
      <c r="D78" s="257"/>
      <c r="E78" s="257"/>
      <c r="F78" s="150">
        <f t="shared" si="10"/>
        <v>0</v>
      </c>
      <c r="G78" s="168" t="str">
        <f t="shared" si="26"/>
        <v/>
      </c>
      <c r="H78" s="150">
        <f t="shared" si="23"/>
        <v>0</v>
      </c>
      <c r="I78" s="168" t="str">
        <f t="shared" si="27"/>
        <v/>
      </c>
      <c r="J78" s="180"/>
      <c r="K78" s="180"/>
      <c r="L78" s="180" t="e">
        <f>K78-#REF!</f>
        <v>#REF!</v>
      </c>
      <c r="M78" s="168" t="str">
        <f t="shared" si="28"/>
        <v/>
      </c>
      <c r="N78" s="149"/>
      <c r="O78" s="150">
        <f t="shared" si="24"/>
        <v>0</v>
      </c>
      <c r="P78" s="150">
        <f t="shared" si="30"/>
        <v>0</v>
      </c>
      <c r="Q78" s="150">
        <f t="shared" si="31"/>
        <v>0</v>
      </c>
      <c r="R78" s="168" t="str">
        <f t="shared" si="29"/>
        <v/>
      </c>
    </row>
    <row r="79" spans="1:18" ht="18.75" hidden="1" customHeight="1" x14ac:dyDescent="0.4">
      <c r="A79" s="67">
        <v>205</v>
      </c>
      <c r="B79" s="124" t="s">
        <v>49</v>
      </c>
      <c r="C79" s="257"/>
      <c r="D79" s="257"/>
      <c r="E79" s="257"/>
      <c r="F79" s="150">
        <f t="shared" ref="F79:F88" si="32">E79-D79</f>
        <v>0</v>
      </c>
      <c r="G79" s="168" t="str">
        <f t="shared" si="26"/>
        <v/>
      </c>
      <c r="H79" s="150">
        <f t="shared" si="23"/>
        <v>0</v>
      </c>
      <c r="I79" s="168" t="str">
        <f t="shared" si="27"/>
        <v/>
      </c>
      <c r="J79" s="180"/>
      <c r="K79" s="180"/>
      <c r="L79" s="180" t="e">
        <f>K79-#REF!</f>
        <v>#REF!</v>
      </c>
      <c r="M79" s="168" t="str">
        <f t="shared" si="28"/>
        <v/>
      </c>
      <c r="N79" s="149"/>
      <c r="O79" s="150">
        <f t="shared" si="24"/>
        <v>0</v>
      </c>
      <c r="P79" s="150">
        <f t="shared" si="30"/>
        <v>0</v>
      </c>
      <c r="Q79" s="150">
        <f t="shared" si="31"/>
        <v>0</v>
      </c>
      <c r="R79" s="168" t="str">
        <f t="shared" si="29"/>
        <v/>
      </c>
    </row>
    <row r="80" spans="1:18" ht="15" hidden="1" customHeight="1" x14ac:dyDescent="0.4">
      <c r="A80" s="67">
        <v>900.4</v>
      </c>
      <c r="B80" s="129" t="s">
        <v>50</v>
      </c>
      <c r="C80" s="256"/>
      <c r="D80" s="256"/>
      <c r="E80" s="256"/>
      <c r="F80" s="148">
        <f t="shared" si="32"/>
        <v>0</v>
      </c>
      <c r="G80" s="168" t="str">
        <f t="shared" si="26"/>
        <v/>
      </c>
      <c r="H80" s="148">
        <f t="shared" si="23"/>
        <v>0</v>
      </c>
      <c r="I80" s="168" t="str">
        <f t="shared" si="27"/>
        <v/>
      </c>
      <c r="J80" s="175"/>
      <c r="K80" s="175"/>
      <c r="L80" s="175" t="e">
        <f>K80-#REF!</f>
        <v>#REF!</v>
      </c>
      <c r="M80" s="168" t="str">
        <f t="shared" si="28"/>
        <v/>
      </c>
      <c r="N80" s="149"/>
      <c r="O80" s="148">
        <f t="shared" si="24"/>
        <v>0</v>
      </c>
      <c r="P80" s="148">
        <f t="shared" si="30"/>
        <v>0</v>
      </c>
      <c r="Q80" s="148">
        <f t="shared" si="31"/>
        <v>0</v>
      </c>
      <c r="R80" s="168" t="str">
        <f t="shared" si="29"/>
        <v/>
      </c>
    </row>
    <row r="81" spans="1:20" s="188" customFormat="1" ht="21" customHeight="1" x14ac:dyDescent="0.35">
      <c r="A81" s="134"/>
      <c r="B81" s="135" t="s">
        <v>0</v>
      </c>
      <c r="C81" s="145">
        <f>C82+C83</f>
        <v>2455.5909999999999</v>
      </c>
      <c r="D81" s="145">
        <f>D82+D83</f>
        <v>0</v>
      </c>
      <c r="E81" s="145">
        <f>E82+E83</f>
        <v>-42.944999999999993</v>
      </c>
      <c r="F81" s="145"/>
      <c r="G81" s="169" t="str">
        <f t="shared" si="26"/>
        <v/>
      </c>
      <c r="H81" s="145"/>
      <c r="I81" s="169"/>
      <c r="J81" s="140">
        <f>SUM(J82:J86)+J87</f>
        <v>9879.2790000000005</v>
      </c>
      <c r="K81" s="140">
        <f>SUM(K82:K86)+K87</f>
        <v>-1771.2794800000001</v>
      </c>
      <c r="L81" s="140"/>
      <c r="M81" s="169"/>
      <c r="N81" s="145"/>
      <c r="O81" s="145">
        <f t="shared" si="24"/>
        <v>12334.87</v>
      </c>
      <c r="P81" s="145">
        <f t="shared" si="30"/>
        <v>-1814.2244800000001</v>
      </c>
      <c r="Q81" s="145"/>
      <c r="R81" s="169"/>
    </row>
    <row r="82" spans="1:20" s="188" customFormat="1" ht="24" customHeight="1" x14ac:dyDescent="0.4">
      <c r="A82" s="170">
        <v>4110</v>
      </c>
      <c r="B82" s="130" t="s">
        <v>237</v>
      </c>
      <c r="C82" s="151">
        <v>2455.5909999999999</v>
      </c>
      <c r="D82" s="151"/>
      <c r="E82" s="151">
        <v>25</v>
      </c>
      <c r="F82" s="151"/>
      <c r="G82" s="186" t="str">
        <f t="shared" si="26"/>
        <v/>
      </c>
      <c r="H82" s="151"/>
      <c r="I82" s="186"/>
      <c r="J82" s="142">
        <v>12425.216</v>
      </c>
      <c r="K82" s="142">
        <v>1625</v>
      </c>
      <c r="L82" s="142"/>
      <c r="M82" s="186"/>
      <c r="N82" s="151"/>
      <c r="O82" s="151">
        <f t="shared" si="24"/>
        <v>14880.807000000001</v>
      </c>
      <c r="P82" s="151">
        <f t="shared" si="30"/>
        <v>1650</v>
      </c>
      <c r="Q82" s="151"/>
      <c r="R82" s="186"/>
    </row>
    <row r="83" spans="1:20" s="188" customFormat="1" ht="21" x14ac:dyDescent="0.4">
      <c r="A83" s="170" t="s">
        <v>238</v>
      </c>
      <c r="B83" s="130" t="s">
        <v>239</v>
      </c>
      <c r="C83" s="151">
        <v>0</v>
      </c>
      <c r="D83" s="151">
        <v>0</v>
      </c>
      <c r="E83" s="151">
        <v>-67.944999999999993</v>
      </c>
      <c r="F83" s="151"/>
      <c r="G83" s="186" t="str">
        <f t="shared" si="26"/>
        <v/>
      </c>
      <c r="H83" s="151"/>
      <c r="I83" s="186" t="str">
        <f t="shared" si="27"/>
        <v/>
      </c>
      <c r="J83" s="142">
        <v>-2545.9369999999999</v>
      </c>
      <c r="K83" s="142">
        <v>-3396.2794800000001</v>
      </c>
      <c r="L83" s="142"/>
      <c r="M83" s="186"/>
      <c r="N83" s="151"/>
      <c r="O83" s="151">
        <f t="shared" si="24"/>
        <v>-2545.9369999999999</v>
      </c>
      <c r="P83" s="151">
        <f t="shared" si="30"/>
        <v>-3464.2244800000003</v>
      </c>
      <c r="Q83" s="151"/>
      <c r="R83" s="186"/>
    </row>
    <row r="84" spans="1:20" s="1" customFormat="1" ht="63" hidden="1" x14ac:dyDescent="0.4">
      <c r="A84" s="68">
        <v>8103</v>
      </c>
      <c r="B84" s="131" t="s">
        <v>1</v>
      </c>
      <c r="C84" s="151"/>
      <c r="D84" s="151"/>
      <c r="E84" s="151"/>
      <c r="F84" s="152">
        <f t="shared" si="32"/>
        <v>0</v>
      </c>
      <c r="G84" s="168" t="str">
        <f t="shared" si="26"/>
        <v/>
      </c>
      <c r="H84" s="152">
        <f>E84-C84</f>
        <v>0</v>
      </c>
      <c r="I84" s="168" t="str">
        <f t="shared" si="27"/>
        <v/>
      </c>
      <c r="J84" s="142"/>
      <c r="K84" s="142"/>
      <c r="L84" s="142">
        <f>K84-J84</f>
        <v>0</v>
      </c>
      <c r="M84" s="168" t="str">
        <f t="shared" si="28"/>
        <v/>
      </c>
      <c r="N84" s="152"/>
      <c r="O84" s="152">
        <f t="shared" si="24"/>
        <v>0</v>
      </c>
      <c r="P84" s="152">
        <f t="shared" si="30"/>
        <v>0</v>
      </c>
      <c r="Q84" s="152">
        <f t="shared" si="31"/>
        <v>0</v>
      </c>
      <c r="R84" s="168" t="str">
        <f t="shared" si="29"/>
        <v/>
      </c>
    </row>
    <row r="85" spans="1:20" s="1" customFormat="1" ht="63" hidden="1" x14ac:dyDescent="0.4">
      <c r="A85" s="68">
        <v>8104</v>
      </c>
      <c r="B85" s="131" t="s">
        <v>2</v>
      </c>
      <c r="C85" s="151"/>
      <c r="D85" s="151"/>
      <c r="E85" s="151"/>
      <c r="F85" s="152">
        <f t="shared" si="32"/>
        <v>0</v>
      </c>
      <c r="G85" s="168" t="str">
        <f t="shared" si="26"/>
        <v/>
      </c>
      <c r="H85" s="152">
        <f>E85-C85</f>
        <v>0</v>
      </c>
      <c r="I85" s="168" t="str">
        <f t="shared" si="27"/>
        <v/>
      </c>
      <c r="J85" s="142"/>
      <c r="K85" s="142"/>
      <c r="L85" s="142">
        <f>K85-J85</f>
        <v>0</v>
      </c>
      <c r="M85" s="168" t="str">
        <f t="shared" si="28"/>
        <v/>
      </c>
      <c r="N85" s="152"/>
      <c r="O85" s="152">
        <f t="shared" si="24"/>
        <v>0</v>
      </c>
      <c r="P85" s="152">
        <f t="shared" si="30"/>
        <v>0</v>
      </c>
      <c r="Q85" s="152">
        <f t="shared" si="31"/>
        <v>0</v>
      </c>
      <c r="R85" s="168" t="str">
        <f t="shared" si="29"/>
        <v/>
      </c>
    </row>
    <row r="86" spans="1:20" s="1" customFormat="1" ht="42" hidden="1" x14ac:dyDescent="0.4">
      <c r="A86" s="68">
        <v>8106</v>
      </c>
      <c r="B86" s="131" t="s">
        <v>3</v>
      </c>
      <c r="C86" s="151"/>
      <c r="D86" s="151"/>
      <c r="E86" s="151"/>
      <c r="F86" s="152">
        <f t="shared" si="32"/>
        <v>0</v>
      </c>
      <c r="G86" s="168" t="str">
        <f t="shared" si="26"/>
        <v/>
      </c>
      <c r="H86" s="152">
        <f>E86-C86</f>
        <v>0</v>
      </c>
      <c r="I86" s="168" t="str">
        <f t="shared" si="27"/>
        <v/>
      </c>
      <c r="J86" s="142"/>
      <c r="K86" s="142"/>
      <c r="L86" s="142">
        <f>K86-J86</f>
        <v>0</v>
      </c>
      <c r="M86" s="168" t="str">
        <f t="shared" si="28"/>
        <v/>
      </c>
      <c r="N86" s="152"/>
      <c r="O86" s="152">
        <f t="shared" si="24"/>
        <v>0</v>
      </c>
      <c r="P86" s="152">
        <f t="shared" si="30"/>
        <v>0</v>
      </c>
      <c r="Q86" s="152">
        <f t="shared" si="31"/>
        <v>0</v>
      </c>
      <c r="R86" s="168" t="str">
        <f t="shared" si="29"/>
        <v/>
      </c>
    </row>
    <row r="87" spans="1:20" s="1" customFormat="1" ht="63" hidden="1" x14ac:dyDescent="0.4">
      <c r="A87" s="68">
        <v>8107</v>
      </c>
      <c r="B87" s="131" t="s">
        <v>113</v>
      </c>
      <c r="C87" s="151"/>
      <c r="D87" s="151"/>
      <c r="E87" s="151"/>
      <c r="F87" s="152">
        <f t="shared" si="32"/>
        <v>0</v>
      </c>
      <c r="G87" s="168" t="str">
        <f t="shared" si="26"/>
        <v/>
      </c>
      <c r="H87" s="152">
        <f>E87-C87</f>
        <v>0</v>
      </c>
      <c r="I87" s="168" t="str">
        <f t="shared" si="27"/>
        <v/>
      </c>
      <c r="J87" s="142"/>
      <c r="K87" s="142"/>
      <c r="L87" s="142">
        <f>K87-J87</f>
        <v>0</v>
      </c>
      <c r="M87" s="168" t="str">
        <f t="shared" si="28"/>
        <v/>
      </c>
      <c r="N87" s="152"/>
      <c r="O87" s="152">
        <f t="shared" si="24"/>
        <v>0</v>
      </c>
      <c r="P87" s="152">
        <f t="shared" si="30"/>
        <v>0</v>
      </c>
      <c r="Q87" s="152">
        <f t="shared" si="31"/>
        <v>0</v>
      </c>
      <c r="R87" s="168" t="str">
        <f t="shared" si="29"/>
        <v/>
      </c>
    </row>
    <row r="88" spans="1:20" ht="25.5" customHeight="1" x14ac:dyDescent="0.35">
      <c r="A88" s="69"/>
      <c r="B88" s="132" t="s">
        <v>4</v>
      </c>
      <c r="C88" s="144">
        <f>C81+C51</f>
        <v>12138692.23772</v>
      </c>
      <c r="D88" s="144">
        <f>D81+D51</f>
        <v>11239224.920829998</v>
      </c>
      <c r="E88" s="144">
        <f>E81+E51</f>
        <v>10181294.594390001</v>
      </c>
      <c r="F88" s="144">
        <f t="shared" si="32"/>
        <v>-1057930.3264399972</v>
      </c>
      <c r="G88" s="168">
        <f t="shared" si="26"/>
        <v>0.90587159400295458</v>
      </c>
      <c r="H88" s="144">
        <f>E88-C88</f>
        <v>-1957397.6433299985</v>
      </c>
      <c r="I88" s="168">
        <f t="shared" si="27"/>
        <v>0.83874723858246081</v>
      </c>
      <c r="J88" s="144">
        <f>J51+J81</f>
        <v>3778139.4887599996</v>
      </c>
      <c r="K88" s="144">
        <f>K51+K81</f>
        <v>2094214.1254400001</v>
      </c>
      <c r="L88" s="144">
        <f>L51+L81</f>
        <v>-1672274.8048399999</v>
      </c>
      <c r="M88" s="168">
        <f t="shared" si="28"/>
        <v>0.5542977255525654</v>
      </c>
      <c r="N88" s="187"/>
      <c r="O88" s="187">
        <f t="shared" si="24"/>
        <v>15916831.72648</v>
      </c>
      <c r="P88" s="187">
        <f t="shared" si="30"/>
        <v>12275508.719830001</v>
      </c>
      <c r="Q88" s="187">
        <f t="shared" si="31"/>
        <v>-3641323.0066499989</v>
      </c>
      <c r="R88" s="168">
        <f t="shared" si="29"/>
        <v>0.77122815210817863</v>
      </c>
      <c r="S88" s="5"/>
      <c r="T88" s="5"/>
    </row>
    <row r="89" spans="1:20" x14ac:dyDescent="0.3">
      <c r="A89" s="37"/>
      <c r="B89" s="38"/>
      <c r="C89" s="226"/>
      <c r="D89" s="227"/>
      <c r="E89" s="226"/>
      <c r="F89" s="136"/>
      <c r="G89" s="136"/>
      <c r="H89" s="137"/>
      <c r="I89" s="137"/>
      <c r="J89" s="215"/>
      <c r="K89" s="215"/>
      <c r="L89" s="204"/>
      <c r="M89" s="205"/>
      <c r="N89" s="138"/>
      <c r="O89" s="138"/>
      <c r="P89" s="138"/>
      <c r="Q89" s="138"/>
      <c r="R89" s="138"/>
    </row>
    <row r="90" spans="1:20" x14ac:dyDescent="0.3">
      <c r="A90" s="34"/>
      <c r="B90" s="50"/>
      <c r="C90" s="228"/>
      <c r="D90" s="229"/>
      <c r="E90" s="228"/>
      <c r="F90" s="137"/>
      <c r="G90" s="137"/>
      <c r="H90" s="137"/>
      <c r="I90" s="137"/>
      <c r="J90" s="215"/>
      <c r="K90" s="215"/>
      <c r="L90" s="204"/>
      <c r="M90" s="205"/>
      <c r="N90" s="138"/>
      <c r="O90" s="138"/>
      <c r="P90" s="138"/>
      <c r="Q90" s="138"/>
      <c r="R90" s="138"/>
    </row>
    <row r="91" spans="1:20" x14ac:dyDescent="0.3">
      <c r="A91" s="32"/>
      <c r="B91" s="33"/>
      <c r="C91" s="230">
        <v>11161244703.230001</v>
      </c>
      <c r="D91" s="230">
        <v>7481536.0300000003</v>
      </c>
      <c r="E91" s="230">
        <v>6542952102.2400007</v>
      </c>
      <c r="F91" s="34"/>
      <c r="G91" s="34"/>
      <c r="H91" s="40"/>
      <c r="I91" s="189"/>
      <c r="J91" s="219"/>
      <c r="K91" s="220"/>
      <c r="M91" s="200"/>
    </row>
    <row r="92" spans="1:20" ht="17.399999999999999" x14ac:dyDescent="0.3">
      <c r="A92" s="32"/>
      <c r="B92" s="84"/>
      <c r="C92" s="231"/>
      <c r="D92" s="231"/>
      <c r="E92" s="231"/>
      <c r="F92" s="40"/>
      <c r="G92" s="40">
        <v>1000</v>
      </c>
      <c r="H92" s="40"/>
      <c r="I92" s="189"/>
      <c r="J92" s="221"/>
      <c r="K92" s="220">
        <v>1000</v>
      </c>
      <c r="M92" s="200"/>
    </row>
    <row r="93" spans="1:20" x14ac:dyDescent="0.3">
      <c r="A93" s="32"/>
      <c r="B93" s="33"/>
      <c r="C93" s="231"/>
      <c r="D93" s="232"/>
      <c r="E93" s="233"/>
      <c r="F93" s="40"/>
      <c r="G93" s="40"/>
      <c r="H93" s="40"/>
      <c r="I93" s="189"/>
      <c r="J93" s="220"/>
      <c r="K93" s="221"/>
      <c r="M93" s="200"/>
    </row>
    <row r="94" spans="1:20" x14ac:dyDescent="0.3">
      <c r="A94" s="32"/>
      <c r="B94" s="33"/>
      <c r="C94" s="231"/>
      <c r="D94" s="232"/>
      <c r="E94" s="233"/>
      <c r="F94" s="40"/>
      <c r="G94" s="40"/>
      <c r="H94" s="40"/>
      <c r="I94" s="189"/>
      <c r="J94" s="220"/>
      <c r="K94" s="220"/>
      <c r="M94" s="200"/>
    </row>
    <row r="95" spans="1:20" x14ac:dyDescent="0.3">
      <c r="A95" s="32"/>
      <c r="B95" s="33"/>
      <c r="C95" s="231"/>
      <c r="D95" s="232"/>
      <c r="E95" s="234">
        <v>9171151.5424999986</v>
      </c>
      <c r="F95" s="40">
        <f>E51-E95</f>
        <v>1010185.9968900029</v>
      </c>
      <c r="G95" s="40"/>
      <c r="H95" s="40"/>
      <c r="I95" s="189"/>
      <c r="J95" s="220"/>
      <c r="K95" s="220"/>
      <c r="M95" s="200"/>
    </row>
    <row r="96" spans="1:20" x14ac:dyDescent="0.3">
      <c r="A96" s="32"/>
      <c r="B96" s="33"/>
      <c r="C96" s="231"/>
      <c r="D96" s="232"/>
      <c r="E96" s="233"/>
      <c r="F96" s="40"/>
      <c r="G96" s="40"/>
      <c r="H96" s="40"/>
      <c r="I96" s="189"/>
      <c r="J96" s="220"/>
      <c r="K96" s="220"/>
      <c r="M96" s="200"/>
    </row>
    <row r="97" spans="1:13" x14ac:dyDescent="0.3">
      <c r="A97" s="35"/>
      <c r="B97" s="36"/>
      <c r="C97" s="235"/>
      <c r="D97" s="236"/>
      <c r="E97" s="237"/>
      <c r="F97" s="41"/>
      <c r="G97" s="41"/>
      <c r="H97" s="41"/>
      <c r="M97" s="200"/>
    </row>
    <row r="98" spans="1:13" x14ac:dyDescent="0.3">
      <c r="A98" s="35"/>
      <c r="B98" s="36"/>
      <c r="C98" s="235"/>
      <c r="D98" s="236"/>
      <c r="E98" s="237"/>
      <c r="F98" s="41"/>
      <c r="G98" s="41"/>
      <c r="H98" s="41"/>
      <c r="M98" s="200"/>
    </row>
    <row r="99" spans="1:13" x14ac:dyDescent="0.3">
      <c r="A99" s="35"/>
      <c r="B99" s="36"/>
      <c r="C99" s="235"/>
      <c r="D99" s="236"/>
      <c r="E99" s="237"/>
      <c r="F99" s="41"/>
      <c r="G99" s="41"/>
      <c r="H99" s="41"/>
      <c r="M99" s="200"/>
    </row>
    <row r="100" spans="1:13" x14ac:dyDescent="0.3">
      <c r="M100" s="200"/>
    </row>
    <row r="101" spans="1:13" x14ac:dyDescent="0.3">
      <c r="M101" s="200"/>
    </row>
    <row r="102" spans="1:13" x14ac:dyDescent="0.3">
      <c r="M102" s="200"/>
    </row>
    <row r="103" spans="1:13" x14ac:dyDescent="0.3">
      <c r="M103" s="200"/>
    </row>
    <row r="104" spans="1:13" x14ac:dyDescent="0.3">
      <c r="M104" s="200"/>
    </row>
    <row r="105" spans="1:13" x14ac:dyDescent="0.3">
      <c r="M105" s="200"/>
    </row>
    <row r="106" spans="1:13" x14ac:dyDescent="0.3">
      <c r="M106" s="200"/>
    </row>
    <row r="107" spans="1:13" x14ac:dyDescent="0.3">
      <c r="M107" s="200"/>
    </row>
    <row r="108" spans="1:13" x14ac:dyDescent="0.3">
      <c r="M108" s="200"/>
    </row>
    <row r="109" spans="1:13" x14ac:dyDescent="0.3">
      <c r="M109" s="200"/>
    </row>
    <row r="110" spans="1:13" x14ac:dyDescent="0.3">
      <c r="M110" s="200"/>
    </row>
    <row r="111" spans="1:13" x14ac:dyDescent="0.3">
      <c r="M111" s="200"/>
    </row>
    <row r="112" spans="1:13" x14ac:dyDescent="0.3">
      <c r="M112" s="200"/>
    </row>
    <row r="113" spans="13:13" x14ac:dyDescent="0.3">
      <c r="M113" s="200"/>
    </row>
    <row r="114" spans="13:13" x14ac:dyDescent="0.3">
      <c r="M114" s="200"/>
    </row>
    <row r="115" spans="13:13" x14ac:dyDescent="0.3">
      <c r="M115" s="200"/>
    </row>
    <row r="116" spans="13:13" x14ac:dyDescent="0.3">
      <c r="M116" s="200"/>
    </row>
    <row r="117" spans="13:13" x14ac:dyDescent="0.3">
      <c r="M117" s="200"/>
    </row>
    <row r="118" spans="13:13" x14ac:dyDescent="0.3">
      <c r="M118" s="200"/>
    </row>
    <row r="119" spans="13:13" x14ac:dyDescent="0.3">
      <c r="M119" s="200"/>
    </row>
    <row r="120" spans="13:13" x14ac:dyDescent="0.3">
      <c r="M120" s="200"/>
    </row>
    <row r="121" spans="13:13" x14ac:dyDescent="0.3">
      <c r="M121" s="200"/>
    </row>
    <row r="122" spans="13:13" x14ac:dyDescent="0.3">
      <c r="M122" s="200"/>
    </row>
    <row r="123" spans="13:13" x14ac:dyDescent="0.3">
      <c r="M123" s="200"/>
    </row>
    <row r="124" spans="13:13" x14ac:dyDescent="0.3">
      <c r="M124" s="200"/>
    </row>
    <row r="125" spans="13:13" x14ac:dyDescent="0.3">
      <c r="M125" s="200"/>
    </row>
    <row r="126" spans="13:13" x14ac:dyDescent="0.3">
      <c r="M126" s="200"/>
    </row>
    <row r="127" spans="13:13" x14ac:dyDescent="0.3">
      <c r="M127" s="200"/>
    </row>
    <row r="128" spans="13:13" x14ac:dyDescent="0.3">
      <c r="M128" s="200"/>
    </row>
    <row r="129" spans="13:13" x14ac:dyDescent="0.3">
      <c r="M129" s="200"/>
    </row>
    <row r="130" spans="13:13" x14ac:dyDescent="0.3">
      <c r="M130" s="200"/>
    </row>
    <row r="131" spans="13:13" x14ac:dyDescent="0.3">
      <c r="M131" s="200"/>
    </row>
    <row r="132" spans="13:13" x14ac:dyDescent="0.3">
      <c r="M132" s="200"/>
    </row>
    <row r="133" spans="13:13" x14ac:dyDescent="0.3">
      <c r="M133" s="200"/>
    </row>
    <row r="134" spans="13:13" x14ac:dyDescent="0.3">
      <c r="M134" s="200"/>
    </row>
    <row r="135" spans="13:13" x14ac:dyDescent="0.3">
      <c r="M135" s="200"/>
    </row>
    <row r="136" spans="13:13" x14ac:dyDescent="0.3">
      <c r="M136" s="200"/>
    </row>
    <row r="137" spans="13:13" x14ac:dyDescent="0.3">
      <c r="M137" s="200"/>
    </row>
    <row r="138" spans="13:13" x14ac:dyDescent="0.3">
      <c r="M138" s="200"/>
    </row>
    <row r="139" spans="13:13" x14ac:dyDescent="0.3">
      <c r="M139" s="200"/>
    </row>
    <row r="140" spans="13:13" x14ac:dyDescent="0.3">
      <c r="M140" s="200"/>
    </row>
    <row r="141" spans="13:13" x14ac:dyDescent="0.3">
      <c r="M141" s="200"/>
    </row>
    <row r="142" spans="13:13" x14ac:dyDescent="0.3">
      <c r="M142" s="200"/>
    </row>
    <row r="143" spans="13:13" x14ac:dyDescent="0.3">
      <c r="M143" s="200"/>
    </row>
    <row r="144" spans="13:13" x14ac:dyDescent="0.3">
      <c r="M144" s="200"/>
    </row>
    <row r="145" spans="13:13" x14ac:dyDescent="0.3">
      <c r="M145" s="200"/>
    </row>
    <row r="146" spans="13:13" x14ac:dyDescent="0.3">
      <c r="M146" s="200"/>
    </row>
    <row r="147" spans="13:13" x14ac:dyDescent="0.3">
      <c r="M147" s="200"/>
    </row>
    <row r="148" spans="13:13" x14ac:dyDescent="0.3">
      <c r="M148" s="200"/>
    </row>
    <row r="149" spans="13:13" x14ac:dyDescent="0.3">
      <c r="M149" s="200"/>
    </row>
    <row r="150" spans="13:13" x14ac:dyDescent="0.3">
      <c r="M150" s="200"/>
    </row>
    <row r="151" spans="13:13" x14ac:dyDescent="0.3">
      <c r="M151" s="200"/>
    </row>
    <row r="152" spans="13:13" x14ac:dyDescent="0.3">
      <c r="M152" s="200"/>
    </row>
    <row r="153" spans="13:13" x14ac:dyDescent="0.3">
      <c r="M153" s="200"/>
    </row>
    <row r="154" spans="13:13" x14ac:dyDescent="0.3">
      <c r="M154" s="200"/>
    </row>
    <row r="155" spans="13:13" x14ac:dyDescent="0.3">
      <c r="M155" s="200"/>
    </row>
    <row r="156" spans="13:13" x14ac:dyDescent="0.3">
      <c r="M156" s="200"/>
    </row>
    <row r="157" spans="13:13" x14ac:dyDescent="0.3">
      <c r="M157" s="200"/>
    </row>
    <row r="158" spans="13:13" x14ac:dyDescent="0.3">
      <c r="M158" s="200"/>
    </row>
    <row r="159" spans="13:13" x14ac:dyDescent="0.3">
      <c r="M159" s="200"/>
    </row>
    <row r="160" spans="13:13" x14ac:dyDescent="0.3">
      <c r="M160" s="200"/>
    </row>
    <row r="161" spans="13:13" x14ac:dyDescent="0.3">
      <c r="M161" s="200"/>
    </row>
    <row r="162" spans="13:13" x14ac:dyDescent="0.3">
      <c r="M162" s="200"/>
    </row>
    <row r="163" spans="13:13" x14ac:dyDescent="0.3">
      <c r="M163" s="200"/>
    </row>
    <row r="164" spans="13:13" x14ac:dyDescent="0.3">
      <c r="M164" s="200"/>
    </row>
    <row r="165" spans="13:13" x14ac:dyDescent="0.3">
      <c r="M165" s="200"/>
    </row>
    <row r="166" spans="13:13" x14ac:dyDescent="0.3">
      <c r="M166" s="200"/>
    </row>
    <row r="167" spans="13:13" x14ac:dyDescent="0.3">
      <c r="M167" s="200"/>
    </row>
    <row r="168" spans="13:13" x14ac:dyDescent="0.3">
      <c r="M168" s="200"/>
    </row>
    <row r="169" spans="13:13" x14ac:dyDescent="0.3">
      <c r="M169" s="200"/>
    </row>
    <row r="170" spans="13:13" x14ac:dyDescent="0.3">
      <c r="M170" s="200"/>
    </row>
    <row r="171" spans="13:13" x14ac:dyDescent="0.3">
      <c r="M171" s="200"/>
    </row>
    <row r="172" spans="13:13" x14ac:dyDescent="0.3">
      <c r="M172" s="200"/>
    </row>
    <row r="173" spans="13:13" x14ac:dyDescent="0.3">
      <c r="M173" s="200"/>
    </row>
    <row r="174" spans="13:13" x14ac:dyDescent="0.3">
      <c r="M174" s="200"/>
    </row>
    <row r="175" spans="13:13" x14ac:dyDescent="0.3">
      <c r="M175" s="200"/>
    </row>
    <row r="176" spans="13:13" x14ac:dyDescent="0.3">
      <c r="M176" s="200"/>
    </row>
    <row r="177" spans="13:13" x14ac:dyDescent="0.3">
      <c r="M177" s="200"/>
    </row>
    <row r="178" spans="13:13" x14ac:dyDescent="0.3">
      <c r="M178" s="200"/>
    </row>
    <row r="179" spans="13:13" x14ac:dyDescent="0.3">
      <c r="M179" s="200"/>
    </row>
    <row r="180" spans="13:13" x14ac:dyDescent="0.3">
      <c r="M180" s="200"/>
    </row>
    <row r="181" spans="13:13" x14ac:dyDescent="0.3">
      <c r="M181" s="200"/>
    </row>
    <row r="182" spans="13:13" x14ac:dyDescent="0.3">
      <c r="M182" s="200"/>
    </row>
    <row r="183" spans="13:13" x14ac:dyDescent="0.3">
      <c r="M183" s="200"/>
    </row>
    <row r="184" spans="13:13" x14ac:dyDescent="0.3">
      <c r="M184" s="200"/>
    </row>
    <row r="185" spans="13:13" x14ac:dyDescent="0.3">
      <c r="M185" s="200"/>
    </row>
    <row r="186" spans="13:13" x14ac:dyDescent="0.3">
      <c r="M186" s="200"/>
    </row>
    <row r="187" spans="13:13" x14ac:dyDescent="0.3">
      <c r="M187" s="200"/>
    </row>
    <row r="188" spans="13:13" x14ac:dyDescent="0.3">
      <c r="M188" s="200"/>
    </row>
    <row r="189" spans="13:13" x14ac:dyDescent="0.3">
      <c r="M189" s="200"/>
    </row>
    <row r="190" spans="13:13" x14ac:dyDescent="0.3">
      <c r="M190" s="200"/>
    </row>
    <row r="191" spans="13:13" x14ac:dyDescent="0.3">
      <c r="M191" s="200"/>
    </row>
    <row r="192" spans="13:13" x14ac:dyDescent="0.3">
      <c r="M192" s="200"/>
    </row>
    <row r="193" spans="13:13" x14ac:dyDescent="0.3">
      <c r="M193" s="200"/>
    </row>
    <row r="194" spans="13:13" x14ac:dyDescent="0.3">
      <c r="M194" s="200"/>
    </row>
    <row r="195" spans="13:13" x14ac:dyDescent="0.3">
      <c r="M195" s="200"/>
    </row>
    <row r="196" spans="13:13" x14ac:dyDescent="0.3">
      <c r="M196" s="200"/>
    </row>
    <row r="197" spans="13:13" x14ac:dyDescent="0.3">
      <c r="M197" s="200"/>
    </row>
    <row r="198" spans="13:13" x14ac:dyDescent="0.3">
      <c r="M198" s="200"/>
    </row>
    <row r="199" spans="13:13" x14ac:dyDescent="0.3">
      <c r="M199" s="200"/>
    </row>
    <row r="200" spans="13:13" x14ac:dyDescent="0.3">
      <c r="M200" s="200"/>
    </row>
    <row r="201" spans="13:13" x14ac:dyDescent="0.3">
      <c r="M201" s="200"/>
    </row>
    <row r="202" spans="13:13" x14ac:dyDescent="0.3">
      <c r="M202" s="200"/>
    </row>
    <row r="203" spans="13:13" x14ac:dyDescent="0.3">
      <c r="M203" s="200"/>
    </row>
    <row r="204" spans="13:13" x14ac:dyDescent="0.3">
      <c r="M204" s="200"/>
    </row>
    <row r="205" spans="13:13" x14ac:dyDescent="0.3">
      <c r="M205" s="200"/>
    </row>
    <row r="206" spans="13:13" x14ac:dyDescent="0.3">
      <c r="M206" s="200"/>
    </row>
    <row r="207" spans="13:13" x14ac:dyDescent="0.3">
      <c r="M207" s="200"/>
    </row>
    <row r="208" spans="13:13" x14ac:dyDescent="0.3">
      <c r="M208" s="200"/>
    </row>
    <row r="209" spans="13:13" x14ac:dyDescent="0.3">
      <c r="M209" s="200"/>
    </row>
    <row r="210" spans="13:13" x14ac:dyDescent="0.3">
      <c r="M210" s="200"/>
    </row>
    <row r="211" spans="13:13" x14ac:dyDescent="0.3">
      <c r="M211" s="200"/>
    </row>
    <row r="212" spans="13:13" x14ac:dyDescent="0.3">
      <c r="M212" s="200"/>
    </row>
    <row r="213" spans="13:13" x14ac:dyDescent="0.3">
      <c r="M213" s="200"/>
    </row>
    <row r="214" spans="13:13" x14ac:dyDescent="0.3">
      <c r="M214" s="200"/>
    </row>
    <row r="215" spans="13:13" x14ac:dyDescent="0.3">
      <c r="M215" s="200"/>
    </row>
    <row r="216" spans="13:13" x14ac:dyDescent="0.3">
      <c r="M216" s="200"/>
    </row>
    <row r="217" spans="13:13" x14ac:dyDescent="0.3">
      <c r="M217" s="200"/>
    </row>
    <row r="218" spans="13:13" x14ac:dyDescent="0.3">
      <c r="M218" s="200"/>
    </row>
    <row r="219" spans="13:13" x14ac:dyDescent="0.3">
      <c r="M219" s="200"/>
    </row>
    <row r="220" spans="13:13" x14ac:dyDescent="0.3">
      <c r="M220" s="200"/>
    </row>
    <row r="221" spans="13:13" x14ac:dyDescent="0.3">
      <c r="M221" s="200"/>
    </row>
    <row r="222" spans="13:13" x14ac:dyDescent="0.3">
      <c r="M222" s="200"/>
    </row>
    <row r="223" spans="13:13" x14ac:dyDescent="0.3">
      <c r="M223" s="200"/>
    </row>
    <row r="224" spans="13:13" x14ac:dyDescent="0.3">
      <c r="M224" s="200"/>
    </row>
    <row r="225" spans="13:13" x14ac:dyDescent="0.3">
      <c r="M225" s="200"/>
    </row>
    <row r="226" spans="13:13" x14ac:dyDescent="0.3">
      <c r="M226" s="200"/>
    </row>
    <row r="227" spans="13:13" x14ac:dyDescent="0.3">
      <c r="M227" s="200"/>
    </row>
    <row r="228" spans="13:13" x14ac:dyDescent="0.3">
      <c r="M228" s="200"/>
    </row>
    <row r="229" spans="13:13" x14ac:dyDescent="0.3">
      <c r="M229" s="200"/>
    </row>
    <row r="230" spans="13:13" x14ac:dyDescent="0.3">
      <c r="M230" s="200"/>
    </row>
    <row r="231" spans="13:13" x14ac:dyDescent="0.3">
      <c r="M231" s="200"/>
    </row>
    <row r="232" spans="13:13" x14ac:dyDescent="0.3">
      <c r="M232" s="200"/>
    </row>
    <row r="233" spans="13:13" x14ac:dyDescent="0.3">
      <c r="M233" s="200"/>
    </row>
    <row r="234" spans="13:13" x14ac:dyDescent="0.3">
      <c r="M234" s="200"/>
    </row>
    <row r="235" spans="13:13" x14ac:dyDescent="0.3">
      <c r="M235" s="200"/>
    </row>
    <row r="236" spans="13:13" x14ac:dyDescent="0.3">
      <c r="M236" s="200"/>
    </row>
    <row r="237" spans="13:13" x14ac:dyDescent="0.3">
      <c r="M237" s="200"/>
    </row>
    <row r="238" spans="13:13" x14ac:dyDescent="0.3">
      <c r="M238" s="200"/>
    </row>
    <row r="239" spans="13:13" x14ac:dyDescent="0.3">
      <c r="M239" s="200"/>
    </row>
    <row r="240" spans="13:13" x14ac:dyDescent="0.3">
      <c r="M240" s="200"/>
    </row>
    <row r="241" spans="13:13" x14ac:dyDescent="0.3">
      <c r="M241" s="200"/>
    </row>
    <row r="242" spans="13:13" x14ac:dyDescent="0.3">
      <c r="M242" s="200"/>
    </row>
    <row r="243" spans="13:13" x14ac:dyDescent="0.3">
      <c r="M243" s="200"/>
    </row>
    <row r="244" spans="13:13" x14ac:dyDescent="0.3">
      <c r="M244" s="200"/>
    </row>
    <row r="245" spans="13:13" x14ac:dyDescent="0.3">
      <c r="M245" s="200"/>
    </row>
    <row r="246" spans="13:13" x14ac:dyDescent="0.3">
      <c r="M246" s="200"/>
    </row>
    <row r="247" spans="13:13" x14ac:dyDescent="0.3">
      <c r="M247" s="200"/>
    </row>
    <row r="248" spans="13:13" x14ac:dyDescent="0.3">
      <c r="M248" s="200"/>
    </row>
    <row r="249" spans="13:13" x14ac:dyDescent="0.3">
      <c r="M249" s="200"/>
    </row>
    <row r="250" spans="13:13" x14ac:dyDescent="0.3">
      <c r="M250" s="200"/>
    </row>
    <row r="251" spans="13:13" x14ac:dyDescent="0.3">
      <c r="M251" s="200"/>
    </row>
    <row r="252" spans="13:13" x14ac:dyDescent="0.3">
      <c r="M252" s="200"/>
    </row>
    <row r="253" spans="13:13" x14ac:dyDescent="0.3">
      <c r="M253" s="200"/>
    </row>
    <row r="254" spans="13:13" x14ac:dyDescent="0.3">
      <c r="M254" s="200"/>
    </row>
    <row r="255" spans="13:13" x14ac:dyDescent="0.3">
      <c r="M255" s="200"/>
    </row>
    <row r="256" spans="13:13" x14ac:dyDescent="0.3">
      <c r="M256" s="200"/>
    </row>
    <row r="257" spans="13:13" x14ac:dyDescent="0.3">
      <c r="M257" s="200"/>
    </row>
    <row r="258" spans="13:13" x14ac:dyDescent="0.3">
      <c r="M258" s="200"/>
    </row>
    <row r="259" spans="13:13" x14ac:dyDescent="0.3">
      <c r="M259" s="200"/>
    </row>
    <row r="260" spans="13:13" x14ac:dyDescent="0.3">
      <c r="M260" s="200"/>
    </row>
    <row r="261" spans="13:13" x14ac:dyDescent="0.3">
      <c r="M261" s="200"/>
    </row>
    <row r="262" spans="13:13" x14ac:dyDescent="0.3">
      <c r="M262" s="200"/>
    </row>
    <row r="263" spans="13:13" x14ac:dyDescent="0.3">
      <c r="M263" s="200"/>
    </row>
    <row r="264" spans="13:13" x14ac:dyDescent="0.3">
      <c r="M264" s="200"/>
    </row>
    <row r="265" spans="13:13" x14ac:dyDescent="0.3">
      <c r="M265" s="200"/>
    </row>
    <row r="266" spans="13:13" x14ac:dyDescent="0.3">
      <c r="M266" s="200"/>
    </row>
    <row r="267" spans="13:13" x14ac:dyDescent="0.3">
      <c r="M267" s="200"/>
    </row>
    <row r="268" spans="13:13" x14ac:dyDescent="0.3">
      <c r="M268" s="200"/>
    </row>
    <row r="269" spans="13:13" x14ac:dyDescent="0.3">
      <c r="M269" s="200"/>
    </row>
    <row r="270" spans="13:13" x14ac:dyDescent="0.3">
      <c r="M270" s="200"/>
    </row>
    <row r="271" spans="13:13" x14ac:dyDescent="0.3">
      <c r="M271" s="200"/>
    </row>
    <row r="272" spans="13:13" x14ac:dyDescent="0.3">
      <c r="M272" s="200"/>
    </row>
    <row r="273" spans="13:13" x14ac:dyDescent="0.3">
      <c r="M273" s="200"/>
    </row>
    <row r="274" spans="13:13" x14ac:dyDescent="0.3">
      <c r="M274" s="200"/>
    </row>
    <row r="275" spans="13:13" x14ac:dyDescent="0.3">
      <c r="M275" s="200"/>
    </row>
    <row r="276" spans="13:13" x14ac:dyDescent="0.3">
      <c r="M276" s="200"/>
    </row>
    <row r="277" spans="13:13" x14ac:dyDescent="0.3">
      <c r="M277" s="200"/>
    </row>
    <row r="278" spans="13:13" x14ac:dyDescent="0.3">
      <c r="M278" s="200"/>
    </row>
    <row r="279" spans="13:13" x14ac:dyDescent="0.3">
      <c r="M279" s="200"/>
    </row>
    <row r="280" spans="13:13" x14ac:dyDescent="0.3">
      <c r="M280" s="200"/>
    </row>
    <row r="281" spans="13:13" x14ac:dyDescent="0.3">
      <c r="M281" s="200"/>
    </row>
    <row r="282" spans="13:13" x14ac:dyDescent="0.3">
      <c r="M282" s="200"/>
    </row>
    <row r="283" spans="13:13" x14ac:dyDescent="0.3">
      <c r="M283" s="200"/>
    </row>
    <row r="284" spans="13:13" x14ac:dyDescent="0.3">
      <c r="M284" s="200"/>
    </row>
    <row r="285" spans="13:13" x14ac:dyDescent="0.3">
      <c r="M285" s="200"/>
    </row>
    <row r="286" spans="13:13" x14ac:dyDescent="0.3">
      <c r="M286" s="200"/>
    </row>
    <row r="287" spans="13:13" x14ac:dyDescent="0.3">
      <c r="M287" s="200"/>
    </row>
    <row r="288" spans="13:13" x14ac:dyDescent="0.3">
      <c r="M288" s="200"/>
    </row>
    <row r="289" spans="13:13" x14ac:dyDescent="0.3">
      <c r="M289" s="200"/>
    </row>
    <row r="290" spans="13:13" x14ac:dyDescent="0.3">
      <c r="M290" s="200"/>
    </row>
    <row r="291" spans="13:13" x14ac:dyDescent="0.3">
      <c r="M291" s="200"/>
    </row>
    <row r="292" spans="13:13" x14ac:dyDescent="0.3">
      <c r="M292" s="200"/>
    </row>
    <row r="293" spans="13:13" x14ac:dyDescent="0.3">
      <c r="M293" s="200"/>
    </row>
    <row r="294" spans="13:13" x14ac:dyDescent="0.3">
      <c r="M294" s="200"/>
    </row>
    <row r="295" spans="13:13" x14ac:dyDescent="0.3">
      <c r="M295" s="200"/>
    </row>
    <row r="296" spans="13:13" x14ac:dyDescent="0.3">
      <c r="M296" s="200"/>
    </row>
    <row r="297" spans="13:13" x14ac:dyDescent="0.3">
      <c r="M297" s="200"/>
    </row>
    <row r="298" spans="13:13" x14ac:dyDescent="0.3">
      <c r="M298" s="200"/>
    </row>
    <row r="299" spans="13:13" x14ac:dyDescent="0.3">
      <c r="M299" s="200"/>
    </row>
    <row r="300" spans="13:13" x14ac:dyDescent="0.3">
      <c r="M300" s="200"/>
    </row>
    <row r="301" spans="13:13" x14ac:dyDescent="0.3">
      <c r="M301" s="200"/>
    </row>
    <row r="302" spans="13:13" x14ac:dyDescent="0.3">
      <c r="M302" s="200"/>
    </row>
    <row r="303" spans="13:13" x14ac:dyDescent="0.3">
      <c r="M303" s="200"/>
    </row>
    <row r="304" spans="13:13" x14ac:dyDescent="0.3">
      <c r="M304" s="200"/>
    </row>
    <row r="305" spans="13:13" x14ac:dyDescent="0.3">
      <c r="M305" s="200"/>
    </row>
    <row r="306" spans="13:13" x14ac:dyDescent="0.3">
      <c r="M306" s="200"/>
    </row>
    <row r="307" spans="13:13" x14ac:dyDescent="0.3">
      <c r="M307" s="200"/>
    </row>
    <row r="308" spans="13:13" x14ac:dyDescent="0.3">
      <c r="M308" s="200"/>
    </row>
    <row r="309" spans="13:13" x14ac:dyDescent="0.3">
      <c r="M309" s="200"/>
    </row>
    <row r="310" spans="13:13" x14ac:dyDescent="0.3">
      <c r="M310" s="200"/>
    </row>
    <row r="311" spans="13:13" x14ac:dyDescent="0.3">
      <c r="M311" s="200"/>
    </row>
    <row r="312" spans="13:13" x14ac:dyDescent="0.3">
      <c r="M312" s="200"/>
    </row>
    <row r="313" spans="13:13" x14ac:dyDescent="0.3">
      <c r="M313" s="200"/>
    </row>
    <row r="314" spans="13:13" x14ac:dyDescent="0.3">
      <c r="M314" s="200"/>
    </row>
    <row r="315" spans="13:13" x14ac:dyDescent="0.3">
      <c r="M315" s="200"/>
    </row>
    <row r="316" spans="13:13" x14ac:dyDescent="0.3">
      <c r="M316" s="200"/>
    </row>
  </sheetData>
  <sheetProtection password="C4FF" sheet="1"/>
  <mergeCells count="6">
    <mergeCell ref="N3:R3"/>
    <mergeCell ref="J3:M3"/>
    <mergeCell ref="A3:A4"/>
    <mergeCell ref="B3:B4"/>
    <mergeCell ref="C3:I3"/>
    <mergeCell ref="A1:D1"/>
  </mergeCells>
  <phoneticPr fontId="15" type="noConversion"/>
  <printOptions horizontalCentered="1"/>
  <pageMargins left="0.15748031496062992" right="0.19685039370078741" top="0.98425196850393704" bottom="0.27559055118110237" header="0.31496062992125984" footer="0.19685039370078741"/>
  <pageSetup paperSize="9" scale="38" orientation="landscape" horizontalDpi="4294967294" r:id="rId1"/>
  <headerFooter alignWithMargins="0">
    <oddHeader>&amp;R&amp;P</oddHeader>
  </headerFooter>
  <rowBreaks count="2" manualBreakCount="2">
    <brk id="20" max="17" man="1"/>
    <brk id="4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Доходи</vt:lpstr>
      <vt:lpstr>Видатки</vt:lpstr>
      <vt:lpstr>Видатки!Заголовки_для_друку</vt:lpstr>
      <vt:lpstr>Доходи!Заголовки_для_друку</vt:lpstr>
      <vt:lpstr>Видатки!Область_друку</vt:lpstr>
      <vt:lpstr>Доходи!Область_друку</vt:lpstr>
    </vt:vector>
  </TitlesOfParts>
  <Company>FD_BUD_SEC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Illia</dc:creator>
  <cp:lastModifiedBy>Вікторія Півторан</cp:lastModifiedBy>
  <cp:lastPrinted>2025-12-11T09:57:26Z</cp:lastPrinted>
  <dcterms:created xsi:type="dcterms:W3CDTF">2001-07-11T13:17:26Z</dcterms:created>
  <dcterms:modified xsi:type="dcterms:W3CDTF">2025-12-11T11:13:43Z</dcterms:modified>
</cp:coreProperties>
</file>