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0E1AF133-7B36-41BB-8491-E4FBE2AFCD60}" xr6:coauthVersionLast="47" xr6:coauthVersionMax="47" xr10:uidLastSave="{00000000-0000-0000-0000-000000000000}"/>
  <bookViews>
    <workbookView xWindow="-108" yWindow="-108" windowWidth="23256" windowHeight="12456"/>
  </bookViews>
  <sheets>
    <sheet name="Доходи" sheetId="5" r:id="rId1"/>
    <sheet name="Видатки" sheetId="6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1" hidden="1">Видатки!$B$6:$B$89</definedName>
    <definedName name="_xlnm._FilterDatabase" localSheetId="0" hidden="1">Доходи!#REF!</definedName>
    <definedName name="В68">#REF!</definedName>
    <definedName name="вс">#REF!</definedName>
    <definedName name="_xlnm.Print_Titles" localSheetId="1">Видатки!$3:$5</definedName>
    <definedName name="_xlnm.Print_Titles" localSheetId="0">Доходи!$7:$9</definedName>
    <definedName name="_xlnm.Print_Area" localSheetId="1">Видатки!$A$1:$R$91</definedName>
    <definedName name="_xlnm.Print_Area" localSheetId="0">Доходи!$A$1:$R$100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6" l="1"/>
  <c r="L60" i="5"/>
  <c r="K60" i="5"/>
  <c r="O91" i="5"/>
  <c r="P91" i="5"/>
  <c r="M90" i="5"/>
  <c r="N90" i="5"/>
  <c r="M91" i="5"/>
  <c r="N91" i="5"/>
  <c r="O64" i="5"/>
  <c r="P64" i="5"/>
  <c r="R64" i="5" s="1"/>
  <c r="G64" i="5"/>
  <c r="H64" i="5"/>
  <c r="I64" i="5"/>
  <c r="J64" i="5"/>
  <c r="F28" i="6"/>
  <c r="G28" i="6"/>
  <c r="H28" i="6"/>
  <c r="I28" i="6"/>
  <c r="F29" i="6"/>
  <c r="G29" i="6"/>
  <c r="H29" i="6"/>
  <c r="I29" i="6"/>
  <c r="G88" i="5"/>
  <c r="H88" i="5"/>
  <c r="I88" i="5"/>
  <c r="J88" i="5"/>
  <c r="G89" i="5"/>
  <c r="H89" i="5"/>
  <c r="I89" i="5"/>
  <c r="J89" i="5"/>
  <c r="G90" i="5"/>
  <c r="H90" i="5"/>
  <c r="I90" i="5"/>
  <c r="J90" i="5"/>
  <c r="O90" i="5"/>
  <c r="P90" i="5"/>
  <c r="O68" i="5"/>
  <c r="P68" i="5"/>
  <c r="Q68" i="5" s="1"/>
  <c r="G73" i="5"/>
  <c r="H73" i="5"/>
  <c r="I73" i="5"/>
  <c r="J73" i="5"/>
  <c r="G71" i="5"/>
  <c r="H71" i="5"/>
  <c r="I71" i="5"/>
  <c r="J71" i="5"/>
  <c r="G72" i="5"/>
  <c r="H72" i="5"/>
  <c r="I72" i="5"/>
  <c r="J72" i="5"/>
  <c r="G68" i="5"/>
  <c r="H68" i="5"/>
  <c r="I68" i="5"/>
  <c r="J68" i="5"/>
  <c r="G69" i="5"/>
  <c r="H69" i="5"/>
  <c r="I69" i="5"/>
  <c r="J69" i="5"/>
  <c r="N66" i="5"/>
  <c r="M66" i="5"/>
  <c r="G58" i="5"/>
  <c r="H58" i="5"/>
  <c r="I58" i="5"/>
  <c r="J58" i="5"/>
  <c r="O71" i="5"/>
  <c r="P71" i="5"/>
  <c r="R71" i="5"/>
  <c r="O72" i="5"/>
  <c r="R72" i="5" s="1"/>
  <c r="P72" i="5"/>
  <c r="O73" i="5"/>
  <c r="P73" i="5"/>
  <c r="Q73" i="5" s="1"/>
  <c r="E60" i="5"/>
  <c r="E54" i="5"/>
  <c r="E53" i="5" s="1"/>
  <c r="G53" i="5" s="1"/>
  <c r="F60" i="5"/>
  <c r="D60" i="5"/>
  <c r="O60" i="5"/>
  <c r="O69" i="5"/>
  <c r="P69" i="5"/>
  <c r="G65" i="5"/>
  <c r="H65" i="5"/>
  <c r="I65" i="5"/>
  <c r="J65" i="5"/>
  <c r="O66" i="5"/>
  <c r="P66" i="5"/>
  <c r="R66" i="5" s="1"/>
  <c r="F50" i="6"/>
  <c r="L28" i="6"/>
  <c r="M28" i="6"/>
  <c r="L29" i="6"/>
  <c r="M29" i="6"/>
  <c r="O28" i="6"/>
  <c r="R28" i="6"/>
  <c r="P28" i="6"/>
  <c r="O29" i="6"/>
  <c r="P29" i="6"/>
  <c r="G21" i="6"/>
  <c r="I21" i="6"/>
  <c r="O65" i="5"/>
  <c r="P65" i="5"/>
  <c r="O58" i="5"/>
  <c r="R58" i="5" s="1"/>
  <c r="P58" i="5"/>
  <c r="E55" i="5"/>
  <c r="F55" i="5"/>
  <c r="J55" i="5" s="1"/>
  <c r="D55" i="5"/>
  <c r="G39" i="5"/>
  <c r="H39" i="5"/>
  <c r="I39" i="5"/>
  <c r="J39" i="5"/>
  <c r="D42" i="6"/>
  <c r="D34" i="6"/>
  <c r="G34" i="6" s="1"/>
  <c r="D12" i="6"/>
  <c r="D6" i="6"/>
  <c r="E6" i="6"/>
  <c r="G6" i="6" s="1"/>
  <c r="E12" i="6"/>
  <c r="E34" i="6"/>
  <c r="V42" i="6"/>
  <c r="V34" i="6"/>
  <c r="V12" i="6"/>
  <c r="V6" i="6"/>
  <c r="O39" i="5"/>
  <c r="P39" i="5"/>
  <c r="Q39" i="5" s="1"/>
  <c r="D82" i="6"/>
  <c r="E82" i="6"/>
  <c r="G82" i="6" s="1"/>
  <c r="C82" i="6"/>
  <c r="C6" i="6"/>
  <c r="K6" i="6"/>
  <c r="M6" i="6" s="1"/>
  <c r="J6" i="6"/>
  <c r="G67" i="5"/>
  <c r="H67" i="5"/>
  <c r="I67" i="5"/>
  <c r="J67" i="5"/>
  <c r="G70" i="5"/>
  <c r="H70" i="5"/>
  <c r="I70" i="5"/>
  <c r="J70" i="5"/>
  <c r="G74" i="5"/>
  <c r="H74" i="5"/>
  <c r="I74" i="5"/>
  <c r="J74" i="5"/>
  <c r="G75" i="5"/>
  <c r="H75" i="5"/>
  <c r="I75" i="5"/>
  <c r="J75" i="5"/>
  <c r="G76" i="5"/>
  <c r="H76" i="5"/>
  <c r="I76" i="5"/>
  <c r="J76" i="5"/>
  <c r="G77" i="5"/>
  <c r="H77" i="5"/>
  <c r="I77" i="5"/>
  <c r="J77" i="5"/>
  <c r="G78" i="5"/>
  <c r="H78" i="5"/>
  <c r="I78" i="5"/>
  <c r="J78" i="5"/>
  <c r="G79" i="5"/>
  <c r="H79" i="5"/>
  <c r="I79" i="5"/>
  <c r="J79" i="5"/>
  <c r="G80" i="5"/>
  <c r="H80" i="5"/>
  <c r="I80" i="5"/>
  <c r="J80" i="5"/>
  <c r="G81" i="5"/>
  <c r="H81" i="5"/>
  <c r="I81" i="5"/>
  <c r="J81" i="5"/>
  <c r="G82" i="5"/>
  <c r="H82" i="5"/>
  <c r="I82" i="5"/>
  <c r="J82" i="5"/>
  <c r="G83" i="5"/>
  <c r="H83" i="5"/>
  <c r="I83" i="5"/>
  <c r="J83" i="5"/>
  <c r="G84" i="5"/>
  <c r="H84" i="5"/>
  <c r="I84" i="5"/>
  <c r="J84" i="5"/>
  <c r="G85" i="5"/>
  <c r="H85" i="5"/>
  <c r="I85" i="5"/>
  <c r="J85" i="5"/>
  <c r="G86" i="5"/>
  <c r="H86" i="5"/>
  <c r="I86" i="5"/>
  <c r="J86" i="5"/>
  <c r="G87" i="5"/>
  <c r="H87" i="5"/>
  <c r="I87" i="5"/>
  <c r="J87" i="5"/>
  <c r="J63" i="5"/>
  <c r="I63" i="5"/>
  <c r="H63" i="5"/>
  <c r="G63" i="5"/>
  <c r="O67" i="5"/>
  <c r="P67" i="5"/>
  <c r="O80" i="5"/>
  <c r="P80" i="5"/>
  <c r="R80" i="5" s="1"/>
  <c r="O81" i="5"/>
  <c r="P81" i="5"/>
  <c r="O82" i="5"/>
  <c r="R82" i="5" s="1"/>
  <c r="P82" i="5"/>
  <c r="O83" i="5"/>
  <c r="P83" i="5"/>
  <c r="R83" i="5" s="1"/>
  <c r="O84" i="5"/>
  <c r="P84" i="5"/>
  <c r="O85" i="5"/>
  <c r="Q85" i="5" s="1"/>
  <c r="P85" i="5"/>
  <c r="O86" i="5"/>
  <c r="P86" i="5"/>
  <c r="O87" i="5"/>
  <c r="P87" i="5"/>
  <c r="R87" i="5" s="1"/>
  <c r="O88" i="5"/>
  <c r="Q88" i="5" s="1"/>
  <c r="P88" i="5"/>
  <c r="O89" i="5"/>
  <c r="P89" i="5"/>
  <c r="F11" i="6"/>
  <c r="F7" i="6"/>
  <c r="F8" i="6"/>
  <c r="F9" i="6"/>
  <c r="F10" i="6"/>
  <c r="O75" i="5"/>
  <c r="R75" i="5" s="1"/>
  <c r="P75" i="5"/>
  <c r="O76" i="5"/>
  <c r="P76" i="5"/>
  <c r="O77" i="5"/>
  <c r="P77" i="5"/>
  <c r="R77" i="5" s="1"/>
  <c r="O78" i="5"/>
  <c r="P78" i="5"/>
  <c r="O79" i="5"/>
  <c r="P79" i="5"/>
  <c r="Q79" i="5"/>
  <c r="O33" i="5"/>
  <c r="P33" i="5"/>
  <c r="E31" i="5"/>
  <c r="F31" i="5"/>
  <c r="I31" i="5" s="1"/>
  <c r="D31" i="5"/>
  <c r="D15" i="5"/>
  <c r="E15" i="5"/>
  <c r="F15" i="5"/>
  <c r="J15" i="5"/>
  <c r="G15" i="6"/>
  <c r="H15" i="6"/>
  <c r="I15" i="6"/>
  <c r="L15" i="6"/>
  <c r="M15" i="6"/>
  <c r="O15" i="6"/>
  <c r="P15" i="6"/>
  <c r="P63" i="5"/>
  <c r="R63" i="5" s="1"/>
  <c r="O63" i="5"/>
  <c r="O34" i="5"/>
  <c r="R34" i="5" s="1"/>
  <c r="P34" i="5"/>
  <c r="E21" i="5"/>
  <c r="E26" i="5"/>
  <c r="C42" i="6"/>
  <c r="I42" i="6" s="1"/>
  <c r="C34" i="6"/>
  <c r="C12" i="6"/>
  <c r="H12" i="6" s="1"/>
  <c r="L31" i="5"/>
  <c r="M33" i="5"/>
  <c r="N33" i="5"/>
  <c r="K31" i="5"/>
  <c r="F36" i="6"/>
  <c r="G36" i="6"/>
  <c r="H36" i="6"/>
  <c r="I36" i="6"/>
  <c r="L36" i="6"/>
  <c r="L37" i="6"/>
  <c r="L38" i="6"/>
  <c r="L39" i="6"/>
  <c r="L40" i="6"/>
  <c r="L41" i="6"/>
  <c r="G59" i="5"/>
  <c r="H59" i="5"/>
  <c r="I59" i="5"/>
  <c r="J59" i="5"/>
  <c r="M59" i="5"/>
  <c r="N59" i="5"/>
  <c r="O59" i="5"/>
  <c r="Q59" i="5" s="1"/>
  <c r="P59" i="5"/>
  <c r="M89" i="5"/>
  <c r="N89" i="5"/>
  <c r="O70" i="5"/>
  <c r="P70" i="5"/>
  <c r="Q70" i="5" s="1"/>
  <c r="O74" i="5"/>
  <c r="P74" i="5"/>
  <c r="M70" i="5"/>
  <c r="N70" i="5"/>
  <c r="M74" i="5"/>
  <c r="N74" i="5"/>
  <c r="M75" i="5"/>
  <c r="N75" i="5"/>
  <c r="M76" i="5"/>
  <c r="N76" i="5"/>
  <c r="M77" i="5"/>
  <c r="N77" i="5"/>
  <c r="M78" i="5"/>
  <c r="N78" i="5"/>
  <c r="M79" i="5"/>
  <c r="N79" i="5"/>
  <c r="M80" i="5"/>
  <c r="N80" i="5"/>
  <c r="M81" i="5"/>
  <c r="N81" i="5"/>
  <c r="M83" i="5"/>
  <c r="N83" i="5"/>
  <c r="M85" i="5"/>
  <c r="N85" i="5"/>
  <c r="M86" i="5"/>
  <c r="N86" i="5"/>
  <c r="M87" i="5"/>
  <c r="N87" i="5"/>
  <c r="M88" i="5"/>
  <c r="N88" i="5"/>
  <c r="M36" i="6"/>
  <c r="P36" i="6"/>
  <c r="Q36" i="6" s="1"/>
  <c r="O36" i="6"/>
  <c r="E43" i="5"/>
  <c r="D21" i="5"/>
  <c r="I21" i="5" s="1"/>
  <c r="F21" i="5"/>
  <c r="P21" i="6"/>
  <c r="G34" i="5"/>
  <c r="I34" i="5"/>
  <c r="L18" i="6"/>
  <c r="L19" i="6"/>
  <c r="L20" i="6"/>
  <c r="L21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5" i="6"/>
  <c r="M86" i="6"/>
  <c r="M87" i="6"/>
  <c r="M88" i="6"/>
  <c r="M50" i="6"/>
  <c r="M51" i="6"/>
  <c r="M7" i="6"/>
  <c r="M8" i="6"/>
  <c r="M9" i="6"/>
  <c r="M10" i="6"/>
  <c r="M11" i="6"/>
  <c r="M13" i="6"/>
  <c r="M14" i="6"/>
  <c r="M16" i="6"/>
  <c r="M17" i="6"/>
  <c r="M18" i="6"/>
  <c r="M19" i="6"/>
  <c r="M20" i="6"/>
  <c r="M21" i="6"/>
  <c r="M22" i="6"/>
  <c r="M23" i="6"/>
  <c r="M24" i="6"/>
  <c r="M25" i="6"/>
  <c r="M26" i="6"/>
  <c r="M27" i="6"/>
  <c r="M30" i="6"/>
  <c r="M31" i="6"/>
  <c r="M32" i="6"/>
  <c r="M33" i="6"/>
  <c r="M35" i="6"/>
  <c r="M37" i="6"/>
  <c r="M38" i="6"/>
  <c r="M39" i="6"/>
  <c r="M40" i="6"/>
  <c r="M41" i="6"/>
  <c r="M43" i="6"/>
  <c r="M44" i="6"/>
  <c r="M45" i="6"/>
  <c r="M46" i="6"/>
  <c r="M47" i="6"/>
  <c r="M48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4" i="6"/>
  <c r="I85" i="6"/>
  <c r="I86" i="6"/>
  <c r="I87" i="6"/>
  <c r="I88" i="6"/>
  <c r="I50" i="6"/>
  <c r="I51" i="6"/>
  <c r="I7" i="6"/>
  <c r="I8" i="6"/>
  <c r="I9" i="6"/>
  <c r="I10" i="6"/>
  <c r="I11" i="6"/>
  <c r="I13" i="6"/>
  <c r="I14" i="6"/>
  <c r="I16" i="6"/>
  <c r="I17" i="6"/>
  <c r="I18" i="6"/>
  <c r="I19" i="6"/>
  <c r="I20" i="6"/>
  <c r="I22" i="6"/>
  <c r="I23" i="6"/>
  <c r="I24" i="6"/>
  <c r="I25" i="6"/>
  <c r="I26" i="6"/>
  <c r="I27" i="6"/>
  <c r="I30" i="6"/>
  <c r="I31" i="6"/>
  <c r="I32" i="6"/>
  <c r="I33" i="6"/>
  <c r="I35" i="6"/>
  <c r="I37" i="6"/>
  <c r="I38" i="6"/>
  <c r="I39" i="6"/>
  <c r="I40" i="6"/>
  <c r="I41" i="6"/>
  <c r="I43" i="6"/>
  <c r="I44" i="6"/>
  <c r="I45" i="6"/>
  <c r="I46" i="6"/>
  <c r="I47" i="6"/>
  <c r="I48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3" i="6"/>
  <c r="G84" i="6"/>
  <c r="G85" i="6"/>
  <c r="G86" i="6"/>
  <c r="G87" i="6"/>
  <c r="G88" i="6"/>
  <c r="G50" i="6"/>
  <c r="G51" i="6"/>
  <c r="G7" i="6"/>
  <c r="G8" i="6"/>
  <c r="G9" i="6"/>
  <c r="G10" i="6"/>
  <c r="G11" i="6"/>
  <c r="G13" i="6"/>
  <c r="G14" i="6"/>
  <c r="G16" i="6"/>
  <c r="G17" i="6"/>
  <c r="G18" i="6"/>
  <c r="G19" i="6"/>
  <c r="G20" i="6"/>
  <c r="G22" i="6"/>
  <c r="G23" i="6"/>
  <c r="G24" i="6"/>
  <c r="G25" i="6"/>
  <c r="G26" i="6"/>
  <c r="G27" i="6"/>
  <c r="G30" i="6"/>
  <c r="G31" i="6"/>
  <c r="G32" i="6"/>
  <c r="G33" i="6"/>
  <c r="G35" i="6"/>
  <c r="G37" i="6"/>
  <c r="G38" i="6"/>
  <c r="G39" i="6"/>
  <c r="G40" i="6"/>
  <c r="G41" i="6"/>
  <c r="G43" i="6"/>
  <c r="G44" i="6"/>
  <c r="G45" i="6"/>
  <c r="G46" i="6"/>
  <c r="G47" i="6"/>
  <c r="G48" i="6"/>
  <c r="O39" i="6"/>
  <c r="P39" i="6"/>
  <c r="O40" i="6"/>
  <c r="P40" i="6"/>
  <c r="R40" i="6" s="1"/>
  <c r="O41" i="6"/>
  <c r="P41" i="6"/>
  <c r="N56" i="5"/>
  <c r="N57" i="5"/>
  <c r="N61" i="5"/>
  <c r="N62" i="5"/>
  <c r="N12" i="5"/>
  <c r="N13" i="5"/>
  <c r="N14" i="5"/>
  <c r="N16" i="5"/>
  <c r="N17" i="5"/>
  <c r="N18" i="5"/>
  <c r="N19" i="5"/>
  <c r="N20" i="5"/>
  <c r="N22" i="5"/>
  <c r="N23" i="5"/>
  <c r="N24" i="5"/>
  <c r="N25" i="5"/>
  <c r="N27" i="5"/>
  <c r="N28" i="5"/>
  <c r="N29" i="5"/>
  <c r="N30" i="5"/>
  <c r="N32" i="5"/>
  <c r="N34" i="5"/>
  <c r="N36" i="5"/>
  <c r="N38" i="5"/>
  <c r="N40" i="5"/>
  <c r="N41" i="5"/>
  <c r="N42" i="5"/>
  <c r="N44" i="5"/>
  <c r="N45" i="5"/>
  <c r="N46" i="5"/>
  <c r="N47" i="5"/>
  <c r="N48" i="5"/>
  <c r="N49" i="5"/>
  <c r="N51" i="5"/>
  <c r="J56" i="5"/>
  <c r="J57" i="5"/>
  <c r="J61" i="5"/>
  <c r="J62" i="5"/>
  <c r="J12" i="5"/>
  <c r="J13" i="5"/>
  <c r="J14" i="5"/>
  <c r="J16" i="5"/>
  <c r="J17" i="5"/>
  <c r="J18" i="5"/>
  <c r="J19" i="5"/>
  <c r="J20" i="5"/>
  <c r="J22" i="5"/>
  <c r="J23" i="5"/>
  <c r="J24" i="5"/>
  <c r="J25" i="5"/>
  <c r="J27" i="5"/>
  <c r="J28" i="5"/>
  <c r="J29" i="5"/>
  <c r="J30" i="5"/>
  <c r="J32" i="5"/>
  <c r="J34" i="5"/>
  <c r="J36" i="5"/>
  <c r="J38" i="5"/>
  <c r="J40" i="5"/>
  <c r="J41" i="5"/>
  <c r="J42" i="5"/>
  <c r="J44" i="5"/>
  <c r="J45" i="5"/>
  <c r="J46" i="5"/>
  <c r="J47" i="5"/>
  <c r="J48" i="5"/>
  <c r="J49" i="5"/>
  <c r="J51" i="5"/>
  <c r="H56" i="5"/>
  <c r="H57" i="5"/>
  <c r="H61" i="5"/>
  <c r="H62" i="5"/>
  <c r="H93" i="5"/>
  <c r="H94" i="5"/>
  <c r="H95" i="5"/>
  <c r="H96" i="5"/>
  <c r="H98" i="5"/>
  <c r="H22" i="5"/>
  <c r="H23" i="5"/>
  <c r="H24" i="5"/>
  <c r="H25" i="5"/>
  <c r="H27" i="5"/>
  <c r="H28" i="5"/>
  <c r="H29" i="5"/>
  <c r="H30" i="5"/>
  <c r="H32" i="5"/>
  <c r="H34" i="5"/>
  <c r="H36" i="5"/>
  <c r="H38" i="5"/>
  <c r="H40" i="5"/>
  <c r="H41" i="5"/>
  <c r="H42" i="5"/>
  <c r="H44" i="5"/>
  <c r="H45" i="5"/>
  <c r="H46" i="5"/>
  <c r="H47" i="5"/>
  <c r="H48" i="5"/>
  <c r="H49" i="5"/>
  <c r="H51" i="5"/>
  <c r="H12" i="5"/>
  <c r="H13" i="5"/>
  <c r="H14" i="5"/>
  <c r="H16" i="5"/>
  <c r="H17" i="5"/>
  <c r="H18" i="5"/>
  <c r="H19" i="5"/>
  <c r="H20" i="5"/>
  <c r="L15" i="5"/>
  <c r="K15" i="5"/>
  <c r="P48" i="6"/>
  <c r="Q48" i="6" s="1"/>
  <c r="G56" i="5"/>
  <c r="G57" i="5"/>
  <c r="G45" i="5"/>
  <c r="G46" i="5"/>
  <c r="G47" i="5"/>
  <c r="G48" i="5"/>
  <c r="O25" i="5"/>
  <c r="P25" i="5"/>
  <c r="R25" i="5" s="1"/>
  <c r="M12" i="5"/>
  <c r="M13" i="5"/>
  <c r="M14" i="5"/>
  <c r="F23" i="6"/>
  <c r="H23" i="6"/>
  <c r="P23" i="6"/>
  <c r="I25" i="5"/>
  <c r="M61" i="5"/>
  <c r="O61" i="5"/>
  <c r="P61" i="5"/>
  <c r="Q61" i="5"/>
  <c r="I61" i="5"/>
  <c r="G61" i="5"/>
  <c r="O30" i="5"/>
  <c r="P30" i="5"/>
  <c r="Q30" i="5" s="1"/>
  <c r="L22" i="6"/>
  <c r="H41" i="6"/>
  <c r="F41" i="6"/>
  <c r="H39" i="6"/>
  <c r="F39" i="6"/>
  <c r="M34" i="5"/>
  <c r="G62" i="5"/>
  <c r="G30" i="5"/>
  <c r="I30" i="5"/>
  <c r="G25" i="5"/>
  <c r="F26" i="5"/>
  <c r="J26" i="5" s="1"/>
  <c r="D26" i="5"/>
  <c r="K34" i="6"/>
  <c r="P34" i="6" s="1"/>
  <c r="J34" i="6"/>
  <c r="M34" i="6" s="1"/>
  <c r="J12" i="6"/>
  <c r="K12" i="6"/>
  <c r="K50" i="5"/>
  <c r="L50" i="5"/>
  <c r="F21" i="6"/>
  <c r="H21" i="6"/>
  <c r="O62" i="5"/>
  <c r="Q62" i="5" s="1"/>
  <c r="P62" i="5"/>
  <c r="M62" i="5"/>
  <c r="I62" i="5"/>
  <c r="L44" i="6"/>
  <c r="O14" i="5"/>
  <c r="P14" i="5"/>
  <c r="Q14" i="5"/>
  <c r="P22" i="6"/>
  <c r="L10" i="6"/>
  <c r="L11" i="6"/>
  <c r="P47" i="5"/>
  <c r="L55" i="5"/>
  <c r="K55" i="5"/>
  <c r="M47" i="5"/>
  <c r="M48" i="5"/>
  <c r="M36" i="5"/>
  <c r="M32" i="5"/>
  <c r="M51" i="5"/>
  <c r="M44" i="5"/>
  <c r="M45" i="5"/>
  <c r="M46" i="5"/>
  <c r="G49" i="5"/>
  <c r="I49" i="5"/>
  <c r="E50" i="5"/>
  <c r="F50" i="5"/>
  <c r="J50" i="5"/>
  <c r="D50" i="5"/>
  <c r="M56" i="5"/>
  <c r="M57" i="5"/>
  <c r="I32" i="5"/>
  <c r="G32" i="5"/>
  <c r="L23" i="6"/>
  <c r="L24" i="6"/>
  <c r="L25" i="6"/>
  <c r="L50" i="6"/>
  <c r="L51" i="6"/>
  <c r="L47" i="6"/>
  <c r="L48" i="6"/>
  <c r="L13" i="6"/>
  <c r="L14" i="6"/>
  <c r="L16" i="6"/>
  <c r="F30" i="6"/>
  <c r="H30" i="6"/>
  <c r="L30" i="6"/>
  <c r="O30" i="6"/>
  <c r="P30" i="6"/>
  <c r="Q30" i="6"/>
  <c r="L43" i="5"/>
  <c r="G12" i="5"/>
  <c r="G13" i="5"/>
  <c r="L26" i="5"/>
  <c r="K26" i="5"/>
  <c r="L21" i="5"/>
  <c r="K21" i="5"/>
  <c r="E11" i="5"/>
  <c r="E10" i="5" s="1"/>
  <c r="E52" i="5" s="1"/>
  <c r="E92" i="5" s="1"/>
  <c r="F35" i="6"/>
  <c r="F37" i="6"/>
  <c r="F38" i="6"/>
  <c r="F40" i="6"/>
  <c r="F43" i="6"/>
  <c r="F44" i="6"/>
  <c r="F45" i="6"/>
  <c r="F46" i="6"/>
  <c r="F47" i="6"/>
  <c r="F48" i="6"/>
  <c r="K42" i="6"/>
  <c r="P42" i="6" s="1"/>
  <c r="J42" i="6"/>
  <c r="L37" i="5"/>
  <c r="K43" i="5"/>
  <c r="M43" i="5"/>
  <c r="K37" i="5"/>
  <c r="L11" i="5"/>
  <c r="K11" i="5"/>
  <c r="J82" i="6"/>
  <c r="O82" i="6" s="1"/>
  <c r="K82" i="6"/>
  <c r="P82" i="6" s="1"/>
  <c r="F11" i="5"/>
  <c r="P11" i="5" s="1"/>
  <c r="F37" i="5"/>
  <c r="E37" i="5"/>
  <c r="F43" i="5"/>
  <c r="P43" i="5" s="1"/>
  <c r="O49" i="5"/>
  <c r="P49" i="5"/>
  <c r="M49" i="5"/>
  <c r="L8" i="6"/>
  <c r="O47" i="6"/>
  <c r="P47" i="6"/>
  <c r="Q47" i="6" s="1"/>
  <c r="O48" i="6"/>
  <c r="H47" i="6"/>
  <c r="H48" i="6"/>
  <c r="P51" i="6"/>
  <c r="O51" i="6"/>
  <c r="R51" i="6"/>
  <c r="P50" i="6"/>
  <c r="O50" i="6"/>
  <c r="L45" i="6"/>
  <c r="L35" i="6"/>
  <c r="H8" i="6"/>
  <c r="H9" i="6"/>
  <c r="H35" i="6"/>
  <c r="H44" i="6"/>
  <c r="H45" i="6"/>
  <c r="F26" i="6"/>
  <c r="H26" i="6"/>
  <c r="F27" i="6"/>
  <c r="H27" i="6"/>
  <c r="F14" i="6"/>
  <c r="H14" i="6"/>
  <c r="F16" i="6"/>
  <c r="H16" i="6"/>
  <c r="F17" i="6"/>
  <c r="H17" i="6"/>
  <c r="F18" i="6"/>
  <c r="H18" i="6"/>
  <c r="F19" i="6"/>
  <c r="H19" i="6"/>
  <c r="F20" i="6"/>
  <c r="H20" i="6"/>
  <c r="P35" i="6"/>
  <c r="O35" i="6"/>
  <c r="Q35" i="6" s="1"/>
  <c r="P44" i="6"/>
  <c r="R44" i="6" s="1"/>
  <c r="O44" i="6"/>
  <c r="P45" i="6"/>
  <c r="Q45" i="6" s="1"/>
  <c r="O45" i="6"/>
  <c r="P46" i="6"/>
  <c r="O46" i="6"/>
  <c r="O14" i="6"/>
  <c r="P14" i="6"/>
  <c r="R14" i="6" s="1"/>
  <c r="O16" i="6"/>
  <c r="P16" i="6"/>
  <c r="Q16" i="6" s="1"/>
  <c r="O17" i="6"/>
  <c r="P17" i="6"/>
  <c r="Q17" i="6" s="1"/>
  <c r="O18" i="6"/>
  <c r="R18" i="6" s="1"/>
  <c r="P18" i="6"/>
  <c r="O19" i="6"/>
  <c r="P19" i="6"/>
  <c r="O20" i="6"/>
  <c r="P20" i="6"/>
  <c r="R20" i="6" s="1"/>
  <c r="O21" i="6"/>
  <c r="R21" i="6" s="1"/>
  <c r="O22" i="6"/>
  <c r="O23" i="6"/>
  <c r="O24" i="6"/>
  <c r="P24" i="6"/>
  <c r="O25" i="6"/>
  <c r="P25" i="6"/>
  <c r="O26" i="6"/>
  <c r="R26" i="6"/>
  <c r="P26" i="6"/>
  <c r="O27" i="6"/>
  <c r="P27" i="6"/>
  <c r="O8" i="6"/>
  <c r="P8" i="6"/>
  <c r="O9" i="6"/>
  <c r="P9" i="6"/>
  <c r="L26" i="6"/>
  <c r="L27" i="6"/>
  <c r="F22" i="6"/>
  <c r="H22" i="6"/>
  <c r="P17" i="5"/>
  <c r="O17" i="5"/>
  <c r="P42" i="5"/>
  <c r="O42" i="5"/>
  <c r="R42" i="5"/>
  <c r="P45" i="5"/>
  <c r="O45" i="5"/>
  <c r="Q45" i="5" s="1"/>
  <c r="P46" i="5"/>
  <c r="O46" i="5"/>
  <c r="R46" i="5"/>
  <c r="D43" i="5"/>
  <c r="F13" i="6"/>
  <c r="F24" i="6"/>
  <c r="F25" i="6"/>
  <c r="F31" i="6"/>
  <c r="F32" i="6"/>
  <c r="F33" i="6"/>
  <c r="F51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3" i="6"/>
  <c r="F85" i="6"/>
  <c r="F86" i="6"/>
  <c r="F87" i="6"/>
  <c r="F88" i="6"/>
  <c r="G16" i="5"/>
  <c r="G17" i="5"/>
  <c r="G18" i="5"/>
  <c r="G19" i="5"/>
  <c r="G20" i="5"/>
  <c r="G22" i="5"/>
  <c r="G23" i="5"/>
  <c r="G24" i="5"/>
  <c r="G27" i="5"/>
  <c r="G28" i="5"/>
  <c r="G29" i="5"/>
  <c r="G36" i="5"/>
  <c r="G38" i="5"/>
  <c r="G40" i="5"/>
  <c r="G41" i="5"/>
  <c r="G42" i="5"/>
  <c r="G44" i="5"/>
  <c r="G51" i="5"/>
  <c r="O7" i="6"/>
  <c r="P7" i="6"/>
  <c r="O10" i="6"/>
  <c r="P10" i="6"/>
  <c r="O11" i="6"/>
  <c r="P11" i="6"/>
  <c r="R11" i="6" s="1"/>
  <c r="O13" i="6"/>
  <c r="Q13" i="6"/>
  <c r="P13" i="6"/>
  <c r="O31" i="6"/>
  <c r="P31" i="6"/>
  <c r="Q31" i="6" s="1"/>
  <c r="O32" i="6"/>
  <c r="R32" i="6" s="1"/>
  <c r="P32" i="6"/>
  <c r="O33" i="6"/>
  <c r="P33" i="6"/>
  <c r="R33" i="6" s="1"/>
  <c r="O37" i="6"/>
  <c r="P37" i="6"/>
  <c r="O38" i="6"/>
  <c r="Q38" i="6" s="1"/>
  <c r="P38" i="6"/>
  <c r="O43" i="6"/>
  <c r="P43" i="6"/>
  <c r="H43" i="6"/>
  <c r="L43" i="6"/>
  <c r="L88" i="6"/>
  <c r="L87" i="6"/>
  <c r="L86" i="6"/>
  <c r="L85" i="6"/>
  <c r="L46" i="6"/>
  <c r="D37" i="5"/>
  <c r="O37" i="5" s="1"/>
  <c r="I23" i="5"/>
  <c r="I22" i="5"/>
  <c r="P23" i="5"/>
  <c r="R23" i="5"/>
  <c r="O23" i="5"/>
  <c r="P22" i="5"/>
  <c r="O22" i="5"/>
  <c r="Q22" i="5" s="1"/>
  <c r="P24" i="5"/>
  <c r="R24" i="5" s="1"/>
  <c r="O24" i="5"/>
  <c r="L7" i="6"/>
  <c r="H7" i="6"/>
  <c r="D11" i="5"/>
  <c r="L17" i="6"/>
  <c r="O53" i="6"/>
  <c r="P53" i="6"/>
  <c r="R53" i="6"/>
  <c r="O54" i="6"/>
  <c r="P54" i="6"/>
  <c r="R54" i="6" s="1"/>
  <c r="O55" i="6"/>
  <c r="O56" i="6"/>
  <c r="P56" i="6"/>
  <c r="Q56" i="6" s="1"/>
  <c r="O57" i="6"/>
  <c r="P57" i="6"/>
  <c r="O58" i="6"/>
  <c r="O59" i="6"/>
  <c r="O60" i="6"/>
  <c r="Q60" i="6" s="1"/>
  <c r="P60" i="6"/>
  <c r="O61" i="6"/>
  <c r="R61" i="6"/>
  <c r="P61" i="6"/>
  <c r="O62" i="6"/>
  <c r="P62" i="6"/>
  <c r="O63" i="6"/>
  <c r="P63" i="6"/>
  <c r="Q63" i="6" s="1"/>
  <c r="O64" i="6"/>
  <c r="Q64" i="6" s="1"/>
  <c r="R64" i="6"/>
  <c r="P64" i="6"/>
  <c r="O65" i="6"/>
  <c r="P65" i="6"/>
  <c r="Q65" i="6" s="1"/>
  <c r="O66" i="6"/>
  <c r="Q66" i="6" s="1"/>
  <c r="P66" i="6"/>
  <c r="O67" i="6"/>
  <c r="P67" i="6"/>
  <c r="Q67" i="6" s="1"/>
  <c r="O68" i="6"/>
  <c r="O69" i="6"/>
  <c r="Q69" i="6" s="1"/>
  <c r="O70" i="6"/>
  <c r="P70" i="6"/>
  <c r="Q70" i="6" s="1"/>
  <c r="O71" i="6"/>
  <c r="P71" i="6"/>
  <c r="Q71" i="6" s="1"/>
  <c r="O72" i="6"/>
  <c r="Q72" i="6" s="1"/>
  <c r="P72" i="6"/>
  <c r="O73" i="6"/>
  <c r="P73" i="6"/>
  <c r="Q73" i="6" s="1"/>
  <c r="O74" i="6"/>
  <c r="O75" i="6"/>
  <c r="O76" i="6"/>
  <c r="R76" i="6" s="1"/>
  <c r="P76" i="6"/>
  <c r="O77" i="6"/>
  <c r="P77" i="6"/>
  <c r="Q77" i="6" s="1"/>
  <c r="O78" i="6"/>
  <c r="Q78" i="6"/>
  <c r="P78" i="6"/>
  <c r="O79" i="6"/>
  <c r="R79" i="6" s="1"/>
  <c r="P79" i="6"/>
  <c r="O80" i="6"/>
  <c r="Q80" i="6" s="1"/>
  <c r="P80" i="6"/>
  <c r="R80" i="6" s="1"/>
  <c r="O81" i="6"/>
  <c r="O83" i="6"/>
  <c r="P83" i="6"/>
  <c r="O84" i="6"/>
  <c r="P84" i="6"/>
  <c r="O85" i="6"/>
  <c r="R85" i="6" s="1"/>
  <c r="P85" i="6"/>
  <c r="Q85" i="6" s="1"/>
  <c r="O86" i="6"/>
  <c r="R86" i="6"/>
  <c r="P86" i="6"/>
  <c r="O87" i="6"/>
  <c r="P87" i="6"/>
  <c r="R87" i="6" s="1"/>
  <c r="O88" i="6"/>
  <c r="P88" i="6"/>
  <c r="R88" i="6" s="1"/>
  <c r="H37" i="6"/>
  <c r="H38" i="6"/>
  <c r="H40" i="6"/>
  <c r="H46" i="6"/>
  <c r="H24" i="6"/>
  <c r="N24" i="6"/>
  <c r="H25" i="6"/>
  <c r="N25" i="6"/>
  <c r="I27" i="5"/>
  <c r="F97" i="5"/>
  <c r="P97" i="5" s="1"/>
  <c r="P55" i="6"/>
  <c r="P68" i="6"/>
  <c r="R68" i="6"/>
  <c r="Q68" i="6"/>
  <c r="O57" i="5"/>
  <c r="P57" i="5"/>
  <c r="H10" i="6"/>
  <c r="H11" i="6"/>
  <c r="H13" i="6"/>
  <c r="H31" i="6"/>
  <c r="H32" i="6"/>
  <c r="H33" i="6"/>
  <c r="H50" i="6"/>
  <c r="H51" i="6"/>
  <c r="H53" i="6"/>
  <c r="H54" i="6"/>
  <c r="H55" i="6"/>
  <c r="H56" i="6"/>
  <c r="H57" i="6"/>
  <c r="H59" i="6"/>
  <c r="H60" i="6"/>
  <c r="H61" i="6"/>
  <c r="H63" i="6"/>
  <c r="H64" i="6"/>
  <c r="H65" i="6"/>
  <c r="H66" i="6"/>
  <c r="H67" i="6"/>
  <c r="H69" i="6"/>
  <c r="H70" i="6"/>
  <c r="H71" i="6"/>
  <c r="H72" i="6"/>
  <c r="H73" i="6"/>
  <c r="H75" i="6"/>
  <c r="H76" i="6"/>
  <c r="H77" i="6"/>
  <c r="H78" i="6"/>
  <c r="H79" i="6"/>
  <c r="H80" i="6"/>
  <c r="H85" i="6"/>
  <c r="H86" i="6"/>
  <c r="H87" i="6"/>
  <c r="H88" i="6"/>
  <c r="N13" i="6"/>
  <c r="O27" i="5"/>
  <c r="Q27" i="5" s="1"/>
  <c r="P27" i="5"/>
  <c r="M27" i="5"/>
  <c r="O94" i="5"/>
  <c r="P94" i="5"/>
  <c r="Q94" i="5"/>
  <c r="O95" i="5"/>
  <c r="P95" i="5"/>
  <c r="Q95" i="5" s="1"/>
  <c r="O96" i="5"/>
  <c r="P96" i="5"/>
  <c r="R96" i="5" s="1"/>
  <c r="Q96" i="5"/>
  <c r="K97" i="5"/>
  <c r="O97" i="5" s="1"/>
  <c r="L97" i="5"/>
  <c r="M97" i="5"/>
  <c r="O98" i="5"/>
  <c r="Q98" i="5" s="1"/>
  <c r="P98" i="5"/>
  <c r="P93" i="5"/>
  <c r="Q93" i="5" s="1"/>
  <c r="O93" i="5"/>
  <c r="M96" i="5"/>
  <c r="N96" i="5"/>
  <c r="N95" i="5"/>
  <c r="M95" i="5"/>
  <c r="I93" i="5"/>
  <c r="J93" i="5"/>
  <c r="I94" i="5"/>
  <c r="J94" i="5"/>
  <c r="I95" i="5"/>
  <c r="J95" i="5"/>
  <c r="I96" i="5"/>
  <c r="J96" i="5"/>
  <c r="P20" i="5"/>
  <c r="R20" i="5"/>
  <c r="I12" i="5"/>
  <c r="I13" i="5"/>
  <c r="I16" i="5"/>
  <c r="I17" i="5"/>
  <c r="I18" i="5"/>
  <c r="I19" i="5"/>
  <c r="I28" i="5"/>
  <c r="I29" i="5"/>
  <c r="I36" i="5"/>
  <c r="I38" i="5"/>
  <c r="I40" i="5"/>
  <c r="I41" i="5"/>
  <c r="I42" i="5"/>
  <c r="I44" i="5"/>
  <c r="I47" i="5"/>
  <c r="I48" i="5"/>
  <c r="I98" i="5"/>
  <c r="J98" i="5"/>
  <c r="O38" i="5"/>
  <c r="P38" i="5"/>
  <c r="M38" i="5"/>
  <c r="M40" i="5"/>
  <c r="M41" i="5"/>
  <c r="M42" i="5"/>
  <c r="O32" i="5"/>
  <c r="P32" i="5"/>
  <c r="M28" i="5"/>
  <c r="M29" i="5"/>
  <c r="M30" i="5"/>
  <c r="O28" i="5"/>
  <c r="P28" i="5"/>
  <c r="Q28" i="5"/>
  <c r="O29" i="5"/>
  <c r="P29" i="5"/>
  <c r="P18" i="5"/>
  <c r="O18" i="5"/>
  <c r="P19" i="5"/>
  <c r="Q19" i="5" s="1"/>
  <c r="O19" i="5"/>
  <c r="O56" i="5"/>
  <c r="R56" i="5" s="1"/>
  <c r="Q56" i="5"/>
  <c r="P56" i="5"/>
  <c r="M98" i="5"/>
  <c r="N98" i="5"/>
  <c r="N6" i="6"/>
  <c r="N33" i="6"/>
  <c r="M16" i="5"/>
  <c r="O16" i="5"/>
  <c r="P16" i="5"/>
  <c r="Q16" i="5" s="1"/>
  <c r="O47" i="5"/>
  <c r="Q47" i="5" s="1"/>
  <c r="P40" i="5"/>
  <c r="O40" i="5"/>
  <c r="R40" i="5" s="1"/>
  <c r="P41" i="5"/>
  <c r="Q41" i="5" s="1"/>
  <c r="R41" i="5"/>
  <c r="O41" i="5"/>
  <c r="P36" i="5"/>
  <c r="O36" i="5"/>
  <c r="L9" i="6"/>
  <c r="L31" i="6"/>
  <c r="L32" i="6"/>
  <c r="L33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C11" i="5"/>
  <c r="C10" i="5" s="1"/>
  <c r="C52" i="5" s="1"/>
  <c r="C99" i="5" s="1"/>
  <c r="C15" i="5"/>
  <c r="C24" i="5"/>
  <c r="C21" i="5" s="1"/>
  <c r="C50" i="5"/>
  <c r="C55" i="5"/>
  <c r="C54" i="5" s="1"/>
  <c r="C53" i="5" s="1"/>
  <c r="C60" i="5"/>
  <c r="C97" i="5"/>
  <c r="O12" i="5"/>
  <c r="R12" i="5" s="1"/>
  <c r="P12" i="5"/>
  <c r="P13" i="5"/>
  <c r="O13" i="5"/>
  <c r="Q13" i="5"/>
  <c r="P44" i="5"/>
  <c r="O44" i="5"/>
  <c r="Q44" i="5" s="1"/>
  <c r="O48" i="5"/>
  <c r="P48" i="5"/>
  <c r="R48" i="5" s="1"/>
  <c r="O51" i="5"/>
  <c r="R51" i="5"/>
  <c r="P51" i="5"/>
  <c r="M19" i="5"/>
  <c r="M24" i="5"/>
  <c r="M21" i="5" s="1"/>
  <c r="C43" i="5"/>
  <c r="N50" i="6"/>
  <c r="N17" i="6"/>
  <c r="N21" i="6"/>
  <c r="N31" i="6"/>
  <c r="N32" i="6"/>
  <c r="N34" i="6"/>
  <c r="N12" i="6"/>
  <c r="N11" i="6"/>
  <c r="N10" i="6"/>
  <c r="N9" i="6"/>
  <c r="I24" i="5"/>
  <c r="H68" i="6"/>
  <c r="H62" i="6"/>
  <c r="P75" i="6"/>
  <c r="R75" i="6" s="1"/>
  <c r="P69" i="6"/>
  <c r="R69" i="6" s="1"/>
  <c r="P59" i="6"/>
  <c r="P58" i="6"/>
  <c r="Q58" i="6"/>
  <c r="H58" i="6"/>
  <c r="P74" i="6"/>
  <c r="Q74" i="6" s="1"/>
  <c r="H74" i="6"/>
  <c r="H81" i="6"/>
  <c r="P81" i="6"/>
  <c r="Q81" i="6"/>
  <c r="N49" i="6"/>
  <c r="N52" i="6"/>
  <c r="I57" i="5"/>
  <c r="I56" i="5"/>
  <c r="R58" i="6"/>
  <c r="Q55" i="6"/>
  <c r="Q61" i="6"/>
  <c r="R55" i="6"/>
  <c r="R71" i="6"/>
  <c r="V49" i="6"/>
  <c r="R65" i="6"/>
  <c r="J97" i="5"/>
  <c r="K35" i="5"/>
  <c r="O35" i="5" s="1"/>
  <c r="N31" i="5"/>
  <c r="O43" i="5"/>
  <c r="O31" i="5"/>
  <c r="R94" i="5"/>
  <c r="R62" i="6"/>
  <c r="Q62" i="6"/>
  <c r="R56" i="6"/>
  <c r="R81" i="6"/>
  <c r="R93" i="5"/>
  <c r="N50" i="5"/>
  <c r="R57" i="6"/>
  <c r="Q57" i="6"/>
  <c r="R59" i="6"/>
  <c r="Q59" i="6"/>
  <c r="R14" i="5"/>
  <c r="Q53" i="6"/>
  <c r="Q86" i="6"/>
  <c r="R78" i="6"/>
  <c r="R36" i="6"/>
  <c r="M42" i="6"/>
  <c r="L42" i="6"/>
  <c r="O6" i="6"/>
  <c r="F82" i="6"/>
  <c r="Q43" i="6"/>
  <c r="N11" i="5"/>
  <c r="N55" i="5"/>
  <c r="M50" i="5"/>
  <c r="L54" i="5"/>
  <c r="L53" i="5" s="1"/>
  <c r="Q25" i="5"/>
  <c r="N97" i="5"/>
  <c r="Q87" i="5"/>
  <c r="M55" i="5"/>
  <c r="O11" i="5"/>
  <c r="M11" i="5"/>
  <c r="G31" i="5"/>
  <c r="R49" i="5"/>
  <c r="N21" i="5"/>
  <c r="L10" i="5"/>
  <c r="N10" i="5" s="1"/>
  <c r="J31" i="5"/>
  <c r="P55" i="5"/>
  <c r="Q55" i="5" s="1"/>
  <c r="N60" i="5"/>
  <c r="P26" i="5"/>
  <c r="M15" i="5"/>
  <c r="N26" i="5"/>
  <c r="M37" i="5"/>
  <c r="N15" i="5"/>
  <c r="M26" i="5"/>
  <c r="N37" i="5"/>
  <c r="K10" i="5"/>
  <c r="O26" i="5"/>
  <c r="L35" i="5"/>
  <c r="M35" i="5" s="1"/>
  <c r="M31" i="5"/>
  <c r="R81" i="5"/>
  <c r="Q67" i="5"/>
  <c r="Q86" i="5"/>
  <c r="R76" i="5"/>
  <c r="Q81" i="5"/>
  <c r="R67" i="5"/>
  <c r="Q76" i="5"/>
  <c r="Q65" i="5"/>
  <c r="Q57" i="5"/>
  <c r="R65" i="5"/>
  <c r="Q63" i="5"/>
  <c r="G55" i="5"/>
  <c r="H55" i="5"/>
  <c r="Q38" i="5"/>
  <c r="R19" i="5"/>
  <c r="O50" i="5"/>
  <c r="I50" i="5"/>
  <c r="Q42" i="5"/>
  <c r="Q18" i="5"/>
  <c r="R38" i="5"/>
  <c r="Q17" i="5"/>
  <c r="O15" i="5"/>
  <c r="R17" i="5"/>
  <c r="E35" i="5"/>
  <c r="I43" i="5"/>
  <c r="H37" i="5"/>
  <c r="F35" i="5"/>
  <c r="P37" i="5"/>
  <c r="R37" i="5" s="1"/>
  <c r="G37" i="5"/>
  <c r="I26" i="5"/>
  <c r="R18" i="5"/>
  <c r="P50" i="5"/>
  <c r="R62" i="5"/>
  <c r="H50" i="5"/>
  <c r="G50" i="5"/>
  <c r="H26" i="5"/>
  <c r="Q33" i="5"/>
  <c r="R88" i="5"/>
  <c r="R86" i="5"/>
  <c r="Q69" i="5"/>
  <c r="G43" i="5"/>
  <c r="G21" i="5"/>
  <c r="J21" i="5"/>
  <c r="H31" i="5"/>
  <c r="G26" i="5"/>
  <c r="R13" i="5"/>
  <c r="Q90" i="5"/>
  <c r="R57" i="5"/>
  <c r="Q64" i="5"/>
  <c r="Q72" i="5"/>
  <c r="R36" i="5"/>
  <c r="Q91" i="5"/>
  <c r="O55" i="5"/>
  <c r="I55" i="5"/>
  <c r="R39" i="5"/>
  <c r="R84" i="5"/>
  <c r="Q82" i="5"/>
  <c r="G60" i="5"/>
  <c r="R73" i="5"/>
  <c r="R70" i="5"/>
  <c r="R69" i="5"/>
  <c r="D54" i="5"/>
  <c r="I54" i="5" s="1"/>
  <c r="I60" i="5"/>
  <c r="F54" i="5"/>
  <c r="F53" i="5"/>
  <c r="H53" i="5" s="1"/>
  <c r="P60" i="5"/>
  <c r="H60" i="5"/>
  <c r="J60" i="5"/>
  <c r="J43" i="5"/>
  <c r="G35" i="5"/>
  <c r="J37" i="5"/>
  <c r="D35" i="5"/>
  <c r="J35" i="5" s="1"/>
  <c r="H35" i="5"/>
  <c r="P31" i="5"/>
  <c r="Q31" i="5"/>
  <c r="Q29" i="5"/>
  <c r="Q23" i="5"/>
  <c r="H21" i="5"/>
  <c r="G15" i="5"/>
  <c r="P15" i="5"/>
  <c r="R15" i="5" s="1"/>
  <c r="I15" i="5"/>
  <c r="H15" i="5"/>
  <c r="Q39" i="6"/>
  <c r="R50" i="6"/>
  <c r="O42" i="6"/>
  <c r="H34" i="6"/>
  <c r="I34" i="6"/>
  <c r="R16" i="6"/>
  <c r="Q50" i="5"/>
  <c r="R50" i="5"/>
  <c r="G54" i="5"/>
  <c r="H54" i="5"/>
  <c r="I35" i="5"/>
  <c r="Q22" i="6"/>
  <c r="Q50" i="6"/>
  <c r="K49" i="6"/>
  <c r="R17" i="6"/>
  <c r="L6" i="6"/>
  <c r="R47" i="6"/>
  <c r="R23" i="6"/>
  <c r="R22" i="6"/>
  <c r="Q25" i="6"/>
  <c r="P12" i="6"/>
  <c r="R39" i="6"/>
  <c r="R37" i="6"/>
  <c r="Q9" i="6"/>
  <c r="Q27" i="6"/>
  <c r="Q51" i="6"/>
  <c r="R41" i="6"/>
  <c r="Q40" i="6"/>
  <c r="Q26" i="6"/>
  <c r="Q20" i="6"/>
  <c r="R19" i="6"/>
  <c r="M12" i="6"/>
  <c r="L12" i="6"/>
  <c r="K52" i="6"/>
  <c r="R8" i="6"/>
  <c r="F12" i="6"/>
  <c r="R30" i="6"/>
  <c r="Q15" i="6"/>
  <c r="G12" i="6"/>
  <c r="R25" i="6"/>
  <c r="Q23" i="6"/>
  <c r="Q41" i="6"/>
  <c r="I12" i="6"/>
  <c r="R27" i="6"/>
  <c r="R24" i="6"/>
  <c r="Q28" i="6"/>
  <c r="D49" i="6"/>
  <c r="D52" i="6"/>
  <c r="D89" i="6" s="1"/>
  <c r="F34" i="6"/>
  <c r="Q33" i="6"/>
  <c r="R31" i="6"/>
  <c r="Q7" i="6"/>
  <c r="Q46" i="6"/>
  <c r="Q24" i="6"/>
  <c r="R43" i="6"/>
  <c r="Q37" i="6"/>
  <c r="R13" i="6"/>
  <c r="R10" i="6"/>
  <c r="R45" i="6"/>
  <c r="R35" i="6"/>
  <c r="R29" i="6"/>
  <c r="F6" i="6"/>
  <c r="R7" i="6"/>
  <c r="R9" i="6"/>
  <c r="H42" i="6"/>
  <c r="G42" i="6"/>
  <c r="R46" i="6"/>
  <c r="F42" i="6"/>
  <c r="Q29" i="6"/>
  <c r="Q19" i="6"/>
  <c r="P6" i="6"/>
  <c r="Q8" i="6"/>
  <c r="I6" i="6"/>
  <c r="H6" i="6"/>
  <c r="Q10" i="6"/>
  <c r="E49" i="6"/>
  <c r="G49" i="6" s="1"/>
  <c r="Q58" i="5"/>
  <c r="P21" i="5"/>
  <c r="Q74" i="5"/>
  <c r="R68" i="5"/>
  <c r="M60" i="5"/>
  <c r="R31" i="5"/>
  <c r="R61" i="5"/>
  <c r="Q80" i="5"/>
  <c r="R45" i="5"/>
  <c r="R85" i="5"/>
  <c r="Q83" i="5"/>
  <c r="R29" i="5"/>
  <c r="R59" i="5"/>
  <c r="Q77" i="5"/>
  <c r="R28" i="5"/>
  <c r="R79" i="5"/>
  <c r="Q26" i="5"/>
  <c r="Q71" i="5"/>
  <c r="Q24" i="5"/>
  <c r="R33" i="5"/>
  <c r="Q84" i="5"/>
  <c r="R90" i="5"/>
  <c r="R91" i="5"/>
  <c r="R78" i="5"/>
  <c r="Q36" i="5"/>
  <c r="Q89" i="5"/>
  <c r="R26" i="5"/>
  <c r="Q66" i="5"/>
  <c r="Q78" i="5"/>
  <c r="Q75" i="5"/>
  <c r="R89" i="5"/>
  <c r="K54" i="5"/>
  <c r="K53" i="5"/>
  <c r="Q60" i="5"/>
  <c r="N54" i="5"/>
  <c r="R74" i="5"/>
  <c r="P54" i="5"/>
  <c r="R60" i="5"/>
  <c r="M54" i="5"/>
  <c r="R32" i="5"/>
  <c r="Q51" i="5"/>
  <c r="Q49" i="5"/>
  <c r="Q48" i="5"/>
  <c r="Q46" i="5"/>
  <c r="N43" i="5"/>
  <c r="Q32" i="5"/>
  <c r="M10" i="5"/>
  <c r="R47" i="5"/>
  <c r="K89" i="6"/>
  <c r="E52" i="6"/>
  <c r="P52" i="6" s="1"/>
  <c r="R6" i="6"/>
  <c r="Q6" i="6"/>
  <c r="F52" i="6"/>
  <c r="N53" i="5" l="1"/>
  <c r="P53" i="5"/>
  <c r="M53" i="5"/>
  <c r="L92" i="5"/>
  <c r="R11" i="5"/>
  <c r="Q11" i="5"/>
  <c r="R42" i="6"/>
  <c r="Q42" i="6"/>
  <c r="R97" i="5"/>
  <c r="Q97" i="5"/>
  <c r="R34" i="6"/>
  <c r="Q43" i="5"/>
  <c r="R43" i="5"/>
  <c r="I49" i="6"/>
  <c r="P35" i="5"/>
  <c r="Q18" i="6"/>
  <c r="Q44" i="6"/>
  <c r="L34" i="6"/>
  <c r="L49" i="6" s="1"/>
  <c r="L52" i="6" s="1"/>
  <c r="L89" i="6" s="1"/>
  <c r="C49" i="6"/>
  <c r="F10" i="5"/>
  <c r="Q37" i="5"/>
  <c r="G11" i="5"/>
  <c r="H11" i="5"/>
  <c r="R98" i="5"/>
  <c r="Q76" i="6"/>
  <c r="Q79" i="6"/>
  <c r="Q12" i="5"/>
  <c r="Q87" i="6"/>
  <c r="R67" i="6"/>
  <c r="H43" i="5"/>
  <c r="E89" i="6"/>
  <c r="K52" i="5"/>
  <c r="K92" i="5" s="1"/>
  <c r="K99" i="5" s="1"/>
  <c r="H49" i="6"/>
  <c r="L52" i="5"/>
  <c r="R16" i="5"/>
  <c r="Q15" i="5"/>
  <c r="R38" i="6"/>
  <c r="R55" i="5"/>
  <c r="O21" i="5"/>
  <c r="I37" i="5"/>
  <c r="R30" i="5"/>
  <c r="R22" i="5"/>
  <c r="R72" i="6"/>
  <c r="R73" i="6"/>
  <c r="R63" i="6"/>
  <c r="I97" i="5"/>
  <c r="R77" i="6"/>
  <c r="R70" i="6"/>
  <c r="R48" i="6"/>
  <c r="D10" i="5"/>
  <c r="O34" i="6"/>
  <c r="Q34" i="6" s="1"/>
  <c r="R66" i="6"/>
  <c r="G52" i="6"/>
  <c r="Q21" i="6"/>
  <c r="R95" i="5"/>
  <c r="R44" i="5"/>
  <c r="R27" i="5"/>
  <c r="J11" i="5"/>
  <c r="Q32" i="6"/>
  <c r="O12" i="6"/>
  <c r="Q12" i="6" s="1"/>
  <c r="Q34" i="5"/>
  <c r="O54" i="5"/>
  <c r="F49" i="6"/>
  <c r="N35" i="5"/>
  <c r="I11" i="5"/>
  <c r="D53" i="5"/>
  <c r="Q40" i="5"/>
  <c r="H97" i="5"/>
  <c r="Q88" i="6"/>
  <c r="Q11" i="6"/>
  <c r="Q14" i="6"/>
  <c r="P49" i="6"/>
  <c r="J54" i="5"/>
  <c r="Q54" i="6"/>
  <c r="R60" i="6"/>
  <c r="Q75" i="6"/>
  <c r="J49" i="6"/>
  <c r="R74" i="6"/>
  <c r="Q21" i="5" l="1"/>
  <c r="R21" i="5"/>
  <c r="L99" i="5"/>
  <c r="M92" i="5"/>
  <c r="N92" i="5"/>
  <c r="R12" i="6"/>
  <c r="F89" i="6"/>
  <c r="G89" i="6"/>
  <c r="P89" i="6"/>
  <c r="Q35" i="5"/>
  <c r="R35" i="5"/>
  <c r="Q54" i="5"/>
  <c r="R54" i="5"/>
  <c r="M49" i="6"/>
  <c r="J52" i="6"/>
  <c r="I53" i="5"/>
  <c r="O53" i="5"/>
  <c r="R53" i="5" s="1"/>
  <c r="J53" i="5"/>
  <c r="I10" i="5"/>
  <c r="F52" i="5"/>
  <c r="J10" i="5"/>
  <c r="G10" i="5"/>
  <c r="H10" i="5"/>
  <c r="P10" i="5"/>
  <c r="Q49" i="6"/>
  <c r="D52" i="5"/>
  <c r="O10" i="5"/>
  <c r="N52" i="5"/>
  <c r="M52" i="5"/>
  <c r="C52" i="6"/>
  <c r="O49" i="6"/>
  <c r="R49" i="6" s="1"/>
  <c r="N99" i="5" l="1"/>
  <c r="M99" i="5"/>
  <c r="R10" i="5"/>
  <c r="Q10" i="5"/>
  <c r="G52" i="5"/>
  <c r="J52" i="5"/>
  <c r="I52" i="5"/>
  <c r="H52" i="5"/>
  <c r="F92" i="5"/>
  <c r="O52" i="5"/>
  <c r="D92" i="5"/>
  <c r="C89" i="6"/>
  <c r="O52" i="6"/>
  <c r="H52" i="6"/>
  <c r="I52" i="6"/>
  <c r="Q53" i="5"/>
  <c r="P52" i="5"/>
  <c r="J89" i="6"/>
  <c r="M89" i="6" s="1"/>
  <c r="M52" i="6"/>
  <c r="Q52" i="6" l="1"/>
  <c r="R52" i="6"/>
  <c r="O89" i="6"/>
  <c r="I89" i="6"/>
  <c r="H89" i="6"/>
  <c r="D99" i="5"/>
  <c r="O99" i="5" s="1"/>
  <c r="O92" i="5"/>
  <c r="R52" i="5"/>
  <c r="Q52" i="5"/>
  <c r="I92" i="5"/>
  <c r="P92" i="5"/>
  <c r="J92" i="5"/>
  <c r="G92" i="5"/>
  <c r="H92" i="5"/>
  <c r="F99" i="5"/>
  <c r="Q92" i="5" l="1"/>
  <c r="R92" i="5"/>
  <c r="I99" i="5"/>
  <c r="J99" i="5"/>
  <c r="H99" i="5"/>
  <c r="P99" i="5"/>
  <c r="R89" i="6"/>
  <c r="Q89" i="6"/>
  <c r="R99" i="5" l="1"/>
  <c r="Q99" i="5"/>
</calcChain>
</file>

<file path=xl/sharedStrings.xml><?xml version="1.0" encoding="utf-8"?>
<sst xmlns="http://schemas.openxmlformats.org/spreadsheetml/2006/main" count="327" uniqueCount="285">
  <si>
    <t>Кредитування</t>
  </si>
  <si>
    <t xml:space="preserve">Надання пільгового довгострокового кредиту громадянам на будівництво (реконструкцію) та придбання житла </t>
  </si>
  <si>
    <t>Повернення кредитів, наданих для кредитування громадян на будівництво (реконструкцію) та придбання житла</t>
  </si>
  <si>
    <t>Надання державного пільгового кредиту індивідуальним сільським забудовникам</t>
  </si>
  <si>
    <t>Всьго видатків</t>
  </si>
  <si>
    <t>Дані</t>
  </si>
  <si>
    <t>Чернівецької області</t>
  </si>
  <si>
    <t>Код бюджетної класифікації</t>
  </si>
  <si>
    <t>Найменування доходів</t>
  </si>
  <si>
    <t>Надійшло з початку року</t>
  </si>
  <si>
    <t>Процент виконання</t>
  </si>
  <si>
    <t>5</t>
  </si>
  <si>
    <t>9</t>
  </si>
  <si>
    <t>10</t>
  </si>
  <si>
    <t>11</t>
  </si>
  <si>
    <t>12</t>
  </si>
  <si>
    <t>14</t>
  </si>
  <si>
    <t>Податкові надходження</t>
  </si>
  <si>
    <t>Неподаткові надходження</t>
  </si>
  <si>
    <t>Інші надходження</t>
  </si>
  <si>
    <t>Цільові фонди</t>
  </si>
  <si>
    <t>Разом доходів</t>
  </si>
  <si>
    <t>Всього доходів</t>
  </si>
  <si>
    <t xml:space="preserve">  </t>
  </si>
  <si>
    <t>Найменування видатків</t>
  </si>
  <si>
    <t>900201</t>
  </si>
  <si>
    <t xml:space="preserve">Разом видатків </t>
  </si>
  <si>
    <t>900202</t>
  </si>
  <si>
    <t>900300</t>
  </si>
  <si>
    <t>Перевищення доходів над видатками (дефіцит бюджету)</t>
  </si>
  <si>
    <t xml:space="preserve">III. Джерела фінансування дефіциту : </t>
  </si>
  <si>
    <t xml:space="preserve">Зміна залишків коштів місцевих бюджетів та бюджетних установ, що утримуються з  місцевих бюджетів </t>
  </si>
  <si>
    <t xml:space="preserve">Залишки на початок року </t>
  </si>
  <si>
    <t xml:space="preserve">Залишки на кінець звітного періоду </t>
  </si>
  <si>
    <t>Фінансування за рахунок коштів бюджетів різних рівнів та державних фондів</t>
  </si>
  <si>
    <t>Позики, одержані з державних фондів</t>
  </si>
  <si>
    <t xml:space="preserve">         одержано позик</t>
  </si>
  <si>
    <t xml:space="preserve">         погашено  позик</t>
  </si>
  <si>
    <t>Позики, одержані з бюджетів вищих рівнів</t>
  </si>
  <si>
    <t>Позики, одержані з бюджетів нижчих рівнів</t>
  </si>
  <si>
    <t xml:space="preserve">Фінансування за рахунок  позик Національного банку України </t>
  </si>
  <si>
    <t>Позики Національного банку України для фінансування дефіциту бюджету</t>
  </si>
  <si>
    <t xml:space="preserve">          зміна залишків коштів на рахунках бюджетних установ</t>
  </si>
  <si>
    <t xml:space="preserve">          зміна готівкових залишків коштів</t>
  </si>
  <si>
    <t>Фінансування за рахунок комерційних банків</t>
  </si>
  <si>
    <t>Позики комерційних банків для фінансування  дефіциту бюджету</t>
  </si>
  <si>
    <t xml:space="preserve">          одержано позик</t>
  </si>
  <si>
    <t xml:space="preserve">          погашено позик</t>
  </si>
  <si>
    <t>Інше внутрішнє фінансування</t>
  </si>
  <si>
    <t>Коригування</t>
  </si>
  <si>
    <t>Разом коштів, отриманих з усіх джерел фінансування дефіциту бюджету</t>
  </si>
  <si>
    <t>Державне мито</t>
  </si>
  <si>
    <t xml:space="preserve">Власні надходження бюджетних установ </t>
  </si>
  <si>
    <t>Офіційні трансферти</t>
  </si>
  <si>
    <t>Від органів державного управління</t>
  </si>
  <si>
    <t>Кошти, одержані із загального фонду до бюджету розвитку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</si>
  <si>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</si>
  <si>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</si>
  <si>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Інші неподаткові надходження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</si>
  <si>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</si>
  <si>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</si>
  <si>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</si>
  <si>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</si>
  <si>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</si>
  <si>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</si>
  <si>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Дотації</t>
  </si>
  <si>
    <t>Субвенції</t>
  </si>
  <si>
    <t>Доходи від операцій з капіталом</t>
  </si>
  <si>
    <t xml:space="preserve">про виконання місцевих бюджетів  </t>
  </si>
  <si>
    <t>Податок на прибуток підприємств</t>
  </si>
  <si>
    <t>Доходи від власності та підприємницької діяльності</t>
  </si>
  <si>
    <t>15</t>
  </si>
  <si>
    <t>3</t>
  </si>
  <si>
    <t>8</t>
  </si>
  <si>
    <t>13</t>
  </si>
  <si>
    <t>Резервний фонд</t>
  </si>
  <si>
    <t>Загальний фонд</t>
  </si>
  <si>
    <t>Спеціальний фонд</t>
  </si>
  <si>
    <t>Разом</t>
  </si>
  <si>
    <t>Офіційні трансферти з іншої                                                                                              частини бюджету</t>
  </si>
  <si>
    <t xml:space="preserve">Застверджено місцевими радами на 2005 рік </t>
  </si>
  <si>
    <t>Доходи від операцій  з кредитування та надання гарантій</t>
  </si>
  <si>
    <t>Затверджено обласною радою  на 2010 рік із урахуванням змін</t>
  </si>
  <si>
    <t>Виконано з початку року</t>
  </si>
  <si>
    <t>Збір за місця для паркування транспортних засобів </t>
  </si>
  <si>
    <t>Туристичний збір </t>
  </si>
  <si>
    <t>Єдиний податок  </t>
  </si>
  <si>
    <t>Інші податки та збори</t>
  </si>
  <si>
    <t>Екологічний податок</t>
  </si>
  <si>
    <t>24170000</t>
  </si>
  <si>
    <t>Надходження коштів пайової участі у розвитку інфраструктури населеного пункту</t>
  </si>
  <si>
    <t>Плата за використання інших природних ресурсів  </t>
  </si>
  <si>
    <t>41030300</t>
  </si>
  <si>
    <t>41035000</t>
  </si>
  <si>
    <t>Кошти, що передаються до районних та мiських  бюджетiв з міських (міст районного значення), селищних, сільських та районних у містах бюджетів</t>
  </si>
  <si>
    <t>Дотації вирівнювання, що передаються з районних та міських (обласного значення) бюджетів</t>
  </si>
  <si>
    <t>Інші субвенції</t>
  </si>
  <si>
    <t>41010600</t>
  </si>
  <si>
    <t>41020300</t>
  </si>
  <si>
    <t>Субвенція на утримання об"єктів спільного користування чи ліквідацію негативних наслідків діяльності об"їктів спільного користування</t>
  </si>
  <si>
    <t>Усього доходів</t>
  </si>
  <si>
    <t>16</t>
  </si>
  <si>
    <t>17</t>
  </si>
  <si>
    <t>Базова дотація</t>
  </si>
  <si>
    <t>Організація та проведення громадських робіт</t>
  </si>
  <si>
    <t>6</t>
  </si>
  <si>
    <t>7</t>
  </si>
  <si>
    <t>2000</t>
  </si>
  <si>
    <t>3000</t>
  </si>
  <si>
    <t>3100</t>
  </si>
  <si>
    <t>3110</t>
  </si>
  <si>
    <t>3130</t>
  </si>
  <si>
    <t>3140</t>
  </si>
  <si>
    <t>Повернення коштів, наданих для кредитування індивідуальних сільських забудовників</t>
  </si>
  <si>
    <t>Відхилення (+/-) до плану на рік</t>
  </si>
  <si>
    <t>Плата за надання адміністративних послуг</t>
  </si>
  <si>
    <t>0100</t>
  </si>
  <si>
    <t>0180</t>
  </si>
  <si>
    <t>1000</t>
  </si>
  <si>
    <t>Соціальний захист ветеранів війни та праці</t>
  </si>
  <si>
    <t>3030</t>
  </si>
  <si>
    <t>3180</t>
  </si>
  <si>
    <t>3190</t>
  </si>
  <si>
    <t>3240</t>
  </si>
  <si>
    <t>4000</t>
  </si>
  <si>
    <t>5000</t>
  </si>
  <si>
    <t>6000</t>
  </si>
  <si>
    <t>7000</t>
  </si>
  <si>
    <t>8000</t>
  </si>
  <si>
    <t>8100</t>
  </si>
  <si>
    <t>7600</t>
  </si>
  <si>
    <t>7300</t>
  </si>
  <si>
    <t>7400</t>
  </si>
  <si>
    <t>Реверсна дотація </t>
  </si>
  <si>
    <t xml:space="preserve">Всього видатків </t>
  </si>
  <si>
    <t>Код типової програмної класифікації видатків та кредитування місцевих бюджетів</t>
  </si>
  <si>
    <t>Акцизний податок з вироблених в Україні підакцизних товарів (продукції)</t>
  </si>
  <si>
    <t xml:space="preserve"> I. Доходи  по області (загальний та спеціальний фонди)</t>
  </si>
  <si>
    <t>II  Видатки  по області (загальний та спеціальний фонди)</t>
  </si>
  <si>
    <t>0150</t>
  </si>
  <si>
    <t>Економічна діяльність</t>
  </si>
  <si>
    <t>Інші програми та заходи, пов'язані з економічною діяльністю</t>
  </si>
  <si>
    <t>Інша діяльність</t>
  </si>
  <si>
    <t>Захист населення і територій від надзвичайних ситуацій</t>
  </si>
  <si>
    <t>8200</t>
  </si>
  <si>
    <t>8300</t>
  </si>
  <si>
    <t>8400</t>
  </si>
  <si>
    <t>8700</t>
  </si>
  <si>
    <t>Громадський порядок та безпека</t>
  </si>
  <si>
    <t>Охорона навколишнього природного середовища</t>
  </si>
  <si>
    <t>7100</t>
  </si>
  <si>
    <t>Сільське, лісове, рибне господарство та мисливство</t>
  </si>
  <si>
    <t>Інші заклади та заходи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</si>
  <si>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</si>
  <si>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</si>
  <si>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</si>
  <si>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Керівництво і управління у відповідній сфері у містах (місті Києві), селищах, селах, об’єднаних територіальних громадах</t>
  </si>
  <si>
    <t>Інша діяльність у сфері державного управління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</si>
  <si>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</si>
  <si>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</si>
  <si>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</si>
  <si>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обробки інформації з нарахування та виплати допомог і компенсацій</t>
  </si>
  <si>
    <t>Забезпечення реалізації окремих програм для осіб з інвалідністю</t>
  </si>
  <si>
    <t>9110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</si>
  <si>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</si>
  <si>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</si>
  <si>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</si>
  <si>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</si>
  <si>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води</t>
  </si>
  <si>
    <t>Акцизний податок з ввезених на митну територію України підакцизних товарів (продукції) 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</si>
  <si>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</si>
  <si>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</si>
  <si>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Адміністративні збори та платежі, доходи від некомерційної господарської діяльності </t>
  </si>
  <si>
    <t>Надходження від орендної плати за користування цілісним майновим комплексом та іншим державним майном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</si>
  <si>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</si>
  <si>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</si>
  <si>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</si>
  <si>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8600</t>
  </si>
  <si>
    <t>Обслуговування місцевого боргу</t>
  </si>
  <si>
    <t>42000000</t>
  </si>
  <si>
    <t>Від Європейського Союзу, урядів іноземних держав, міжнародних організацій, донорських установ</t>
  </si>
  <si>
    <t>4</t>
  </si>
  <si>
    <t>Відхилення (+;-)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</si>
  <si>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</si>
  <si>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</si>
  <si>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Заклади і заходи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</si>
  <si>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</si>
  <si>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</si>
  <si>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</si>
  <si>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Відхилення  (+;-)</t>
  </si>
  <si>
    <t>Податок та збір на доходи фізичних осіб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</si>
  <si>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</si>
  <si>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41033900</t>
  </si>
  <si>
    <t>41034400</t>
  </si>
  <si>
    <t>41035400</t>
  </si>
  <si>
    <t>41037300</t>
  </si>
  <si>
    <t>Освітня субвенція з державного бюджету місцевим бюджетам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</si>
  <si>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</si>
  <si>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</si>
  <si>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</si>
  <si>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Відхилення від кошторисних призначень (+/-)</t>
  </si>
  <si>
    <t>Процент виконання до плану року</t>
  </si>
  <si>
    <t>Охорона здоров'я</t>
  </si>
  <si>
    <t>Зв'язок, телекомунікації та інформатика</t>
  </si>
  <si>
    <t>7500</t>
  </si>
  <si>
    <t>Податки на власність</t>
  </si>
  <si>
    <t>12000000</t>
  </si>
  <si>
    <t>Окремі податки і збори, що зараховуються до місцевих бюджетів 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</si>
  <si>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</si>
  <si>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пректів з реконструкції, капітального ремонту приймальних відділень в опорних закладах охорони здоров"я у госпітальних округах</t>
  </si>
  <si>
    <t>Рентна плата за користування надрами місцевого значення</t>
  </si>
  <si>
    <t>Податки і збори, не віднесені до інших категорій, та кошти, що передаються (отримуються) відповідно до бюджетного законодавства</t>
  </si>
  <si>
    <t>(тис. грн)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</si>
  <si>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</si>
  <si>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</si>
  <si>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</si>
  <si>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</si>
  <si>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</si>
  <si>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</si>
  <si>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</si>
  <si>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7200</t>
  </si>
  <si>
    <t>Газове господарство</t>
  </si>
  <si>
    <t>Субвенція з державного бюджету місцевим бюджетам на розроблення комплексних планів просторового розвитку територій територіальних громад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</si>
  <si>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</si>
  <si>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(по шифровому звіту)</t>
  </si>
  <si>
    <t>Субвенція з державного бюджету місцевим бюджетам на забезпечення окремих видатків районних рад, спрямованих на виконання їх повноважень</t>
  </si>
  <si>
    <t>Збір за забруднення навколишнього природного середовища  </t>
  </si>
  <si>
    <t>Виплата компенсації реабілітованим</t>
  </si>
  <si>
    <t>41021400</t>
  </si>
  <si>
    <t>Процент виконання до плану 2025 року</t>
  </si>
  <si>
    <t>Плата за ліцензії у сфері діяльності з організації та проведення азартних ігор і за ліцензії на випуск та проведення лотерей</t>
  </si>
  <si>
    <t>41031900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</si>
  <si>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</si>
  <si>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41035800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</si>
  <si>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</si>
  <si>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41036000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</si>
  <si>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</si>
  <si>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</si>
  <si>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Надання інших внутрішніх кредитів</t>
  </si>
  <si>
    <t>4120</t>
  </si>
  <si>
    <t>Повернення внутрішніх кредитів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</si>
  <si>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</si>
  <si>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</si>
  <si>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41021300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</si>
  <si>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</t>
  </si>
  <si>
    <t>41030900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</si>
  <si>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</si>
  <si>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</si>
  <si>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</si>
  <si>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</si>
  <si>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</si>
  <si>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</si>
  <si>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Реалізація державної політики у молодіжній сфері та сфері з утвердження української національної та громадянської ідентичності</t>
  </si>
  <si>
    <t>Регіональний розвиток та інші інвестиційні проекти</t>
  </si>
  <si>
    <t>Транспорт та транспортна інфраструктура, дорожнє господарство</t>
  </si>
  <si>
    <t>Медіа (Засоби масової інформації)</t>
  </si>
  <si>
    <t>41032900</t>
  </si>
  <si>
    <t>Субвенція з державного бюджету місцевим бюджетам на виконання окремих заходів з реалізації соціального проекту `Активні парки - локації здорової України`</t>
  </si>
  <si>
    <t>41037500</t>
  </si>
  <si>
    <t>Субвенція з державного бюджету місцевим бюджетам на реалізацію публічних інвестиційних проектів у сфері охорони здоров`я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</si>
  <si>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</si>
  <si>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</si>
  <si>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Затверджено  на 2025 рік із урахуванням змін</t>
  </si>
  <si>
    <t>Затверджено на 2025 рік із урахуванням змін (кошторисні призначення)</t>
  </si>
  <si>
    <t>Затверджено   на 2025 рік з урахуванням змін</t>
  </si>
  <si>
    <t>Затверджено  на 2025 рік із урахуванням змін (кошторисні призначення)</t>
  </si>
  <si>
    <t>Затверджено  на 2025 рік з урахуванням змін (кошторисні призначення)</t>
  </si>
  <si>
    <t>41033500</t>
  </si>
  <si>
    <t>41033600</t>
  </si>
  <si>
    <t>41033800</t>
  </si>
  <si>
    <t>41032800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</si>
  <si>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</si>
  <si>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</si>
  <si>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</si>
  <si>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</si>
  <si>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41030800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</si>
  <si>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</si>
  <si>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</si>
  <si>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Субвенція з державного бюджету місцевим бюджетам на реалізацію проектів в рамках Програми відновлення України ІІІ</t>
  </si>
  <si>
    <t>41038800</t>
  </si>
  <si>
    <t>за січень-вересень 2025 року</t>
  </si>
  <si>
    <t>План на січень-вересень 2025 року</t>
  </si>
  <si>
    <t>Відхилення на січень-вересень 2025 року (+/-)</t>
  </si>
  <si>
    <t xml:space="preserve">Процент виконання до плану на січень-вересень 2025 року </t>
  </si>
  <si>
    <t>Відхилення до плану на січень-вересень 2025 року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</si>
</sst>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8" formatCode="_-* #,##0_р_._-;\-* #,##0_р_._-;_-* &quot;-&quot;_р_._-;_-@_-"/>
    <numFmt numFmtId="189" formatCode="_-* #,##0.00_р_._-;\-* #,##0.00_р_._-;_-* &quot;-&quot;??_р_._-;_-@_-"/>
    <numFmt numFmtId="191" formatCode="0.0"/>
    <numFmt numFmtId="200" formatCode="#,##0.0"/>
    <numFmt numFmtId="210" formatCode="0.0%"/>
    <numFmt numFmtId="212" formatCode="#,##0.000"/>
  </numFmts>
  <fonts count="8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Times New Roman Cyr"/>
      <family val="1"/>
      <charset val="204"/>
    </font>
    <font>
      <sz val="8"/>
      <name val="Arial Cyr"/>
      <charset val="204"/>
    </font>
    <font>
      <b/>
      <sz val="12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i/>
      <sz val="15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i/>
      <sz val="10"/>
      <color indexed="10"/>
      <name val="Times New Roman Cyr"/>
      <family val="1"/>
      <charset val="204"/>
    </font>
    <font>
      <sz val="12"/>
      <color indexed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1"/>
      <color indexed="10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Arial Cyr"/>
      <charset val="204"/>
    </font>
    <font>
      <i/>
      <sz val="12"/>
      <color indexed="10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sz val="16"/>
      <name val="Times New Roman Cyr"/>
      <family val="1"/>
      <charset val="204"/>
    </font>
    <font>
      <i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4"/>
      <name val="Times New Roman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6"/>
      <name val="Times New Roman Cyr"/>
      <charset val="204"/>
    </font>
    <font>
      <sz val="10"/>
      <name val="Arial"/>
      <family val="2"/>
      <charset val="204"/>
    </font>
    <font>
      <sz val="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4"/>
      <color rgb="FFFF0000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0"/>
      <color rgb="FFFF0000"/>
      <name val="Times New Roman Cyr"/>
      <family val="1"/>
      <charset val="204"/>
    </font>
    <font>
      <sz val="10"/>
      <name val="Calibri"/>
      <family val="2"/>
      <charset val="204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2" borderId="0" applyNumberFormat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Alignment="0" applyProtection="0"/>
    <xf numFmtId="0" fontId="43" fillId="5" borderId="0" applyNumberFormat="0" applyBorder="0" applyAlignment="0" applyProtection="0"/>
    <xf numFmtId="0" fontId="43" fillId="6" borderId="0" applyNumberFormat="0" applyBorder="0" applyAlignment="0" applyProtection="0"/>
    <xf numFmtId="0" fontId="43" fillId="7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5" borderId="0" applyNumberFormat="0" applyBorder="0" applyAlignment="0" applyProtection="0"/>
    <xf numFmtId="0" fontId="43" fillId="8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55" fillId="0" borderId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45" fillId="7" borderId="1" applyNumberFormat="0" applyAlignment="0" applyProtection="0"/>
    <xf numFmtId="9" fontId="1" fillId="0" borderId="0" applyFont="0" applyFill="0" applyBorder="0" applyAlignment="0" applyProtection="0"/>
    <xf numFmtId="0" fontId="54" fillId="4" borderId="0" applyNumberFormat="0" applyBorder="0" applyAlignment="0" applyProtection="0"/>
    <xf numFmtId="0" fontId="46" fillId="0" borderId="2" applyNumberFormat="0" applyFill="0" applyAlignment="0" applyProtection="0"/>
    <xf numFmtId="0" fontId="47" fillId="0" borderId="3" applyNumberFormat="0" applyFill="0" applyAlignment="0" applyProtection="0"/>
    <xf numFmtId="0" fontId="48" fillId="0" borderId="4" applyNumberFormat="0" applyFill="0" applyAlignment="0" applyProtection="0"/>
    <xf numFmtId="0" fontId="48" fillId="0" borderId="0" applyNumberFormat="0" applyFill="0" applyBorder="0" applyAlignment="0" applyProtection="0"/>
    <xf numFmtId="0" fontId="55" fillId="0" borderId="0"/>
    <xf numFmtId="0" fontId="63" fillId="0" borderId="0"/>
    <xf numFmtId="0" fontId="64" fillId="0" borderId="0"/>
    <xf numFmtId="0" fontId="65" fillId="0" borderId="0"/>
    <xf numFmtId="0" fontId="67" fillId="0" borderId="0"/>
    <xf numFmtId="0" fontId="31" fillId="0" borderId="0"/>
    <xf numFmtId="0" fontId="69" fillId="0" borderId="0"/>
    <xf numFmtId="0" fontId="52" fillId="0" borderId="5" applyNumberFormat="0" applyFill="0" applyAlignment="0" applyProtection="0"/>
    <xf numFmtId="0" fontId="49" fillId="20" borderId="6" applyNumberFormat="0" applyAlignment="0" applyProtection="0"/>
    <xf numFmtId="0" fontId="50" fillId="0" borderId="0" applyNumberFormat="0" applyFill="0" applyBorder="0" applyAlignment="0" applyProtection="0"/>
    <xf numFmtId="0" fontId="70" fillId="0" borderId="0"/>
    <xf numFmtId="0" fontId="55" fillId="0" borderId="0"/>
    <xf numFmtId="0" fontId="62" fillId="0" borderId="0"/>
    <xf numFmtId="0" fontId="69" fillId="0" borderId="0"/>
    <xf numFmtId="0" fontId="57" fillId="0" borderId="0"/>
    <xf numFmtId="0" fontId="2" fillId="0" borderId="0"/>
    <xf numFmtId="0" fontId="3" fillId="0" borderId="0"/>
    <xf numFmtId="0" fontId="3" fillId="0" borderId="0"/>
    <xf numFmtId="0" fontId="43" fillId="22" borderId="7" applyNumberFormat="0" applyFont="0" applyAlignment="0" applyProtection="0"/>
    <xf numFmtId="0" fontId="62" fillId="22" borderId="7" applyNumberFormat="0" applyFont="0" applyAlignment="0" applyProtection="0"/>
    <xf numFmtId="0" fontId="51" fillId="21" borderId="0" applyNumberFormat="0" applyBorder="0" applyAlignment="0" applyProtection="0"/>
    <xf numFmtId="0" fontId="56" fillId="0" borderId="0"/>
    <xf numFmtId="0" fontId="53" fillId="0" borderId="0" applyNumberForma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</cellStyleXfs>
  <cellXfs count="275">
    <xf numFmtId="0" fontId="0" fillId="0" borderId="0" xfId="0"/>
    <xf numFmtId="0" fontId="8" fillId="0" borderId="0" xfId="66" applyFont="1" applyFill="1" applyProtection="1"/>
    <xf numFmtId="0" fontId="5" fillId="0" borderId="0" xfId="66" applyFont="1" applyFill="1" applyAlignment="1" applyProtection="1">
      <alignment horizontal="left" vertical="center"/>
    </xf>
    <xf numFmtId="0" fontId="10" fillId="0" borderId="0" xfId="66" applyFont="1" applyProtection="1"/>
    <xf numFmtId="0" fontId="11" fillId="0" borderId="8" xfId="66" applyFont="1" applyBorder="1" applyAlignment="1" applyProtection="1">
      <alignment horizontal="center" vertical="center"/>
    </xf>
    <xf numFmtId="0" fontId="8" fillId="0" borderId="0" xfId="66" applyFont="1" applyProtection="1"/>
    <xf numFmtId="0" fontId="6" fillId="0" borderId="8" xfId="66" applyFont="1" applyBorder="1" applyAlignment="1" applyProtection="1">
      <alignment horizontal="center" vertical="center" wrapText="1"/>
    </xf>
    <xf numFmtId="191" fontId="9" fillId="0" borderId="8" xfId="66" applyNumberFormat="1" applyFont="1" applyBorder="1" applyProtection="1">
      <protection locked="0"/>
    </xf>
    <xf numFmtId="0" fontId="6" fillId="23" borderId="8" xfId="66" applyFont="1" applyFill="1" applyBorder="1" applyAlignment="1" applyProtection="1">
      <alignment horizontal="center" vertical="center"/>
    </xf>
    <xf numFmtId="0" fontId="6" fillId="23" borderId="8" xfId="66" applyFont="1" applyFill="1" applyBorder="1" applyAlignment="1" applyProtection="1">
      <alignment horizontal="center" vertical="center" wrapText="1"/>
    </xf>
    <xf numFmtId="191" fontId="6" fillId="23" borderId="8" xfId="66" applyNumberFormat="1" applyFont="1" applyFill="1" applyBorder="1" applyProtection="1"/>
    <xf numFmtId="0" fontId="11" fillId="0" borderId="0" xfId="0" applyFont="1" applyProtection="1"/>
    <xf numFmtId="0" fontId="2" fillId="0" borderId="0" xfId="66" applyFont="1" applyProtection="1"/>
    <xf numFmtId="0" fontId="10" fillId="0" borderId="8" xfId="66" applyFont="1" applyBorder="1" applyAlignment="1" applyProtection="1">
      <alignment horizontal="center" vertical="center"/>
    </xf>
    <xf numFmtId="191" fontId="13" fillId="0" borderId="8" xfId="66" applyNumberFormat="1" applyFont="1" applyBorder="1" applyProtection="1">
      <protection locked="0"/>
    </xf>
    <xf numFmtId="49" fontId="11" fillId="0" borderId="8" xfId="66" applyNumberFormat="1" applyFont="1" applyBorder="1" applyAlignment="1" applyProtection="1">
      <alignment horizontal="center" vertical="top" wrapText="1"/>
    </xf>
    <xf numFmtId="0" fontId="11" fillId="0" borderId="8" xfId="66" applyFont="1" applyBorder="1" applyAlignment="1" applyProtection="1">
      <alignment horizontal="center" vertical="top" wrapText="1"/>
    </xf>
    <xf numFmtId="0" fontId="7" fillId="0" borderId="8" xfId="66" applyFont="1" applyBorder="1" applyAlignment="1" applyProtection="1">
      <alignment vertical="center" wrapText="1"/>
    </xf>
    <xf numFmtId="0" fontId="18" fillId="0" borderId="0" xfId="66" applyFont="1" applyAlignment="1" applyProtection="1"/>
    <xf numFmtId="0" fontId="19" fillId="0" borderId="0" xfId="66" applyFont="1" applyFill="1" applyAlignment="1" applyProtection="1"/>
    <xf numFmtId="0" fontId="17" fillId="0" borderId="0" xfId="67" applyFont="1" applyAlignment="1" applyProtection="1"/>
    <xf numFmtId="0" fontId="16" fillId="0" borderId="0" xfId="66" applyFont="1" applyFill="1" applyAlignment="1" applyProtection="1"/>
    <xf numFmtId="0" fontId="21" fillId="0" borderId="0" xfId="66" applyFont="1" applyFill="1" applyProtection="1"/>
    <xf numFmtId="0" fontId="21" fillId="0" borderId="0" xfId="66" applyFont="1" applyProtection="1"/>
    <xf numFmtId="0" fontId="22" fillId="0" borderId="0" xfId="0" applyFont="1" applyProtection="1"/>
    <xf numFmtId="0" fontId="24" fillId="0" borderId="0" xfId="66" applyFont="1" applyProtection="1"/>
    <xf numFmtId="200" fontId="24" fillId="0" borderId="0" xfId="66" applyNumberFormat="1" applyFont="1" applyProtection="1"/>
    <xf numFmtId="0" fontId="8" fillId="0" borderId="0" xfId="66" applyFont="1" applyAlignment="1" applyProtection="1">
      <alignment horizontal="center"/>
    </xf>
    <xf numFmtId="0" fontId="26" fillId="0" borderId="0" xfId="66" applyFont="1" applyProtection="1"/>
    <xf numFmtId="0" fontId="6" fillId="0" borderId="9" xfId="66" applyFont="1" applyFill="1" applyBorder="1" applyAlignment="1" applyProtection="1">
      <alignment horizontal="center" wrapText="1"/>
    </xf>
    <xf numFmtId="0" fontId="8" fillId="0" borderId="0" xfId="66" applyFont="1" applyAlignment="1" applyProtection="1">
      <alignment wrapText="1"/>
    </xf>
    <xf numFmtId="49" fontId="11" fillId="0" borderId="10" xfId="66" applyNumberFormat="1" applyFont="1" applyBorder="1" applyAlignment="1" applyProtection="1">
      <alignment horizontal="center" vertical="top" wrapText="1"/>
    </xf>
    <xf numFmtId="191" fontId="8" fillId="0" borderId="0" xfId="66" applyNumberFormat="1" applyFont="1" applyBorder="1" applyAlignment="1" applyProtection="1">
      <alignment wrapText="1"/>
    </xf>
    <xf numFmtId="191" fontId="8" fillId="0" borderId="0" xfId="66" applyNumberFormat="1" applyFont="1" applyBorder="1" applyAlignment="1" applyProtection="1">
      <alignment horizontal="center"/>
    </xf>
    <xf numFmtId="191" fontId="8" fillId="0" borderId="0" xfId="66" applyNumberFormat="1" applyFont="1" applyBorder="1" applyAlignment="1" applyProtection="1">
      <alignment horizontal="center" vertical="center" wrapText="1"/>
    </xf>
    <xf numFmtId="191" fontId="8" fillId="0" borderId="0" xfId="66" applyNumberFormat="1" applyFont="1" applyAlignment="1" applyProtection="1">
      <alignment wrapText="1"/>
    </xf>
    <xf numFmtId="191" fontId="8" fillId="0" borderId="0" xfId="66" applyNumberFormat="1" applyFont="1" applyAlignment="1" applyProtection="1">
      <alignment horizontal="center"/>
    </xf>
    <xf numFmtId="191" fontId="6" fillId="0" borderId="0" xfId="66" applyNumberFormat="1" applyFont="1" applyBorder="1" applyAlignment="1" applyProtection="1">
      <alignment horizontal="center" vertical="center" wrapText="1"/>
    </xf>
    <xf numFmtId="191" fontId="29" fillId="0" borderId="0" xfId="0" applyNumberFormat="1" applyFont="1" applyBorder="1" applyAlignment="1">
      <alignment horizontal="center" vertical="center"/>
    </xf>
    <xf numFmtId="191" fontId="13" fillId="0" borderId="8" xfId="66" applyNumberFormat="1" applyFont="1" applyFill="1" applyBorder="1" applyProtection="1">
      <protection locked="0"/>
    </xf>
    <xf numFmtId="191" fontId="8" fillId="0" borderId="0" xfId="66" applyNumberFormat="1" applyFont="1" applyBorder="1" applyProtection="1"/>
    <xf numFmtId="191" fontId="8" fillId="0" borderId="0" xfId="66" applyNumberFormat="1" applyFont="1" applyProtection="1"/>
    <xf numFmtId="0" fontId="6" fillId="0" borderId="0" xfId="66" applyFont="1" applyFill="1" applyAlignment="1" applyProtection="1">
      <alignment horizontal="center" wrapText="1"/>
    </xf>
    <xf numFmtId="2" fontId="8" fillId="0" borderId="0" xfId="66" applyNumberFormat="1" applyFont="1" applyFill="1" applyProtection="1"/>
    <xf numFmtId="200" fontId="6" fillId="0" borderId="0" xfId="68" applyNumberFormat="1" applyFont="1" applyAlignment="1" applyProtection="1">
      <alignment horizontal="center"/>
    </xf>
    <xf numFmtId="191" fontId="27" fillId="0" borderId="0" xfId="66" applyNumberFormat="1" applyFont="1" applyFill="1" applyBorder="1" applyProtection="1"/>
    <xf numFmtId="191" fontId="28" fillId="0" borderId="0" xfId="66" applyNumberFormat="1" applyFont="1" applyFill="1" applyBorder="1" applyProtection="1"/>
    <xf numFmtId="0" fontId="24" fillId="0" borderId="0" xfId="66" applyFont="1" applyFill="1" applyProtection="1"/>
    <xf numFmtId="0" fontId="2" fillId="0" borderId="0" xfId="66" applyFont="1" applyFill="1" applyProtection="1"/>
    <xf numFmtId="0" fontId="23" fillId="0" borderId="0" xfId="66" applyFont="1" applyFill="1" applyProtection="1"/>
    <xf numFmtId="0" fontId="8" fillId="0" borderId="0" xfId="0" applyFont="1" applyFill="1" applyBorder="1" applyAlignment="1" applyProtection="1">
      <alignment vertical="center"/>
    </xf>
    <xf numFmtId="0" fontId="11" fillId="0" borderId="11" xfId="66" applyFont="1" applyFill="1" applyBorder="1" applyAlignment="1" applyProtection="1">
      <alignment horizontal="centerContinuous" vertical="center" wrapText="1"/>
    </xf>
    <xf numFmtId="0" fontId="11" fillId="0" borderId="11" xfId="66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Continuous" vertical="center" wrapText="1"/>
    </xf>
    <xf numFmtId="0" fontId="11" fillId="0" borderId="8" xfId="66" applyFont="1" applyFill="1" applyBorder="1" applyAlignment="1" applyProtection="1">
      <alignment horizontal="centerContinuous" vertical="center" wrapText="1"/>
    </xf>
    <xf numFmtId="0" fontId="11" fillId="0" borderId="12" xfId="0" applyFont="1" applyFill="1" applyBorder="1" applyAlignment="1" applyProtection="1">
      <alignment horizontal="centerContinuous" vertical="center" wrapText="1"/>
    </xf>
    <xf numFmtId="0" fontId="11" fillId="0" borderId="11" xfId="0" applyFont="1" applyFill="1" applyBorder="1" applyAlignment="1" applyProtection="1">
      <alignment horizontal="centerContinuous" vertical="center" wrapText="1"/>
    </xf>
    <xf numFmtId="0" fontId="26" fillId="0" borderId="0" xfId="66" applyFont="1" applyFill="1" applyProtection="1"/>
    <xf numFmtId="0" fontId="11" fillId="0" borderId="8" xfId="66" applyFont="1" applyFill="1" applyBorder="1" applyAlignment="1" applyProtection="1">
      <alignment horizontal="center" vertical="center" wrapText="1"/>
    </xf>
    <xf numFmtId="49" fontId="4" fillId="0" borderId="8" xfId="66" applyNumberFormat="1" applyFont="1" applyFill="1" applyBorder="1" applyAlignment="1" applyProtection="1">
      <alignment horizontal="center"/>
    </xf>
    <xf numFmtId="49" fontId="25" fillId="0" borderId="8" xfId="66" applyNumberFormat="1" applyFont="1" applyFill="1" applyBorder="1" applyAlignment="1" applyProtection="1">
      <alignment horizontal="center"/>
    </xf>
    <xf numFmtId="49" fontId="25" fillId="0" borderId="8" xfId="66" applyNumberFormat="1" applyFont="1" applyFill="1" applyBorder="1" applyAlignment="1" applyProtection="1">
      <alignment horizontal="center" vertical="center" wrapText="1"/>
    </xf>
    <xf numFmtId="49" fontId="25" fillId="24" borderId="8" xfId="66" applyNumberFormat="1" applyFont="1" applyFill="1" applyBorder="1" applyAlignment="1" applyProtection="1">
      <alignment horizontal="center"/>
    </xf>
    <xf numFmtId="49" fontId="34" fillId="0" borderId="8" xfId="66" applyNumberFormat="1" applyFont="1" applyFill="1" applyBorder="1" applyAlignment="1" applyProtection="1">
      <alignment horizontal="center" vertical="center" wrapText="1"/>
    </xf>
    <xf numFmtId="49" fontId="25" fillId="23" borderId="8" xfId="66" applyNumberFormat="1" applyFont="1" applyFill="1" applyBorder="1" applyAlignment="1" applyProtection="1">
      <alignment horizontal="center"/>
    </xf>
    <xf numFmtId="49" fontId="25" fillId="0" borderId="8" xfId="66" applyNumberFormat="1" applyFont="1" applyBorder="1" applyAlignment="1" applyProtection="1">
      <alignment horizontal="center"/>
    </xf>
    <xf numFmtId="0" fontId="33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center"/>
    </xf>
    <xf numFmtId="0" fontId="33" fillId="0" borderId="8" xfId="66" applyFont="1" applyFill="1" applyBorder="1" applyProtection="1">
      <protection locked="0"/>
    </xf>
    <xf numFmtId="200" fontId="32" fillId="23" borderId="8" xfId="66" applyNumberFormat="1" applyFont="1" applyFill="1" applyBorder="1" applyAlignment="1" applyProtection="1">
      <alignment horizontal="right"/>
    </xf>
    <xf numFmtId="0" fontId="11" fillId="0" borderId="13" xfId="0" applyFont="1" applyFill="1" applyBorder="1" applyAlignment="1" applyProtection="1">
      <alignment horizontal="center" vertical="center" wrapText="1"/>
    </xf>
    <xf numFmtId="200" fontId="8" fillId="0" borderId="0" xfId="66" applyNumberFormat="1" applyFont="1" applyFill="1" applyProtection="1"/>
    <xf numFmtId="49" fontId="25" fillId="25" borderId="8" xfId="66" applyNumberFormat="1" applyFont="1" applyFill="1" applyBorder="1" applyAlignment="1" applyProtection="1">
      <alignment horizontal="center" vertical="center" wrapText="1"/>
    </xf>
    <xf numFmtId="0" fontId="23" fillId="25" borderId="0" xfId="66" applyFont="1" applyFill="1" applyProtection="1"/>
    <xf numFmtId="0" fontId="24" fillId="25" borderId="0" xfId="66" applyFont="1" applyFill="1" applyProtection="1"/>
    <xf numFmtId="0" fontId="2" fillId="25" borderId="0" xfId="66" applyFont="1" applyFill="1" applyProtection="1"/>
    <xf numFmtId="49" fontId="11" fillId="25" borderId="8" xfId="66" applyNumberFormat="1" applyFont="1" applyFill="1" applyBorder="1" applyAlignment="1" applyProtection="1">
      <alignment horizontal="center" vertical="top" wrapText="1"/>
    </xf>
    <xf numFmtId="0" fontId="11" fillId="25" borderId="8" xfId="0" applyFont="1" applyFill="1" applyBorder="1" applyAlignment="1" applyProtection="1">
      <alignment horizontal="centerContinuous" vertical="center" wrapText="1"/>
    </xf>
    <xf numFmtId="0" fontId="21" fillId="25" borderId="0" xfId="66" applyFont="1" applyFill="1" applyProtection="1"/>
    <xf numFmtId="191" fontId="27" fillId="25" borderId="0" xfId="66" applyNumberFormat="1" applyFont="1" applyFill="1" applyBorder="1" applyProtection="1"/>
    <xf numFmtId="0" fontId="8" fillId="25" borderId="0" xfId="66" applyFont="1" applyFill="1" applyProtection="1"/>
    <xf numFmtId="0" fontId="6" fillId="23" borderId="8" xfId="66" applyNumberFormat="1" applyFont="1" applyFill="1" applyBorder="1" applyAlignment="1" applyProtection="1">
      <alignment horizontal="center"/>
    </xf>
    <xf numFmtId="191" fontId="28" fillId="25" borderId="0" xfId="66" applyNumberFormat="1" applyFont="1" applyFill="1" applyBorder="1" applyProtection="1"/>
    <xf numFmtId="0" fontId="6" fillId="0" borderId="0" xfId="66" applyFont="1" applyFill="1" applyProtection="1"/>
    <xf numFmtId="0" fontId="4" fillId="0" borderId="0" xfId="0" applyFont="1" applyFill="1" applyBorder="1" applyAlignment="1" applyProtection="1">
      <alignment vertical="center"/>
    </xf>
    <xf numFmtId="200" fontId="8" fillId="0" borderId="0" xfId="66" applyNumberFormat="1" applyFont="1" applyProtection="1"/>
    <xf numFmtId="200" fontId="6" fillId="0" borderId="0" xfId="0" applyNumberFormat="1" applyFont="1" applyFill="1" applyBorder="1" applyAlignment="1" applyProtection="1">
      <alignment vertical="center"/>
    </xf>
    <xf numFmtId="200" fontId="13" fillId="0" borderId="8" xfId="66" applyNumberFormat="1" applyFont="1" applyBorder="1" applyProtection="1">
      <protection locked="0"/>
    </xf>
    <xf numFmtId="200" fontId="6" fillId="0" borderId="8" xfId="66" applyNumberFormat="1" applyFont="1" applyFill="1" applyBorder="1" applyProtection="1"/>
    <xf numFmtId="200" fontId="13" fillId="0" borderId="8" xfId="66" applyNumberFormat="1" applyFont="1" applyBorder="1" applyProtection="1"/>
    <xf numFmtId="200" fontId="11" fillId="0" borderId="8" xfId="66" applyNumberFormat="1" applyFont="1" applyBorder="1" applyProtection="1"/>
    <xf numFmtId="200" fontId="8" fillId="0" borderId="8" xfId="66" applyNumberFormat="1" applyFont="1" applyFill="1" applyBorder="1" applyProtection="1"/>
    <xf numFmtId="200" fontId="14" fillId="0" borderId="8" xfId="0" applyNumberFormat="1" applyFont="1" applyFill="1" applyBorder="1" applyAlignment="1">
      <alignment vertical="center"/>
    </xf>
    <xf numFmtId="200" fontId="6" fillId="23" borderId="8" xfId="66" applyNumberFormat="1" applyFont="1" applyFill="1" applyBorder="1" applyProtection="1"/>
    <xf numFmtId="200" fontId="12" fillId="23" borderId="8" xfId="66" applyNumberFormat="1" applyFont="1" applyFill="1" applyBorder="1" applyProtection="1"/>
    <xf numFmtId="200" fontId="8" fillId="0" borderId="0" xfId="66" applyNumberFormat="1" applyFont="1" applyBorder="1" applyProtection="1"/>
    <xf numFmtId="0" fontId="5" fillId="0" borderId="8" xfId="66" applyFont="1" applyFill="1" applyBorder="1" applyAlignment="1" applyProtection="1">
      <alignment horizontal="center" vertical="center" wrapText="1"/>
    </xf>
    <xf numFmtId="191" fontId="5" fillId="0" borderId="8" xfId="66" applyNumberFormat="1" applyFont="1" applyFill="1" applyBorder="1" applyProtection="1"/>
    <xf numFmtId="0" fontId="36" fillId="0" borderId="8" xfId="66" applyFont="1" applyFill="1" applyBorder="1" applyAlignment="1" applyProtection="1">
      <alignment vertical="center" wrapText="1"/>
    </xf>
    <xf numFmtId="191" fontId="36" fillId="0" borderId="8" xfId="66" applyNumberFormat="1" applyFont="1" applyFill="1" applyBorder="1" applyProtection="1">
      <protection locked="0"/>
    </xf>
    <xf numFmtId="191" fontId="5" fillId="0" borderId="8" xfId="66" applyNumberFormat="1" applyFont="1" applyFill="1" applyBorder="1" applyProtection="1">
      <protection locked="0"/>
    </xf>
    <xf numFmtId="191" fontId="37" fillId="0" borderId="8" xfId="66" applyNumberFormat="1" applyFont="1" applyFill="1" applyBorder="1" applyProtection="1">
      <protection locked="0"/>
    </xf>
    <xf numFmtId="0" fontId="5" fillId="25" borderId="8" xfId="66" applyFont="1" applyFill="1" applyBorder="1" applyAlignment="1" applyProtection="1">
      <alignment horizontal="center" vertical="center" wrapText="1"/>
    </xf>
    <xf numFmtId="191" fontId="5" fillId="25" borderId="8" xfId="66" applyNumberFormat="1" applyFont="1" applyFill="1" applyBorder="1" applyProtection="1">
      <protection locked="0"/>
    </xf>
    <xf numFmtId="191" fontId="35" fillId="0" borderId="8" xfId="66" applyNumberFormat="1" applyFont="1" applyFill="1" applyBorder="1" applyProtection="1">
      <protection locked="0"/>
    </xf>
    <xf numFmtId="191" fontId="35" fillId="25" borderId="8" xfId="66" applyNumberFormat="1" applyFont="1" applyFill="1" applyBorder="1" applyProtection="1">
      <protection locked="0"/>
    </xf>
    <xf numFmtId="0" fontId="5" fillId="23" borderId="8" xfId="66" applyFont="1" applyFill="1" applyBorder="1" applyAlignment="1" applyProtection="1">
      <alignment horizontal="center" vertical="center" wrapText="1"/>
    </xf>
    <xf numFmtId="191" fontId="5" fillId="23" borderId="8" xfId="66" applyNumberFormat="1" applyFont="1" applyFill="1" applyBorder="1" applyProtection="1"/>
    <xf numFmtId="191" fontId="38" fillId="0" borderId="8" xfId="0" applyNumberFormat="1" applyFont="1" applyFill="1" applyBorder="1" applyAlignment="1">
      <alignment vertical="center"/>
    </xf>
    <xf numFmtId="191" fontId="39" fillId="0" borderId="8" xfId="0" applyNumberFormat="1" applyFont="1" applyFill="1" applyBorder="1" applyAlignment="1">
      <alignment vertical="center"/>
    </xf>
    <xf numFmtId="191" fontId="40" fillId="0" borderId="8" xfId="0" applyNumberFormat="1" applyFont="1" applyFill="1" applyBorder="1" applyAlignment="1">
      <alignment vertical="center"/>
    </xf>
    <xf numFmtId="0" fontId="35" fillId="0" borderId="8" xfId="66" applyFont="1" applyFill="1" applyBorder="1" applyAlignment="1" applyProtection="1">
      <alignment horizontal="center" vertical="center" wrapText="1"/>
    </xf>
    <xf numFmtId="200" fontId="5" fillId="23" borderId="8" xfId="66" applyNumberFormat="1" applyFont="1" applyFill="1" applyBorder="1" applyAlignment="1" applyProtection="1">
      <alignment horizontal="left"/>
    </xf>
    <xf numFmtId="0" fontId="5" fillId="0" borderId="8" xfId="66" applyFont="1" applyFill="1" applyBorder="1" applyAlignment="1" applyProtection="1">
      <alignment horizontal="left" wrapText="1"/>
    </xf>
    <xf numFmtId="0" fontId="40" fillId="0" borderId="8" xfId="66" applyFont="1" applyFill="1" applyBorder="1" applyAlignment="1" applyProtection="1">
      <alignment vertical="center" wrapText="1"/>
    </xf>
    <xf numFmtId="0" fontId="5" fillId="0" borderId="8" xfId="66" applyFont="1" applyFill="1" applyBorder="1" applyAlignment="1" applyProtection="1">
      <alignment horizontal="left"/>
    </xf>
    <xf numFmtId="0" fontId="5" fillId="0" borderId="8" xfId="66" applyFont="1" applyFill="1" applyBorder="1" applyAlignment="1" applyProtection="1">
      <alignment horizontal="left" vertical="center" wrapText="1"/>
    </xf>
    <xf numFmtId="0" fontId="38" fillId="0" borderId="8" xfId="66" applyFont="1" applyFill="1" applyBorder="1" applyAlignment="1" applyProtection="1">
      <alignment horizontal="left" vertical="center" wrapText="1"/>
    </xf>
    <xf numFmtId="0" fontId="38" fillId="25" borderId="8" xfId="66" applyFont="1" applyFill="1" applyBorder="1" applyAlignment="1" applyProtection="1">
      <alignment horizontal="left" vertical="center" wrapText="1"/>
    </xf>
    <xf numFmtId="0" fontId="40" fillId="0" borderId="8" xfId="66" applyFont="1" applyFill="1" applyBorder="1" applyAlignment="1" applyProtection="1">
      <alignment horizontal="left" vertical="center" wrapText="1"/>
    </xf>
    <xf numFmtId="0" fontId="38" fillId="24" borderId="8" xfId="66" applyFont="1" applyFill="1" applyBorder="1" applyAlignment="1" applyProtection="1">
      <alignment horizontal="center" vertical="center" wrapText="1"/>
    </xf>
    <xf numFmtId="0" fontId="38" fillId="23" borderId="8" xfId="66" applyFont="1" applyFill="1" applyBorder="1" applyAlignment="1" applyProtection="1">
      <alignment horizontal="center" vertical="center" wrapText="1"/>
    </xf>
    <xf numFmtId="0" fontId="38" fillId="0" borderId="8" xfId="66" applyFont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Continuous" vertical="center" wrapText="1"/>
    </xf>
    <xf numFmtId="0" fontId="5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37" fillId="0" borderId="8" xfId="0" applyFont="1" applyFill="1" applyBorder="1" applyAlignment="1" applyProtection="1">
      <alignment horizontal="left" vertical="center" wrapText="1"/>
    </xf>
    <xf numFmtId="0" fontId="36" fillId="0" borderId="8" xfId="0" applyFont="1" applyFill="1" applyBorder="1" applyAlignment="1" applyProtection="1">
      <alignment vertical="center" wrapText="1"/>
    </xf>
    <xf numFmtId="0" fontId="37" fillId="0" borderId="8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36" fillId="25" borderId="8" xfId="0" applyNumberFormat="1" applyFont="1" applyFill="1" applyBorder="1" applyAlignment="1">
      <alignment horizontal="left" vertical="center" wrapText="1"/>
    </xf>
    <xf numFmtId="0" fontId="36" fillId="0" borderId="8" xfId="0" applyNumberFormat="1" applyFont="1" applyFill="1" applyBorder="1" applyAlignment="1">
      <alignment horizontal="left" vertical="center" wrapText="1"/>
    </xf>
    <xf numFmtId="200" fontId="41" fillId="23" borderId="8" xfId="66" applyNumberFormat="1" applyFont="1" applyFill="1" applyBorder="1" applyAlignment="1" applyProtection="1">
      <alignment horizontal="left"/>
    </xf>
    <xf numFmtId="0" fontId="35" fillId="0" borderId="8" xfId="66" applyFont="1" applyFill="1" applyBorder="1" applyAlignment="1" applyProtection="1">
      <alignment vertical="center" wrapText="1"/>
    </xf>
    <xf numFmtId="49" fontId="34" fillId="25" borderId="8" xfId="66" applyNumberFormat="1" applyFont="1" applyFill="1" applyBorder="1" applyAlignment="1" applyProtection="1">
      <alignment horizontal="center"/>
    </xf>
    <xf numFmtId="0" fontId="5" fillId="25" borderId="8" xfId="0" applyFont="1" applyFill="1" applyBorder="1" applyAlignment="1" applyProtection="1"/>
    <xf numFmtId="4" fontId="6" fillId="0" borderId="0" xfId="66" applyNumberFormat="1" applyFont="1" applyBorder="1" applyAlignment="1" applyProtection="1">
      <alignment horizontal="centerContinuous" vertical="center"/>
    </xf>
    <xf numFmtId="4" fontId="8" fillId="0" borderId="0" xfId="66" applyNumberFormat="1" applyFont="1" applyBorder="1" applyAlignment="1" applyProtection="1">
      <alignment horizontal="centerContinuous" vertical="center"/>
    </xf>
    <xf numFmtId="4" fontId="8" fillId="0" borderId="0" xfId="66" applyNumberFormat="1" applyFont="1" applyProtection="1"/>
    <xf numFmtId="200" fontId="5" fillId="25" borderId="8" xfId="66" applyNumberFormat="1" applyFont="1" applyFill="1" applyBorder="1" applyAlignment="1" applyProtection="1">
      <alignment horizontal="center"/>
    </xf>
    <xf numFmtId="200" fontId="5" fillId="0" borderId="8" xfId="66" applyNumberFormat="1" applyFont="1" applyFill="1" applyBorder="1" applyAlignment="1" applyProtection="1">
      <alignment horizontal="center"/>
    </xf>
    <xf numFmtId="200" fontId="36" fillId="25" borderId="8" xfId="66" applyNumberFormat="1" applyFont="1" applyFill="1" applyBorder="1" applyAlignment="1" applyProtection="1">
      <alignment horizontal="center"/>
    </xf>
    <xf numFmtId="200" fontId="36" fillId="0" borderId="8" xfId="66" applyNumberFormat="1" applyFont="1" applyFill="1" applyBorder="1" applyAlignment="1" applyProtection="1">
      <alignment horizontal="center"/>
    </xf>
    <xf numFmtId="200" fontId="38" fillId="24" borderId="8" xfId="66" applyNumberFormat="1" applyFont="1" applyFill="1" applyBorder="1" applyAlignment="1" applyProtection="1">
      <alignment horizontal="center" vertical="center" wrapText="1"/>
    </xf>
    <xf numFmtId="200" fontId="41" fillId="23" borderId="8" xfId="66" applyNumberFormat="1" applyFont="1" applyFill="1" applyBorder="1" applyAlignment="1" applyProtection="1">
      <alignment horizontal="center"/>
    </xf>
    <xf numFmtId="200" fontId="5" fillId="25" borderId="8" xfId="0" applyNumberFormat="1" applyFont="1" applyFill="1" applyBorder="1" applyAlignment="1" applyProtection="1">
      <alignment horizontal="center"/>
    </xf>
    <xf numFmtId="200" fontId="38" fillId="0" borderId="8" xfId="66" applyNumberFormat="1" applyFont="1" applyBorder="1" applyAlignment="1" applyProtection="1">
      <alignment horizontal="center"/>
    </xf>
    <xf numFmtId="200" fontId="39" fillId="0" borderId="8" xfId="66" applyNumberFormat="1" applyFont="1" applyBorder="1" applyAlignment="1" applyProtection="1">
      <alignment horizontal="center"/>
    </xf>
    <xf numFmtId="200" fontId="37" fillId="0" borderId="8" xfId="66" applyNumberFormat="1" applyFont="1" applyBorder="1" applyAlignment="1" applyProtection="1">
      <alignment horizontal="center"/>
    </xf>
    <xf numFmtId="200" fontId="36" fillId="0" borderId="8" xfId="66" applyNumberFormat="1" applyFont="1" applyBorder="1" applyAlignment="1" applyProtection="1">
      <alignment horizontal="center"/>
    </xf>
    <xf numFmtId="200" fontId="37" fillId="0" borderId="8" xfId="66" applyNumberFormat="1" applyFont="1" applyBorder="1" applyAlignment="1" applyProtection="1">
      <alignment horizontal="center"/>
      <protection locked="0"/>
    </xf>
    <xf numFmtId="200" fontId="40" fillId="25" borderId="8" xfId="0" applyNumberFormat="1" applyFont="1" applyFill="1" applyBorder="1" applyAlignment="1">
      <alignment horizontal="center"/>
    </xf>
    <xf numFmtId="200" fontId="40" fillId="0" borderId="8" xfId="0" applyNumberFormat="1" applyFont="1" applyFill="1" applyBorder="1" applyAlignment="1">
      <alignment horizontal="center"/>
    </xf>
    <xf numFmtId="200" fontId="5" fillId="0" borderId="10" xfId="66" applyNumberFormat="1" applyFont="1" applyFill="1" applyBorder="1" applyAlignment="1" applyProtection="1">
      <alignment horizontal="center"/>
    </xf>
    <xf numFmtId="200" fontId="35" fillId="0" borderId="8" xfId="66" applyNumberFormat="1" applyFont="1" applyFill="1" applyBorder="1" applyAlignment="1" applyProtection="1">
      <alignment horizontal="center"/>
    </xf>
    <xf numFmtId="200" fontId="36" fillId="0" borderId="8" xfId="66" applyNumberFormat="1" applyFont="1" applyFill="1" applyBorder="1" applyAlignment="1" applyProtection="1">
      <alignment horizontal="center"/>
      <protection locked="0"/>
    </xf>
    <xf numFmtId="200" fontId="36" fillId="0" borderId="10" xfId="66" applyNumberFormat="1" applyFont="1" applyFill="1" applyBorder="1" applyAlignment="1" applyProtection="1">
      <alignment horizontal="center"/>
    </xf>
    <xf numFmtId="200" fontId="36" fillId="25" borderId="8" xfId="66" applyNumberFormat="1" applyFont="1" applyFill="1" applyBorder="1" applyAlignment="1" applyProtection="1">
      <alignment horizontal="center"/>
      <protection locked="0"/>
    </xf>
    <xf numFmtId="200" fontId="36" fillId="25" borderId="14" xfId="66" applyNumberFormat="1" applyFont="1" applyFill="1" applyBorder="1" applyAlignment="1" applyProtection="1">
      <alignment horizontal="center"/>
      <protection locked="0"/>
    </xf>
    <xf numFmtId="200" fontId="5" fillId="23" borderId="8" xfId="66" applyNumberFormat="1" applyFont="1" applyFill="1" applyBorder="1" applyAlignment="1" applyProtection="1">
      <alignment horizontal="center"/>
    </xf>
    <xf numFmtId="200" fontId="35" fillId="0" borderId="8" xfId="66" applyNumberFormat="1" applyFont="1" applyFill="1" applyBorder="1" applyAlignment="1" applyProtection="1">
      <alignment horizontal="center"/>
      <protection locked="0"/>
    </xf>
    <xf numFmtId="200" fontId="36" fillId="28" borderId="8" xfId="66" applyNumberFormat="1" applyFont="1" applyFill="1" applyBorder="1" applyAlignment="1" applyProtection="1">
      <alignment horizontal="center"/>
    </xf>
    <xf numFmtId="200" fontId="5" fillId="0" borderId="8" xfId="66" applyNumberFormat="1" applyFont="1" applyFill="1" applyBorder="1" applyAlignment="1" applyProtection="1">
      <alignment horizontal="center"/>
      <protection locked="0"/>
    </xf>
    <xf numFmtId="210" fontId="5" fillId="0" borderId="8" xfId="45" applyNumberFormat="1" applyFont="1" applyFill="1" applyBorder="1" applyAlignment="1" applyProtection="1">
      <alignment horizontal="center"/>
    </xf>
    <xf numFmtId="210" fontId="37" fillId="0" borderId="8" xfId="45" applyNumberFormat="1" applyFont="1" applyFill="1" applyBorder="1" applyAlignment="1" applyProtection="1">
      <alignment horizontal="center"/>
    </xf>
    <xf numFmtId="210" fontId="5" fillId="23" borderId="8" xfId="45" applyNumberFormat="1" applyFont="1" applyFill="1" applyBorder="1" applyAlignment="1" applyProtection="1">
      <alignment horizontal="center"/>
    </xf>
    <xf numFmtId="210" fontId="5" fillId="25" borderId="8" xfId="45" applyNumberFormat="1" applyFont="1" applyFill="1" applyBorder="1" applyAlignment="1" applyProtection="1">
      <alignment horizontal="center"/>
    </xf>
    <xf numFmtId="210" fontId="38" fillId="24" borderId="8" xfId="45" applyNumberFormat="1" applyFont="1" applyFill="1" applyBorder="1" applyAlignment="1" applyProtection="1">
      <alignment horizontal="center" vertical="center" wrapText="1"/>
    </xf>
    <xf numFmtId="210" fontId="41" fillId="23" borderId="8" xfId="45" applyNumberFormat="1" applyFont="1" applyFill="1" applyBorder="1" applyAlignment="1" applyProtection="1">
      <alignment horizontal="center"/>
    </xf>
    <xf numFmtId="210" fontId="41" fillId="28" borderId="8" xfId="45" applyNumberFormat="1" applyFont="1" applyFill="1" applyBorder="1" applyAlignment="1" applyProtection="1">
      <alignment horizontal="center"/>
    </xf>
    <xf numFmtId="0" fontId="33" fillId="25" borderId="8" xfId="66" applyFont="1" applyFill="1" applyBorder="1" applyAlignment="1" applyProtection="1">
      <alignment horizontal="center" vertical="center"/>
      <protection locked="0"/>
    </xf>
    <xf numFmtId="0" fontId="6" fillId="0" borderId="8" xfId="66" applyFont="1" applyFill="1" applyBorder="1" applyAlignment="1" applyProtection="1">
      <alignment horizontal="center" vertical="center"/>
    </xf>
    <xf numFmtId="0" fontId="8" fillId="0" borderId="8" xfId="66" applyFont="1" applyFill="1" applyBorder="1" applyAlignment="1" applyProtection="1">
      <alignment horizontal="center" vertical="center"/>
    </xf>
    <xf numFmtId="0" fontId="6" fillId="25" borderId="8" xfId="66" applyFont="1" applyFill="1" applyBorder="1" applyAlignment="1" applyProtection="1">
      <alignment horizontal="center" vertical="center"/>
    </xf>
    <xf numFmtId="49" fontId="4" fillId="0" borderId="8" xfId="66" applyNumberFormat="1" applyFont="1" applyFill="1" applyBorder="1" applyAlignment="1" applyProtection="1">
      <alignment horizontal="center" vertical="center"/>
    </xf>
    <xf numFmtId="200" fontId="37" fillId="0" borderId="8" xfId="66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8" xfId="66" applyFont="1" applyFill="1" applyBorder="1" applyAlignment="1" applyProtection="1">
      <alignment vertical="center" wrapText="1"/>
    </xf>
    <xf numFmtId="0" fontId="36" fillId="0" borderId="0" xfId="66" applyFont="1" applyFill="1" applyBorder="1" applyAlignment="1" applyProtection="1">
      <alignment horizontal="left" vertical="center" wrapText="1"/>
    </xf>
    <xf numFmtId="49" fontId="11" fillId="0" borderId="8" xfId="66" applyNumberFormat="1" applyFont="1" applyFill="1" applyBorder="1" applyAlignment="1" applyProtection="1">
      <alignment horizontal="center" vertical="top" wrapText="1"/>
    </xf>
    <xf numFmtId="200" fontId="37" fillId="0" borderId="8" xfId="66" applyNumberFormat="1" applyFont="1" applyFill="1" applyBorder="1" applyAlignment="1" applyProtection="1">
      <alignment horizontal="center"/>
      <protection locked="0"/>
    </xf>
    <xf numFmtId="200" fontId="38" fillId="0" borderId="8" xfId="66" applyNumberFormat="1" applyFont="1" applyFill="1" applyBorder="1" applyAlignment="1" applyProtection="1">
      <alignment horizontal="center"/>
    </xf>
    <xf numFmtId="0" fontId="30" fillId="0" borderId="0" xfId="66" applyFont="1" applyFill="1" applyProtection="1"/>
    <xf numFmtId="210" fontId="5" fillId="28" borderId="8" xfId="45" applyNumberFormat="1" applyFont="1" applyFill="1" applyBorder="1" applyAlignment="1" applyProtection="1">
      <alignment horizontal="center"/>
    </xf>
    <xf numFmtId="210" fontId="37" fillId="28" borderId="8" xfId="45" applyNumberFormat="1" applyFont="1" applyFill="1" applyBorder="1" applyAlignment="1" applyProtection="1">
      <alignment horizontal="center"/>
    </xf>
    <xf numFmtId="0" fontId="40" fillId="28" borderId="8" xfId="66" applyFont="1" applyFill="1" applyBorder="1" applyAlignment="1" applyProtection="1">
      <alignment vertical="center" wrapText="1"/>
    </xf>
    <xf numFmtId="210" fontId="42" fillId="28" borderId="8" xfId="45" applyNumberFormat="1" applyFont="1" applyFill="1" applyBorder="1" applyAlignment="1" applyProtection="1">
      <alignment horizontal="center"/>
    </xf>
    <xf numFmtId="200" fontId="38" fillId="23" borderId="8" xfId="66" applyNumberFormat="1" applyFont="1" applyFill="1" applyBorder="1" applyAlignment="1" applyProtection="1">
      <alignment horizontal="center" wrapText="1"/>
    </xf>
    <xf numFmtId="0" fontId="71" fillId="24" borderId="0" xfId="66" applyFont="1" applyFill="1" applyProtection="1"/>
    <xf numFmtId="0" fontId="8" fillId="0" borderId="0" xfId="66" applyFont="1" applyBorder="1" applyProtection="1"/>
    <xf numFmtId="2" fontId="8" fillId="28" borderId="0" xfId="66" applyNumberFormat="1" applyFont="1" applyFill="1" applyProtection="1"/>
    <xf numFmtId="210" fontId="36" fillId="0" borderId="8" xfId="45" applyNumberFormat="1" applyFont="1" applyFill="1" applyBorder="1" applyAlignment="1" applyProtection="1">
      <alignment horizontal="center"/>
    </xf>
    <xf numFmtId="0" fontId="58" fillId="0" borderId="8" xfId="0" applyNumberFormat="1" applyFont="1" applyFill="1" applyBorder="1" applyAlignment="1" applyProtection="1">
      <alignment horizontal="center" vertical="center"/>
      <protection hidden="1"/>
    </xf>
    <xf numFmtId="0" fontId="59" fillId="0" borderId="0" xfId="66" applyFont="1" applyFill="1" applyProtection="1"/>
    <xf numFmtId="0" fontId="60" fillId="0" borderId="0" xfId="66" applyFont="1" applyFill="1" applyProtection="1"/>
    <xf numFmtId="0" fontId="58" fillId="28" borderId="8" xfId="0" applyNumberFormat="1" applyFont="1" applyFill="1" applyBorder="1" applyAlignment="1" applyProtection="1">
      <alignment horizontal="center" vertical="center"/>
      <protection hidden="1"/>
    </xf>
    <xf numFmtId="49" fontId="61" fillId="0" borderId="8" xfId="66" applyNumberFormat="1" applyFont="1" applyFill="1" applyBorder="1" applyAlignment="1" applyProtection="1">
      <alignment horizontal="center" vertical="center" wrapText="1"/>
    </xf>
    <xf numFmtId="0" fontId="7" fillId="0" borderId="8" xfId="66" applyFont="1" applyFill="1" applyBorder="1" applyAlignment="1" applyProtection="1">
      <alignment horizontal="center" vertical="center"/>
    </xf>
    <xf numFmtId="200" fontId="35" fillId="25" borderId="8" xfId="66" applyNumberFormat="1" applyFont="1" applyFill="1" applyBorder="1" applyAlignment="1" applyProtection="1">
      <alignment horizontal="center"/>
    </xf>
    <xf numFmtId="210" fontId="36" fillId="28" borderId="8" xfId="45" applyNumberFormat="1" applyFont="1" applyFill="1" applyBorder="1" applyAlignment="1" applyProtection="1">
      <alignment horizontal="center"/>
    </xf>
    <xf numFmtId="0" fontId="7" fillId="0" borderId="0" xfId="66" applyFont="1" applyFill="1" applyProtection="1"/>
    <xf numFmtId="0" fontId="7" fillId="0" borderId="8" xfId="0" applyNumberFormat="1" applyFont="1" applyFill="1" applyBorder="1" applyAlignment="1" applyProtection="1">
      <alignment horizontal="center" vertical="center"/>
    </xf>
    <xf numFmtId="210" fontId="35" fillId="28" borderId="8" xfId="45" applyNumberFormat="1" applyFont="1" applyFill="1" applyBorder="1" applyAlignment="1" applyProtection="1">
      <alignment horizontal="center"/>
    </xf>
    <xf numFmtId="200" fontId="6" fillId="0" borderId="0" xfId="68" applyNumberFormat="1" applyFont="1" applyFill="1" applyAlignment="1" applyProtection="1">
      <alignment horizontal="center"/>
    </xf>
    <xf numFmtId="4" fontId="8" fillId="0" borderId="0" xfId="66" applyNumberFormat="1" applyFont="1" applyFill="1" applyProtection="1"/>
    <xf numFmtId="4" fontId="7" fillId="0" borderId="0" xfId="66" applyNumberFormat="1" applyFont="1" applyFill="1" applyProtection="1"/>
    <xf numFmtId="210" fontId="66" fillId="28" borderId="8" xfId="45" applyNumberFormat="1" applyFont="1" applyFill="1" applyBorder="1" applyAlignment="1" applyProtection="1">
      <alignment horizontal="center" vertical="center" wrapText="1"/>
    </xf>
    <xf numFmtId="210" fontId="66" fillId="28" borderId="8" xfId="45" applyNumberFormat="1" applyFont="1" applyFill="1" applyBorder="1" applyAlignment="1" applyProtection="1">
      <alignment horizontal="center" wrapText="1"/>
    </xf>
    <xf numFmtId="191" fontId="8" fillId="25" borderId="0" xfId="66" applyNumberFormat="1" applyFont="1" applyFill="1" applyProtection="1"/>
    <xf numFmtId="0" fontId="36" fillId="26" borderId="15" xfId="0" applyFont="1" applyFill="1" applyBorder="1" applyAlignment="1">
      <alignment horizontal="left" vertical="center" wrapText="1"/>
    </xf>
    <xf numFmtId="0" fontId="36" fillId="26" borderId="0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/>
    <xf numFmtId="191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72" fillId="25" borderId="0" xfId="66" applyFont="1" applyFill="1" applyAlignment="1" applyProtection="1">
      <alignment horizontal="center" wrapText="1"/>
    </xf>
    <xf numFmtId="0" fontId="73" fillId="0" borderId="0" xfId="0" applyFont="1" applyFill="1" applyAlignment="1">
      <alignment horizontal="right" vertical="center" wrapText="1"/>
    </xf>
    <xf numFmtId="39" fontId="71" fillId="0" borderId="0" xfId="0" applyNumberFormat="1" applyFont="1" applyFill="1" applyBorder="1" applyAlignment="1">
      <alignment horizontal="right" vertical="center" wrapText="1"/>
    </xf>
    <xf numFmtId="0" fontId="74" fillId="28" borderId="0" xfId="0" applyFont="1" applyFill="1" applyAlignment="1">
      <alignment horizontal="right" vertical="center" wrapText="1"/>
    </xf>
    <xf numFmtId="4" fontId="71" fillId="25" borderId="0" xfId="66" applyNumberFormat="1" applyFont="1" applyFill="1" applyBorder="1" applyAlignment="1" applyProtection="1">
      <alignment horizontal="centerContinuous" vertical="center"/>
    </xf>
    <xf numFmtId="4" fontId="71" fillId="0" borderId="0" xfId="66" applyNumberFormat="1" applyFont="1" applyFill="1" applyBorder="1" applyAlignment="1" applyProtection="1">
      <alignment horizontal="centerContinuous" vertical="center"/>
    </xf>
    <xf numFmtId="4" fontId="75" fillId="29" borderId="8" xfId="54" applyNumberFormat="1" applyFont="1" applyFill="1" applyBorder="1" applyAlignment="1">
      <alignment vertical="center"/>
    </xf>
    <xf numFmtId="191" fontId="71" fillId="25" borderId="0" xfId="66" applyNumberFormat="1" applyFont="1" applyFill="1" applyBorder="1" applyAlignment="1" applyProtection="1">
      <alignment horizontal="center"/>
    </xf>
    <xf numFmtId="191" fontId="71" fillId="0" borderId="0" xfId="66" applyNumberFormat="1" applyFont="1" applyFill="1" applyBorder="1" applyAlignment="1" applyProtection="1">
      <alignment horizontal="center"/>
    </xf>
    <xf numFmtId="191" fontId="71" fillId="25" borderId="0" xfId="66" applyNumberFormat="1" applyFont="1" applyFill="1" applyBorder="1" applyProtection="1"/>
    <xf numFmtId="191" fontId="71" fillId="25" borderId="0" xfId="66" applyNumberFormat="1" applyFont="1" applyFill="1" applyAlignment="1" applyProtection="1">
      <alignment horizontal="center"/>
    </xf>
    <xf numFmtId="191" fontId="71" fillId="0" borderId="0" xfId="66" applyNumberFormat="1" applyFont="1" applyFill="1" applyAlignment="1" applyProtection="1">
      <alignment horizontal="center"/>
    </xf>
    <xf numFmtId="191" fontId="71" fillId="25" borderId="0" xfId="66" applyNumberFormat="1" applyFont="1" applyFill="1" applyProtection="1"/>
    <xf numFmtId="0" fontId="71" fillId="25" borderId="0" xfId="66" applyFont="1" applyFill="1" applyAlignment="1" applyProtection="1">
      <alignment horizontal="center"/>
    </xf>
    <xf numFmtId="0" fontId="71" fillId="0" borderId="0" xfId="66" applyFont="1" applyFill="1" applyAlignment="1" applyProtection="1">
      <alignment horizontal="center"/>
    </xf>
    <xf numFmtId="0" fontId="71" fillId="25" borderId="0" xfId="66" applyFont="1" applyFill="1" applyProtection="1"/>
    <xf numFmtId="200" fontId="71" fillId="25" borderId="0" xfId="66" applyNumberFormat="1" applyFont="1" applyFill="1" applyProtection="1"/>
    <xf numFmtId="200" fontId="72" fillId="27" borderId="8" xfId="66" applyNumberFormat="1" applyFont="1" applyFill="1" applyBorder="1" applyProtection="1"/>
    <xf numFmtId="200" fontId="76" fillId="27" borderId="8" xfId="66" applyNumberFormat="1" applyFont="1" applyFill="1" applyBorder="1" applyProtection="1">
      <protection locked="0"/>
    </xf>
    <xf numFmtId="200" fontId="77" fillId="27" borderId="8" xfId="66" applyNumberFormat="1" applyFont="1" applyFill="1" applyBorder="1" applyProtection="1"/>
    <xf numFmtId="200" fontId="78" fillId="27" borderId="8" xfId="0" applyNumberFormat="1" applyFont="1" applyFill="1" applyBorder="1" applyAlignment="1"/>
    <xf numFmtId="200" fontId="71" fillId="25" borderId="0" xfId="66" applyNumberFormat="1" applyFont="1" applyFill="1" applyBorder="1" applyProtection="1"/>
    <xf numFmtId="191" fontId="71" fillId="27" borderId="0" xfId="66" applyNumberFormat="1" applyFont="1" applyFill="1" applyBorder="1" applyProtection="1"/>
    <xf numFmtId="191" fontId="71" fillId="27" borderId="0" xfId="66" applyNumberFormat="1" applyFont="1" applyFill="1" applyProtection="1"/>
    <xf numFmtId="0" fontId="71" fillId="27" borderId="0" xfId="66" applyFont="1" applyFill="1" applyProtection="1"/>
    <xf numFmtId="200" fontId="5" fillId="0" borderId="0" xfId="66" applyNumberFormat="1" applyFont="1" applyFill="1" applyAlignment="1" applyProtection="1">
      <alignment horizontal="left" vertical="center"/>
    </xf>
    <xf numFmtId="0" fontId="11" fillId="0" borderId="13" xfId="66" applyFont="1" applyFill="1" applyBorder="1" applyAlignment="1" applyProtection="1">
      <alignment horizontal="center" vertical="center" wrapText="1"/>
    </xf>
    <xf numFmtId="200" fontId="6" fillId="0" borderId="0" xfId="0" applyNumberFormat="1" applyFont="1" applyFill="1" applyAlignment="1" applyProtection="1"/>
    <xf numFmtId="212" fontId="79" fillId="0" borderId="0" xfId="57" applyNumberFormat="1" applyFont="1"/>
    <xf numFmtId="0" fontId="11" fillId="25" borderId="13" xfId="66" applyFont="1" applyFill="1" applyBorder="1" applyAlignment="1" applyProtection="1">
      <alignment horizontal="center" vertical="center" wrapText="1"/>
    </xf>
    <xf numFmtId="0" fontId="11" fillId="25" borderId="8" xfId="66" applyFont="1" applyFill="1" applyBorder="1" applyAlignment="1" applyProtection="1">
      <alignment horizontal="center" vertical="center" wrapText="1"/>
    </xf>
    <xf numFmtId="49" fontId="11" fillId="25" borderId="16" xfId="66" applyNumberFormat="1" applyFont="1" applyFill="1" applyBorder="1" applyAlignment="1" applyProtection="1">
      <alignment horizontal="center" vertical="top" wrapText="1"/>
    </xf>
    <xf numFmtId="200" fontId="38" fillId="25" borderId="8" xfId="66" applyNumberFormat="1" applyFont="1" applyFill="1" applyBorder="1" applyAlignment="1" applyProtection="1">
      <alignment horizontal="center"/>
    </xf>
    <xf numFmtId="200" fontId="37" fillId="25" borderId="8" xfId="66" applyNumberFormat="1" applyFont="1" applyFill="1" applyBorder="1" applyAlignment="1" applyProtection="1">
      <alignment horizontal="center"/>
    </xf>
    <xf numFmtId="200" fontId="37" fillId="25" borderId="8" xfId="66" applyNumberFormat="1" applyFont="1" applyFill="1" applyBorder="1" applyAlignment="1" applyProtection="1">
      <alignment horizontal="center"/>
      <protection locked="0"/>
    </xf>
    <xf numFmtId="4" fontId="6" fillId="25" borderId="0" xfId="66" applyNumberFormat="1" applyFont="1" applyFill="1" applyBorder="1" applyAlignment="1" applyProtection="1">
      <alignment horizontal="centerContinuous" vertical="center"/>
    </xf>
    <xf numFmtId="4" fontId="6" fillId="0" borderId="0" xfId="66" applyNumberFormat="1" applyFont="1" applyFill="1" applyBorder="1" applyAlignment="1" applyProtection="1">
      <alignment horizontal="centerContinuous" vertical="center"/>
    </xf>
    <xf numFmtId="4" fontId="8" fillId="0" borderId="0" xfId="66" applyNumberFormat="1" applyFont="1" applyFill="1" applyBorder="1" applyAlignment="1" applyProtection="1">
      <alignment horizontal="centerContinuous" vertical="center"/>
    </xf>
    <xf numFmtId="0" fontId="68" fillId="28" borderId="0" xfId="0" applyFont="1" applyFill="1" applyAlignment="1">
      <alignment horizontal="right" vertical="center" wrapText="1"/>
    </xf>
    <xf numFmtId="191" fontId="8" fillId="0" borderId="0" xfId="66" applyNumberFormat="1" applyFont="1" applyFill="1" applyProtection="1"/>
    <xf numFmtId="4" fontId="8" fillId="0" borderId="0" xfId="66" applyNumberFormat="1" applyFont="1" applyFill="1" applyBorder="1" applyProtection="1"/>
    <xf numFmtId="0" fontId="8" fillId="0" borderId="0" xfId="66" applyFont="1" applyFill="1" applyBorder="1" applyProtection="1"/>
    <xf numFmtId="200" fontId="8" fillId="0" borderId="0" xfId="66" applyNumberFormat="1" applyFont="1" applyFill="1" applyBorder="1" applyProtection="1"/>
    <xf numFmtId="0" fontId="4" fillId="0" borderId="0" xfId="66" applyFont="1" applyAlignment="1" applyProtection="1">
      <alignment horizontal="center"/>
    </xf>
    <xf numFmtId="0" fontId="20" fillId="0" borderId="0" xfId="66" applyFont="1" applyFill="1" applyAlignment="1" applyProtection="1">
      <alignment horizontal="center" vertical="center" wrapText="1"/>
    </xf>
    <xf numFmtId="0" fontId="4" fillId="0" borderId="0" xfId="67" applyFont="1" applyAlignment="1" applyProtection="1">
      <alignment horizontal="center"/>
    </xf>
    <xf numFmtId="0" fontId="5" fillId="0" borderId="12" xfId="66" applyFont="1" applyFill="1" applyBorder="1" applyAlignment="1" applyProtection="1">
      <alignment horizontal="center" vertical="center"/>
    </xf>
    <xf numFmtId="0" fontId="5" fillId="0" borderId="17" xfId="66" applyFont="1" applyFill="1" applyBorder="1" applyAlignment="1" applyProtection="1">
      <alignment horizontal="center" vertical="center"/>
    </xf>
    <xf numFmtId="0" fontId="5" fillId="0" borderId="10" xfId="66" applyFont="1" applyFill="1" applyBorder="1" applyAlignment="1" applyProtection="1">
      <alignment horizontal="center" vertical="center"/>
    </xf>
    <xf numFmtId="0" fontId="5" fillId="0" borderId="16" xfId="66" applyFont="1" applyFill="1" applyBorder="1" applyAlignment="1" applyProtection="1">
      <alignment horizontal="center" vertical="center"/>
    </xf>
    <xf numFmtId="0" fontId="5" fillId="0" borderId="0" xfId="66" applyFont="1" applyFill="1" applyAlignment="1" applyProtection="1">
      <alignment horizontal="center" vertical="center" wrapText="1"/>
    </xf>
    <xf numFmtId="0" fontId="8" fillId="0" borderId="0" xfId="66" applyFont="1" applyAlignment="1" applyProtection="1">
      <alignment horizontal="center"/>
    </xf>
    <xf numFmtId="0" fontId="7" fillId="0" borderId="0" xfId="66" applyFont="1" applyFill="1" applyAlignment="1" applyProtection="1">
      <alignment horizontal="center" vertical="center" wrapText="1"/>
    </xf>
    <xf numFmtId="0" fontId="5" fillId="25" borderId="8" xfId="66" applyFont="1" applyFill="1" applyBorder="1" applyAlignment="1" applyProtection="1">
      <alignment horizontal="center" vertical="center"/>
    </xf>
    <xf numFmtId="0" fontId="5" fillId="25" borderId="11" xfId="66" applyFont="1" applyFill="1" applyBorder="1" applyAlignment="1" applyProtection="1">
      <alignment horizontal="center" vertical="center"/>
    </xf>
    <xf numFmtId="0" fontId="9" fillId="0" borderId="8" xfId="66" applyFont="1" applyFill="1" applyBorder="1" applyAlignment="1" applyProtection="1">
      <alignment horizontal="center" vertical="center" wrapText="1"/>
    </xf>
    <xf numFmtId="0" fontId="4" fillId="0" borderId="8" xfId="66" applyFont="1" applyFill="1" applyBorder="1" applyAlignment="1" applyProtection="1">
      <alignment horizontal="center" vertical="center" wrapText="1"/>
    </xf>
    <xf numFmtId="0" fontId="8" fillId="0" borderId="9" xfId="66" applyFont="1" applyFill="1" applyBorder="1" applyAlignment="1" applyProtection="1">
      <alignment horizontal="center"/>
    </xf>
    <xf numFmtId="0" fontId="5" fillId="0" borderId="8" xfId="66" applyFont="1" applyFill="1" applyBorder="1" applyAlignment="1" applyProtection="1">
      <alignment horizontal="center" vertical="center"/>
    </xf>
    <xf numFmtId="0" fontId="5" fillId="0" borderId="0" xfId="66" applyFont="1" applyFill="1" applyAlignment="1" applyProtection="1">
      <alignment horizontal="center" wrapText="1"/>
    </xf>
  </cellXfs>
  <cellStyles count="76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Відсотковий" xfId="45" builtinId="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" xfId="0" builtinId="0"/>
    <cellStyle name="Звичайний 2" xfId="51"/>
    <cellStyle name="Звичайний 2 2" xfId="52"/>
    <cellStyle name="Звичайний 2 3" xfId="53"/>
    <cellStyle name="Звичайний 2 4" xfId="54"/>
    <cellStyle name="Звичайний 2 5" xfId="55"/>
    <cellStyle name="Звичайний 3" xfId="56"/>
    <cellStyle name="Звичайний 4" xfId="57"/>
    <cellStyle name="Зв'язана клітинка" xfId="58"/>
    <cellStyle name="Контрольна клітинка" xfId="59"/>
    <cellStyle name="Назва" xfId="60"/>
    <cellStyle name="Обычный 2" xfId="61"/>
    <cellStyle name="Обычный 2 2" xfId="62"/>
    <cellStyle name="Обычный 2 3" xfId="63"/>
    <cellStyle name="Обычный 3" xfId="64"/>
    <cellStyle name="Обычный 3 2" xfId="65"/>
    <cellStyle name="Обычный_ZV1PIV98" xfId="66"/>
    <cellStyle name="Обычный_Додаток 4" xfId="67"/>
    <cellStyle name="Обычный_Додаток 5" xfId="68"/>
    <cellStyle name="Примечание 2" xfId="69"/>
    <cellStyle name="Примітка 2" xfId="70"/>
    <cellStyle name="Середній" xfId="71"/>
    <cellStyle name="Стиль 1" xfId="72"/>
    <cellStyle name="Текст попередження" xfId="73"/>
    <cellStyle name="Тысячи [0]_Розподіл (2)" xfId="74"/>
    <cellStyle name="Тысячи_Розподіл (2)" xfId="7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52"/>
  <sheetViews>
    <sheetView showGridLines="0" showZeros="0" tabSelected="1" view="pageBreakPreview" zoomScale="75" zoomScaleNormal="75" zoomScaleSheetLayoutView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9" sqref="B19"/>
    </sheetView>
  </sheetViews>
  <sheetFormatPr defaultColWidth="7.88671875" defaultRowHeight="15.6" x14ac:dyDescent="0.3"/>
  <cols>
    <col min="1" max="1" width="12.44140625" style="5" customWidth="1"/>
    <col min="2" max="2" width="78.6640625" style="5" customWidth="1"/>
    <col min="3" max="3" width="0.109375" style="5" customWidth="1"/>
    <col min="4" max="4" width="22.5546875" style="5" customWidth="1"/>
    <col min="5" max="5" width="19.33203125" style="5" customWidth="1"/>
    <col min="6" max="6" width="26.33203125" style="5" customWidth="1"/>
    <col min="7" max="7" width="21.88671875" style="5" customWidth="1"/>
    <col min="8" max="8" width="15.5546875" style="5" customWidth="1"/>
    <col min="9" max="9" width="22.6640625" style="5" customWidth="1"/>
    <col min="10" max="10" width="16" style="5" customWidth="1"/>
    <col min="11" max="11" width="22.44140625" style="239" customWidth="1"/>
    <col min="12" max="12" width="22.5546875" style="239" customWidth="1"/>
    <col min="13" max="13" width="20.5546875" style="5" customWidth="1"/>
    <col min="14" max="14" width="12.33203125" style="5" customWidth="1"/>
    <col min="15" max="15" width="20.5546875" style="5" customWidth="1"/>
    <col min="16" max="16" width="22.44140625" style="5" customWidth="1"/>
    <col min="17" max="17" width="20.5546875" style="5" customWidth="1"/>
    <col min="18" max="18" width="13.33203125" style="5" customWidth="1"/>
    <col min="19" max="33" width="7.88671875" style="23" customWidth="1"/>
    <col min="34" max="16384" width="7.88671875" style="5"/>
  </cols>
  <sheetData>
    <row r="1" spans="1:33" s="18" customFormat="1" ht="18" x14ac:dyDescent="0.35">
      <c r="A1" s="258" t="s">
        <v>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</row>
    <row r="2" spans="1:33" s="19" customFormat="1" ht="20.25" customHeight="1" x14ac:dyDescent="0.35">
      <c r="A2" s="259" t="s">
        <v>68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</row>
    <row r="3" spans="1:33" s="20" customFormat="1" ht="15.75" customHeight="1" x14ac:dyDescent="0.3">
      <c r="A3" s="260" t="s">
        <v>6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</row>
    <row r="4" spans="1:33" s="21" customFormat="1" ht="26.25" customHeight="1" x14ac:dyDescent="0.3">
      <c r="A4" s="265" t="s">
        <v>280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</row>
    <row r="5" spans="1:33" s="21" customFormat="1" ht="23.25" customHeight="1" x14ac:dyDescent="0.3">
      <c r="A5" s="267" t="s">
        <v>224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</row>
    <row r="6" spans="1:33" s="1" customFormat="1" ht="20.399999999999999" x14ac:dyDescent="0.3">
      <c r="B6" s="2" t="s">
        <v>137</v>
      </c>
      <c r="C6" s="2"/>
      <c r="D6" s="240"/>
      <c r="E6" s="240"/>
      <c r="F6" s="240"/>
      <c r="G6" s="71"/>
      <c r="H6" s="71"/>
      <c r="K6" s="227"/>
      <c r="L6" s="231"/>
      <c r="M6" s="208"/>
      <c r="N6" s="80"/>
      <c r="O6" s="71"/>
      <c r="Q6" s="272" t="s">
        <v>212</v>
      </c>
      <c r="R6" s="27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s="22" customFormat="1" ht="18" customHeight="1" x14ac:dyDescent="0.3">
      <c r="A7" s="270" t="s">
        <v>7</v>
      </c>
      <c r="B7" s="271" t="s">
        <v>8</v>
      </c>
      <c r="C7" s="264" t="s">
        <v>76</v>
      </c>
      <c r="D7" s="262"/>
      <c r="E7" s="262"/>
      <c r="F7" s="262"/>
      <c r="G7" s="262"/>
      <c r="H7" s="262"/>
      <c r="I7" s="262"/>
      <c r="J7" s="263"/>
      <c r="K7" s="268" t="s">
        <v>77</v>
      </c>
      <c r="L7" s="269"/>
      <c r="M7" s="269"/>
      <c r="N7" s="269"/>
      <c r="O7" s="261" t="s">
        <v>78</v>
      </c>
      <c r="P7" s="261"/>
      <c r="Q7" s="262"/>
      <c r="R7" s="263"/>
    </row>
    <row r="8" spans="1:33" s="57" customFormat="1" ht="114" customHeight="1" x14ac:dyDescent="0.25">
      <c r="A8" s="270"/>
      <c r="B8" s="271"/>
      <c r="C8" s="51" t="s">
        <v>80</v>
      </c>
      <c r="D8" s="52" t="s">
        <v>262</v>
      </c>
      <c r="E8" s="241" t="s">
        <v>281</v>
      </c>
      <c r="F8" s="241" t="s">
        <v>9</v>
      </c>
      <c r="G8" s="70" t="s">
        <v>282</v>
      </c>
      <c r="H8" s="52" t="s">
        <v>283</v>
      </c>
      <c r="I8" s="52" t="s">
        <v>114</v>
      </c>
      <c r="J8" s="52" t="s">
        <v>229</v>
      </c>
      <c r="K8" s="244" t="s">
        <v>263</v>
      </c>
      <c r="L8" s="77" t="s">
        <v>9</v>
      </c>
      <c r="M8" s="77" t="s">
        <v>200</v>
      </c>
      <c r="N8" s="77" t="s">
        <v>10</v>
      </c>
      <c r="O8" s="54" t="s">
        <v>264</v>
      </c>
      <c r="P8" s="53" t="s">
        <v>9</v>
      </c>
      <c r="Q8" s="55" t="s">
        <v>182</v>
      </c>
      <c r="R8" s="56" t="s">
        <v>10</v>
      </c>
    </row>
    <row r="9" spans="1:33" s="3" customFormat="1" ht="13.8" x14ac:dyDescent="0.25">
      <c r="A9" s="16">
        <v>1</v>
      </c>
      <c r="B9" s="16">
        <v>2</v>
      </c>
      <c r="C9" s="15" t="s">
        <v>72</v>
      </c>
      <c r="D9" s="15" t="s">
        <v>72</v>
      </c>
      <c r="E9" s="15" t="s">
        <v>181</v>
      </c>
      <c r="F9" s="15" t="s">
        <v>11</v>
      </c>
      <c r="G9" s="15" t="s">
        <v>105</v>
      </c>
      <c r="H9" s="15" t="s">
        <v>106</v>
      </c>
      <c r="I9" s="15" t="s">
        <v>73</v>
      </c>
      <c r="J9" s="15" t="s">
        <v>12</v>
      </c>
      <c r="K9" s="246" t="s">
        <v>13</v>
      </c>
      <c r="L9" s="76" t="s">
        <v>14</v>
      </c>
      <c r="M9" s="76" t="s">
        <v>15</v>
      </c>
      <c r="N9" s="76" t="s">
        <v>74</v>
      </c>
      <c r="O9" s="15" t="s">
        <v>16</v>
      </c>
      <c r="P9" s="15" t="s">
        <v>71</v>
      </c>
      <c r="Q9" s="31" t="s">
        <v>101</v>
      </c>
      <c r="R9" s="15" t="s">
        <v>102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</row>
    <row r="10" spans="1:33" s="1" customFormat="1" ht="20.25" customHeight="1" x14ac:dyDescent="0.35">
      <c r="A10" s="171">
        <v>10000000</v>
      </c>
      <c r="B10" s="96" t="s">
        <v>17</v>
      </c>
      <c r="C10" s="97" t="e">
        <f>C11+#REF!+C15+C21+#REF!</f>
        <v>#REF!</v>
      </c>
      <c r="D10" s="140">
        <f>D11+D15+D21+D26+D31+D25</f>
        <v>7118601.6696699988</v>
      </c>
      <c r="E10" s="140">
        <f>E11+E15+E21+E26+E31+E25</f>
        <v>5340609.9132300001</v>
      </c>
      <c r="F10" s="140">
        <f>F11+F15+F21+F26+F31+F25</f>
        <v>5540209.5313099995</v>
      </c>
      <c r="G10" s="140">
        <f>F10-E10</f>
        <v>199599.61807999946</v>
      </c>
      <c r="H10" s="163">
        <f>IFERROR(F10/E10,"")</f>
        <v>1.0373739369328476</v>
      </c>
      <c r="I10" s="140">
        <f t="shared" ref="I10:I19" si="0">F10-D10</f>
        <v>-1578392.1383599993</v>
      </c>
      <c r="J10" s="163">
        <f>IFERROR(F10/D10,"")</f>
        <v>0.77827216473074978</v>
      </c>
      <c r="K10" s="139">
        <f>K11+K15+K21+K26+K31+K14</f>
        <v>6198.08</v>
      </c>
      <c r="L10" s="139">
        <f>L11+L15+L21+L26+L31+L14</f>
        <v>5388.0015199999998</v>
      </c>
      <c r="M10" s="139">
        <f t="shared" ref="M10:M16" si="1">L10-K10</f>
        <v>-810.07848000000013</v>
      </c>
      <c r="N10" s="166">
        <f>IFERROR(L10/K10,"")</f>
        <v>0.86930170633486492</v>
      </c>
      <c r="O10" s="140">
        <f t="shared" ref="O10:O19" si="2">D10+K10</f>
        <v>7124799.7496699989</v>
      </c>
      <c r="P10" s="140">
        <f t="shared" ref="P10:P24" si="3">L10+F10</f>
        <v>5545597.5328299999</v>
      </c>
      <c r="Q10" s="153">
        <f t="shared" ref="Q10:Q19" si="4">P10-O10</f>
        <v>-1579202.216839999</v>
      </c>
      <c r="R10" s="163">
        <f>IFERROR(P10/O10,"")</f>
        <v>0.77835135409761613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" customFormat="1" ht="40.5" customHeight="1" x14ac:dyDescent="0.35">
      <c r="A11" s="171">
        <v>11000000</v>
      </c>
      <c r="B11" s="96" t="s">
        <v>56</v>
      </c>
      <c r="C11" s="97">
        <f>C12+C13</f>
        <v>107497.5</v>
      </c>
      <c r="D11" s="140">
        <f>D12+D13</f>
        <v>4317354.7482199995</v>
      </c>
      <c r="E11" s="140">
        <f>E12+E13</f>
        <v>3222373.2537800004</v>
      </c>
      <c r="F11" s="140">
        <f>F12+F13</f>
        <v>3331076.6712399991</v>
      </c>
      <c r="G11" s="140">
        <f t="shared" ref="G11:G92" si="5">F11-E11</f>
        <v>108703.41745999875</v>
      </c>
      <c r="H11" s="163">
        <f t="shared" ref="H11:H51" si="6">IFERROR(F11/E11,"")</f>
        <v>1.0337339621760093</v>
      </c>
      <c r="I11" s="140">
        <f t="shared" si="0"/>
        <v>-986278.07698000036</v>
      </c>
      <c r="J11" s="163">
        <f t="shared" ref="J11:J51" si="7">IFERROR(F11/D11,"")</f>
        <v>0.77155500659596421</v>
      </c>
      <c r="K11" s="139">
        <f>K12+K13</f>
        <v>0</v>
      </c>
      <c r="L11" s="139">
        <f>L12+L13</f>
        <v>0</v>
      </c>
      <c r="M11" s="139">
        <f>L11-K11</f>
        <v>0</v>
      </c>
      <c r="N11" s="166" t="str">
        <f t="shared" ref="N11:N51" si="8">IFERROR(L11/K11,"")</f>
        <v/>
      </c>
      <c r="O11" s="140">
        <f t="shared" si="2"/>
        <v>4317354.7482199995</v>
      </c>
      <c r="P11" s="140">
        <f t="shared" si="3"/>
        <v>3331076.6712399991</v>
      </c>
      <c r="Q11" s="153">
        <f t="shared" si="4"/>
        <v>-986278.07698000036</v>
      </c>
      <c r="R11" s="163">
        <f t="shared" ref="R11:R51" si="9">IFERROR(P11/O11,"")</f>
        <v>0.77155500659596421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</row>
    <row r="12" spans="1:33" s="200" customFormat="1" ht="21" customHeight="1" x14ac:dyDescent="0.4">
      <c r="A12" s="197">
        <v>11010000</v>
      </c>
      <c r="B12" s="98" t="s">
        <v>190</v>
      </c>
      <c r="C12" s="99">
        <v>106199</v>
      </c>
      <c r="D12" s="155">
        <v>4228096.0222199997</v>
      </c>
      <c r="E12" s="155">
        <v>3153517.8477800004</v>
      </c>
      <c r="F12" s="155">
        <v>3254509.7979699993</v>
      </c>
      <c r="G12" s="155">
        <f t="shared" si="5"/>
        <v>100991.95018999884</v>
      </c>
      <c r="H12" s="191">
        <f t="shared" si="6"/>
        <v>1.0320251715908615</v>
      </c>
      <c r="I12" s="155">
        <f t="shared" si="0"/>
        <v>-973586.22425000044</v>
      </c>
      <c r="J12" s="191">
        <f t="shared" si="7"/>
        <v>0.76973412639318195</v>
      </c>
      <c r="K12" s="198">
        <v>0</v>
      </c>
      <c r="L12" s="198">
        <v>0</v>
      </c>
      <c r="M12" s="198">
        <f>L12-K12</f>
        <v>0</v>
      </c>
      <c r="N12" s="199" t="str">
        <f t="shared" si="8"/>
        <v/>
      </c>
      <c r="O12" s="142">
        <f t="shared" si="2"/>
        <v>4228096.0222199997</v>
      </c>
      <c r="P12" s="155">
        <f t="shared" si="3"/>
        <v>3254509.7979699993</v>
      </c>
      <c r="Q12" s="156">
        <f t="shared" si="4"/>
        <v>-973586.22425000044</v>
      </c>
      <c r="R12" s="191">
        <f t="shared" si="9"/>
        <v>0.76973412639318195</v>
      </c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</row>
    <row r="13" spans="1:33" s="200" customFormat="1" ht="24" customHeight="1" x14ac:dyDescent="0.4">
      <c r="A13" s="197">
        <v>11020000</v>
      </c>
      <c r="B13" s="98" t="s">
        <v>69</v>
      </c>
      <c r="C13" s="99">
        <v>1298.5</v>
      </c>
      <c r="D13" s="155">
        <v>89258.725999999995</v>
      </c>
      <c r="E13" s="155">
        <v>68855.406000000003</v>
      </c>
      <c r="F13" s="155">
        <v>76566.873269999996</v>
      </c>
      <c r="G13" s="155">
        <f t="shared" si="5"/>
        <v>7711.4672699999937</v>
      </c>
      <c r="H13" s="191">
        <f t="shared" si="6"/>
        <v>1.1119950882288021</v>
      </c>
      <c r="I13" s="155">
        <f t="shared" si="0"/>
        <v>-12691.852729999999</v>
      </c>
      <c r="J13" s="191">
        <f t="shared" si="7"/>
        <v>0.85780826930019149</v>
      </c>
      <c r="K13" s="198"/>
      <c r="L13" s="198">
        <v>0</v>
      </c>
      <c r="M13" s="198">
        <f>L13-K13</f>
        <v>0</v>
      </c>
      <c r="N13" s="199" t="str">
        <f t="shared" si="8"/>
        <v/>
      </c>
      <c r="O13" s="142">
        <f t="shared" si="2"/>
        <v>89258.725999999995</v>
      </c>
      <c r="P13" s="155">
        <f t="shared" si="3"/>
        <v>76566.873269999996</v>
      </c>
      <c r="Q13" s="156">
        <f t="shared" si="4"/>
        <v>-12691.852729999999</v>
      </c>
      <c r="R13" s="191">
        <f t="shared" si="9"/>
        <v>0.85780826930019149</v>
      </c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</row>
    <row r="14" spans="1:33" s="1" customFormat="1" ht="24" hidden="1" customHeight="1" x14ac:dyDescent="0.4">
      <c r="A14" s="171" t="s">
        <v>206</v>
      </c>
      <c r="B14" s="96" t="s">
        <v>205</v>
      </c>
      <c r="C14" s="99"/>
      <c r="D14" s="160">
        <v>0</v>
      </c>
      <c r="E14" s="160">
        <v>0</v>
      </c>
      <c r="F14" s="160">
        <v>0</v>
      </c>
      <c r="G14" s="160"/>
      <c r="H14" s="163" t="str">
        <f t="shared" si="6"/>
        <v/>
      </c>
      <c r="I14" s="160"/>
      <c r="J14" s="163" t="str">
        <f t="shared" si="7"/>
        <v/>
      </c>
      <c r="K14" s="139">
        <v>0</v>
      </c>
      <c r="L14" s="139">
        <v>0</v>
      </c>
      <c r="M14" s="139">
        <f>L14-K14</f>
        <v>0</v>
      </c>
      <c r="N14" s="166" t="str">
        <f t="shared" si="8"/>
        <v/>
      </c>
      <c r="O14" s="142">
        <f>D14+K14</f>
        <v>0</v>
      </c>
      <c r="P14" s="155">
        <f>L14+F14</f>
        <v>0</v>
      </c>
      <c r="Q14" s="156">
        <f>P14-O14</f>
        <v>0</v>
      </c>
      <c r="R14" s="163" t="str">
        <f t="shared" si="9"/>
        <v/>
      </c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1" customFormat="1" ht="43.5" customHeight="1" x14ac:dyDescent="0.35">
      <c r="A15" s="171">
        <v>13000000</v>
      </c>
      <c r="B15" s="96" t="s">
        <v>166</v>
      </c>
      <c r="C15" s="100" t="e">
        <f>C16+#REF!+#REF!+C19</f>
        <v>#REF!</v>
      </c>
      <c r="D15" s="140">
        <f>SUM(D16:D20)</f>
        <v>38082.239999999998</v>
      </c>
      <c r="E15" s="140">
        <f>SUM(E16:E20)</f>
        <v>27505.394999999997</v>
      </c>
      <c r="F15" s="140">
        <f>SUM(F16:F20)</f>
        <v>28335.914940000006</v>
      </c>
      <c r="G15" s="140">
        <f t="shared" si="5"/>
        <v>830.51994000000923</v>
      </c>
      <c r="H15" s="163">
        <f t="shared" si="6"/>
        <v>1.0301948014198672</v>
      </c>
      <c r="I15" s="140">
        <f t="shared" si="0"/>
        <v>-9746.3250599999919</v>
      </c>
      <c r="J15" s="163">
        <f t="shared" si="7"/>
        <v>0.74407164442007634</v>
      </c>
      <c r="K15" s="139">
        <f>SUM(K16:K20)</f>
        <v>0</v>
      </c>
      <c r="L15" s="139">
        <f>SUM(L16:L20)</f>
        <v>0</v>
      </c>
      <c r="M15" s="139">
        <f t="shared" si="1"/>
        <v>0</v>
      </c>
      <c r="N15" s="166" t="str">
        <f t="shared" si="8"/>
        <v/>
      </c>
      <c r="O15" s="140">
        <f t="shared" si="2"/>
        <v>38082.239999999998</v>
      </c>
      <c r="P15" s="140">
        <f t="shared" si="3"/>
        <v>28335.914940000006</v>
      </c>
      <c r="Q15" s="153">
        <f t="shared" si="4"/>
        <v>-9746.3250599999919</v>
      </c>
      <c r="R15" s="163">
        <f t="shared" si="9"/>
        <v>0.74407164442007634</v>
      </c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00" customFormat="1" ht="42.75" customHeight="1" x14ac:dyDescent="0.4">
      <c r="A16" s="197">
        <v>13010000</v>
      </c>
      <c r="B16" s="98" t="s">
        <v>167</v>
      </c>
      <c r="C16" s="99">
        <v>1</v>
      </c>
      <c r="D16" s="155">
        <v>23894.434000000001</v>
      </c>
      <c r="E16" s="155">
        <v>16874.477999999999</v>
      </c>
      <c r="F16" s="155">
        <v>16758.979290000003</v>
      </c>
      <c r="G16" s="155">
        <f t="shared" si="5"/>
        <v>-115.49870999999621</v>
      </c>
      <c r="H16" s="191">
        <f t="shared" si="6"/>
        <v>0.99315542027433401</v>
      </c>
      <c r="I16" s="155">
        <f t="shared" si="0"/>
        <v>-7135.4547099999982</v>
      </c>
      <c r="J16" s="191">
        <f t="shared" si="7"/>
        <v>0.7013758639355091</v>
      </c>
      <c r="K16" s="141">
        <v>0</v>
      </c>
      <c r="L16" s="141">
        <v>0</v>
      </c>
      <c r="M16" s="141">
        <f t="shared" si="1"/>
        <v>0</v>
      </c>
      <c r="N16" s="199" t="str">
        <f t="shared" si="8"/>
        <v/>
      </c>
      <c r="O16" s="142">
        <f t="shared" si="2"/>
        <v>23894.434000000001</v>
      </c>
      <c r="P16" s="155">
        <f t="shared" si="3"/>
        <v>16758.979290000003</v>
      </c>
      <c r="Q16" s="156">
        <f t="shared" si="4"/>
        <v>-7135.4547099999982</v>
      </c>
      <c r="R16" s="191">
        <f t="shared" si="9"/>
        <v>0.7013758639355091</v>
      </c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</row>
    <row r="17" spans="1:33" s="200" customFormat="1" ht="32.25" customHeight="1" x14ac:dyDescent="0.4">
      <c r="A17" s="197">
        <v>13020000</v>
      </c>
      <c r="B17" s="98" t="s">
        <v>168</v>
      </c>
      <c r="C17" s="99"/>
      <c r="D17" s="155">
        <v>7710.2</v>
      </c>
      <c r="E17" s="155">
        <v>6224.3</v>
      </c>
      <c r="F17" s="155">
        <v>4568.8440099999998</v>
      </c>
      <c r="G17" s="155">
        <f t="shared" si="5"/>
        <v>-1655.4559900000004</v>
      </c>
      <c r="H17" s="191">
        <f t="shared" si="6"/>
        <v>0.7340333868868788</v>
      </c>
      <c r="I17" s="155">
        <f t="shared" si="0"/>
        <v>-3141.35599</v>
      </c>
      <c r="J17" s="191">
        <f t="shared" si="7"/>
        <v>0.59257140022308108</v>
      </c>
      <c r="K17" s="141">
        <v>0</v>
      </c>
      <c r="L17" s="141">
        <v>0</v>
      </c>
      <c r="M17" s="141"/>
      <c r="N17" s="199" t="str">
        <f t="shared" si="8"/>
        <v/>
      </c>
      <c r="O17" s="142">
        <f t="shared" si="2"/>
        <v>7710.2</v>
      </c>
      <c r="P17" s="155">
        <f t="shared" si="3"/>
        <v>4568.8440099999998</v>
      </c>
      <c r="Q17" s="156">
        <f t="shared" si="4"/>
        <v>-3141.35599</v>
      </c>
      <c r="R17" s="191">
        <f t="shared" si="9"/>
        <v>0.59257140022308108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</row>
    <row r="18" spans="1:33" s="200" customFormat="1" ht="43.5" customHeight="1" x14ac:dyDescent="0.4">
      <c r="A18" s="197">
        <v>13030000</v>
      </c>
      <c r="B18" s="98" t="s">
        <v>250</v>
      </c>
      <c r="C18" s="98"/>
      <c r="D18" s="155">
        <v>3212.7959999999998</v>
      </c>
      <c r="E18" s="155">
        <v>2268.4569999999999</v>
      </c>
      <c r="F18" s="155">
        <v>4473.2215900000001</v>
      </c>
      <c r="G18" s="155">
        <f t="shared" si="5"/>
        <v>2204.7645900000002</v>
      </c>
      <c r="H18" s="191">
        <f t="shared" si="6"/>
        <v>1.9719225843822477</v>
      </c>
      <c r="I18" s="155">
        <f t="shared" si="0"/>
        <v>1260.4255900000003</v>
      </c>
      <c r="J18" s="191">
        <f t="shared" si="7"/>
        <v>1.3923142303464024</v>
      </c>
      <c r="K18" s="141">
        <v>0</v>
      </c>
      <c r="L18" s="141">
        <v>0</v>
      </c>
      <c r="M18" s="141"/>
      <c r="N18" s="199" t="str">
        <f t="shared" si="8"/>
        <v/>
      </c>
      <c r="O18" s="142">
        <f t="shared" si="2"/>
        <v>3212.7959999999998</v>
      </c>
      <c r="P18" s="155">
        <f t="shared" si="3"/>
        <v>4473.2215900000001</v>
      </c>
      <c r="Q18" s="156">
        <f t="shared" si="4"/>
        <v>1260.4255900000003</v>
      </c>
      <c r="R18" s="191">
        <f t="shared" si="9"/>
        <v>1.3923142303464024</v>
      </c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</row>
    <row r="19" spans="1:33" s="200" customFormat="1" ht="42" customHeight="1" x14ac:dyDescent="0.4">
      <c r="A19" s="197">
        <v>13040000</v>
      </c>
      <c r="B19" s="98" t="s">
        <v>210</v>
      </c>
      <c r="C19" s="99"/>
      <c r="D19" s="142">
        <v>3264.81</v>
      </c>
      <c r="E19" s="142">
        <v>2138.16</v>
      </c>
      <c r="F19" s="142">
        <v>2534.87005</v>
      </c>
      <c r="G19" s="142">
        <f t="shared" si="5"/>
        <v>396.71005000000014</v>
      </c>
      <c r="H19" s="191">
        <f t="shared" si="6"/>
        <v>1.1855380560856064</v>
      </c>
      <c r="I19" s="155">
        <f t="shared" si="0"/>
        <v>-729.93994999999995</v>
      </c>
      <c r="J19" s="191">
        <f t="shared" si="7"/>
        <v>0.77642192041803348</v>
      </c>
      <c r="K19" s="141">
        <v>0</v>
      </c>
      <c r="L19" s="141">
        <v>0</v>
      </c>
      <c r="M19" s="141">
        <f>L19-K19</f>
        <v>0</v>
      </c>
      <c r="N19" s="199" t="str">
        <f t="shared" si="8"/>
        <v/>
      </c>
      <c r="O19" s="142">
        <f t="shared" si="2"/>
        <v>3264.81</v>
      </c>
      <c r="P19" s="155">
        <f t="shared" si="3"/>
        <v>2534.87005</v>
      </c>
      <c r="Q19" s="156">
        <f t="shared" si="4"/>
        <v>-729.93994999999995</v>
      </c>
      <c r="R19" s="191">
        <f t="shared" si="9"/>
        <v>0.77642192041803348</v>
      </c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</row>
    <row r="20" spans="1:33" s="1" customFormat="1" ht="26.25" hidden="1" customHeight="1" x14ac:dyDescent="0.4">
      <c r="A20" s="172">
        <v>13070000</v>
      </c>
      <c r="B20" s="98" t="s">
        <v>91</v>
      </c>
      <c r="C20" s="99"/>
      <c r="D20" s="140">
        <v>0</v>
      </c>
      <c r="E20" s="140">
        <v>0</v>
      </c>
      <c r="F20" s="140">
        <v>0</v>
      </c>
      <c r="G20" s="140">
        <f t="shared" si="5"/>
        <v>0</v>
      </c>
      <c r="H20" s="164" t="str">
        <f t="shared" si="6"/>
        <v/>
      </c>
      <c r="I20" s="155"/>
      <c r="J20" s="164" t="str">
        <f t="shared" si="7"/>
        <v/>
      </c>
      <c r="K20" s="141">
        <v>0</v>
      </c>
      <c r="L20" s="141">
        <v>0</v>
      </c>
      <c r="M20" s="141"/>
      <c r="N20" s="184" t="str">
        <f t="shared" si="8"/>
        <v/>
      </c>
      <c r="O20" s="142"/>
      <c r="P20" s="155">
        <f t="shared" si="3"/>
        <v>0</v>
      </c>
      <c r="Q20" s="156"/>
      <c r="R20" s="164" t="str">
        <f t="shared" si="9"/>
        <v/>
      </c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1" customFormat="1" ht="27.75" customHeight="1" x14ac:dyDescent="0.35">
      <c r="A21" s="171">
        <v>14000000</v>
      </c>
      <c r="B21" s="96" t="s">
        <v>57</v>
      </c>
      <c r="C21" s="100" t="e">
        <f>C24+#REF!</f>
        <v>#REF!</v>
      </c>
      <c r="D21" s="140">
        <f>D24+D23+D22</f>
        <v>693683.31044999999</v>
      </c>
      <c r="E21" s="140">
        <f>E24+E23+E22</f>
        <v>523440.06144999992</v>
      </c>
      <c r="F21" s="140">
        <f>F22+F23+F24</f>
        <v>554275.15149000008</v>
      </c>
      <c r="G21" s="140">
        <f t="shared" si="5"/>
        <v>30835.090040000156</v>
      </c>
      <c r="H21" s="163">
        <f t="shared" si="6"/>
        <v>1.0589085404632248</v>
      </c>
      <c r="I21" s="140">
        <f t="shared" ref="I21:I34" si="10">F21-D21</f>
        <v>-139408.15895999991</v>
      </c>
      <c r="J21" s="163">
        <f t="shared" si="7"/>
        <v>0.79903198352925009</v>
      </c>
      <c r="K21" s="139">
        <f>((K24+K23+K22)/1000)/1000</f>
        <v>0</v>
      </c>
      <c r="L21" s="139">
        <f>((L24+L23+L22)/1000)/1000</f>
        <v>0</v>
      </c>
      <c r="M21" s="139">
        <f>M24+M23+M22</f>
        <v>0</v>
      </c>
      <c r="N21" s="166" t="str">
        <f t="shared" si="8"/>
        <v/>
      </c>
      <c r="O21" s="140">
        <f>O24+O23+O22</f>
        <v>693683.31044999999</v>
      </c>
      <c r="P21" s="140">
        <f>P24+P23+P22</f>
        <v>554275.15149000008</v>
      </c>
      <c r="Q21" s="153">
        <f t="shared" ref="Q21:Q29" si="11">P21-O21</f>
        <v>-139408.15895999991</v>
      </c>
      <c r="R21" s="163">
        <f t="shared" si="9"/>
        <v>0.79903198352925009</v>
      </c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00" customFormat="1" ht="49.5" customHeight="1" x14ac:dyDescent="0.4">
      <c r="A22" s="201">
        <v>14020000</v>
      </c>
      <c r="B22" s="98" t="s">
        <v>136</v>
      </c>
      <c r="C22" s="99"/>
      <c r="D22" s="155">
        <v>48631.536679999997</v>
      </c>
      <c r="E22" s="155">
        <v>36517.165679999998</v>
      </c>
      <c r="F22" s="155">
        <v>34766.429090000005</v>
      </c>
      <c r="G22" s="155">
        <f t="shared" si="5"/>
        <v>-1750.7365899999932</v>
      </c>
      <c r="H22" s="191">
        <f t="shared" si="6"/>
        <v>0.95205716113507544</v>
      </c>
      <c r="I22" s="155">
        <f t="shared" si="10"/>
        <v>-13865.107589999992</v>
      </c>
      <c r="J22" s="191">
        <f t="shared" si="7"/>
        <v>0.71489472600395743</v>
      </c>
      <c r="K22" s="157">
        <v>0</v>
      </c>
      <c r="L22" s="157">
        <v>0</v>
      </c>
      <c r="M22" s="157"/>
      <c r="N22" s="199" t="str">
        <f t="shared" si="8"/>
        <v/>
      </c>
      <c r="O22" s="155">
        <f>D22+K22</f>
        <v>48631.536679999997</v>
      </c>
      <c r="P22" s="155">
        <f>L22+F22</f>
        <v>34766.429090000005</v>
      </c>
      <c r="Q22" s="155">
        <f t="shared" si="11"/>
        <v>-13865.107589999992</v>
      </c>
      <c r="R22" s="191">
        <f t="shared" si="9"/>
        <v>0.71489472600395743</v>
      </c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</row>
    <row r="23" spans="1:33" s="200" customFormat="1" ht="48" customHeight="1" x14ac:dyDescent="0.4">
      <c r="A23" s="201">
        <v>14030000</v>
      </c>
      <c r="B23" s="98" t="s">
        <v>169</v>
      </c>
      <c r="C23" s="99"/>
      <c r="D23" s="155">
        <v>313724.30976999999</v>
      </c>
      <c r="E23" s="155">
        <v>236644.48576999997</v>
      </c>
      <c r="F23" s="155">
        <v>244151.24712000001</v>
      </c>
      <c r="G23" s="155">
        <f t="shared" si="5"/>
        <v>7506.7613500000443</v>
      </c>
      <c r="H23" s="191">
        <f t="shared" si="6"/>
        <v>1.0317216829522748</v>
      </c>
      <c r="I23" s="155">
        <f t="shared" si="10"/>
        <v>-69573.062649999978</v>
      </c>
      <c r="J23" s="191">
        <f t="shared" si="7"/>
        <v>0.77823502838844105</v>
      </c>
      <c r="K23" s="157">
        <v>0</v>
      </c>
      <c r="L23" s="157">
        <v>0</v>
      </c>
      <c r="M23" s="157"/>
      <c r="N23" s="199" t="str">
        <f t="shared" si="8"/>
        <v/>
      </c>
      <c r="O23" s="155">
        <f>D23+K23</f>
        <v>313724.30976999999</v>
      </c>
      <c r="P23" s="155">
        <f>L23+F23</f>
        <v>244151.24712000001</v>
      </c>
      <c r="Q23" s="155">
        <f t="shared" si="11"/>
        <v>-69573.062649999978</v>
      </c>
      <c r="R23" s="191">
        <f t="shared" si="9"/>
        <v>0.77823502838844105</v>
      </c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</row>
    <row r="24" spans="1:33" s="200" customFormat="1" ht="64.5" customHeight="1" x14ac:dyDescent="0.4">
      <c r="A24" s="201">
        <v>14040000</v>
      </c>
      <c r="B24" s="98" t="s">
        <v>170</v>
      </c>
      <c r="C24" s="99" t="e">
        <f>#REF!+#REF!+#REF!+#REF!+#REF!</f>
        <v>#REF!</v>
      </c>
      <c r="D24" s="155">
        <v>331327.46399999998</v>
      </c>
      <c r="E24" s="155">
        <v>250278.41</v>
      </c>
      <c r="F24" s="155">
        <v>275357.47528000001</v>
      </c>
      <c r="G24" s="155">
        <f t="shared" si="5"/>
        <v>25079.06528000001</v>
      </c>
      <c r="H24" s="191">
        <f t="shared" si="6"/>
        <v>1.1002046691922009</v>
      </c>
      <c r="I24" s="155">
        <f t="shared" si="10"/>
        <v>-55969.988719999965</v>
      </c>
      <c r="J24" s="191">
        <f t="shared" si="7"/>
        <v>0.8310735003845019</v>
      </c>
      <c r="K24" s="157">
        <v>0</v>
      </c>
      <c r="L24" s="157">
        <v>0</v>
      </c>
      <c r="M24" s="157">
        <f>L24-K24</f>
        <v>0</v>
      </c>
      <c r="N24" s="199" t="str">
        <f t="shared" si="8"/>
        <v/>
      </c>
      <c r="O24" s="155">
        <f>D24+K24</f>
        <v>331327.46399999998</v>
      </c>
      <c r="P24" s="155">
        <f t="shared" si="3"/>
        <v>275357.47528000001</v>
      </c>
      <c r="Q24" s="155">
        <f t="shared" si="11"/>
        <v>-55969.988719999965</v>
      </c>
      <c r="R24" s="191">
        <f t="shared" si="9"/>
        <v>0.8310735003845019</v>
      </c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</row>
    <row r="25" spans="1:33" s="1" customFormat="1" ht="42.75" hidden="1" customHeight="1" x14ac:dyDescent="0.4">
      <c r="A25" s="176">
        <v>16000000</v>
      </c>
      <c r="B25" s="177" t="s">
        <v>207</v>
      </c>
      <c r="C25" s="101"/>
      <c r="D25" s="160">
        <v>0</v>
      </c>
      <c r="E25" s="160">
        <v>0</v>
      </c>
      <c r="F25" s="160">
        <v>0</v>
      </c>
      <c r="G25" s="160">
        <f t="shared" si="5"/>
        <v>0</v>
      </c>
      <c r="H25" s="164" t="str">
        <f t="shared" si="6"/>
        <v/>
      </c>
      <c r="I25" s="160">
        <f t="shared" si="10"/>
        <v>0</v>
      </c>
      <c r="J25" s="163" t="str">
        <f t="shared" si="7"/>
        <v/>
      </c>
      <c r="K25" s="157"/>
      <c r="L25" s="157"/>
      <c r="M25" s="157"/>
      <c r="N25" s="166" t="str">
        <f t="shared" si="8"/>
        <v/>
      </c>
      <c r="O25" s="155">
        <f>D25+K25</f>
        <v>0</v>
      </c>
      <c r="P25" s="162">
        <f>L25+F25</f>
        <v>0</v>
      </c>
      <c r="Q25" s="162">
        <f>P25-O25</f>
        <v>0</v>
      </c>
      <c r="R25" s="163" t="str">
        <f t="shared" si="9"/>
        <v/>
      </c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1" customFormat="1" ht="64.5" customHeight="1" x14ac:dyDescent="0.35">
      <c r="A26" s="171">
        <v>18000000</v>
      </c>
      <c r="B26" s="177" t="s">
        <v>251</v>
      </c>
      <c r="C26" s="177"/>
      <c r="D26" s="140">
        <f>SUM(D27:D30)</f>
        <v>2069479.2709999999</v>
      </c>
      <c r="E26" s="140">
        <f>SUM(E27:E30)</f>
        <v>1567289.1030000001</v>
      </c>
      <c r="F26" s="140">
        <f>SUM(F27:F30)</f>
        <v>1626520.0636399998</v>
      </c>
      <c r="G26" s="140">
        <f t="shared" si="5"/>
        <v>59230.960639999714</v>
      </c>
      <c r="H26" s="163">
        <f t="shared" si="6"/>
        <v>1.0377919814070191</v>
      </c>
      <c r="I26" s="140">
        <f t="shared" si="10"/>
        <v>-442959.20736000012</v>
      </c>
      <c r="J26" s="163">
        <f t="shared" si="7"/>
        <v>0.78595619991595456</v>
      </c>
      <c r="K26" s="139">
        <f>(K27+K28+K29+K30)/1000</f>
        <v>0</v>
      </c>
      <c r="L26" s="139">
        <f>(L27+L28+L29+L30)/1000</f>
        <v>0</v>
      </c>
      <c r="M26" s="139">
        <f t="shared" ref="M26:M34" si="12">L26-K26</f>
        <v>0</v>
      </c>
      <c r="N26" s="166" t="str">
        <f t="shared" si="8"/>
        <v/>
      </c>
      <c r="O26" s="140">
        <f t="shared" ref="O26:O60" si="13">D26+K26</f>
        <v>2069479.2709999999</v>
      </c>
      <c r="P26" s="140">
        <f t="shared" ref="P26:P32" si="14">L26+F26</f>
        <v>1626520.0636399998</v>
      </c>
      <c r="Q26" s="153">
        <f t="shared" si="11"/>
        <v>-442959.20736000012</v>
      </c>
      <c r="R26" s="163">
        <f t="shared" si="9"/>
        <v>0.78595619991595456</v>
      </c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00" customFormat="1" ht="29.25" customHeight="1" x14ac:dyDescent="0.4">
      <c r="A27" s="197">
        <v>18010000</v>
      </c>
      <c r="B27" s="98" t="s">
        <v>171</v>
      </c>
      <c r="C27" s="111"/>
      <c r="D27" s="155">
        <v>930924.24</v>
      </c>
      <c r="E27" s="155">
        <v>713746.01199999999</v>
      </c>
      <c r="F27" s="155">
        <v>766647.86167999997</v>
      </c>
      <c r="G27" s="155">
        <f t="shared" si="5"/>
        <v>52901.849679999985</v>
      </c>
      <c r="H27" s="191">
        <f t="shared" si="6"/>
        <v>1.074118592315161</v>
      </c>
      <c r="I27" s="155">
        <f t="shared" si="10"/>
        <v>-164276.37832000002</v>
      </c>
      <c r="J27" s="191">
        <f t="shared" si="7"/>
        <v>0.82353410593326049</v>
      </c>
      <c r="K27" s="158">
        <v>0</v>
      </c>
      <c r="L27" s="158">
        <v>0</v>
      </c>
      <c r="M27" s="158">
        <f>L27-K27</f>
        <v>0</v>
      </c>
      <c r="N27" s="199" t="str">
        <f t="shared" si="8"/>
        <v/>
      </c>
      <c r="O27" s="142">
        <f t="shared" si="13"/>
        <v>930924.24</v>
      </c>
      <c r="P27" s="142">
        <f t="shared" si="14"/>
        <v>766647.86167999997</v>
      </c>
      <c r="Q27" s="142">
        <f t="shared" si="11"/>
        <v>-164276.37832000002</v>
      </c>
      <c r="R27" s="191">
        <f t="shared" si="9"/>
        <v>0.82353410593326049</v>
      </c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</row>
    <row r="28" spans="1:33" s="200" customFormat="1" ht="36" customHeight="1" x14ac:dyDescent="0.4">
      <c r="A28" s="197">
        <v>18020000</v>
      </c>
      <c r="B28" s="98" t="s">
        <v>84</v>
      </c>
      <c r="C28" s="99"/>
      <c r="D28" s="155">
        <v>4373.6000000000004</v>
      </c>
      <c r="E28" s="155">
        <v>3219.3</v>
      </c>
      <c r="F28" s="155">
        <v>3337.5029</v>
      </c>
      <c r="G28" s="155">
        <f t="shared" si="5"/>
        <v>118.20289999999977</v>
      </c>
      <c r="H28" s="191">
        <f t="shared" si="6"/>
        <v>1.0367169571024757</v>
      </c>
      <c r="I28" s="155">
        <f t="shared" si="10"/>
        <v>-1036.0971000000004</v>
      </c>
      <c r="J28" s="191">
        <f t="shared" si="7"/>
        <v>0.7631019983537588</v>
      </c>
      <c r="K28" s="141">
        <v>0</v>
      </c>
      <c r="L28" s="141">
        <v>0</v>
      </c>
      <c r="M28" s="141">
        <f t="shared" si="12"/>
        <v>0</v>
      </c>
      <c r="N28" s="199" t="str">
        <f t="shared" si="8"/>
        <v/>
      </c>
      <c r="O28" s="142">
        <f t="shared" si="13"/>
        <v>4373.6000000000004</v>
      </c>
      <c r="P28" s="155">
        <f t="shared" si="14"/>
        <v>3337.5029</v>
      </c>
      <c r="Q28" s="156">
        <f t="shared" si="11"/>
        <v>-1036.0971000000004</v>
      </c>
      <c r="R28" s="191">
        <f t="shared" si="9"/>
        <v>0.7631019983537588</v>
      </c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</row>
    <row r="29" spans="1:33" s="200" customFormat="1" ht="27" customHeight="1" x14ac:dyDescent="0.4">
      <c r="A29" s="197">
        <v>18030000</v>
      </c>
      <c r="B29" s="98" t="s">
        <v>85</v>
      </c>
      <c r="C29" s="99"/>
      <c r="D29" s="155">
        <v>4120.2389999999996</v>
      </c>
      <c r="E29" s="155">
        <v>2941.3389999999999</v>
      </c>
      <c r="F29" s="155">
        <v>3326.5609300000001</v>
      </c>
      <c r="G29" s="155">
        <f t="shared" si="5"/>
        <v>385.22193000000016</v>
      </c>
      <c r="H29" s="191">
        <f t="shared" si="6"/>
        <v>1.1309682188962238</v>
      </c>
      <c r="I29" s="155">
        <f t="shared" si="10"/>
        <v>-793.67806999999948</v>
      </c>
      <c r="J29" s="191">
        <f t="shared" si="7"/>
        <v>0.8073708661075244</v>
      </c>
      <c r="K29" s="141">
        <v>0</v>
      </c>
      <c r="L29" s="141">
        <v>0</v>
      </c>
      <c r="M29" s="141">
        <f t="shared" si="12"/>
        <v>0</v>
      </c>
      <c r="N29" s="199" t="str">
        <f t="shared" si="8"/>
        <v/>
      </c>
      <c r="O29" s="142">
        <f t="shared" si="13"/>
        <v>4120.2389999999996</v>
      </c>
      <c r="P29" s="155">
        <f t="shared" si="14"/>
        <v>3326.5609300000001</v>
      </c>
      <c r="Q29" s="156">
        <f t="shared" si="11"/>
        <v>-793.67806999999948</v>
      </c>
      <c r="R29" s="191">
        <f t="shared" si="9"/>
        <v>0.8073708661075244</v>
      </c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</row>
    <row r="30" spans="1:33" s="200" customFormat="1" ht="22.5" customHeight="1" x14ac:dyDescent="0.4">
      <c r="A30" s="197">
        <v>18050000</v>
      </c>
      <c r="B30" s="98" t="s">
        <v>86</v>
      </c>
      <c r="C30" s="99"/>
      <c r="D30" s="155">
        <v>1130061.192</v>
      </c>
      <c r="E30" s="155">
        <v>847382.45200000005</v>
      </c>
      <c r="F30" s="155">
        <v>853208.13812999986</v>
      </c>
      <c r="G30" s="155">
        <f>F30-E30</f>
        <v>5825.6861299998127</v>
      </c>
      <c r="H30" s="191">
        <f t="shared" si="6"/>
        <v>1.0068749194844075</v>
      </c>
      <c r="I30" s="155">
        <f>F30-D30</f>
        <v>-276853.05387000018</v>
      </c>
      <c r="J30" s="191">
        <f t="shared" si="7"/>
        <v>0.75501056418013857</v>
      </c>
      <c r="K30" s="141">
        <v>0</v>
      </c>
      <c r="L30" s="141">
        <v>0</v>
      </c>
      <c r="M30" s="141">
        <f t="shared" si="12"/>
        <v>0</v>
      </c>
      <c r="N30" s="199" t="str">
        <f t="shared" si="8"/>
        <v/>
      </c>
      <c r="O30" s="142">
        <f>D30+K30</f>
        <v>1130061.192</v>
      </c>
      <c r="P30" s="155">
        <f>L30+F30</f>
        <v>853208.13812999986</v>
      </c>
      <c r="Q30" s="156">
        <f>P30-O30</f>
        <v>-276853.05387000018</v>
      </c>
      <c r="R30" s="191">
        <f t="shared" si="9"/>
        <v>0.75501056418013857</v>
      </c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</row>
    <row r="31" spans="1:33" s="1" customFormat="1" ht="21.75" customHeight="1" x14ac:dyDescent="0.4">
      <c r="A31" s="171">
        <v>19000000</v>
      </c>
      <c r="B31" s="96" t="s">
        <v>87</v>
      </c>
      <c r="C31" s="99"/>
      <c r="D31" s="162">
        <f>D32+D33+D34</f>
        <v>2.1</v>
      </c>
      <c r="E31" s="162">
        <f>E32+E33+E34</f>
        <v>2.1</v>
      </c>
      <c r="F31" s="162">
        <f>F32+F33+F34</f>
        <v>1.73</v>
      </c>
      <c r="G31" s="162">
        <f t="shared" si="5"/>
        <v>-0.37000000000000011</v>
      </c>
      <c r="H31" s="163">
        <f t="shared" si="6"/>
        <v>0.82380952380952377</v>
      </c>
      <c r="I31" s="162">
        <f t="shared" si="10"/>
        <v>-0.37000000000000011</v>
      </c>
      <c r="J31" s="163">
        <f t="shared" si="7"/>
        <v>0.82380952380952377</v>
      </c>
      <c r="K31" s="139">
        <f>K32+K34+K33</f>
        <v>6198.08</v>
      </c>
      <c r="L31" s="139">
        <f>L32+L34+L33</f>
        <v>5388.0015199999998</v>
      </c>
      <c r="M31" s="139">
        <f t="shared" si="12"/>
        <v>-810.07848000000013</v>
      </c>
      <c r="N31" s="166">
        <f t="shared" si="8"/>
        <v>0.86930170633486492</v>
      </c>
      <c r="O31" s="140">
        <f t="shared" si="13"/>
        <v>6200.18</v>
      </c>
      <c r="P31" s="140">
        <f t="shared" si="14"/>
        <v>5389.7315199999994</v>
      </c>
      <c r="Q31" s="140">
        <f t="shared" ref="Q31:Q56" si="15">P31-O31</f>
        <v>-810.44848000000093</v>
      </c>
      <c r="R31" s="163">
        <f t="shared" si="9"/>
        <v>0.86928629813973124</v>
      </c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</row>
    <row r="32" spans="1:33" s="200" customFormat="1" ht="23.25" customHeight="1" x14ac:dyDescent="0.4">
      <c r="A32" s="197">
        <v>19010000</v>
      </c>
      <c r="B32" s="98" t="s">
        <v>88</v>
      </c>
      <c r="C32" s="99"/>
      <c r="D32" s="155">
        <v>0</v>
      </c>
      <c r="E32" s="155">
        <v>0</v>
      </c>
      <c r="F32" s="155">
        <v>0</v>
      </c>
      <c r="G32" s="155">
        <f t="shared" si="5"/>
        <v>0</v>
      </c>
      <c r="H32" s="191" t="str">
        <f t="shared" si="6"/>
        <v/>
      </c>
      <c r="I32" s="155">
        <f t="shared" si="10"/>
        <v>0</v>
      </c>
      <c r="J32" s="191" t="str">
        <f t="shared" si="7"/>
        <v/>
      </c>
      <c r="K32" s="141">
        <v>6198.08</v>
      </c>
      <c r="L32" s="141">
        <v>5388.0015199999998</v>
      </c>
      <c r="M32" s="141">
        <f t="shared" si="12"/>
        <v>-810.07848000000013</v>
      </c>
      <c r="N32" s="199">
        <f t="shared" si="8"/>
        <v>0.86930170633486492</v>
      </c>
      <c r="O32" s="142">
        <f t="shared" si="13"/>
        <v>6198.08</v>
      </c>
      <c r="P32" s="155">
        <f t="shared" si="14"/>
        <v>5388.0015199999998</v>
      </c>
      <c r="Q32" s="142">
        <f t="shared" si="15"/>
        <v>-810.07848000000013</v>
      </c>
      <c r="R32" s="191">
        <f t="shared" si="9"/>
        <v>0.86930170633486492</v>
      </c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</row>
    <row r="33" spans="1:33" s="200" customFormat="1" ht="42" hidden="1" customHeight="1" x14ac:dyDescent="0.4">
      <c r="A33" s="197">
        <v>19050000</v>
      </c>
      <c r="B33" s="98" t="s">
        <v>226</v>
      </c>
      <c r="C33" s="98"/>
      <c r="D33" s="155"/>
      <c r="E33" s="155"/>
      <c r="F33" s="155"/>
      <c r="G33" s="155"/>
      <c r="H33" s="191"/>
      <c r="I33" s="155"/>
      <c r="J33" s="191"/>
      <c r="K33" s="141">
        <v>0</v>
      </c>
      <c r="L33" s="141"/>
      <c r="M33" s="141">
        <f t="shared" si="12"/>
        <v>0</v>
      </c>
      <c r="N33" s="199" t="str">
        <f t="shared" si="8"/>
        <v/>
      </c>
      <c r="O33" s="142">
        <f>D33+K33</f>
        <v>0</v>
      </c>
      <c r="P33" s="155">
        <f>L33+F33</f>
        <v>0</v>
      </c>
      <c r="Q33" s="142">
        <f>P33-O33</f>
        <v>0</v>
      </c>
      <c r="R33" s="191" t="str">
        <f>IFERROR(P33/O33,"")</f>
        <v/>
      </c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</row>
    <row r="34" spans="1:33" s="200" customFormat="1" ht="63" x14ac:dyDescent="0.4">
      <c r="A34" s="197">
        <v>19090000</v>
      </c>
      <c r="B34" s="98" t="s">
        <v>211</v>
      </c>
      <c r="C34" s="99"/>
      <c r="D34" s="155">
        <v>2.1</v>
      </c>
      <c r="E34" s="155">
        <v>2.1</v>
      </c>
      <c r="F34" s="155">
        <v>1.73</v>
      </c>
      <c r="G34" s="155">
        <f t="shared" si="5"/>
        <v>-0.37000000000000011</v>
      </c>
      <c r="H34" s="191">
        <f t="shared" si="6"/>
        <v>0.82380952380952377</v>
      </c>
      <c r="I34" s="155">
        <f t="shared" si="10"/>
        <v>-0.37000000000000011</v>
      </c>
      <c r="J34" s="191">
        <f t="shared" si="7"/>
        <v>0.82380952380952377</v>
      </c>
      <c r="K34" s="141">
        <v>0</v>
      </c>
      <c r="L34" s="141">
        <v>0</v>
      </c>
      <c r="M34" s="141">
        <f t="shared" si="12"/>
        <v>0</v>
      </c>
      <c r="N34" s="199" t="str">
        <f t="shared" si="8"/>
        <v/>
      </c>
      <c r="O34" s="142">
        <f>D34+K34</f>
        <v>2.1</v>
      </c>
      <c r="P34" s="155">
        <f>L34+F34</f>
        <v>1.73</v>
      </c>
      <c r="Q34" s="142">
        <f>P34-O34</f>
        <v>-0.37000000000000011</v>
      </c>
      <c r="R34" s="191">
        <f>IFERROR(P34/O34,"")</f>
        <v>0.82380952380952377</v>
      </c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</row>
    <row r="35" spans="1:33" s="80" customFormat="1" ht="23.25" customHeight="1" x14ac:dyDescent="0.35">
      <c r="A35" s="173">
        <v>20000000</v>
      </c>
      <c r="B35" s="102" t="s">
        <v>18</v>
      </c>
      <c r="C35" s="103">
        <v>5750.4</v>
      </c>
      <c r="D35" s="139">
        <f>(D36+D37+D43+D47)</f>
        <v>288672.94699999999</v>
      </c>
      <c r="E35" s="139">
        <f>(E36+E37+E43+E47)</f>
        <v>227558.25899999999</v>
      </c>
      <c r="F35" s="139">
        <f>(F36+F37+F43+F47)</f>
        <v>259889.41198999999</v>
      </c>
      <c r="G35" s="139">
        <f t="shared" si="5"/>
        <v>32331.152990000002</v>
      </c>
      <c r="H35" s="163">
        <f t="shared" si="6"/>
        <v>1.1420785742168997</v>
      </c>
      <c r="I35" s="139">
        <f t="shared" ref="I35:I44" si="16">F35-D35</f>
        <v>-28783.535009999992</v>
      </c>
      <c r="J35" s="163">
        <f t="shared" si="7"/>
        <v>0.90029015427621628</v>
      </c>
      <c r="K35" s="139">
        <f>K36+K37+K43+K47</f>
        <v>677211.60390999995</v>
      </c>
      <c r="L35" s="139">
        <f>L36+L37+L43+L47</f>
        <v>532340.83728999994</v>
      </c>
      <c r="M35" s="139">
        <f t="shared" ref="M35:M48" si="17">L35-K35</f>
        <v>-144870.76662000001</v>
      </c>
      <c r="N35" s="166">
        <f t="shared" si="8"/>
        <v>0.78607754831198517</v>
      </c>
      <c r="O35" s="139">
        <f t="shared" si="13"/>
        <v>965884.55090999999</v>
      </c>
      <c r="P35" s="139">
        <f t="shared" ref="P35:P60" si="18">L35+F35</f>
        <v>792230.24927999987</v>
      </c>
      <c r="Q35" s="139">
        <f t="shared" si="15"/>
        <v>-173654.30163000012</v>
      </c>
      <c r="R35" s="163">
        <f t="shared" si="9"/>
        <v>0.82021215530738822</v>
      </c>
      <c r="S35" s="79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</row>
    <row r="36" spans="1:33" s="1" customFormat="1" ht="45.75" customHeight="1" x14ac:dyDescent="0.35">
      <c r="A36" s="171">
        <v>21000000</v>
      </c>
      <c r="B36" s="96" t="s">
        <v>70</v>
      </c>
      <c r="C36" s="100">
        <v>1</v>
      </c>
      <c r="D36" s="140">
        <v>53736.067999999999</v>
      </c>
      <c r="E36" s="140">
        <v>42920.726999999999</v>
      </c>
      <c r="F36" s="140">
        <v>67654.811960000006</v>
      </c>
      <c r="G36" s="140">
        <f t="shared" si="5"/>
        <v>24734.084960000007</v>
      </c>
      <c r="H36" s="163">
        <f t="shared" si="6"/>
        <v>1.5762736721584425</v>
      </c>
      <c r="I36" s="140">
        <f t="shared" si="16"/>
        <v>13918.743960000007</v>
      </c>
      <c r="J36" s="163">
        <f t="shared" si="7"/>
        <v>1.2590205141172592</v>
      </c>
      <c r="K36" s="139"/>
      <c r="L36" s="139">
        <v>62.27375</v>
      </c>
      <c r="M36" s="139">
        <f t="shared" si="17"/>
        <v>62.27375</v>
      </c>
      <c r="N36" s="166" t="str">
        <f t="shared" si="8"/>
        <v/>
      </c>
      <c r="O36" s="140">
        <f t="shared" si="13"/>
        <v>53736.067999999999</v>
      </c>
      <c r="P36" s="140">
        <f t="shared" si="18"/>
        <v>67717.085709999999</v>
      </c>
      <c r="Q36" s="140">
        <f t="shared" si="15"/>
        <v>13981.01771</v>
      </c>
      <c r="R36" s="163">
        <f t="shared" si="9"/>
        <v>1.2601793958947647</v>
      </c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" customFormat="1" ht="44.25" customHeight="1" x14ac:dyDescent="0.35">
      <c r="A37" s="171">
        <v>22000000</v>
      </c>
      <c r="B37" s="96" t="s">
        <v>172</v>
      </c>
      <c r="C37" s="100">
        <v>4948.8</v>
      </c>
      <c r="D37" s="140">
        <f>SUM(D38:D42)</f>
        <v>186167.524</v>
      </c>
      <c r="E37" s="140">
        <f>SUM(E38:E42)</f>
        <v>141076.606</v>
      </c>
      <c r="F37" s="140">
        <f>SUM(F38:F42)</f>
        <v>138892.42621999999</v>
      </c>
      <c r="G37" s="140">
        <f t="shared" si="5"/>
        <v>-2184.1797800000058</v>
      </c>
      <c r="H37" s="163">
        <f t="shared" si="6"/>
        <v>0.98451777483220704</v>
      </c>
      <c r="I37" s="140">
        <f t="shared" si="16"/>
        <v>-47275.097780000011</v>
      </c>
      <c r="J37" s="163">
        <f t="shared" si="7"/>
        <v>0.74606152155732597</v>
      </c>
      <c r="K37" s="139">
        <f>SUM(K38:K42)</f>
        <v>0</v>
      </c>
      <c r="L37" s="139">
        <f>SUM(L38:L42)</f>
        <v>0</v>
      </c>
      <c r="M37" s="139">
        <f t="shared" si="17"/>
        <v>0</v>
      </c>
      <c r="N37" s="166" t="str">
        <f t="shared" si="8"/>
        <v/>
      </c>
      <c r="O37" s="140">
        <f t="shared" si="13"/>
        <v>186167.524</v>
      </c>
      <c r="P37" s="140">
        <f t="shared" si="18"/>
        <v>138892.42621999999</v>
      </c>
      <c r="Q37" s="140">
        <f t="shared" si="15"/>
        <v>-47275.097780000011</v>
      </c>
      <c r="R37" s="163">
        <f t="shared" si="9"/>
        <v>0.74606152155732597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200" customFormat="1" ht="22.5" customHeight="1" x14ac:dyDescent="0.4">
      <c r="A38" s="197">
        <v>22010000</v>
      </c>
      <c r="B38" s="98" t="s">
        <v>115</v>
      </c>
      <c r="C38" s="104"/>
      <c r="D38" s="155">
        <v>99170.225000000006</v>
      </c>
      <c r="E38" s="155">
        <v>75055.892999999996</v>
      </c>
      <c r="F38" s="155">
        <v>70979.672999999995</v>
      </c>
      <c r="G38" s="155">
        <f t="shared" si="5"/>
        <v>-4076.2200000000012</v>
      </c>
      <c r="H38" s="191">
        <f t="shared" si="6"/>
        <v>0.94569087333355684</v>
      </c>
      <c r="I38" s="155">
        <f t="shared" si="16"/>
        <v>-28190.552000000011</v>
      </c>
      <c r="J38" s="191">
        <f t="shared" si="7"/>
        <v>0.715735726121424</v>
      </c>
      <c r="K38" s="141"/>
      <c r="L38" s="141">
        <v>0</v>
      </c>
      <c r="M38" s="141">
        <f t="shared" si="17"/>
        <v>0</v>
      </c>
      <c r="N38" s="199" t="str">
        <f t="shared" si="8"/>
        <v/>
      </c>
      <c r="O38" s="142">
        <f t="shared" si="13"/>
        <v>99170.225000000006</v>
      </c>
      <c r="P38" s="155">
        <f t="shared" si="18"/>
        <v>70979.672999999995</v>
      </c>
      <c r="Q38" s="142">
        <f t="shared" si="15"/>
        <v>-28190.552000000011</v>
      </c>
      <c r="R38" s="191">
        <f t="shared" si="9"/>
        <v>0.715735726121424</v>
      </c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</row>
    <row r="39" spans="1:33" s="200" customFormat="1" ht="60.75" customHeight="1" x14ac:dyDescent="0.4">
      <c r="A39" s="197">
        <v>22020000</v>
      </c>
      <c r="B39" s="98" t="s">
        <v>230</v>
      </c>
      <c r="C39" s="98"/>
      <c r="D39" s="155">
        <v>3680</v>
      </c>
      <c r="E39" s="155">
        <v>3680</v>
      </c>
      <c r="F39" s="155">
        <v>3680</v>
      </c>
      <c r="G39" s="155">
        <f>F39-E39</f>
        <v>0</v>
      </c>
      <c r="H39" s="191">
        <f>IFERROR(F39/E39,"")</f>
        <v>1</v>
      </c>
      <c r="I39" s="155">
        <f>F39-D39</f>
        <v>0</v>
      </c>
      <c r="J39" s="191">
        <f>IFERROR(F39/D39,"")</f>
        <v>1</v>
      </c>
      <c r="K39" s="141"/>
      <c r="L39" s="141"/>
      <c r="M39" s="141"/>
      <c r="N39" s="199"/>
      <c r="O39" s="142">
        <f>D39+K39</f>
        <v>3680</v>
      </c>
      <c r="P39" s="155">
        <f>L39+F39</f>
        <v>3680</v>
      </c>
      <c r="Q39" s="142">
        <f>P39-O39</f>
        <v>0</v>
      </c>
      <c r="R39" s="191">
        <f>IFERROR(P39/O39,"")</f>
        <v>1</v>
      </c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</row>
    <row r="40" spans="1:33" s="200" customFormat="1" ht="61.5" customHeight="1" x14ac:dyDescent="0.4">
      <c r="A40" s="197">
        <v>22080000</v>
      </c>
      <c r="B40" s="98" t="s">
        <v>173</v>
      </c>
      <c r="C40" s="99">
        <v>259.60000000000002</v>
      </c>
      <c r="D40" s="155">
        <v>81427.331999999995</v>
      </c>
      <c r="E40" s="155">
        <v>60982.357000000004</v>
      </c>
      <c r="F40" s="155">
        <v>62786.923280000003</v>
      </c>
      <c r="G40" s="155">
        <f t="shared" si="5"/>
        <v>1804.5662799999991</v>
      </c>
      <c r="H40" s="191">
        <f t="shared" si="6"/>
        <v>1.0295916125380329</v>
      </c>
      <c r="I40" s="155">
        <f t="shared" si="16"/>
        <v>-18640.408719999992</v>
      </c>
      <c r="J40" s="191">
        <f t="shared" si="7"/>
        <v>0.77107921551451553</v>
      </c>
      <c r="K40" s="141"/>
      <c r="L40" s="141">
        <v>0</v>
      </c>
      <c r="M40" s="141">
        <f t="shared" si="17"/>
        <v>0</v>
      </c>
      <c r="N40" s="199" t="str">
        <f t="shared" si="8"/>
        <v/>
      </c>
      <c r="O40" s="142">
        <f t="shared" si="13"/>
        <v>81427.331999999995</v>
      </c>
      <c r="P40" s="155">
        <f t="shared" si="18"/>
        <v>62786.923280000003</v>
      </c>
      <c r="Q40" s="142">
        <f t="shared" si="15"/>
        <v>-18640.408719999992</v>
      </c>
      <c r="R40" s="191">
        <f t="shared" si="9"/>
        <v>0.77107921551451553</v>
      </c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</row>
    <row r="41" spans="1:33" s="200" customFormat="1" ht="23.25" customHeight="1" x14ac:dyDescent="0.4">
      <c r="A41" s="197">
        <v>22090000</v>
      </c>
      <c r="B41" s="98" t="s">
        <v>51</v>
      </c>
      <c r="C41" s="99">
        <v>4672.3</v>
      </c>
      <c r="D41" s="155">
        <v>1516.5630000000001</v>
      </c>
      <c r="E41" s="155">
        <v>1055.152</v>
      </c>
      <c r="F41" s="155">
        <v>1131.3076799999999</v>
      </c>
      <c r="G41" s="155">
        <f t="shared" si="5"/>
        <v>76.155679999999847</v>
      </c>
      <c r="H41" s="191">
        <f t="shared" si="6"/>
        <v>1.0721750799884755</v>
      </c>
      <c r="I41" s="155">
        <f t="shared" si="16"/>
        <v>-385.25532000000021</v>
      </c>
      <c r="J41" s="191">
        <f t="shared" si="7"/>
        <v>0.74596813980032473</v>
      </c>
      <c r="K41" s="141"/>
      <c r="L41" s="141">
        <v>0</v>
      </c>
      <c r="M41" s="141">
        <f t="shared" si="17"/>
        <v>0</v>
      </c>
      <c r="N41" s="199" t="str">
        <f t="shared" si="8"/>
        <v/>
      </c>
      <c r="O41" s="142">
        <f t="shared" si="13"/>
        <v>1516.5630000000001</v>
      </c>
      <c r="P41" s="155">
        <f t="shared" si="18"/>
        <v>1131.3076799999999</v>
      </c>
      <c r="Q41" s="142">
        <f t="shared" si="15"/>
        <v>-385.25532000000021</v>
      </c>
      <c r="R41" s="191">
        <f t="shared" si="9"/>
        <v>0.74596813980032473</v>
      </c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</row>
    <row r="42" spans="1:33" s="200" customFormat="1" ht="120" customHeight="1" x14ac:dyDescent="0.4">
      <c r="A42" s="197">
        <v>22130000</v>
      </c>
      <c r="B42" s="98" t="s">
        <v>191</v>
      </c>
      <c r="C42" s="99"/>
      <c r="D42" s="155">
        <v>373.404</v>
      </c>
      <c r="E42" s="155">
        <v>303.20400000000001</v>
      </c>
      <c r="F42" s="155">
        <v>314.52226000000002</v>
      </c>
      <c r="G42" s="155">
        <f t="shared" si="5"/>
        <v>11.318260000000009</v>
      </c>
      <c r="H42" s="191">
        <f t="shared" si="6"/>
        <v>1.0373288610968194</v>
      </c>
      <c r="I42" s="155">
        <f t="shared" si="16"/>
        <v>-58.881739999999979</v>
      </c>
      <c r="J42" s="191">
        <f t="shared" si="7"/>
        <v>0.84231090186500412</v>
      </c>
      <c r="K42" s="141"/>
      <c r="L42" s="141">
        <v>0</v>
      </c>
      <c r="M42" s="141">
        <f t="shared" si="17"/>
        <v>0</v>
      </c>
      <c r="N42" s="199" t="str">
        <f t="shared" si="8"/>
        <v/>
      </c>
      <c r="O42" s="142">
        <f t="shared" si="13"/>
        <v>373.404</v>
      </c>
      <c r="P42" s="155">
        <f t="shared" si="18"/>
        <v>314.52226000000002</v>
      </c>
      <c r="Q42" s="142">
        <f t="shared" si="15"/>
        <v>-58.881739999999979</v>
      </c>
      <c r="R42" s="191">
        <f t="shared" si="9"/>
        <v>0.84231090186500412</v>
      </c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</row>
    <row r="43" spans="1:33" s="1" customFormat="1" ht="20.25" customHeight="1" x14ac:dyDescent="0.35">
      <c r="A43" s="171">
        <v>24000000</v>
      </c>
      <c r="B43" s="96" t="s">
        <v>58</v>
      </c>
      <c r="C43" s="100">
        <f>C44+C47</f>
        <v>300.2</v>
      </c>
      <c r="D43" s="140">
        <f>SUM(D44:D45)</f>
        <v>48769.355000000003</v>
      </c>
      <c r="E43" s="140">
        <f>SUM(E44:E45)</f>
        <v>43560.925999999999</v>
      </c>
      <c r="F43" s="140">
        <f>SUM(F44:F45)</f>
        <v>53342.173809999993</v>
      </c>
      <c r="G43" s="140">
        <f t="shared" si="5"/>
        <v>9781.2478099999935</v>
      </c>
      <c r="H43" s="163">
        <f t="shared" si="6"/>
        <v>1.2245417787950603</v>
      </c>
      <c r="I43" s="140">
        <f t="shared" si="16"/>
        <v>4572.8188099999898</v>
      </c>
      <c r="J43" s="163">
        <f t="shared" si="7"/>
        <v>1.0937641847016428</v>
      </c>
      <c r="K43" s="139">
        <f>K44+K45+K46</f>
        <v>43605.909</v>
      </c>
      <c r="L43" s="139">
        <f>L44+L45+L46</f>
        <v>42533.568650000001</v>
      </c>
      <c r="M43" s="139">
        <f t="shared" si="17"/>
        <v>-1072.3403499999986</v>
      </c>
      <c r="N43" s="166">
        <f t="shared" si="8"/>
        <v>0.97540837068664255</v>
      </c>
      <c r="O43" s="140">
        <f t="shared" si="13"/>
        <v>92375.263999999996</v>
      </c>
      <c r="P43" s="140">
        <f t="shared" si="18"/>
        <v>95875.742459999994</v>
      </c>
      <c r="Q43" s="140">
        <f t="shared" si="15"/>
        <v>3500.4784599999984</v>
      </c>
      <c r="R43" s="163">
        <f t="shared" si="9"/>
        <v>1.0378941104839494</v>
      </c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1:33" s="200" customFormat="1" ht="24" customHeight="1" x14ac:dyDescent="0.4">
      <c r="A44" s="197">
        <v>24060000</v>
      </c>
      <c r="B44" s="98" t="s">
        <v>19</v>
      </c>
      <c r="C44" s="99">
        <v>300.2</v>
      </c>
      <c r="D44" s="155">
        <v>48769.355000000003</v>
      </c>
      <c r="E44" s="155">
        <v>43560.925999999999</v>
      </c>
      <c r="F44" s="155">
        <v>53342.173809999993</v>
      </c>
      <c r="G44" s="155">
        <f t="shared" si="5"/>
        <v>9781.2478099999935</v>
      </c>
      <c r="H44" s="191">
        <f t="shared" si="6"/>
        <v>1.2245417787950603</v>
      </c>
      <c r="I44" s="155">
        <f t="shared" si="16"/>
        <v>4572.8188099999898</v>
      </c>
      <c r="J44" s="191">
        <f t="shared" si="7"/>
        <v>1.0937641847016428</v>
      </c>
      <c r="K44" s="141">
        <v>1159.8499999999999</v>
      </c>
      <c r="L44" s="141">
        <v>868.47798999999998</v>
      </c>
      <c r="M44" s="141">
        <f t="shared" si="17"/>
        <v>-291.37200999999993</v>
      </c>
      <c r="N44" s="199">
        <f t="shared" si="8"/>
        <v>0.74878474802776229</v>
      </c>
      <c r="O44" s="142">
        <f t="shared" si="13"/>
        <v>49929.205000000002</v>
      </c>
      <c r="P44" s="155">
        <f>L44+F44</f>
        <v>54210.651799999992</v>
      </c>
      <c r="Q44" s="142">
        <f t="shared" si="15"/>
        <v>4281.4467999999906</v>
      </c>
      <c r="R44" s="191">
        <f t="shared" si="9"/>
        <v>1.0857503499204522</v>
      </c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</row>
    <row r="45" spans="1:33" s="200" customFormat="1" ht="55.5" customHeight="1" x14ac:dyDescent="0.4">
      <c r="A45" s="197">
        <v>24110000</v>
      </c>
      <c r="B45" s="98" t="s">
        <v>81</v>
      </c>
      <c r="C45" s="99"/>
      <c r="D45" s="155">
        <v>0</v>
      </c>
      <c r="E45" s="155">
        <v>0</v>
      </c>
      <c r="F45" s="155">
        <v>0</v>
      </c>
      <c r="G45" s="155">
        <f t="shared" si="5"/>
        <v>0</v>
      </c>
      <c r="H45" s="191" t="str">
        <f t="shared" si="6"/>
        <v/>
      </c>
      <c r="I45" s="155"/>
      <c r="J45" s="191" t="str">
        <f t="shared" si="7"/>
        <v/>
      </c>
      <c r="K45" s="141">
        <v>107.101</v>
      </c>
      <c r="L45" s="141">
        <v>69.015179999999987</v>
      </c>
      <c r="M45" s="141">
        <f t="shared" si="17"/>
        <v>-38.085820000000012</v>
      </c>
      <c r="N45" s="199">
        <f t="shared" si="8"/>
        <v>0.64439342303059721</v>
      </c>
      <c r="O45" s="142">
        <f t="shared" si="13"/>
        <v>107.101</v>
      </c>
      <c r="P45" s="155">
        <f>L45+F45</f>
        <v>69.015179999999987</v>
      </c>
      <c r="Q45" s="142">
        <f t="shared" si="15"/>
        <v>-38.085820000000012</v>
      </c>
      <c r="R45" s="191">
        <f t="shared" si="9"/>
        <v>0.64439342303059721</v>
      </c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</row>
    <row r="46" spans="1:33" s="200" customFormat="1" ht="53.25" customHeight="1" x14ac:dyDescent="0.4">
      <c r="A46" s="197" t="s">
        <v>89</v>
      </c>
      <c r="B46" s="98" t="s">
        <v>90</v>
      </c>
      <c r="C46" s="99"/>
      <c r="D46" s="155">
        <v>0</v>
      </c>
      <c r="E46" s="155">
        <v>0</v>
      </c>
      <c r="F46" s="155">
        <v>0</v>
      </c>
      <c r="G46" s="155">
        <f t="shared" si="5"/>
        <v>0</v>
      </c>
      <c r="H46" s="191" t="str">
        <f t="shared" si="6"/>
        <v/>
      </c>
      <c r="I46" s="155"/>
      <c r="J46" s="191" t="str">
        <f t="shared" si="7"/>
        <v/>
      </c>
      <c r="K46" s="141">
        <v>42338.957999999999</v>
      </c>
      <c r="L46" s="141">
        <v>41596.07548</v>
      </c>
      <c r="M46" s="141">
        <f t="shared" si="17"/>
        <v>-742.8825199999992</v>
      </c>
      <c r="N46" s="199">
        <f t="shared" si="8"/>
        <v>0.98245392529499664</v>
      </c>
      <c r="O46" s="142">
        <f t="shared" si="13"/>
        <v>42338.957999999999</v>
      </c>
      <c r="P46" s="155">
        <f>L46+F46</f>
        <v>41596.07548</v>
      </c>
      <c r="Q46" s="142">
        <f t="shared" si="15"/>
        <v>-742.8825199999992</v>
      </c>
      <c r="R46" s="191">
        <f t="shared" si="9"/>
        <v>0.98245392529499664</v>
      </c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</row>
    <row r="47" spans="1:33" s="1" customFormat="1" ht="22.5" customHeight="1" x14ac:dyDescent="0.4">
      <c r="A47" s="171">
        <v>25000000</v>
      </c>
      <c r="B47" s="96" t="s">
        <v>52</v>
      </c>
      <c r="C47" s="100"/>
      <c r="D47" s="155">
        <v>0</v>
      </c>
      <c r="E47" s="155">
        <v>0</v>
      </c>
      <c r="F47" s="155">
        <v>0</v>
      </c>
      <c r="G47" s="155">
        <f t="shared" si="5"/>
        <v>0</v>
      </c>
      <c r="H47" s="163" t="str">
        <f t="shared" si="6"/>
        <v/>
      </c>
      <c r="I47" s="140">
        <f>F47-D47</f>
        <v>0</v>
      </c>
      <c r="J47" s="163" t="str">
        <f t="shared" si="7"/>
        <v/>
      </c>
      <c r="K47" s="139">
        <v>633605.69490999996</v>
      </c>
      <c r="L47" s="139">
        <v>489744.99488999997</v>
      </c>
      <c r="M47" s="139">
        <f t="shared" si="17"/>
        <v>-143860.70001999999</v>
      </c>
      <c r="N47" s="166">
        <f t="shared" si="8"/>
        <v>0.77294916826712778</v>
      </c>
      <c r="O47" s="140">
        <f t="shared" si="13"/>
        <v>633605.69490999996</v>
      </c>
      <c r="P47" s="162">
        <f>L47+F47</f>
        <v>489744.99488999997</v>
      </c>
      <c r="Q47" s="140">
        <f t="shared" si="15"/>
        <v>-143860.70001999999</v>
      </c>
      <c r="R47" s="163">
        <f t="shared" si="9"/>
        <v>0.77294916826712778</v>
      </c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</row>
    <row r="48" spans="1:33" s="1" customFormat="1" ht="20.399999999999999" x14ac:dyDescent="0.35">
      <c r="A48" s="171">
        <v>30000000</v>
      </c>
      <c r="B48" s="96" t="s">
        <v>67</v>
      </c>
      <c r="C48" s="104"/>
      <c r="D48" s="162">
        <v>77.861000000000004</v>
      </c>
      <c r="E48" s="162">
        <v>56.860999999999997</v>
      </c>
      <c r="F48" s="162">
        <v>78.695610000000002</v>
      </c>
      <c r="G48" s="162">
        <f t="shared" si="5"/>
        <v>21.834610000000005</v>
      </c>
      <c r="H48" s="163">
        <f t="shared" si="6"/>
        <v>1.3839997537855473</v>
      </c>
      <c r="I48" s="140">
        <f>F48-D48</f>
        <v>0.83460999999999785</v>
      </c>
      <c r="J48" s="163">
        <f t="shared" si="7"/>
        <v>1.0107192304234469</v>
      </c>
      <c r="K48" s="139">
        <v>320005.04557999998</v>
      </c>
      <c r="L48" s="139">
        <v>251246.30399000001</v>
      </c>
      <c r="M48" s="139">
        <f t="shared" si="17"/>
        <v>-68758.741589999961</v>
      </c>
      <c r="N48" s="166">
        <f t="shared" si="8"/>
        <v>0.78513232044395831</v>
      </c>
      <c r="O48" s="140">
        <f t="shared" si="13"/>
        <v>320082.90657999995</v>
      </c>
      <c r="P48" s="140">
        <f t="shared" si="18"/>
        <v>251324.99960000001</v>
      </c>
      <c r="Q48" s="140">
        <f t="shared" si="15"/>
        <v>-68757.906979999942</v>
      </c>
      <c r="R48" s="163">
        <f t="shared" si="9"/>
        <v>0.78518719504687162</v>
      </c>
      <c r="S48" s="45"/>
      <c r="T48" s="45"/>
      <c r="U48" s="45"/>
      <c r="V48" s="45"/>
      <c r="W48" s="46"/>
      <c r="X48" s="22"/>
      <c r="Y48" s="22"/>
      <c r="Z48" s="22"/>
      <c r="AA48" s="22"/>
      <c r="AB48" s="22"/>
      <c r="AC48" s="22"/>
      <c r="AD48" s="22"/>
      <c r="AE48" s="22"/>
      <c r="AF48" s="22"/>
      <c r="AG48" s="22"/>
    </row>
    <row r="49" spans="1:33" s="80" customFormat="1" ht="40.799999999999997" x14ac:dyDescent="0.35">
      <c r="A49" s="173" t="s">
        <v>179</v>
      </c>
      <c r="B49" s="102" t="s">
        <v>180</v>
      </c>
      <c r="C49" s="105"/>
      <c r="D49" s="140">
        <v>0</v>
      </c>
      <c r="E49" s="140">
        <v>0</v>
      </c>
      <c r="F49" s="140">
        <v>0</v>
      </c>
      <c r="G49" s="140">
        <f>F49-E49</f>
        <v>0</v>
      </c>
      <c r="H49" s="163" t="str">
        <f t="shared" si="6"/>
        <v/>
      </c>
      <c r="I49" s="140">
        <f>F49-D49</f>
        <v>0</v>
      </c>
      <c r="J49" s="163" t="str">
        <f t="shared" si="7"/>
        <v/>
      </c>
      <c r="K49" s="139">
        <v>190683.00982000001</v>
      </c>
      <c r="L49" s="139">
        <v>480.00981999999999</v>
      </c>
      <c r="M49" s="139">
        <f t="shared" ref="M49:M57" si="19">L49-K49</f>
        <v>-190203</v>
      </c>
      <c r="N49" s="166">
        <f t="shared" si="8"/>
        <v>2.5173182469330501E-3</v>
      </c>
      <c r="O49" s="139">
        <f>D49+K49</f>
        <v>190683.00982000001</v>
      </c>
      <c r="P49" s="139">
        <f>L49+F49</f>
        <v>480.00981999999999</v>
      </c>
      <c r="Q49" s="139">
        <f>P49-O49</f>
        <v>-190203</v>
      </c>
      <c r="R49" s="163">
        <f t="shared" si="9"/>
        <v>2.5173182469330501E-3</v>
      </c>
      <c r="S49" s="79"/>
      <c r="T49" s="79"/>
      <c r="U49" s="79"/>
      <c r="V49" s="79"/>
      <c r="W49" s="82"/>
      <c r="X49" s="78"/>
      <c r="Y49" s="78"/>
      <c r="Z49" s="78"/>
      <c r="AA49" s="78"/>
      <c r="AB49" s="78"/>
      <c r="AC49" s="78"/>
      <c r="AD49" s="78"/>
      <c r="AE49" s="78"/>
      <c r="AF49" s="78"/>
      <c r="AG49" s="78"/>
    </row>
    <row r="50" spans="1:33" s="1" customFormat="1" ht="30" customHeight="1" x14ac:dyDescent="0.35">
      <c r="A50" s="171">
        <v>50000000</v>
      </c>
      <c r="B50" s="96" t="s">
        <v>20</v>
      </c>
      <c r="C50" s="100" t="e">
        <f>#REF!+C51</f>
        <v>#REF!</v>
      </c>
      <c r="D50" s="140">
        <f>D51</f>
        <v>0</v>
      </c>
      <c r="E50" s="140">
        <f>E51</f>
        <v>0</v>
      </c>
      <c r="F50" s="140">
        <f>F51</f>
        <v>0</v>
      </c>
      <c r="G50" s="140">
        <f>F50-E50</f>
        <v>0</v>
      </c>
      <c r="H50" s="163" t="str">
        <f t="shared" si="6"/>
        <v/>
      </c>
      <c r="I50" s="140">
        <f>F50-D50</f>
        <v>0</v>
      </c>
      <c r="J50" s="163" t="str">
        <f t="shared" si="7"/>
        <v/>
      </c>
      <c r="K50" s="139">
        <f>K51</f>
        <v>51996.888100000004</v>
      </c>
      <c r="L50" s="139">
        <f>L51</f>
        <v>49502.195679999997</v>
      </c>
      <c r="M50" s="139">
        <f t="shared" si="19"/>
        <v>-2494.6924200000067</v>
      </c>
      <c r="N50" s="166">
        <f t="shared" si="8"/>
        <v>0.95202227457915878</v>
      </c>
      <c r="O50" s="140">
        <f t="shared" si="13"/>
        <v>51996.888100000004</v>
      </c>
      <c r="P50" s="140">
        <f t="shared" si="18"/>
        <v>49502.195679999997</v>
      </c>
      <c r="Q50" s="140">
        <f t="shared" si="15"/>
        <v>-2494.6924200000067</v>
      </c>
      <c r="R50" s="163">
        <f t="shared" si="9"/>
        <v>0.95202227457915878</v>
      </c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</row>
    <row r="51" spans="1:33" s="200" customFormat="1" ht="81" customHeight="1" x14ac:dyDescent="0.4">
      <c r="A51" s="197">
        <v>50110000</v>
      </c>
      <c r="B51" s="98" t="s">
        <v>174</v>
      </c>
      <c r="C51" s="99"/>
      <c r="D51" s="155">
        <v>0</v>
      </c>
      <c r="E51" s="155">
        <v>0</v>
      </c>
      <c r="F51" s="155">
        <v>0</v>
      </c>
      <c r="G51" s="155">
        <f t="shared" si="5"/>
        <v>0</v>
      </c>
      <c r="H51" s="191" t="str">
        <f t="shared" si="6"/>
        <v/>
      </c>
      <c r="I51" s="155"/>
      <c r="J51" s="191" t="str">
        <f t="shared" si="7"/>
        <v/>
      </c>
      <c r="K51" s="141">
        <v>51996.888100000004</v>
      </c>
      <c r="L51" s="141">
        <v>49502.195679999997</v>
      </c>
      <c r="M51" s="141">
        <f t="shared" si="19"/>
        <v>-2494.6924200000067</v>
      </c>
      <c r="N51" s="199">
        <f t="shared" si="8"/>
        <v>0.95202227457915878</v>
      </c>
      <c r="O51" s="142">
        <f t="shared" si="13"/>
        <v>51996.888100000004</v>
      </c>
      <c r="P51" s="155">
        <f t="shared" si="18"/>
        <v>49502.195679999997</v>
      </c>
      <c r="Q51" s="142">
        <f t="shared" si="15"/>
        <v>-2494.6924200000067</v>
      </c>
      <c r="R51" s="191">
        <f t="shared" si="9"/>
        <v>0.95202227457915878</v>
      </c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</row>
    <row r="52" spans="1:33" ht="20.25" customHeight="1" x14ac:dyDescent="0.35">
      <c r="A52" s="8">
        <v>900101</v>
      </c>
      <c r="B52" s="106" t="s">
        <v>21</v>
      </c>
      <c r="C52" s="107" t="e">
        <f>C10+C35+C50+#REF!</f>
        <v>#REF!</v>
      </c>
      <c r="D52" s="159">
        <f>D10+D35+D50+D48</f>
        <v>7407352.4776699981</v>
      </c>
      <c r="E52" s="159">
        <f>E10+E35+E50+E48</f>
        <v>5568225.0332299992</v>
      </c>
      <c r="F52" s="159">
        <f>F10+F35+F50+F48</f>
        <v>5800177.6389099993</v>
      </c>
      <c r="G52" s="159">
        <f t="shared" si="5"/>
        <v>231952.60568000004</v>
      </c>
      <c r="H52" s="165">
        <f t="shared" ref="H52:H62" si="20">IFERROR(F52/E52,"")</f>
        <v>1.0416564711906857</v>
      </c>
      <c r="I52" s="159">
        <f t="shared" ref="I52:I62" si="21">F52-D52</f>
        <v>-1607174.8387599988</v>
      </c>
      <c r="J52" s="165">
        <f t="shared" ref="J52:J62" si="22">IFERROR(F52/D52,"")</f>
        <v>0.78302978782163479</v>
      </c>
      <c r="K52" s="159">
        <f>K10+K35+K48+K50+K49</f>
        <v>1246094.62741</v>
      </c>
      <c r="L52" s="159">
        <f>L10+L35+L48+L50+L49</f>
        <v>838957.34830000007</v>
      </c>
      <c r="M52" s="159">
        <f t="shared" si="19"/>
        <v>-407137.27910999989</v>
      </c>
      <c r="N52" s="165">
        <f t="shared" ref="N52:N62" si="23">IFERROR(L52/K52,"")</f>
        <v>0.67326937284351174</v>
      </c>
      <c r="O52" s="159">
        <f t="shared" si="13"/>
        <v>8653447.1050799973</v>
      </c>
      <c r="P52" s="159">
        <f t="shared" si="18"/>
        <v>6639134.987209999</v>
      </c>
      <c r="Q52" s="159">
        <f t="shared" si="15"/>
        <v>-2014312.1178699983</v>
      </c>
      <c r="R52" s="165">
        <f t="shared" ref="R52:R63" si="24">IFERROR(P52/O52,"")</f>
        <v>0.76722431033437544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s="1" customFormat="1" ht="22.5" customHeight="1" x14ac:dyDescent="0.35">
      <c r="A53" s="171">
        <v>40000000</v>
      </c>
      <c r="B53" s="96" t="s">
        <v>53</v>
      </c>
      <c r="C53" s="108">
        <f>C54+C97</f>
        <v>226954.7</v>
      </c>
      <c r="D53" s="140">
        <f>D54</f>
        <v>5350115.7110000001</v>
      </c>
      <c r="E53" s="140">
        <f>E54</f>
        <v>4071923.7820000001</v>
      </c>
      <c r="F53" s="140">
        <f>F54</f>
        <v>4077704.182</v>
      </c>
      <c r="G53" s="140">
        <f t="shared" si="5"/>
        <v>5780.3999999999069</v>
      </c>
      <c r="H53" s="183">
        <f t="shared" si="20"/>
        <v>1.0014195747046033</v>
      </c>
      <c r="I53" s="140">
        <f t="shared" si="21"/>
        <v>-1272411.5290000001</v>
      </c>
      <c r="J53" s="183">
        <f t="shared" si="22"/>
        <v>0.76217121316014091</v>
      </c>
      <c r="K53" s="140">
        <f>K54</f>
        <v>147137.35499999998</v>
      </c>
      <c r="L53" s="140">
        <f>L54</f>
        <v>49680.832589999991</v>
      </c>
      <c r="M53" s="140">
        <f t="shared" si="19"/>
        <v>-97456.52240999999</v>
      </c>
      <c r="N53" s="183">
        <f t="shared" si="23"/>
        <v>0.33764935213087116</v>
      </c>
      <c r="O53" s="140">
        <f t="shared" si="13"/>
        <v>5497253.0659999996</v>
      </c>
      <c r="P53" s="140">
        <f t="shared" si="18"/>
        <v>4127385.0145899998</v>
      </c>
      <c r="Q53" s="140">
        <f t="shared" si="15"/>
        <v>-1369868.0514099998</v>
      </c>
      <c r="R53" s="183">
        <f t="shared" si="24"/>
        <v>0.75080862478707655</v>
      </c>
    </row>
    <row r="54" spans="1:33" s="1" customFormat="1" ht="23.25" customHeight="1" x14ac:dyDescent="0.35">
      <c r="A54" s="171">
        <v>41000000</v>
      </c>
      <c r="B54" s="96" t="s">
        <v>54</v>
      </c>
      <c r="C54" s="108">
        <f>C55+C60</f>
        <v>226954.7</v>
      </c>
      <c r="D54" s="140">
        <f>D55+D60</f>
        <v>5350115.7110000001</v>
      </c>
      <c r="E54" s="140">
        <f>E55+E60</f>
        <v>4071923.7820000001</v>
      </c>
      <c r="F54" s="140">
        <f>F55+F60</f>
        <v>4077704.182</v>
      </c>
      <c r="G54" s="140">
        <f t="shared" si="5"/>
        <v>5780.3999999999069</v>
      </c>
      <c r="H54" s="183">
        <f t="shared" si="20"/>
        <v>1.0014195747046033</v>
      </c>
      <c r="I54" s="140">
        <f t="shared" si="21"/>
        <v>-1272411.5290000001</v>
      </c>
      <c r="J54" s="183">
        <f t="shared" si="22"/>
        <v>0.76217121316014091</v>
      </c>
      <c r="K54" s="140">
        <f>K55+K60</f>
        <v>147137.35499999998</v>
      </c>
      <c r="L54" s="140">
        <f>L55+L60</f>
        <v>49680.832589999991</v>
      </c>
      <c r="M54" s="140">
        <f t="shared" si="19"/>
        <v>-97456.52240999999</v>
      </c>
      <c r="N54" s="183">
        <f t="shared" si="23"/>
        <v>0.33764935213087116</v>
      </c>
      <c r="O54" s="140">
        <f t="shared" si="13"/>
        <v>5497253.0659999996</v>
      </c>
      <c r="P54" s="140">
        <f t="shared" si="18"/>
        <v>4127385.0145899998</v>
      </c>
      <c r="Q54" s="140">
        <f t="shared" si="15"/>
        <v>-1369868.0514099998</v>
      </c>
      <c r="R54" s="183">
        <f t="shared" si="24"/>
        <v>0.75080862478707655</v>
      </c>
    </row>
    <row r="55" spans="1:33" s="83" customFormat="1" ht="23.25" customHeight="1" x14ac:dyDescent="0.35">
      <c r="A55" s="171">
        <v>41020000</v>
      </c>
      <c r="B55" s="133" t="s">
        <v>65</v>
      </c>
      <c r="C55" s="109">
        <f>SUM(C56:C56)</f>
        <v>226954.7</v>
      </c>
      <c r="D55" s="140">
        <f>SUM(D56:D59)</f>
        <v>1522930.642</v>
      </c>
      <c r="E55" s="140">
        <f>SUM(E56:E59)</f>
        <v>1147011.142</v>
      </c>
      <c r="F55" s="140">
        <f>SUM(F56:F59)</f>
        <v>1147011.142</v>
      </c>
      <c r="G55" s="140">
        <f t="shared" si="5"/>
        <v>0</v>
      </c>
      <c r="H55" s="183">
        <f t="shared" si="20"/>
        <v>1</v>
      </c>
      <c r="I55" s="160">
        <f t="shared" si="21"/>
        <v>-375919.5</v>
      </c>
      <c r="J55" s="183">
        <f t="shared" si="22"/>
        <v>0.75316045942425791</v>
      </c>
      <c r="K55" s="140">
        <f>K56+K57</f>
        <v>0</v>
      </c>
      <c r="L55" s="140">
        <f>L56+L57</f>
        <v>0</v>
      </c>
      <c r="M55" s="140">
        <f t="shared" si="19"/>
        <v>0</v>
      </c>
      <c r="N55" s="183" t="str">
        <f t="shared" si="23"/>
        <v/>
      </c>
      <c r="O55" s="154">
        <f t="shared" si="13"/>
        <v>1522930.642</v>
      </c>
      <c r="P55" s="160">
        <f t="shared" si="18"/>
        <v>1147011.142</v>
      </c>
      <c r="Q55" s="154">
        <f t="shared" si="15"/>
        <v>-375919.5</v>
      </c>
      <c r="R55" s="183">
        <f t="shared" si="24"/>
        <v>0.75316045942425791</v>
      </c>
    </row>
    <row r="56" spans="1:33" s="200" customFormat="1" ht="46.5" customHeight="1" x14ac:dyDescent="0.4">
      <c r="A56" s="197">
        <v>41020100</v>
      </c>
      <c r="B56" s="98" t="s">
        <v>103</v>
      </c>
      <c r="C56" s="110">
        <v>226954.7</v>
      </c>
      <c r="D56" s="142">
        <v>1345716.5</v>
      </c>
      <c r="E56" s="142">
        <v>1009291.5</v>
      </c>
      <c r="F56" s="142">
        <v>1009291.5</v>
      </c>
      <c r="G56" s="142">
        <f t="shared" si="5"/>
        <v>0</v>
      </c>
      <c r="H56" s="199">
        <f t="shared" si="20"/>
        <v>1</v>
      </c>
      <c r="I56" s="155">
        <f t="shared" si="21"/>
        <v>-336425</v>
      </c>
      <c r="J56" s="199">
        <f t="shared" si="22"/>
        <v>0.75000306528158045</v>
      </c>
      <c r="K56" s="154">
        <v>0</v>
      </c>
      <c r="L56" s="154">
        <v>0</v>
      </c>
      <c r="M56" s="154">
        <f t="shared" si="19"/>
        <v>0</v>
      </c>
      <c r="N56" s="199" t="str">
        <f t="shared" si="23"/>
        <v/>
      </c>
      <c r="O56" s="142">
        <f t="shared" si="13"/>
        <v>1345716.5</v>
      </c>
      <c r="P56" s="155">
        <f t="shared" si="18"/>
        <v>1009291.5</v>
      </c>
      <c r="Q56" s="142">
        <f t="shared" si="15"/>
        <v>-336425</v>
      </c>
      <c r="R56" s="199">
        <f t="shared" si="24"/>
        <v>0.75000306528158045</v>
      </c>
    </row>
    <row r="57" spans="1:33" s="200" customFormat="1" ht="84" customHeight="1" x14ac:dyDescent="0.4">
      <c r="A57" s="197">
        <v>41020200</v>
      </c>
      <c r="B57" s="209" t="s">
        <v>153</v>
      </c>
      <c r="C57" s="209"/>
      <c r="D57" s="142">
        <v>112348.8</v>
      </c>
      <c r="E57" s="142">
        <v>84261.6</v>
      </c>
      <c r="F57" s="142">
        <v>84261.6</v>
      </c>
      <c r="G57" s="142">
        <f t="shared" si="5"/>
        <v>0</v>
      </c>
      <c r="H57" s="199">
        <f t="shared" si="20"/>
        <v>1</v>
      </c>
      <c r="I57" s="155">
        <f t="shared" si="21"/>
        <v>-28087.199999999997</v>
      </c>
      <c r="J57" s="199">
        <f t="shared" si="22"/>
        <v>0.75</v>
      </c>
      <c r="K57" s="154">
        <v>0</v>
      </c>
      <c r="L57" s="154">
        <v>0</v>
      </c>
      <c r="M57" s="154">
        <f t="shared" si="19"/>
        <v>0</v>
      </c>
      <c r="N57" s="199" t="str">
        <f t="shared" si="23"/>
        <v/>
      </c>
      <c r="O57" s="142">
        <f t="shared" si="13"/>
        <v>112348.8</v>
      </c>
      <c r="P57" s="155">
        <f>L57+F57</f>
        <v>84261.6</v>
      </c>
      <c r="Q57" s="142">
        <f t="shared" ref="Q57:Q63" si="25">P57-O57</f>
        <v>-28087.199999999997</v>
      </c>
      <c r="R57" s="199">
        <f t="shared" si="24"/>
        <v>0.75</v>
      </c>
    </row>
    <row r="58" spans="1:33" s="200" customFormat="1" ht="117.75" customHeight="1" x14ac:dyDescent="0.4">
      <c r="A58" s="197" t="s">
        <v>243</v>
      </c>
      <c r="B58" s="209" t="s">
        <v>244</v>
      </c>
      <c r="C58" s="209"/>
      <c r="D58" s="142">
        <v>5061.1419999999998</v>
      </c>
      <c r="E58" s="142">
        <v>5061.1419999999998</v>
      </c>
      <c r="F58" s="142">
        <v>5061.1419999999998</v>
      </c>
      <c r="G58" s="142">
        <f>F58-E58</f>
        <v>0</v>
      </c>
      <c r="H58" s="199">
        <f>IFERROR(F58/E58,"")</f>
        <v>1</v>
      </c>
      <c r="I58" s="155">
        <f>F58-D58</f>
        <v>0</v>
      </c>
      <c r="J58" s="199">
        <f>IFERROR(F58/D58,"")</f>
        <v>1</v>
      </c>
      <c r="K58" s="154"/>
      <c r="L58" s="154"/>
      <c r="M58" s="154"/>
      <c r="N58" s="199"/>
      <c r="O58" s="142">
        <f>D58+K58</f>
        <v>5061.1419999999998</v>
      </c>
      <c r="P58" s="155">
        <f>L58+F58</f>
        <v>5061.1419999999998</v>
      </c>
      <c r="Q58" s="142">
        <f>P58-O58</f>
        <v>0</v>
      </c>
      <c r="R58" s="199">
        <f>IFERROR(P58/O58,"")</f>
        <v>1</v>
      </c>
    </row>
    <row r="59" spans="1:33" s="200" customFormat="1" ht="126" x14ac:dyDescent="0.4">
      <c r="A59" s="197" t="s">
        <v>228</v>
      </c>
      <c r="B59" s="209" t="s">
        <v>241</v>
      </c>
      <c r="C59" s="209"/>
      <c r="D59" s="142">
        <v>59804.2</v>
      </c>
      <c r="E59" s="142">
        <v>48396.9</v>
      </c>
      <c r="F59" s="142">
        <v>48396.9</v>
      </c>
      <c r="G59" s="142">
        <f t="shared" ref="G59:G65" si="26">F59-E59</f>
        <v>0</v>
      </c>
      <c r="H59" s="199">
        <f>IFERROR(F59/E59,"")</f>
        <v>1</v>
      </c>
      <c r="I59" s="155">
        <f>F59-D59</f>
        <v>-11407.299999999996</v>
      </c>
      <c r="J59" s="199">
        <f>IFERROR(F59/D59,"")</f>
        <v>0.80925587166118773</v>
      </c>
      <c r="K59" s="154">
        <v>0</v>
      </c>
      <c r="L59" s="154">
        <v>0</v>
      </c>
      <c r="M59" s="154">
        <f>L59-K59</f>
        <v>0</v>
      </c>
      <c r="N59" s="199" t="str">
        <f>IFERROR(L59/K59,"")</f>
        <v/>
      </c>
      <c r="O59" s="142">
        <f>D59+K59</f>
        <v>59804.2</v>
      </c>
      <c r="P59" s="155">
        <f>L59+F59</f>
        <v>48396.9</v>
      </c>
      <c r="Q59" s="142">
        <f t="shared" si="25"/>
        <v>-11407.299999999996</v>
      </c>
      <c r="R59" s="199">
        <f>IFERROR(P59/O59,"")</f>
        <v>0.80925587166118773</v>
      </c>
    </row>
    <row r="60" spans="1:33" s="1" customFormat="1" ht="23.25" customHeight="1" x14ac:dyDescent="0.35">
      <c r="A60" s="171">
        <v>41030000</v>
      </c>
      <c r="B60" s="111" t="s">
        <v>66</v>
      </c>
      <c r="C60" s="100">
        <f>C88</f>
        <v>0</v>
      </c>
      <c r="D60" s="140">
        <f>SUM(D63:D90)</f>
        <v>3827185.0690000001</v>
      </c>
      <c r="E60" s="140">
        <f>SUM(E63:E90)</f>
        <v>2924912.6400000001</v>
      </c>
      <c r="F60" s="140">
        <f>SUM(F63:F90)</f>
        <v>2930693.04</v>
      </c>
      <c r="G60" s="140">
        <f t="shared" si="26"/>
        <v>5780.3999999999069</v>
      </c>
      <c r="H60" s="183">
        <f t="shared" si="20"/>
        <v>1.0019762641526277</v>
      </c>
      <c r="I60" s="140">
        <f t="shared" si="21"/>
        <v>-896492.0290000001</v>
      </c>
      <c r="J60" s="183">
        <f t="shared" si="22"/>
        <v>0.76575681268681284</v>
      </c>
      <c r="K60" s="139">
        <f>SUM(K63:K91)</f>
        <v>147137.35499999998</v>
      </c>
      <c r="L60" s="139">
        <f>SUM(L63:L91)</f>
        <v>49680.832589999991</v>
      </c>
      <c r="M60" s="139">
        <f>L60-K60</f>
        <v>-97456.52240999999</v>
      </c>
      <c r="N60" s="183">
        <f t="shared" si="23"/>
        <v>0.33764935213087116</v>
      </c>
      <c r="O60" s="140">
        <f t="shared" si="13"/>
        <v>3974322.4240000001</v>
      </c>
      <c r="P60" s="140">
        <f t="shared" si="18"/>
        <v>2980373.8725899998</v>
      </c>
      <c r="Q60" s="140">
        <f t="shared" si="25"/>
        <v>-993948.55141000031</v>
      </c>
      <c r="R60" s="183">
        <f t="shared" si="24"/>
        <v>0.74990741933573923</v>
      </c>
    </row>
    <row r="61" spans="1:33" s="1" customFormat="1" ht="107.25" hidden="1" customHeight="1" x14ac:dyDescent="0.4">
      <c r="A61" s="172">
        <v>41030400</v>
      </c>
      <c r="B61" s="178" t="s">
        <v>209</v>
      </c>
      <c r="C61" s="100"/>
      <c r="D61" s="142"/>
      <c r="E61" s="142"/>
      <c r="F61" s="142"/>
      <c r="G61" s="142">
        <f t="shared" si="26"/>
        <v>0</v>
      </c>
      <c r="H61" s="183" t="str">
        <f t="shared" si="20"/>
        <v/>
      </c>
      <c r="I61" s="142">
        <f t="shared" si="21"/>
        <v>0</v>
      </c>
      <c r="J61" s="183" t="str">
        <f t="shared" si="22"/>
        <v/>
      </c>
      <c r="K61" s="142"/>
      <c r="L61" s="142"/>
      <c r="M61" s="142">
        <f>L61-K61</f>
        <v>0</v>
      </c>
      <c r="N61" s="183" t="str">
        <f t="shared" si="23"/>
        <v/>
      </c>
      <c r="O61" s="142">
        <f t="shared" ref="O61:O79" si="27">D61+K61</f>
        <v>0</v>
      </c>
      <c r="P61" s="142">
        <f t="shared" ref="P61:P79" si="28">L61+F61</f>
        <v>0</v>
      </c>
      <c r="Q61" s="142">
        <f t="shared" si="25"/>
        <v>0</v>
      </c>
      <c r="R61" s="183" t="str">
        <f t="shared" si="24"/>
        <v/>
      </c>
    </row>
    <row r="62" spans="1:33" s="1" customFormat="1" ht="409.6" hidden="1" customHeight="1" x14ac:dyDescent="0.4">
      <c r="A62" s="172">
        <v>41030500</v>
      </c>
      <c r="B62" s="209" t="s">
        <v>208</v>
      </c>
      <c r="C62" s="100"/>
      <c r="D62" s="142"/>
      <c r="E62" s="142"/>
      <c r="F62" s="142"/>
      <c r="G62" s="142">
        <f t="shared" si="26"/>
        <v>0</v>
      </c>
      <c r="H62" s="184" t="str">
        <f t="shared" si="20"/>
        <v/>
      </c>
      <c r="I62" s="142">
        <f t="shared" si="21"/>
        <v>0</v>
      </c>
      <c r="J62" s="184" t="str">
        <f t="shared" si="22"/>
        <v/>
      </c>
      <c r="K62" s="142"/>
      <c r="L62" s="142"/>
      <c r="M62" s="142">
        <f>L62-K62</f>
        <v>0</v>
      </c>
      <c r="N62" s="183" t="str">
        <f t="shared" si="23"/>
        <v/>
      </c>
      <c r="O62" s="142">
        <f t="shared" si="27"/>
        <v>0</v>
      </c>
      <c r="P62" s="142">
        <f t="shared" si="28"/>
        <v>0</v>
      </c>
      <c r="Q62" s="142">
        <f t="shared" si="25"/>
        <v>0</v>
      </c>
      <c r="R62" s="184" t="str">
        <f t="shared" si="24"/>
        <v/>
      </c>
    </row>
    <row r="63" spans="1:33" s="200" customFormat="1" ht="82.5" customHeight="1" x14ac:dyDescent="0.4">
      <c r="A63" s="197">
        <v>41030600</v>
      </c>
      <c r="B63" s="209" t="s">
        <v>225</v>
      </c>
      <c r="C63" s="209"/>
      <c r="D63" s="142">
        <v>4222.2</v>
      </c>
      <c r="E63" s="142">
        <v>3167.1</v>
      </c>
      <c r="F63" s="142">
        <v>3167.1</v>
      </c>
      <c r="G63" s="142">
        <f t="shared" si="26"/>
        <v>0</v>
      </c>
      <c r="H63" s="199">
        <f>IFERROR(F63/E63,"")</f>
        <v>1</v>
      </c>
      <c r="I63" s="142">
        <f>F63-D63</f>
        <v>-1055.0999999999999</v>
      </c>
      <c r="J63" s="199">
        <f>IFERROR(F63/D63,"")</f>
        <v>0.75010657950831316</v>
      </c>
      <c r="K63" s="142"/>
      <c r="L63" s="142"/>
      <c r="M63" s="142"/>
      <c r="N63" s="202"/>
      <c r="O63" s="142">
        <f t="shared" si="27"/>
        <v>4222.2</v>
      </c>
      <c r="P63" s="142">
        <f t="shared" si="28"/>
        <v>3167.1</v>
      </c>
      <c r="Q63" s="142">
        <f t="shared" si="25"/>
        <v>-1055.0999999999999</v>
      </c>
      <c r="R63" s="199">
        <f t="shared" si="24"/>
        <v>0.75010657950831316</v>
      </c>
    </row>
    <row r="64" spans="1:33" s="200" customFormat="1" ht="409.6" customHeight="1" x14ac:dyDescent="0.4">
      <c r="A64" s="197" t="s">
        <v>275</v>
      </c>
      <c r="B64" s="209" t="s">
        <v>276</v>
      </c>
      <c r="C64" s="209"/>
      <c r="D64" s="142">
        <v>45176.747000000003</v>
      </c>
      <c r="E64" s="142">
        <v>45176.747000000003</v>
      </c>
      <c r="F64" s="142">
        <v>45176.747000000003</v>
      </c>
      <c r="G64" s="142">
        <f>F64-E64</f>
        <v>0</v>
      </c>
      <c r="H64" s="199">
        <f>IFERROR(F64/E64,"")</f>
        <v>1</v>
      </c>
      <c r="I64" s="142">
        <f>F64-D64</f>
        <v>0</v>
      </c>
      <c r="J64" s="199">
        <f>IFERROR(F64/D64,"")</f>
        <v>1</v>
      </c>
      <c r="K64" s="142"/>
      <c r="L64" s="142"/>
      <c r="M64" s="142"/>
      <c r="N64" s="202"/>
      <c r="O64" s="142">
        <f>D64+K64</f>
        <v>45176.747000000003</v>
      </c>
      <c r="P64" s="142">
        <f>L64+F64</f>
        <v>45176.747000000003</v>
      </c>
      <c r="Q64" s="142">
        <f>P64-O64</f>
        <v>0</v>
      </c>
      <c r="R64" s="199">
        <f>IFERROR(P64/O64,"")</f>
        <v>1</v>
      </c>
    </row>
    <row r="65" spans="1:18" s="200" customFormat="1" ht="101.25" customHeight="1" x14ac:dyDescent="0.4">
      <c r="A65" s="197" t="s">
        <v>245</v>
      </c>
      <c r="B65" s="209" t="s">
        <v>246</v>
      </c>
      <c r="C65" s="209"/>
      <c r="D65" s="142">
        <v>65191.38</v>
      </c>
      <c r="E65" s="142">
        <v>65191.38</v>
      </c>
      <c r="F65" s="142">
        <v>65191.38</v>
      </c>
      <c r="G65" s="142">
        <f t="shared" si="26"/>
        <v>0</v>
      </c>
      <c r="H65" s="199">
        <f>IFERROR(F65/E65,"")</f>
        <v>1</v>
      </c>
      <c r="I65" s="142">
        <f>F65-D65</f>
        <v>0</v>
      </c>
      <c r="J65" s="199">
        <f>IFERROR(F65/D65,"")</f>
        <v>1</v>
      </c>
      <c r="K65" s="142"/>
      <c r="L65" s="142"/>
      <c r="M65" s="142"/>
      <c r="N65" s="202"/>
      <c r="O65" s="142">
        <f>D65+K65</f>
        <v>65191.38</v>
      </c>
      <c r="P65" s="142">
        <f>L65+F65</f>
        <v>65191.38</v>
      </c>
      <c r="Q65" s="142">
        <f>P65-O65</f>
        <v>0</v>
      </c>
      <c r="R65" s="199">
        <f>IFERROR(P65/O65,"")</f>
        <v>1</v>
      </c>
    </row>
    <row r="66" spans="1:18" s="200" customFormat="1" ht="101.25" customHeight="1" x14ac:dyDescent="0.4">
      <c r="A66" s="197" t="s">
        <v>260</v>
      </c>
      <c r="B66" s="209" t="s">
        <v>261</v>
      </c>
      <c r="C66" s="209"/>
      <c r="D66" s="142"/>
      <c r="E66" s="142"/>
      <c r="F66" s="142"/>
      <c r="G66" s="142"/>
      <c r="H66" s="199"/>
      <c r="I66" s="142"/>
      <c r="J66" s="199"/>
      <c r="K66" s="142">
        <v>38221.720999999998</v>
      </c>
      <c r="L66" s="142">
        <v>10074.559590000001</v>
      </c>
      <c r="M66" s="142">
        <f>L66-K66</f>
        <v>-28147.161409999997</v>
      </c>
      <c r="N66" s="199">
        <f>IFERROR(L66/K66,"")</f>
        <v>0.26358205037392224</v>
      </c>
      <c r="O66" s="142">
        <f>D66+K66</f>
        <v>38221.720999999998</v>
      </c>
      <c r="P66" s="142">
        <f>L66+F66</f>
        <v>10074.559590000001</v>
      </c>
      <c r="Q66" s="142">
        <f>P66-O66</f>
        <v>-28147.161409999997</v>
      </c>
      <c r="R66" s="199">
        <f>IFERROR(P66/O66,"")</f>
        <v>0.26358205037392224</v>
      </c>
    </row>
    <row r="67" spans="1:18" s="200" customFormat="1" ht="82.5" customHeight="1" x14ac:dyDescent="0.4">
      <c r="A67" s="197" t="s">
        <v>231</v>
      </c>
      <c r="B67" s="209" t="s">
        <v>232</v>
      </c>
      <c r="C67" s="209"/>
      <c r="D67" s="142">
        <v>133972</v>
      </c>
      <c r="E67" s="142">
        <v>133972</v>
      </c>
      <c r="F67" s="142">
        <v>133972</v>
      </c>
      <c r="G67" s="142">
        <f t="shared" ref="G67:G87" si="29">F67-E67</f>
        <v>0</v>
      </c>
      <c r="H67" s="199">
        <f t="shared" ref="H67:H87" si="30">IFERROR(F67/E67,"")</f>
        <v>1</v>
      </c>
      <c r="I67" s="142">
        <f t="shared" ref="I67:I87" si="31">F67-D67</f>
        <v>0</v>
      </c>
      <c r="J67" s="199">
        <f t="shared" ref="J67:J87" si="32">IFERROR(F67/D67,"")</f>
        <v>1</v>
      </c>
      <c r="K67" s="142"/>
      <c r="L67" s="142"/>
      <c r="M67" s="142"/>
      <c r="N67" s="202"/>
      <c r="O67" s="142">
        <f t="shared" si="27"/>
        <v>133972</v>
      </c>
      <c r="P67" s="142">
        <f t="shared" si="28"/>
        <v>133972</v>
      </c>
      <c r="Q67" s="142">
        <f t="shared" ref="Q67:Q79" si="33">P67-O67</f>
        <v>0</v>
      </c>
      <c r="R67" s="199">
        <f t="shared" ref="R67:R79" si="34">IFERROR(P67/O67,"")</f>
        <v>1</v>
      </c>
    </row>
    <row r="68" spans="1:18" s="200" customFormat="1" ht="153.75" customHeight="1" x14ac:dyDescent="0.4">
      <c r="A68" s="197" t="s">
        <v>270</v>
      </c>
      <c r="B68" s="209" t="s">
        <v>277</v>
      </c>
      <c r="C68" s="209"/>
      <c r="D68" s="142">
        <v>33284.711000000003</v>
      </c>
      <c r="E68" s="142">
        <v>28243.498</v>
      </c>
      <c r="F68" s="142">
        <v>28243.498</v>
      </c>
      <c r="G68" s="142">
        <f>F68-E68</f>
        <v>0</v>
      </c>
      <c r="H68" s="199">
        <f>IFERROR(F68/E68,"")</f>
        <v>1</v>
      </c>
      <c r="I68" s="142">
        <f>F68-D68</f>
        <v>-5041.2130000000034</v>
      </c>
      <c r="J68" s="199">
        <f>IFERROR(F68/D68,"")</f>
        <v>0.84854268375651498</v>
      </c>
      <c r="K68" s="142"/>
      <c r="L68" s="142"/>
      <c r="M68" s="142"/>
      <c r="N68" s="202"/>
      <c r="O68" s="142">
        <f>D68+K68</f>
        <v>33284.711000000003</v>
      </c>
      <c r="P68" s="142">
        <f>L68+F68</f>
        <v>28243.498</v>
      </c>
      <c r="Q68" s="142">
        <f>P68-O68</f>
        <v>-5041.2130000000034</v>
      </c>
      <c r="R68" s="199">
        <f>IFERROR(P68/O68,"")</f>
        <v>0.84854268375651498</v>
      </c>
    </row>
    <row r="69" spans="1:18" s="200" customFormat="1" ht="82.5" customHeight="1" x14ac:dyDescent="0.4">
      <c r="A69" s="197" t="s">
        <v>256</v>
      </c>
      <c r="B69" s="209" t="s">
        <v>257</v>
      </c>
      <c r="C69" s="209"/>
      <c r="D69" s="142">
        <v>632.44799999999998</v>
      </c>
      <c r="E69" s="142">
        <v>421.63200000000001</v>
      </c>
      <c r="F69" s="142">
        <v>421.63200000000001</v>
      </c>
      <c r="G69" s="142">
        <f>F69-E69</f>
        <v>0</v>
      </c>
      <c r="H69" s="199">
        <f>IFERROR(F69/E69,"")</f>
        <v>1</v>
      </c>
      <c r="I69" s="142">
        <f>F69-D69</f>
        <v>-210.81599999999997</v>
      </c>
      <c r="J69" s="199">
        <f>IFERROR(F69/D69,"")</f>
        <v>0.66666666666666674</v>
      </c>
      <c r="K69" s="142"/>
      <c r="L69" s="142"/>
      <c r="M69" s="142"/>
      <c r="N69" s="202"/>
      <c r="O69" s="142">
        <f>D69+K69</f>
        <v>632.44799999999998</v>
      </c>
      <c r="P69" s="142">
        <f>L69+F69</f>
        <v>421.63200000000001</v>
      </c>
      <c r="Q69" s="142">
        <f>P69-O69</f>
        <v>-210.81599999999997</v>
      </c>
      <c r="R69" s="199">
        <f>IFERROR(P69/O69,"")</f>
        <v>0.66666666666666674</v>
      </c>
    </row>
    <row r="70" spans="1:18" s="200" customFormat="1" ht="61.5" customHeight="1" x14ac:dyDescent="0.4">
      <c r="A70" s="197">
        <v>41033000</v>
      </c>
      <c r="B70" s="209" t="s">
        <v>242</v>
      </c>
      <c r="C70" s="209"/>
      <c r="D70" s="142">
        <v>21052.400000000001</v>
      </c>
      <c r="E70" s="142">
        <v>16793.3</v>
      </c>
      <c r="F70" s="142">
        <v>16793.3</v>
      </c>
      <c r="G70" s="142">
        <f t="shared" si="29"/>
        <v>0</v>
      </c>
      <c r="H70" s="199">
        <f t="shared" si="30"/>
        <v>1</v>
      </c>
      <c r="I70" s="142">
        <f t="shared" si="31"/>
        <v>-4259.1000000000022</v>
      </c>
      <c r="J70" s="199">
        <f t="shared" si="32"/>
        <v>0.7976905245957705</v>
      </c>
      <c r="K70" s="142"/>
      <c r="L70" s="142"/>
      <c r="M70" s="142">
        <f t="shared" ref="M70:M88" si="35">L70-K70</f>
        <v>0</v>
      </c>
      <c r="N70" s="199" t="str">
        <f t="shared" ref="N70:N88" si="36">IFERROR(L70/K70,"")</f>
        <v/>
      </c>
      <c r="O70" s="142">
        <f t="shared" si="27"/>
        <v>21052.400000000001</v>
      </c>
      <c r="P70" s="142">
        <f t="shared" si="28"/>
        <v>16793.3</v>
      </c>
      <c r="Q70" s="142">
        <f t="shared" si="33"/>
        <v>-4259.1000000000022</v>
      </c>
      <c r="R70" s="199">
        <f t="shared" si="34"/>
        <v>0.7976905245957705</v>
      </c>
    </row>
    <row r="71" spans="1:18" s="200" customFormat="1" ht="162.75" customHeight="1" x14ac:dyDescent="0.4">
      <c r="A71" s="197" t="s">
        <v>267</v>
      </c>
      <c r="B71" s="209" t="s">
        <v>272</v>
      </c>
      <c r="C71" s="209"/>
      <c r="D71" s="142">
        <v>18570.900000000001</v>
      </c>
      <c r="E71" s="142">
        <v>15025</v>
      </c>
      <c r="F71" s="142">
        <v>15025</v>
      </c>
      <c r="G71" s="142">
        <f>F71-E71</f>
        <v>0</v>
      </c>
      <c r="H71" s="199">
        <f>IFERROR(F71/E71,"")</f>
        <v>1</v>
      </c>
      <c r="I71" s="142">
        <f>F71-D71</f>
        <v>-3545.9000000000015</v>
      </c>
      <c r="J71" s="199">
        <f>IFERROR(F71/D71,"")</f>
        <v>0.8090614886731391</v>
      </c>
      <c r="K71" s="142"/>
      <c r="L71" s="142"/>
      <c r="M71" s="142"/>
      <c r="N71" s="199"/>
      <c r="O71" s="142">
        <f>D71+K71</f>
        <v>18570.900000000001</v>
      </c>
      <c r="P71" s="142">
        <f>L71+F71</f>
        <v>15025</v>
      </c>
      <c r="Q71" s="142">
        <f>P71-O71</f>
        <v>-3545.9000000000015</v>
      </c>
      <c r="R71" s="199">
        <f>IFERROR(P71/O71,"")</f>
        <v>0.8090614886731391</v>
      </c>
    </row>
    <row r="72" spans="1:18" s="200" customFormat="1" ht="160.5" customHeight="1" x14ac:dyDescent="0.4">
      <c r="A72" s="197" t="s">
        <v>268</v>
      </c>
      <c r="B72" s="209" t="s">
        <v>273</v>
      </c>
      <c r="C72" s="209"/>
      <c r="D72" s="142">
        <v>18300</v>
      </c>
      <c r="E72" s="142">
        <v>15336.2</v>
      </c>
      <c r="F72" s="142">
        <v>15336.2</v>
      </c>
      <c r="G72" s="142">
        <f>F72-E72</f>
        <v>0</v>
      </c>
      <c r="H72" s="199">
        <f>IFERROR(F72/E72,"")</f>
        <v>1</v>
      </c>
      <c r="I72" s="142">
        <f>F72-D72</f>
        <v>-2963.7999999999993</v>
      </c>
      <c r="J72" s="199">
        <f>IFERROR(F72/D72,"")</f>
        <v>0.83804371584699455</v>
      </c>
      <c r="K72" s="142"/>
      <c r="L72" s="142"/>
      <c r="M72" s="142"/>
      <c r="N72" s="199"/>
      <c r="O72" s="142">
        <f>D72+K72</f>
        <v>18300</v>
      </c>
      <c r="P72" s="142">
        <f>L72+F72</f>
        <v>15336.2</v>
      </c>
      <c r="Q72" s="142">
        <f>P72-O72</f>
        <v>-2963.7999999999993</v>
      </c>
      <c r="R72" s="199">
        <f>IFERROR(P72/O72,"")</f>
        <v>0.83804371584699455</v>
      </c>
    </row>
    <row r="73" spans="1:18" s="200" customFormat="1" ht="124.5" customHeight="1" x14ac:dyDescent="0.4">
      <c r="A73" s="197" t="s">
        <v>269</v>
      </c>
      <c r="B73" s="209" t="s">
        <v>274</v>
      </c>
      <c r="C73" s="209"/>
      <c r="D73" s="142">
        <v>3450</v>
      </c>
      <c r="E73" s="142">
        <v>3450</v>
      </c>
      <c r="F73" s="142">
        <v>3450</v>
      </c>
      <c r="G73" s="142">
        <f>F73-E73</f>
        <v>0</v>
      </c>
      <c r="H73" s="199">
        <f>IFERROR(F73/E73,"")</f>
        <v>1</v>
      </c>
      <c r="I73" s="142">
        <f>F73-D73</f>
        <v>0</v>
      </c>
      <c r="J73" s="199">
        <f>IFERROR(F73/D73,"")</f>
        <v>1</v>
      </c>
      <c r="K73" s="142"/>
      <c r="L73" s="142"/>
      <c r="M73" s="142"/>
      <c r="N73" s="199"/>
      <c r="O73" s="142">
        <f>D73+K73</f>
        <v>3450</v>
      </c>
      <c r="P73" s="142">
        <f>L73+F73</f>
        <v>3450</v>
      </c>
      <c r="Q73" s="142">
        <f>P73-O73</f>
        <v>0</v>
      </c>
      <c r="R73" s="199">
        <f>IFERROR(P73/O73,"")</f>
        <v>1</v>
      </c>
    </row>
    <row r="74" spans="1:18" s="200" customFormat="1" ht="44.25" customHeight="1" x14ac:dyDescent="0.4">
      <c r="A74" s="197" t="s">
        <v>192</v>
      </c>
      <c r="B74" s="209" t="s">
        <v>196</v>
      </c>
      <c r="C74" s="209"/>
      <c r="D74" s="142">
        <v>3009962.9</v>
      </c>
      <c r="E74" s="142">
        <v>2259089.7999999998</v>
      </c>
      <c r="F74" s="142">
        <v>2259089.7999999998</v>
      </c>
      <c r="G74" s="142">
        <f t="shared" si="29"/>
        <v>0</v>
      </c>
      <c r="H74" s="199">
        <f t="shared" si="30"/>
        <v>1</v>
      </c>
      <c r="I74" s="142">
        <f t="shared" si="31"/>
        <v>-750873.10000000009</v>
      </c>
      <c r="J74" s="199">
        <f t="shared" si="32"/>
        <v>0.75053742356757946</v>
      </c>
      <c r="K74" s="142">
        <v>36136.072999999997</v>
      </c>
      <c r="L74" s="142">
        <v>36136.072999999997</v>
      </c>
      <c r="M74" s="142">
        <f t="shared" si="35"/>
        <v>0</v>
      </c>
      <c r="N74" s="199">
        <f t="shared" si="36"/>
        <v>1</v>
      </c>
      <c r="O74" s="142">
        <f t="shared" si="27"/>
        <v>3046098.9729999998</v>
      </c>
      <c r="P74" s="142">
        <f t="shared" si="28"/>
        <v>2295225.8729999997</v>
      </c>
      <c r="Q74" s="142">
        <f t="shared" si="33"/>
        <v>-750873.10000000009</v>
      </c>
      <c r="R74" s="199">
        <f t="shared" si="34"/>
        <v>0.75349681456328699</v>
      </c>
    </row>
    <row r="75" spans="1:18" s="1" customFormat="1" ht="146.25" hidden="1" customHeight="1" x14ac:dyDescent="0.4">
      <c r="A75" s="172" t="s">
        <v>193</v>
      </c>
      <c r="B75" s="209" t="s">
        <v>198</v>
      </c>
      <c r="C75" s="209"/>
      <c r="D75" s="142">
        <v>0</v>
      </c>
      <c r="E75" s="142">
        <v>0</v>
      </c>
      <c r="F75" s="142">
        <v>0</v>
      </c>
      <c r="G75" s="142">
        <f t="shared" si="29"/>
        <v>0</v>
      </c>
      <c r="H75" s="199" t="str">
        <f t="shared" si="30"/>
        <v/>
      </c>
      <c r="I75" s="142">
        <f t="shared" si="31"/>
        <v>0</v>
      </c>
      <c r="J75" s="199" t="str">
        <f t="shared" si="32"/>
        <v/>
      </c>
      <c r="K75" s="142">
        <v>0</v>
      </c>
      <c r="L75" s="142">
        <v>0</v>
      </c>
      <c r="M75" s="142">
        <f t="shared" si="35"/>
        <v>0</v>
      </c>
      <c r="N75" s="183" t="str">
        <f t="shared" si="36"/>
        <v/>
      </c>
      <c r="O75" s="142">
        <f t="shared" si="27"/>
        <v>0</v>
      </c>
      <c r="P75" s="142">
        <f t="shared" si="28"/>
        <v>0</v>
      </c>
      <c r="Q75" s="142">
        <f t="shared" si="33"/>
        <v>0</v>
      </c>
      <c r="R75" s="199" t="str">
        <f t="shared" si="34"/>
        <v/>
      </c>
    </row>
    <row r="76" spans="1:18" s="1" customFormat="1" ht="77.25" hidden="1" customHeight="1" x14ac:dyDescent="0.4">
      <c r="A76" s="172">
        <v>41034500</v>
      </c>
      <c r="B76" s="209" t="s">
        <v>213</v>
      </c>
      <c r="C76" s="209"/>
      <c r="D76" s="142">
        <v>0</v>
      </c>
      <c r="E76" s="142">
        <v>0</v>
      </c>
      <c r="F76" s="142">
        <v>0</v>
      </c>
      <c r="G76" s="142">
        <f t="shared" si="29"/>
        <v>0</v>
      </c>
      <c r="H76" s="199" t="str">
        <f t="shared" si="30"/>
        <v/>
      </c>
      <c r="I76" s="142">
        <f t="shared" si="31"/>
        <v>0</v>
      </c>
      <c r="J76" s="199" t="str">
        <f t="shared" si="32"/>
        <v/>
      </c>
      <c r="K76" s="142">
        <v>0</v>
      </c>
      <c r="L76" s="142">
        <v>0</v>
      </c>
      <c r="M76" s="142">
        <f t="shared" si="35"/>
        <v>0</v>
      </c>
      <c r="N76" s="184" t="str">
        <f t="shared" si="36"/>
        <v/>
      </c>
      <c r="O76" s="142">
        <f t="shared" si="27"/>
        <v>0</v>
      </c>
      <c r="P76" s="142">
        <f t="shared" si="28"/>
        <v>0</v>
      </c>
      <c r="Q76" s="142">
        <f t="shared" si="33"/>
        <v>0</v>
      </c>
      <c r="R76" s="199" t="str">
        <f t="shared" si="34"/>
        <v/>
      </c>
    </row>
    <row r="77" spans="1:18" s="1" customFormat="1" ht="77.25" hidden="1" customHeight="1" x14ac:dyDescent="0.4">
      <c r="A77" s="172">
        <v>41035200</v>
      </c>
      <c r="B77" s="209" t="s">
        <v>214</v>
      </c>
      <c r="C77" s="209"/>
      <c r="D77" s="142">
        <v>0</v>
      </c>
      <c r="E77" s="142">
        <v>0</v>
      </c>
      <c r="F77" s="142">
        <v>0</v>
      </c>
      <c r="G77" s="142">
        <f t="shared" si="29"/>
        <v>0</v>
      </c>
      <c r="H77" s="199" t="str">
        <f t="shared" si="30"/>
        <v/>
      </c>
      <c r="I77" s="142">
        <f t="shared" si="31"/>
        <v>0</v>
      </c>
      <c r="J77" s="199" t="str">
        <f t="shared" si="32"/>
        <v/>
      </c>
      <c r="K77" s="142">
        <v>0</v>
      </c>
      <c r="L77" s="142">
        <v>0</v>
      </c>
      <c r="M77" s="142">
        <f t="shared" si="35"/>
        <v>0</v>
      </c>
      <c r="N77" s="183" t="str">
        <f t="shared" si="36"/>
        <v/>
      </c>
      <c r="O77" s="142">
        <f t="shared" si="27"/>
        <v>0</v>
      </c>
      <c r="P77" s="142">
        <f t="shared" si="28"/>
        <v>0</v>
      </c>
      <c r="Q77" s="142">
        <f t="shared" si="33"/>
        <v>0</v>
      </c>
      <c r="R77" s="199" t="str">
        <f t="shared" si="34"/>
        <v/>
      </c>
    </row>
    <row r="78" spans="1:18" s="1" customFormat="1" ht="82.5" hidden="1" customHeight="1" x14ac:dyDescent="0.4">
      <c r="A78" s="172">
        <v>41035300</v>
      </c>
      <c r="B78" s="209" t="s">
        <v>222</v>
      </c>
      <c r="C78" s="209"/>
      <c r="D78" s="142">
        <v>0</v>
      </c>
      <c r="E78" s="142">
        <v>0</v>
      </c>
      <c r="F78" s="142">
        <v>0</v>
      </c>
      <c r="G78" s="142">
        <f t="shared" si="29"/>
        <v>0</v>
      </c>
      <c r="H78" s="199" t="str">
        <f t="shared" si="30"/>
        <v/>
      </c>
      <c r="I78" s="142">
        <f t="shared" si="31"/>
        <v>0</v>
      </c>
      <c r="J78" s="199" t="str">
        <f t="shared" si="32"/>
        <v/>
      </c>
      <c r="K78" s="142">
        <v>0</v>
      </c>
      <c r="L78" s="142">
        <v>0</v>
      </c>
      <c r="M78" s="142">
        <f t="shared" si="35"/>
        <v>0</v>
      </c>
      <c r="N78" s="183" t="str">
        <f t="shared" si="36"/>
        <v/>
      </c>
      <c r="O78" s="142">
        <f t="shared" si="27"/>
        <v>0</v>
      </c>
      <c r="P78" s="142">
        <f t="shared" si="28"/>
        <v>0</v>
      </c>
      <c r="Q78" s="142">
        <f t="shared" si="33"/>
        <v>0</v>
      </c>
      <c r="R78" s="199" t="str">
        <f t="shared" si="34"/>
        <v/>
      </c>
    </row>
    <row r="79" spans="1:18" s="1" customFormat="1" ht="63" x14ac:dyDescent="0.4">
      <c r="A79" s="172" t="s">
        <v>194</v>
      </c>
      <c r="B79" s="209" t="s">
        <v>199</v>
      </c>
      <c r="C79" s="209"/>
      <c r="D79" s="142">
        <v>11879.1</v>
      </c>
      <c r="E79" s="142">
        <v>8318.7000000000007</v>
      </c>
      <c r="F79" s="142">
        <v>8318.7000000000007</v>
      </c>
      <c r="G79" s="142">
        <f t="shared" si="29"/>
        <v>0</v>
      </c>
      <c r="H79" s="199">
        <f t="shared" si="30"/>
        <v>1</v>
      </c>
      <c r="I79" s="142">
        <f t="shared" si="31"/>
        <v>-3560.3999999999996</v>
      </c>
      <c r="J79" s="199">
        <f t="shared" si="32"/>
        <v>0.70028032426698994</v>
      </c>
      <c r="K79" s="142">
        <v>5721.2</v>
      </c>
      <c r="L79" s="142">
        <v>1515.7</v>
      </c>
      <c r="M79" s="142">
        <f t="shared" si="35"/>
        <v>-4205.5</v>
      </c>
      <c r="N79" s="184">
        <f t="shared" si="36"/>
        <v>0.26492693840453052</v>
      </c>
      <c r="O79" s="142">
        <f t="shared" si="27"/>
        <v>17600.3</v>
      </c>
      <c r="P79" s="142">
        <f t="shared" si="28"/>
        <v>9834.4000000000015</v>
      </c>
      <c r="Q79" s="142">
        <f t="shared" si="33"/>
        <v>-7765.8999999999978</v>
      </c>
      <c r="R79" s="199">
        <f t="shared" si="34"/>
        <v>0.55876320289995063</v>
      </c>
    </row>
    <row r="80" spans="1:18" s="1" customFormat="1" ht="81" hidden="1" customHeight="1" x14ac:dyDescent="0.4">
      <c r="A80" s="172">
        <v>41035500</v>
      </c>
      <c r="B80" s="209" t="s">
        <v>215</v>
      </c>
      <c r="C80" s="209"/>
      <c r="D80" s="142">
        <v>0</v>
      </c>
      <c r="E80" s="142">
        <v>0</v>
      </c>
      <c r="F80" s="142">
        <v>0</v>
      </c>
      <c r="G80" s="142">
        <f t="shared" si="29"/>
        <v>0</v>
      </c>
      <c r="H80" s="199" t="str">
        <f t="shared" si="30"/>
        <v/>
      </c>
      <c r="I80" s="142">
        <f t="shared" si="31"/>
        <v>0</v>
      </c>
      <c r="J80" s="199" t="str">
        <f t="shared" si="32"/>
        <v/>
      </c>
      <c r="K80" s="142"/>
      <c r="L80" s="142"/>
      <c r="M80" s="142">
        <f t="shared" si="35"/>
        <v>0</v>
      </c>
      <c r="N80" s="183" t="str">
        <f t="shared" si="36"/>
        <v/>
      </c>
      <c r="O80" s="142">
        <f t="shared" ref="O80:O89" si="37">D80+K80</f>
        <v>0</v>
      </c>
      <c r="P80" s="142">
        <f t="shared" ref="P80:P89" si="38">L80+F80</f>
        <v>0</v>
      </c>
      <c r="Q80" s="142">
        <f t="shared" ref="Q80:Q89" si="39">P80-O80</f>
        <v>0</v>
      </c>
      <c r="R80" s="199" t="str">
        <f t="shared" ref="R80:R89" si="40">IFERROR(P80/O80,"")</f>
        <v/>
      </c>
    </row>
    <row r="81" spans="1:33" s="1" customFormat="1" ht="101.25" hidden="1" customHeight="1" x14ac:dyDescent="0.4">
      <c r="A81" s="172">
        <v>41035600</v>
      </c>
      <c r="B81" s="209" t="s">
        <v>216</v>
      </c>
      <c r="C81" s="209"/>
      <c r="D81" s="142">
        <v>0</v>
      </c>
      <c r="E81" s="142">
        <v>0</v>
      </c>
      <c r="F81" s="142">
        <v>0</v>
      </c>
      <c r="G81" s="142">
        <f t="shared" si="29"/>
        <v>0</v>
      </c>
      <c r="H81" s="199" t="str">
        <f t="shared" si="30"/>
        <v/>
      </c>
      <c r="I81" s="142">
        <f t="shared" si="31"/>
        <v>0</v>
      </c>
      <c r="J81" s="199" t="str">
        <f t="shared" si="32"/>
        <v/>
      </c>
      <c r="K81" s="142"/>
      <c r="L81" s="142"/>
      <c r="M81" s="142">
        <f t="shared" si="35"/>
        <v>0</v>
      </c>
      <c r="N81" s="183" t="str">
        <f t="shared" si="36"/>
        <v/>
      </c>
      <c r="O81" s="142">
        <f t="shared" si="37"/>
        <v>0</v>
      </c>
      <c r="P81" s="142">
        <f t="shared" si="38"/>
        <v>0</v>
      </c>
      <c r="Q81" s="142">
        <f t="shared" si="39"/>
        <v>0</v>
      </c>
      <c r="R81" s="199" t="str">
        <f t="shared" si="40"/>
        <v/>
      </c>
    </row>
    <row r="82" spans="1:33" s="1" customFormat="1" ht="105" x14ac:dyDescent="0.4">
      <c r="A82" s="172" t="s">
        <v>233</v>
      </c>
      <c r="B82" s="209" t="s">
        <v>234</v>
      </c>
      <c r="C82" s="209"/>
      <c r="D82" s="142">
        <v>23424.683000000001</v>
      </c>
      <c r="E82" s="142">
        <v>13865.483</v>
      </c>
      <c r="F82" s="142">
        <v>13865.483</v>
      </c>
      <c r="G82" s="142">
        <f t="shared" si="29"/>
        <v>0</v>
      </c>
      <c r="H82" s="199">
        <f t="shared" si="30"/>
        <v>1</v>
      </c>
      <c r="I82" s="142">
        <f t="shared" si="31"/>
        <v>-9559.2000000000007</v>
      </c>
      <c r="J82" s="199">
        <f t="shared" si="32"/>
        <v>0.59191763662287333</v>
      </c>
      <c r="K82" s="142"/>
      <c r="L82" s="142"/>
      <c r="M82" s="142"/>
      <c r="N82" s="183"/>
      <c r="O82" s="142">
        <f t="shared" si="37"/>
        <v>23424.683000000001</v>
      </c>
      <c r="P82" s="142">
        <f t="shared" si="38"/>
        <v>13865.483</v>
      </c>
      <c r="Q82" s="142">
        <f t="shared" si="39"/>
        <v>-9559.2000000000007</v>
      </c>
      <c r="R82" s="199">
        <f t="shared" si="40"/>
        <v>0.59191763662287333</v>
      </c>
    </row>
    <row r="83" spans="1:33" s="1" customFormat="1" ht="84" x14ac:dyDescent="0.4">
      <c r="A83" s="172" t="s">
        <v>235</v>
      </c>
      <c r="B83" s="209" t="s">
        <v>271</v>
      </c>
      <c r="C83" s="209"/>
      <c r="D83" s="142">
        <v>58481.5</v>
      </c>
      <c r="E83" s="142">
        <v>58481.5</v>
      </c>
      <c r="F83" s="142">
        <v>58481.5</v>
      </c>
      <c r="G83" s="142">
        <f t="shared" si="29"/>
        <v>0</v>
      </c>
      <c r="H83" s="199">
        <f t="shared" si="30"/>
        <v>1</v>
      </c>
      <c r="I83" s="142">
        <f t="shared" si="31"/>
        <v>0</v>
      </c>
      <c r="J83" s="199">
        <f t="shared" si="32"/>
        <v>1</v>
      </c>
      <c r="K83" s="142"/>
      <c r="L83" s="142"/>
      <c r="M83" s="142">
        <f t="shared" si="35"/>
        <v>0</v>
      </c>
      <c r="N83" s="183" t="str">
        <f t="shared" si="36"/>
        <v/>
      </c>
      <c r="O83" s="142">
        <f t="shared" si="37"/>
        <v>58481.5</v>
      </c>
      <c r="P83" s="142">
        <f t="shared" si="38"/>
        <v>58481.5</v>
      </c>
      <c r="Q83" s="142">
        <f t="shared" si="39"/>
        <v>0</v>
      </c>
      <c r="R83" s="199">
        <f t="shared" si="40"/>
        <v>1</v>
      </c>
    </row>
    <row r="84" spans="1:33" s="1" customFormat="1" ht="63" x14ac:dyDescent="0.4">
      <c r="A84" s="172" t="s">
        <v>236</v>
      </c>
      <c r="B84" s="209" t="s">
        <v>237</v>
      </c>
      <c r="C84" s="209"/>
      <c r="D84" s="142">
        <v>307260.40000000002</v>
      </c>
      <c r="E84" s="142">
        <v>186285.2</v>
      </c>
      <c r="F84" s="142">
        <v>192065.6</v>
      </c>
      <c r="G84" s="142">
        <f t="shared" si="29"/>
        <v>5780.3999999999942</v>
      </c>
      <c r="H84" s="199">
        <f t="shared" si="30"/>
        <v>1.0310298402664302</v>
      </c>
      <c r="I84" s="142">
        <f t="shared" si="31"/>
        <v>-115194.80000000002</v>
      </c>
      <c r="J84" s="199">
        <f t="shared" si="32"/>
        <v>0.62509063973099033</v>
      </c>
      <c r="K84" s="142"/>
      <c r="L84" s="142"/>
      <c r="M84" s="142"/>
      <c r="N84" s="183"/>
      <c r="O84" s="142">
        <f t="shared" si="37"/>
        <v>307260.40000000002</v>
      </c>
      <c r="P84" s="142">
        <f t="shared" si="38"/>
        <v>192065.6</v>
      </c>
      <c r="Q84" s="142">
        <f t="shared" si="39"/>
        <v>-115194.80000000002</v>
      </c>
      <c r="R84" s="199">
        <f t="shared" si="40"/>
        <v>0.62509063973099033</v>
      </c>
    </row>
    <row r="85" spans="1:33" s="1" customFormat="1" ht="303.75" hidden="1" customHeight="1" x14ac:dyDescent="0.4">
      <c r="A85" s="172">
        <v>41036400</v>
      </c>
      <c r="B85" s="209" t="s">
        <v>217</v>
      </c>
      <c r="C85" s="209"/>
      <c r="D85" s="142">
        <v>0</v>
      </c>
      <c r="E85" s="142">
        <v>0</v>
      </c>
      <c r="F85" s="142">
        <v>0</v>
      </c>
      <c r="G85" s="142">
        <f t="shared" si="29"/>
        <v>0</v>
      </c>
      <c r="H85" s="199" t="str">
        <f t="shared" si="30"/>
        <v/>
      </c>
      <c r="I85" s="142">
        <f t="shared" si="31"/>
        <v>0</v>
      </c>
      <c r="J85" s="199" t="str">
        <f t="shared" si="32"/>
        <v/>
      </c>
      <c r="K85" s="142"/>
      <c r="L85" s="142"/>
      <c r="M85" s="142">
        <f t="shared" si="35"/>
        <v>0</v>
      </c>
      <c r="N85" s="183" t="str">
        <f t="shared" si="36"/>
        <v/>
      </c>
      <c r="O85" s="142">
        <f t="shared" si="37"/>
        <v>0</v>
      </c>
      <c r="P85" s="142">
        <f t="shared" si="38"/>
        <v>0</v>
      </c>
      <c r="Q85" s="142">
        <f t="shared" si="39"/>
        <v>0</v>
      </c>
      <c r="R85" s="199" t="str">
        <f t="shared" si="40"/>
        <v/>
      </c>
    </row>
    <row r="86" spans="1:33" s="1" customFormat="1" ht="60.75" hidden="1" customHeight="1" x14ac:dyDescent="0.4">
      <c r="A86" s="172">
        <v>41037000</v>
      </c>
      <c r="B86" s="209" t="s">
        <v>223</v>
      </c>
      <c r="C86" s="209"/>
      <c r="D86" s="142">
        <v>0</v>
      </c>
      <c r="E86" s="142">
        <v>0</v>
      </c>
      <c r="F86" s="142">
        <v>0</v>
      </c>
      <c r="G86" s="142">
        <f t="shared" si="29"/>
        <v>0</v>
      </c>
      <c r="H86" s="199" t="str">
        <f t="shared" si="30"/>
        <v/>
      </c>
      <c r="I86" s="142">
        <f t="shared" si="31"/>
        <v>0</v>
      </c>
      <c r="J86" s="199" t="str">
        <f t="shared" si="32"/>
        <v/>
      </c>
      <c r="K86" s="142"/>
      <c r="L86" s="142"/>
      <c r="M86" s="142">
        <f t="shared" si="35"/>
        <v>0</v>
      </c>
      <c r="N86" s="183" t="str">
        <f t="shared" si="36"/>
        <v/>
      </c>
      <c r="O86" s="142">
        <f t="shared" si="37"/>
        <v>0</v>
      </c>
      <c r="P86" s="142">
        <f t="shared" si="38"/>
        <v>0</v>
      </c>
      <c r="Q86" s="142">
        <f t="shared" si="39"/>
        <v>0</v>
      </c>
      <c r="R86" s="199" t="str">
        <f t="shared" si="40"/>
        <v/>
      </c>
    </row>
    <row r="87" spans="1:33" s="1" customFormat="1" ht="63" x14ac:dyDescent="0.4">
      <c r="A87" s="172">
        <v>41037200</v>
      </c>
      <c r="B87" s="209" t="s">
        <v>218</v>
      </c>
      <c r="C87" s="209"/>
      <c r="D87" s="142">
        <v>4569.7</v>
      </c>
      <c r="E87" s="142">
        <v>4341.1000000000004</v>
      </c>
      <c r="F87" s="142">
        <v>4341.1000000000004</v>
      </c>
      <c r="G87" s="142">
        <f t="shared" si="29"/>
        <v>0</v>
      </c>
      <c r="H87" s="199">
        <f t="shared" si="30"/>
        <v>1</v>
      </c>
      <c r="I87" s="142">
        <f t="shared" si="31"/>
        <v>-228.59999999999945</v>
      </c>
      <c r="J87" s="199">
        <f t="shared" si="32"/>
        <v>0.94997483423419493</v>
      </c>
      <c r="K87" s="142">
        <v>0</v>
      </c>
      <c r="L87" s="142">
        <v>0</v>
      </c>
      <c r="M87" s="142">
        <f t="shared" si="35"/>
        <v>0</v>
      </c>
      <c r="N87" s="183" t="str">
        <f t="shared" si="36"/>
        <v/>
      </c>
      <c r="O87" s="142">
        <f t="shared" si="37"/>
        <v>4569.7</v>
      </c>
      <c r="P87" s="142">
        <f t="shared" si="38"/>
        <v>4341.1000000000004</v>
      </c>
      <c r="Q87" s="142">
        <f t="shared" si="39"/>
        <v>-228.59999999999945</v>
      </c>
      <c r="R87" s="199">
        <f t="shared" si="40"/>
        <v>0.94997483423419493</v>
      </c>
    </row>
    <row r="88" spans="1:33" s="1" customFormat="1" ht="105" hidden="1" x14ac:dyDescent="0.4">
      <c r="A88" s="172" t="s">
        <v>195</v>
      </c>
      <c r="B88" s="209" t="s">
        <v>197</v>
      </c>
      <c r="C88" s="99"/>
      <c r="D88" s="142">
        <v>0</v>
      </c>
      <c r="E88" s="142">
        <v>0</v>
      </c>
      <c r="F88" s="142">
        <v>0</v>
      </c>
      <c r="G88" s="142">
        <f>F88-E88</f>
        <v>0</v>
      </c>
      <c r="H88" s="199" t="str">
        <f>IFERROR(F88/E88,"")</f>
        <v/>
      </c>
      <c r="I88" s="142">
        <f>F88-D88</f>
        <v>0</v>
      </c>
      <c r="J88" s="199" t="str">
        <f>IFERROR(F88/D88,"")</f>
        <v/>
      </c>
      <c r="K88" s="142">
        <v>0</v>
      </c>
      <c r="L88" s="142">
        <v>0</v>
      </c>
      <c r="M88" s="142">
        <f t="shared" si="35"/>
        <v>0</v>
      </c>
      <c r="N88" s="184" t="str">
        <f t="shared" si="36"/>
        <v/>
      </c>
      <c r="O88" s="142">
        <f t="shared" si="37"/>
        <v>0</v>
      </c>
      <c r="P88" s="142">
        <f t="shared" si="38"/>
        <v>0</v>
      </c>
      <c r="Q88" s="142">
        <f t="shared" si="39"/>
        <v>0</v>
      </c>
      <c r="R88" s="199" t="str">
        <f t="shared" si="40"/>
        <v/>
      </c>
    </row>
    <row r="89" spans="1:33" s="1" customFormat="1" ht="88.5" customHeight="1" x14ac:dyDescent="0.4">
      <c r="A89" s="172" t="s">
        <v>247</v>
      </c>
      <c r="B89" s="209" t="s">
        <v>248</v>
      </c>
      <c r="C89" s="209"/>
      <c r="D89" s="142">
        <v>0</v>
      </c>
      <c r="E89" s="142">
        <v>0</v>
      </c>
      <c r="F89" s="142">
        <v>0</v>
      </c>
      <c r="G89" s="142">
        <f>F89-E89</f>
        <v>0</v>
      </c>
      <c r="H89" s="199" t="str">
        <f>IFERROR(F89/E89,"")</f>
        <v/>
      </c>
      <c r="I89" s="142">
        <f>F89-D89</f>
        <v>0</v>
      </c>
      <c r="J89" s="199" t="str">
        <f>IFERROR(F89/D89,"")</f>
        <v/>
      </c>
      <c r="K89" s="142">
        <v>2198.4</v>
      </c>
      <c r="L89" s="142">
        <v>1954.5</v>
      </c>
      <c r="M89" s="142">
        <f>L89-K89</f>
        <v>-243.90000000000009</v>
      </c>
      <c r="N89" s="199">
        <f>IFERROR(L89/K89,"")</f>
        <v>0.88905567685589515</v>
      </c>
      <c r="O89" s="142">
        <f t="shared" si="37"/>
        <v>2198.4</v>
      </c>
      <c r="P89" s="142">
        <f t="shared" si="38"/>
        <v>1954.5</v>
      </c>
      <c r="Q89" s="142">
        <f t="shared" si="39"/>
        <v>-243.90000000000009</v>
      </c>
      <c r="R89" s="199">
        <f t="shared" si="40"/>
        <v>0.88905567685589515</v>
      </c>
    </row>
    <row r="90" spans="1:33" s="1" customFormat="1" ht="63" x14ac:dyDescent="0.4">
      <c r="A90" s="172" t="s">
        <v>258</v>
      </c>
      <c r="B90" s="209" t="s">
        <v>259</v>
      </c>
      <c r="C90" s="210"/>
      <c r="D90" s="142">
        <v>67754</v>
      </c>
      <c r="E90" s="142">
        <v>67754</v>
      </c>
      <c r="F90" s="142">
        <v>67754</v>
      </c>
      <c r="G90" s="142">
        <f>F90-E90</f>
        <v>0</v>
      </c>
      <c r="H90" s="199">
        <f>IFERROR(F90/E90,"")</f>
        <v>1</v>
      </c>
      <c r="I90" s="142">
        <f>F90-D90</f>
        <v>0</v>
      </c>
      <c r="J90" s="199">
        <f>IFERROR(F90/D90,"")</f>
        <v>1</v>
      </c>
      <c r="K90" s="142"/>
      <c r="L90" s="142"/>
      <c r="M90" s="142">
        <f>L90-K90</f>
        <v>0</v>
      </c>
      <c r="N90" s="199" t="str">
        <f>IFERROR(L90/K90,"")</f>
        <v/>
      </c>
      <c r="O90" s="142">
        <f>D90+K90</f>
        <v>67754</v>
      </c>
      <c r="P90" s="142">
        <f>L90+F90</f>
        <v>67754</v>
      </c>
      <c r="Q90" s="142">
        <f>P90-O90</f>
        <v>0</v>
      </c>
      <c r="R90" s="199">
        <f>IFERROR(P90/O90,"")</f>
        <v>1</v>
      </c>
    </row>
    <row r="91" spans="1:33" s="1" customFormat="1" ht="63" x14ac:dyDescent="0.4">
      <c r="A91" s="172" t="s">
        <v>279</v>
      </c>
      <c r="B91" s="209" t="s">
        <v>278</v>
      </c>
      <c r="C91" s="209"/>
      <c r="D91" s="142"/>
      <c r="E91" s="142"/>
      <c r="F91" s="142"/>
      <c r="G91" s="142"/>
      <c r="H91" s="199"/>
      <c r="I91" s="142"/>
      <c r="J91" s="199"/>
      <c r="K91" s="142">
        <v>64859.961000000003</v>
      </c>
      <c r="L91" s="142"/>
      <c r="M91" s="142">
        <f>L91-K91</f>
        <v>-64859.961000000003</v>
      </c>
      <c r="N91" s="199">
        <f>IFERROR(L91/K91,"")</f>
        <v>0</v>
      </c>
      <c r="O91" s="142">
        <f>D91+K91</f>
        <v>64859.961000000003</v>
      </c>
      <c r="P91" s="142">
        <f>L91+F91</f>
        <v>0</v>
      </c>
      <c r="Q91" s="142">
        <f>P91-O91</f>
        <v>-64859.961000000003</v>
      </c>
      <c r="R91" s="199">
        <f>IFERROR(P91/O91,"")</f>
        <v>0</v>
      </c>
    </row>
    <row r="92" spans="1:33" ht="20.399999999999999" x14ac:dyDescent="0.35">
      <c r="A92" s="81">
        <v>900102</v>
      </c>
      <c r="B92" s="112" t="s">
        <v>22</v>
      </c>
      <c r="C92" s="112"/>
      <c r="D92" s="159">
        <f>D52+D53</f>
        <v>12757468.188669998</v>
      </c>
      <c r="E92" s="159">
        <f>E52+E53</f>
        <v>9640148.8152299989</v>
      </c>
      <c r="F92" s="159">
        <f>F53+F52</f>
        <v>9877881.8209099993</v>
      </c>
      <c r="G92" s="159">
        <f t="shared" si="5"/>
        <v>237733.00568000041</v>
      </c>
      <c r="H92" s="165">
        <f t="shared" ref="H92:H99" si="41">IFERROR(F92/E92,"")</f>
        <v>1.024660719480224</v>
      </c>
      <c r="I92" s="159">
        <f t="shared" ref="I92:I99" si="42">F92-D92</f>
        <v>-2879586.3677599989</v>
      </c>
      <c r="J92" s="165">
        <f>IFERROR(F92/D92,"")</f>
        <v>0.77428230075326543</v>
      </c>
      <c r="K92" s="159">
        <f>K53+K52</f>
        <v>1393231.9824099999</v>
      </c>
      <c r="L92" s="159">
        <f>L53+L52</f>
        <v>888638.18089000008</v>
      </c>
      <c r="M92" s="159">
        <f>L92-K92</f>
        <v>-504593.80151999986</v>
      </c>
      <c r="N92" s="165">
        <f>IFERROR(L92/K92,"")</f>
        <v>0.63782499404933402</v>
      </c>
      <c r="O92" s="159">
        <f>D92+K92</f>
        <v>14150700.171079999</v>
      </c>
      <c r="P92" s="159">
        <f>F92+L92</f>
        <v>10766520.001799999</v>
      </c>
      <c r="Q92" s="159">
        <f t="shared" ref="Q92:Q98" si="43">P92-O92</f>
        <v>-3384180.16928</v>
      </c>
      <c r="R92" s="165">
        <f>IFERROR(P92/O92,"")</f>
        <v>0.76084715749993059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s="1" customFormat="1" ht="31.2" hidden="1" x14ac:dyDescent="0.35">
      <c r="A93" s="13" t="s">
        <v>97</v>
      </c>
      <c r="B93" s="17" t="s">
        <v>94</v>
      </c>
      <c r="C93" s="39"/>
      <c r="D93" s="87"/>
      <c r="E93" s="87"/>
      <c r="F93" s="87"/>
      <c r="G93" s="87"/>
      <c r="H93" s="165" t="str">
        <f t="shared" si="41"/>
        <v/>
      </c>
      <c r="I93" s="87">
        <f t="shared" si="42"/>
        <v>0</v>
      </c>
      <c r="J93" s="87" t="e">
        <f t="shared" ref="J93:J99" si="44">F93/D93*100</f>
        <v>#DIV/0!</v>
      </c>
      <c r="K93" s="232">
        <v>0</v>
      </c>
      <c r="L93" s="232">
        <v>0</v>
      </c>
      <c r="M93" s="88"/>
      <c r="N93" s="88"/>
      <c r="O93" s="89">
        <f t="shared" ref="O93:O99" si="45">D93+K93</f>
        <v>0</v>
      </c>
      <c r="P93" s="89">
        <f t="shared" ref="P93:P99" si="46">L93+F93</f>
        <v>0</v>
      </c>
      <c r="Q93" s="89">
        <f t="shared" si="43"/>
        <v>0</v>
      </c>
      <c r="R93" s="89" t="e">
        <f t="shared" ref="R93:R99" si="47">P93/O93*100</f>
        <v>#DIV/0!</v>
      </c>
    </row>
    <row r="94" spans="1:33" s="1" customFormat="1" ht="31.2" hidden="1" x14ac:dyDescent="0.35">
      <c r="A94" s="13" t="s">
        <v>98</v>
      </c>
      <c r="B94" s="17" t="s">
        <v>95</v>
      </c>
      <c r="C94" s="39"/>
      <c r="D94" s="87"/>
      <c r="E94" s="87"/>
      <c r="F94" s="87"/>
      <c r="G94" s="87"/>
      <c r="H94" s="165" t="str">
        <f t="shared" si="41"/>
        <v/>
      </c>
      <c r="I94" s="87">
        <f t="shared" si="42"/>
        <v>0</v>
      </c>
      <c r="J94" s="87" t="e">
        <f t="shared" si="44"/>
        <v>#DIV/0!</v>
      </c>
      <c r="K94" s="232">
        <v>0</v>
      </c>
      <c r="L94" s="232">
        <v>0</v>
      </c>
      <c r="M94" s="88"/>
      <c r="N94" s="88"/>
      <c r="O94" s="89">
        <f t="shared" si="45"/>
        <v>0</v>
      </c>
      <c r="P94" s="89">
        <f t="shared" si="46"/>
        <v>0</v>
      </c>
      <c r="Q94" s="89">
        <f t="shared" si="43"/>
        <v>0</v>
      </c>
      <c r="R94" s="89" t="e">
        <f t="shared" si="47"/>
        <v>#DIV/0!</v>
      </c>
    </row>
    <row r="95" spans="1:33" s="1" customFormat="1" ht="31.2" hidden="1" x14ac:dyDescent="0.35">
      <c r="A95" s="13" t="s">
        <v>92</v>
      </c>
      <c r="B95" s="17" t="s">
        <v>99</v>
      </c>
      <c r="C95" s="39"/>
      <c r="D95" s="87"/>
      <c r="E95" s="87"/>
      <c r="F95" s="87"/>
      <c r="G95" s="87"/>
      <c r="H95" s="165" t="str">
        <f t="shared" si="41"/>
        <v/>
      </c>
      <c r="I95" s="87">
        <f t="shared" si="42"/>
        <v>0</v>
      </c>
      <c r="J95" s="87" t="e">
        <f t="shared" si="44"/>
        <v>#DIV/0!</v>
      </c>
      <c r="K95" s="233"/>
      <c r="L95" s="233">
        <v>0</v>
      </c>
      <c r="M95" s="87">
        <f>L95-K95</f>
        <v>0</v>
      </c>
      <c r="N95" s="88" t="e">
        <f>L95/K95*100</f>
        <v>#DIV/0!</v>
      </c>
      <c r="O95" s="89">
        <f t="shared" si="45"/>
        <v>0</v>
      </c>
      <c r="P95" s="89">
        <f t="shared" si="46"/>
        <v>0</v>
      </c>
      <c r="Q95" s="89">
        <f t="shared" si="43"/>
        <v>0</v>
      </c>
      <c r="R95" s="89" t="e">
        <f t="shared" si="47"/>
        <v>#DIV/0!</v>
      </c>
    </row>
    <row r="96" spans="1:33" s="1" customFormat="1" ht="20.399999999999999" hidden="1" x14ac:dyDescent="0.35">
      <c r="A96" s="13" t="s">
        <v>93</v>
      </c>
      <c r="B96" s="17" t="s">
        <v>96</v>
      </c>
      <c r="C96" s="39"/>
      <c r="D96" s="87"/>
      <c r="E96" s="87"/>
      <c r="F96" s="87"/>
      <c r="G96" s="87"/>
      <c r="H96" s="165" t="str">
        <f t="shared" si="41"/>
        <v/>
      </c>
      <c r="I96" s="87">
        <f t="shared" si="42"/>
        <v>0</v>
      </c>
      <c r="J96" s="87" t="e">
        <f t="shared" si="44"/>
        <v>#DIV/0!</v>
      </c>
      <c r="K96" s="233">
        <v>14155.1</v>
      </c>
      <c r="L96" s="233">
        <v>14356.1</v>
      </c>
      <c r="M96" s="87">
        <f>L96-K96</f>
        <v>201</v>
      </c>
      <c r="N96" s="87">
        <f>L96/K96*100</f>
        <v>101.41998290368844</v>
      </c>
      <c r="O96" s="89">
        <f t="shared" si="45"/>
        <v>14155.1</v>
      </c>
      <c r="P96" s="89">
        <f t="shared" si="46"/>
        <v>14356.1</v>
      </c>
      <c r="Q96" s="89">
        <f t="shared" si="43"/>
        <v>201</v>
      </c>
      <c r="R96" s="89">
        <f t="shared" si="47"/>
        <v>101.41998290368844</v>
      </c>
    </row>
    <row r="97" spans="1:33" ht="31.2" hidden="1" x14ac:dyDescent="0.35">
      <c r="A97" s="4">
        <v>43000000</v>
      </c>
      <c r="B97" s="6" t="s">
        <v>79</v>
      </c>
      <c r="C97" s="7">
        <f>C98</f>
        <v>0</v>
      </c>
      <c r="D97" s="90"/>
      <c r="E97" s="90"/>
      <c r="F97" s="90">
        <f>F98</f>
        <v>0</v>
      </c>
      <c r="G97" s="90"/>
      <c r="H97" s="165" t="str">
        <f t="shared" si="41"/>
        <v/>
      </c>
      <c r="I97" s="90">
        <f t="shared" si="42"/>
        <v>0</v>
      </c>
      <c r="J97" s="90" t="e">
        <f t="shared" si="44"/>
        <v>#DIV/0!</v>
      </c>
      <c r="K97" s="234">
        <f>K98</f>
        <v>0</v>
      </c>
      <c r="L97" s="234">
        <f>L98</f>
        <v>0</v>
      </c>
      <c r="M97" s="90">
        <f>L97-K97</f>
        <v>0</v>
      </c>
      <c r="N97" s="90" t="e">
        <f>L97/K97*100</f>
        <v>#DIV/0!</v>
      </c>
      <c r="O97" s="91">
        <f t="shared" si="45"/>
        <v>0</v>
      </c>
      <c r="P97" s="91">
        <f t="shared" si="46"/>
        <v>0</v>
      </c>
      <c r="Q97" s="91">
        <f t="shared" si="43"/>
        <v>0</v>
      </c>
      <c r="R97" s="91" t="e">
        <f t="shared" si="47"/>
        <v>#DIV/0!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ht="20.399999999999999" hidden="1" x14ac:dyDescent="0.35">
      <c r="A98" s="13">
        <v>43010000</v>
      </c>
      <c r="B98" s="17" t="s">
        <v>55</v>
      </c>
      <c r="C98" s="14"/>
      <c r="D98" s="92"/>
      <c r="E98" s="92"/>
      <c r="F98" s="92"/>
      <c r="G98" s="92"/>
      <c r="H98" s="165" t="str">
        <f t="shared" si="41"/>
        <v/>
      </c>
      <c r="I98" s="92">
        <f t="shared" si="42"/>
        <v>0</v>
      </c>
      <c r="J98" s="92" t="e">
        <f t="shared" si="44"/>
        <v>#DIV/0!</v>
      </c>
      <c r="K98" s="235"/>
      <c r="L98" s="235"/>
      <c r="M98" s="89">
        <f>L98-K98</f>
        <v>0</v>
      </c>
      <c r="N98" s="87" t="e">
        <f>L98/K98*100</f>
        <v>#DIV/0!</v>
      </c>
      <c r="O98" s="91">
        <f t="shared" si="45"/>
        <v>0</v>
      </c>
      <c r="P98" s="91">
        <f t="shared" si="46"/>
        <v>0</v>
      </c>
      <c r="Q98" s="91">
        <f t="shared" si="43"/>
        <v>0</v>
      </c>
      <c r="R98" s="91" t="e">
        <f t="shared" si="47"/>
        <v>#DIV/0!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ht="20.399999999999999" hidden="1" x14ac:dyDescent="0.35">
      <c r="A99" s="8">
        <v>900103</v>
      </c>
      <c r="B99" s="9" t="s">
        <v>100</v>
      </c>
      <c r="C99" s="10" t="e">
        <f>C52+C53</f>
        <v>#REF!</v>
      </c>
      <c r="D99" s="93">
        <f>D92+D93+D94+D95+D96</f>
        <v>12757468.188669998</v>
      </c>
      <c r="E99" s="93"/>
      <c r="F99" s="93">
        <f>F92+F93+F94+F95+F96</f>
        <v>9877881.8209099993</v>
      </c>
      <c r="G99" s="93"/>
      <c r="H99" s="165" t="str">
        <f t="shared" si="41"/>
        <v/>
      </c>
      <c r="I99" s="93">
        <f t="shared" si="42"/>
        <v>-2879586.3677599989</v>
      </c>
      <c r="J99" s="93">
        <f t="shared" si="44"/>
        <v>77.428230075326539</v>
      </c>
      <c r="K99" s="232">
        <f>K92+K95+K96</f>
        <v>1407387.08241</v>
      </c>
      <c r="L99" s="232">
        <f>L92+L95+L96</f>
        <v>902994.28089000005</v>
      </c>
      <c r="M99" s="93">
        <f>L99-K99</f>
        <v>-504392.80151999998</v>
      </c>
      <c r="N99" s="94">
        <f>L99/K99*100</f>
        <v>64.161046536232149</v>
      </c>
      <c r="O99" s="93">
        <f t="shared" si="45"/>
        <v>14164855.271079998</v>
      </c>
      <c r="P99" s="93">
        <f t="shared" si="46"/>
        <v>10780876.101799998</v>
      </c>
      <c r="Q99" s="93">
        <f>P99-O99</f>
        <v>-3383979.16928</v>
      </c>
      <c r="R99" s="94">
        <f t="shared" si="47"/>
        <v>76.110033568864068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x14ac:dyDescent="0.3">
      <c r="B100" s="211"/>
      <c r="C100" s="211"/>
      <c r="D100" s="242"/>
      <c r="E100" s="242"/>
      <c r="F100" s="85"/>
      <c r="G100" s="85"/>
      <c r="H100" s="85"/>
      <c r="I100" s="95"/>
      <c r="J100" s="95"/>
      <c r="K100" s="231"/>
      <c r="L100" s="231"/>
      <c r="M100" s="85"/>
      <c r="N100" s="85"/>
      <c r="O100" s="85"/>
      <c r="P100" s="85"/>
      <c r="Q100" s="85"/>
      <c r="R100" s="85"/>
    </row>
    <row r="101" spans="1:33" x14ac:dyDescent="0.3">
      <c r="B101" s="50"/>
      <c r="C101" s="212"/>
      <c r="D101" s="86"/>
      <c r="E101" s="86"/>
      <c r="F101" s="86"/>
      <c r="G101" s="86"/>
      <c r="H101" s="86"/>
      <c r="I101" s="85"/>
      <c r="J101" s="85"/>
      <c r="K101" s="236"/>
      <c r="L101" s="236"/>
      <c r="M101" s="85"/>
      <c r="N101" s="85"/>
      <c r="O101" s="85"/>
      <c r="P101" s="85"/>
      <c r="Q101" s="85"/>
      <c r="R101" s="85"/>
    </row>
    <row r="102" spans="1:33" x14ac:dyDescent="0.3">
      <c r="B102" s="213"/>
      <c r="C102" s="212"/>
      <c r="D102" s="243"/>
      <c r="E102" s="243"/>
      <c r="F102" s="243"/>
      <c r="G102" s="41"/>
      <c r="H102" s="41"/>
      <c r="I102" s="41"/>
      <c r="J102" s="41"/>
      <c r="K102" s="237"/>
      <c r="L102" s="237"/>
    </row>
    <row r="103" spans="1:33" ht="17.399999999999999" x14ac:dyDescent="0.3">
      <c r="B103" s="84"/>
      <c r="C103" s="40"/>
      <c r="D103" s="40"/>
      <c r="E103" s="40"/>
      <c r="F103" s="40"/>
      <c r="K103" s="238"/>
      <c r="L103" s="238"/>
    </row>
    <row r="104" spans="1:33" x14ac:dyDescent="0.3">
      <c r="B104" s="189"/>
      <c r="C104" s="189"/>
      <c r="D104" s="40"/>
      <c r="E104" s="40"/>
      <c r="F104" s="40"/>
      <c r="G104" s="41"/>
      <c r="H104" s="41"/>
    </row>
    <row r="105" spans="1:33" x14ac:dyDescent="0.3">
      <c r="B105" s="189"/>
      <c r="C105" s="189"/>
      <c r="D105" s="40"/>
      <c r="E105" s="40"/>
    </row>
    <row r="106" spans="1:33" x14ac:dyDescent="0.3">
      <c r="B106" s="189"/>
      <c r="C106" s="189"/>
      <c r="D106" s="189"/>
      <c r="E106" s="189"/>
    </row>
    <row r="107" spans="1:33" x14ac:dyDescent="0.3">
      <c r="B107" s="189"/>
      <c r="C107" s="189"/>
      <c r="D107" s="95"/>
      <c r="E107" s="189"/>
    </row>
    <row r="108" spans="1:33" x14ac:dyDescent="0.3">
      <c r="B108" s="189"/>
      <c r="C108" s="189"/>
      <c r="D108" s="189"/>
      <c r="E108" s="189"/>
    </row>
    <row r="109" spans="1:33" x14ac:dyDescent="0.3">
      <c r="D109" s="85"/>
    </row>
    <row r="152" spans="1:13" x14ac:dyDescent="0.3">
      <c r="A152" s="266"/>
      <c r="B152" s="266"/>
      <c r="C152" s="266"/>
      <c r="D152" s="266"/>
      <c r="E152" s="266"/>
      <c r="F152" s="266"/>
      <c r="G152" s="266"/>
      <c r="H152" s="266"/>
      <c r="I152" s="266"/>
      <c r="J152" s="266"/>
      <c r="K152" s="266"/>
      <c r="L152" s="266"/>
      <c r="M152" s="266"/>
    </row>
  </sheetData>
  <sheetProtection password="C4FF" sheet="1"/>
  <mergeCells count="12">
    <mergeCell ref="A152:M152"/>
    <mergeCell ref="A5:R5"/>
    <mergeCell ref="K7:N7"/>
    <mergeCell ref="A7:A8"/>
    <mergeCell ref="B7:B8"/>
    <mergeCell ref="Q6:R6"/>
    <mergeCell ref="A1:R1"/>
    <mergeCell ref="A2:R2"/>
    <mergeCell ref="A3:R3"/>
    <mergeCell ref="O7:R7"/>
    <mergeCell ref="C7:J7"/>
    <mergeCell ref="A4:S4"/>
  </mergeCells>
  <phoneticPr fontId="15" type="noConversion"/>
  <printOptions horizontalCentered="1"/>
  <pageMargins left="0.19685039370078741" right="0.27559055118110237" top="0.39370078740157483" bottom="0.27559055118110237" header="0.15748031496062992" footer="0.15748031496062992"/>
  <pageSetup paperSize="9" scale="37" orientation="landscape" horizontalDpi="4294967294" verticalDpi="75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7"/>
  <sheetViews>
    <sheetView showGridLines="0" showZeros="0" view="pageBreakPreview" zoomScale="75" zoomScaleNormal="75" zoomScaleSheetLayoutView="75" workbookViewId="0">
      <pane xSplit="2" ySplit="5" topLeftCell="G37" activePane="bottomRight" state="frozen"/>
      <selection pane="topRight" activeCell="C1" sqref="C1"/>
      <selection pane="bottomLeft" activeCell="A6" sqref="A6"/>
      <selection pane="bottomRight" activeCell="O2" sqref="O2"/>
    </sheetView>
  </sheetViews>
  <sheetFormatPr defaultColWidth="7.5546875" defaultRowHeight="15.6" x14ac:dyDescent="0.3"/>
  <cols>
    <col min="1" max="1" width="11" style="30" customWidth="1"/>
    <col min="2" max="2" width="57.44140625" style="27" customWidth="1"/>
    <col min="3" max="3" width="25" style="228" customWidth="1"/>
    <col min="4" max="4" width="21.33203125" style="229" customWidth="1"/>
    <col min="5" max="5" width="22.33203125" style="230" customWidth="1"/>
    <col min="6" max="6" width="22.33203125" style="5" customWidth="1"/>
    <col min="7" max="7" width="20.88671875" style="5" customWidth="1"/>
    <col min="8" max="8" width="25.109375" style="5" customWidth="1"/>
    <col min="9" max="9" width="17" style="5" customWidth="1"/>
    <col min="10" max="10" width="20.88671875" style="1" customWidth="1"/>
    <col min="11" max="11" width="23.109375" style="1" customWidth="1"/>
    <col min="12" max="12" width="19" style="1" customWidth="1"/>
    <col min="13" max="13" width="16.33203125" style="1" customWidth="1"/>
    <col min="14" max="14" width="1" style="5" hidden="1" customWidth="1"/>
    <col min="15" max="15" width="23.109375" style="5" customWidth="1"/>
    <col min="16" max="16" width="22" style="5" customWidth="1"/>
    <col min="17" max="17" width="22.88671875" style="5" customWidth="1"/>
    <col min="18" max="18" width="14" style="5" customWidth="1"/>
    <col min="19" max="20" width="7.5546875" style="23" customWidth="1"/>
    <col min="21" max="21" width="7.5546875" style="5"/>
    <col min="22" max="22" width="20.33203125" style="5" customWidth="1"/>
    <col min="23" max="16384" width="7.5546875" style="5"/>
  </cols>
  <sheetData>
    <row r="1" spans="1:22" ht="18" customHeight="1" x14ac:dyDescent="0.35">
      <c r="A1" s="274" t="s">
        <v>138</v>
      </c>
      <c r="B1" s="274"/>
      <c r="C1" s="274"/>
      <c r="D1" s="274"/>
      <c r="E1" s="215"/>
      <c r="F1" s="42"/>
      <c r="G1" s="42"/>
      <c r="H1" s="41"/>
      <c r="I1" s="41"/>
      <c r="J1" s="1" t="s">
        <v>23</v>
      </c>
    </row>
    <row r="2" spans="1:22" s="1" customFormat="1" x14ac:dyDescent="0.3">
      <c r="A2" s="29"/>
      <c r="B2" s="29" t="s">
        <v>23</v>
      </c>
      <c r="C2" s="216"/>
      <c r="D2" s="217"/>
      <c r="E2" s="218"/>
      <c r="F2" s="43"/>
      <c r="G2" s="190"/>
      <c r="H2" s="44"/>
      <c r="I2" s="43"/>
      <c r="J2" s="253"/>
      <c r="K2" s="254"/>
      <c r="L2" s="203"/>
      <c r="R2" s="1" t="s">
        <v>212</v>
      </c>
      <c r="S2" s="22"/>
      <c r="T2" s="22"/>
    </row>
    <row r="3" spans="1:22" s="22" customFormat="1" ht="20.399999999999999" x14ac:dyDescent="0.3">
      <c r="A3" s="270" t="s">
        <v>135</v>
      </c>
      <c r="B3" s="271" t="s">
        <v>24</v>
      </c>
      <c r="C3" s="273" t="s">
        <v>76</v>
      </c>
      <c r="D3" s="273"/>
      <c r="E3" s="273"/>
      <c r="F3" s="273"/>
      <c r="G3" s="273"/>
      <c r="H3" s="273"/>
      <c r="I3" s="273"/>
      <c r="J3" s="273" t="s">
        <v>77</v>
      </c>
      <c r="K3" s="273"/>
      <c r="L3" s="273"/>
      <c r="M3" s="273"/>
      <c r="N3" s="273" t="s">
        <v>78</v>
      </c>
      <c r="O3" s="273"/>
      <c r="P3" s="273"/>
      <c r="Q3" s="273"/>
      <c r="R3" s="273"/>
    </row>
    <row r="4" spans="1:22" s="57" customFormat="1" ht="128.25" customHeight="1" x14ac:dyDescent="0.25">
      <c r="A4" s="270"/>
      <c r="B4" s="271"/>
      <c r="C4" s="245" t="s">
        <v>262</v>
      </c>
      <c r="D4" s="241" t="s">
        <v>281</v>
      </c>
      <c r="E4" s="77" t="s">
        <v>83</v>
      </c>
      <c r="F4" s="70" t="s">
        <v>284</v>
      </c>
      <c r="G4" s="52" t="s">
        <v>283</v>
      </c>
      <c r="H4" s="58" t="s">
        <v>114</v>
      </c>
      <c r="I4" s="58" t="s">
        <v>201</v>
      </c>
      <c r="J4" s="58" t="s">
        <v>265</v>
      </c>
      <c r="K4" s="53" t="s">
        <v>83</v>
      </c>
      <c r="L4" s="53" t="s">
        <v>182</v>
      </c>
      <c r="M4" s="53" t="s">
        <v>10</v>
      </c>
      <c r="N4" s="54" t="s">
        <v>82</v>
      </c>
      <c r="O4" s="54" t="s">
        <v>266</v>
      </c>
      <c r="P4" s="53" t="s">
        <v>83</v>
      </c>
      <c r="Q4" s="53" t="s">
        <v>189</v>
      </c>
      <c r="R4" s="53" t="s">
        <v>10</v>
      </c>
      <c r="V4" s="57" t="s">
        <v>281</v>
      </c>
    </row>
    <row r="5" spans="1:22" s="11" customFormat="1" ht="13.8" x14ac:dyDescent="0.25">
      <c r="A5" s="16">
        <v>1</v>
      </c>
      <c r="B5" s="16">
        <v>2</v>
      </c>
      <c r="C5" s="76" t="s">
        <v>72</v>
      </c>
      <c r="D5" s="179" t="s">
        <v>181</v>
      </c>
      <c r="E5" s="76" t="s">
        <v>11</v>
      </c>
      <c r="F5" s="15" t="s">
        <v>105</v>
      </c>
      <c r="G5" s="15" t="s">
        <v>106</v>
      </c>
      <c r="H5" s="15" t="s">
        <v>73</v>
      </c>
      <c r="I5" s="15" t="s">
        <v>12</v>
      </c>
      <c r="J5" s="179" t="s">
        <v>13</v>
      </c>
      <c r="K5" s="179" t="s">
        <v>14</v>
      </c>
      <c r="L5" s="179" t="s">
        <v>15</v>
      </c>
      <c r="M5" s="179" t="s">
        <v>74</v>
      </c>
      <c r="N5" s="15"/>
      <c r="O5" s="15" t="s">
        <v>16</v>
      </c>
      <c r="P5" s="15" t="s">
        <v>71</v>
      </c>
      <c r="Q5" s="15" t="s">
        <v>101</v>
      </c>
      <c r="R5" s="15" t="s">
        <v>102</v>
      </c>
      <c r="S5" s="24"/>
      <c r="T5" s="24"/>
      <c r="V5" s="11" t="s">
        <v>181</v>
      </c>
    </row>
    <row r="6" spans="1:22" s="1" customFormat="1" ht="25.5" customHeight="1" x14ac:dyDescent="0.35">
      <c r="A6" s="59" t="s">
        <v>116</v>
      </c>
      <c r="B6" s="113" t="s">
        <v>59</v>
      </c>
      <c r="C6" s="140">
        <f>C7+C8+C9</f>
        <v>1449690.1589099998</v>
      </c>
      <c r="D6" s="140">
        <f>D7+D8+D9</f>
        <v>1146872.2849099997</v>
      </c>
      <c r="E6" s="140">
        <f>E7+E8+E9</f>
        <v>1040838.8977099998</v>
      </c>
      <c r="F6" s="140">
        <f t="shared" ref="F6:F11" si="0">E6-D6</f>
        <v>-106033.38719999988</v>
      </c>
      <c r="G6" s="163">
        <f>IFERROR(E6/D6,"")</f>
        <v>0.90754560155028874</v>
      </c>
      <c r="H6" s="140">
        <f t="shared" ref="H6:H13" si="1">E6-C6</f>
        <v>-408851.26119999995</v>
      </c>
      <c r="I6" s="163">
        <f>IFERROR(E6/C6,"")</f>
        <v>0.71797334852061834</v>
      </c>
      <c r="J6" s="140">
        <f>J7+J9+J8</f>
        <v>77159.308199999999</v>
      </c>
      <c r="K6" s="140">
        <f>K7+K9+K8</f>
        <v>61639.135139999991</v>
      </c>
      <c r="L6" s="140">
        <f t="shared" ref="L6:L16" si="2">K6-J6</f>
        <v>-15520.173060000008</v>
      </c>
      <c r="M6" s="163">
        <f>IFERROR(K6/J6,"")</f>
        <v>0.7988554664102081</v>
      </c>
      <c r="N6" s="140" t="e">
        <f>#REF!+#REF!</f>
        <v>#REF!</v>
      </c>
      <c r="O6" s="140">
        <f t="shared" ref="O6:O13" si="3">C6+J6</f>
        <v>1526849.4671099999</v>
      </c>
      <c r="P6" s="140">
        <f t="shared" ref="P6:P13" si="4">E6+K6</f>
        <v>1102478.0328499998</v>
      </c>
      <c r="Q6" s="140">
        <f>P6-O6</f>
        <v>-424371.43426000001</v>
      </c>
      <c r="R6" s="163">
        <f>IFERROR(P6/O6,"")</f>
        <v>0.72206072477908079</v>
      </c>
      <c r="S6" s="22"/>
      <c r="T6" s="22"/>
      <c r="V6" s="1">
        <f>V7+V8+V9</f>
        <v>252862.07702999999</v>
      </c>
    </row>
    <row r="7" spans="1:22" s="1" customFormat="1" ht="133.5" customHeight="1" x14ac:dyDescent="0.4">
      <c r="A7" s="214" t="s">
        <v>139</v>
      </c>
      <c r="B7" s="114" t="s">
        <v>155</v>
      </c>
      <c r="C7" s="142">
        <v>899628.59560999984</v>
      </c>
      <c r="D7" s="142">
        <v>715310.20160999976</v>
      </c>
      <c r="E7" s="142">
        <v>653634.94424999994</v>
      </c>
      <c r="F7" s="142">
        <f t="shared" si="0"/>
        <v>-61675.257359999814</v>
      </c>
      <c r="G7" s="191">
        <f t="shared" ref="G7:G48" si="5">IFERROR(E7/D7,"")</f>
        <v>0.91377830594169784</v>
      </c>
      <c r="H7" s="142">
        <f t="shared" si="1"/>
        <v>-245993.6513599999</v>
      </c>
      <c r="I7" s="191">
        <f t="shared" ref="I7:I48" si="6">IFERROR(E7/C7,"")</f>
        <v>0.7265608801672182</v>
      </c>
      <c r="J7" s="142">
        <v>35547.737430000001</v>
      </c>
      <c r="K7" s="142">
        <v>29758.521639999999</v>
      </c>
      <c r="L7" s="142">
        <f>K7-J7</f>
        <v>-5789.215790000002</v>
      </c>
      <c r="M7" s="191">
        <f t="shared" ref="M7:M48" si="7">IFERROR(K7/J7,"")</f>
        <v>0.83714249601961233</v>
      </c>
      <c r="N7" s="142"/>
      <c r="O7" s="142">
        <f t="shared" si="3"/>
        <v>935176.33303999982</v>
      </c>
      <c r="P7" s="142">
        <f t="shared" si="4"/>
        <v>683393.46588999999</v>
      </c>
      <c r="Q7" s="142">
        <f t="shared" ref="Q7:Q66" si="8">P7-O7</f>
        <v>-251782.86714999983</v>
      </c>
      <c r="R7" s="191">
        <f t="shared" ref="R7:R48" si="9">IFERROR(P7/O7,"")</f>
        <v>0.73076428663295689</v>
      </c>
      <c r="S7" s="22"/>
      <c r="T7" s="22"/>
      <c r="V7" s="1">
        <v>161768.49982</v>
      </c>
    </row>
    <row r="8" spans="1:22" s="1" customFormat="1" ht="91.5" customHeight="1" x14ac:dyDescent="0.4">
      <c r="A8" s="214" t="s">
        <v>154</v>
      </c>
      <c r="B8" s="114" t="s">
        <v>156</v>
      </c>
      <c r="C8" s="142">
        <v>455007.51530000003</v>
      </c>
      <c r="D8" s="142">
        <v>356634.35430000001</v>
      </c>
      <c r="E8" s="142">
        <v>321848.19558999996</v>
      </c>
      <c r="F8" s="142">
        <f t="shared" si="0"/>
        <v>-34786.158710000047</v>
      </c>
      <c r="G8" s="191">
        <f t="shared" si="5"/>
        <v>0.90245987720875032</v>
      </c>
      <c r="H8" s="142">
        <f>E8-C8</f>
        <v>-133159.31971000007</v>
      </c>
      <c r="I8" s="191">
        <f t="shared" si="6"/>
        <v>0.70734698827511855</v>
      </c>
      <c r="J8" s="142">
        <v>4623.1626399999996</v>
      </c>
      <c r="K8" s="142">
        <v>3679.9641200000001</v>
      </c>
      <c r="L8" s="142">
        <f>K8-J8</f>
        <v>-943.19851999999946</v>
      </c>
      <c r="M8" s="191">
        <f t="shared" si="7"/>
        <v>0.79598413608914276</v>
      </c>
      <c r="N8" s="142"/>
      <c r="O8" s="142">
        <f t="shared" si="3"/>
        <v>459630.67794000002</v>
      </c>
      <c r="P8" s="142">
        <f t="shared" si="4"/>
        <v>325528.15970999998</v>
      </c>
      <c r="Q8" s="142">
        <f>P8-O8</f>
        <v>-134102.51823000005</v>
      </c>
      <c r="R8" s="191">
        <f t="shared" si="9"/>
        <v>0.70823853875239862</v>
      </c>
      <c r="S8" s="22"/>
      <c r="T8" s="22"/>
      <c r="V8" s="1">
        <v>75428.592210000017</v>
      </c>
    </row>
    <row r="9" spans="1:22" s="48" customFormat="1" ht="51.75" customHeight="1" x14ac:dyDescent="0.4">
      <c r="A9" s="214" t="s">
        <v>117</v>
      </c>
      <c r="B9" s="114" t="s">
        <v>157</v>
      </c>
      <c r="C9" s="142">
        <v>95054.047999999995</v>
      </c>
      <c r="D9" s="142">
        <v>74927.729000000007</v>
      </c>
      <c r="E9" s="142">
        <v>65355.757869999994</v>
      </c>
      <c r="F9" s="142">
        <f t="shared" si="0"/>
        <v>-9571.9711300000126</v>
      </c>
      <c r="G9" s="191">
        <f t="shared" si="5"/>
        <v>0.87225061725813136</v>
      </c>
      <c r="H9" s="142">
        <f>E9-C9</f>
        <v>-29698.290130000001</v>
      </c>
      <c r="I9" s="191">
        <f t="shared" si="6"/>
        <v>0.68756417264838632</v>
      </c>
      <c r="J9" s="142">
        <v>36988.408130000003</v>
      </c>
      <c r="K9" s="142">
        <v>28200.649379999999</v>
      </c>
      <c r="L9" s="142">
        <f t="shared" si="2"/>
        <v>-8787.7587500000045</v>
      </c>
      <c r="M9" s="191">
        <f t="shared" si="7"/>
        <v>0.76241857397283985</v>
      </c>
      <c r="N9" s="142" t="e">
        <f>#REF!+#REF!</f>
        <v>#REF!</v>
      </c>
      <c r="O9" s="142">
        <f t="shared" si="3"/>
        <v>132042.45613000001</v>
      </c>
      <c r="P9" s="142">
        <f t="shared" si="4"/>
        <v>93556.407249999989</v>
      </c>
      <c r="Q9" s="142">
        <f>P9-O9</f>
        <v>-38486.048880000017</v>
      </c>
      <c r="R9" s="191">
        <f t="shared" si="9"/>
        <v>0.70853277038326767</v>
      </c>
      <c r="S9" s="47"/>
      <c r="T9" s="47"/>
      <c r="V9" s="48">
        <v>15664.985000000001</v>
      </c>
    </row>
    <row r="10" spans="1:22" s="1" customFormat="1" ht="24.75" customHeight="1" x14ac:dyDescent="0.35">
      <c r="A10" s="59" t="s">
        <v>118</v>
      </c>
      <c r="B10" s="113" t="s">
        <v>60</v>
      </c>
      <c r="C10" s="140">
        <v>7303798.8444800004</v>
      </c>
      <c r="D10" s="140">
        <v>5579114.0769400019</v>
      </c>
      <c r="E10" s="140">
        <v>5066418.2279300001</v>
      </c>
      <c r="F10" s="140">
        <f t="shared" si="0"/>
        <v>-512695.84901000187</v>
      </c>
      <c r="G10" s="163">
        <f t="shared" si="5"/>
        <v>0.90810443343879388</v>
      </c>
      <c r="H10" s="140">
        <f t="shared" si="1"/>
        <v>-2237380.6165500004</v>
      </c>
      <c r="I10" s="163">
        <f t="shared" si="6"/>
        <v>0.69366891610919057</v>
      </c>
      <c r="J10" s="140">
        <v>1018692.7307999999</v>
      </c>
      <c r="K10" s="140">
        <v>506896.59693</v>
      </c>
      <c r="L10" s="140">
        <f t="shared" si="2"/>
        <v>-511796.1338699999</v>
      </c>
      <c r="M10" s="163">
        <f t="shared" si="7"/>
        <v>0.49759518410612774</v>
      </c>
      <c r="N10" s="140" t="e">
        <f>#REF!+#REF!</f>
        <v>#REF!</v>
      </c>
      <c r="O10" s="140">
        <f t="shared" si="3"/>
        <v>8322491.5752800005</v>
      </c>
      <c r="P10" s="140">
        <f t="shared" si="4"/>
        <v>5573314.8248600001</v>
      </c>
      <c r="Q10" s="140">
        <f t="shared" si="8"/>
        <v>-2749176.7504200004</v>
      </c>
      <c r="R10" s="163">
        <f t="shared" si="9"/>
        <v>0.66966902572953246</v>
      </c>
      <c r="S10" s="22"/>
      <c r="T10" s="22"/>
      <c r="V10" s="1">
        <v>1198239.4765299996</v>
      </c>
    </row>
    <row r="11" spans="1:22" s="1" customFormat="1" ht="29.25" customHeight="1" x14ac:dyDescent="0.35">
      <c r="A11" s="59" t="s">
        <v>107</v>
      </c>
      <c r="B11" s="115" t="s">
        <v>202</v>
      </c>
      <c r="C11" s="140">
        <v>425105.0168300001</v>
      </c>
      <c r="D11" s="140">
        <v>337675.49083000002</v>
      </c>
      <c r="E11" s="140">
        <v>272673.34422000003</v>
      </c>
      <c r="F11" s="140">
        <f t="shared" si="0"/>
        <v>-65002.146609999996</v>
      </c>
      <c r="G11" s="163">
        <f t="shared" si="5"/>
        <v>0.80750114125776218</v>
      </c>
      <c r="H11" s="140">
        <f t="shared" si="1"/>
        <v>-152431.67261000007</v>
      </c>
      <c r="I11" s="163">
        <f t="shared" si="6"/>
        <v>0.64142584402630642</v>
      </c>
      <c r="J11" s="140">
        <v>204816.19499000002</v>
      </c>
      <c r="K11" s="140">
        <v>72609.153539999999</v>
      </c>
      <c r="L11" s="140">
        <f t="shared" si="2"/>
        <v>-132207.04145000002</v>
      </c>
      <c r="M11" s="163">
        <f t="shared" si="7"/>
        <v>0.35450884898796736</v>
      </c>
      <c r="N11" s="140" t="e">
        <f>#REF!+#REF!</f>
        <v>#REF!</v>
      </c>
      <c r="O11" s="140">
        <f t="shared" si="3"/>
        <v>629921.21182000008</v>
      </c>
      <c r="P11" s="140">
        <f t="shared" si="4"/>
        <v>345282.49776000006</v>
      </c>
      <c r="Q11" s="140">
        <f t="shared" si="8"/>
        <v>-284638.71406000003</v>
      </c>
      <c r="R11" s="163">
        <f t="shared" si="9"/>
        <v>0.54813600698155962</v>
      </c>
      <c r="S11" s="22"/>
      <c r="T11" s="22"/>
      <c r="V11" s="1">
        <v>100769.05133</v>
      </c>
    </row>
    <row r="12" spans="1:22" s="1" customFormat="1" ht="47.25" customHeight="1" x14ac:dyDescent="0.35">
      <c r="A12" s="174" t="s">
        <v>108</v>
      </c>
      <c r="B12" s="116" t="s">
        <v>61</v>
      </c>
      <c r="C12" s="140">
        <f>SUM(C13:C30)</f>
        <v>735410.67307000014</v>
      </c>
      <c r="D12" s="140">
        <f>SUM(D13:D30)</f>
        <v>572879.38006999996</v>
      </c>
      <c r="E12" s="140">
        <f>SUM(E13:E30)</f>
        <v>491007.75550999993</v>
      </c>
      <c r="F12" s="140">
        <f t="shared" ref="F12:F79" si="10">E12-D12</f>
        <v>-81871.624560000026</v>
      </c>
      <c r="G12" s="163">
        <f t="shared" si="5"/>
        <v>0.85708749972813447</v>
      </c>
      <c r="H12" s="140">
        <f t="shared" si="1"/>
        <v>-244402.91756000021</v>
      </c>
      <c r="I12" s="163">
        <f t="shared" si="6"/>
        <v>0.6676647123712105</v>
      </c>
      <c r="J12" s="140">
        <f>SUM(J13:J30)</f>
        <v>233589.35252999997</v>
      </c>
      <c r="K12" s="140">
        <f>SUM(K13:K30)</f>
        <v>149720.62450000001</v>
      </c>
      <c r="L12" s="140">
        <f t="shared" si="2"/>
        <v>-83868.728029999969</v>
      </c>
      <c r="M12" s="163">
        <f t="shared" si="7"/>
        <v>0.6409565456574966</v>
      </c>
      <c r="N12" s="140" t="e">
        <f>#REF!+#REF!</f>
        <v>#REF!</v>
      </c>
      <c r="O12" s="140">
        <f t="shared" si="3"/>
        <v>969000.02560000005</v>
      </c>
      <c r="P12" s="140">
        <f t="shared" si="4"/>
        <v>640728.38000999996</v>
      </c>
      <c r="Q12" s="140">
        <f t="shared" si="8"/>
        <v>-328271.64559000009</v>
      </c>
      <c r="R12" s="163">
        <f t="shared" si="9"/>
        <v>0.6612263808902008</v>
      </c>
      <c r="S12" s="22"/>
      <c r="T12" s="22"/>
      <c r="V12" s="1">
        <f>SUM(V13:V30)</f>
        <v>119009.23937000001</v>
      </c>
    </row>
    <row r="13" spans="1:22" s="194" customFormat="1" ht="108" customHeight="1" x14ac:dyDescent="0.4">
      <c r="A13" s="192" t="s">
        <v>120</v>
      </c>
      <c r="B13" s="114" t="s">
        <v>183</v>
      </c>
      <c r="C13" s="142">
        <v>159369.54847000001</v>
      </c>
      <c r="D13" s="142">
        <v>118561.54347</v>
      </c>
      <c r="E13" s="142">
        <v>114629.48510999999</v>
      </c>
      <c r="F13" s="142">
        <f t="shared" si="10"/>
        <v>-3932.05836000001</v>
      </c>
      <c r="G13" s="191">
        <f t="shared" si="5"/>
        <v>0.96683529713835958</v>
      </c>
      <c r="H13" s="142">
        <f t="shared" si="1"/>
        <v>-44740.063360000015</v>
      </c>
      <c r="I13" s="191">
        <f t="shared" si="6"/>
        <v>0.71926843120584005</v>
      </c>
      <c r="J13" s="142"/>
      <c r="K13" s="142"/>
      <c r="L13" s="142">
        <f t="shared" si="2"/>
        <v>0</v>
      </c>
      <c r="M13" s="191" t="str">
        <f t="shared" si="7"/>
        <v/>
      </c>
      <c r="N13" s="142" t="e">
        <f>#REF!+#REF!</f>
        <v>#REF!</v>
      </c>
      <c r="O13" s="142">
        <f t="shared" si="3"/>
        <v>159369.54847000001</v>
      </c>
      <c r="P13" s="142">
        <f t="shared" si="4"/>
        <v>114629.48510999999</v>
      </c>
      <c r="Q13" s="142">
        <f t="shared" si="8"/>
        <v>-44740.063360000015</v>
      </c>
      <c r="R13" s="191">
        <f t="shared" si="9"/>
        <v>0.71926843120584005</v>
      </c>
      <c r="S13" s="193"/>
      <c r="T13" s="193"/>
      <c r="V13" s="194">
        <v>25493.514999999999</v>
      </c>
    </row>
    <row r="14" spans="1:22" s="194" customFormat="1" ht="66.75" customHeight="1" x14ac:dyDescent="0.4">
      <c r="A14" s="192">
        <v>3050</v>
      </c>
      <c r="B14" s="114" t="s">
        <v>158</v>
      </c>
      <c r="C14" s="142">
        <v>1000</v>
      </c>
      <c r="D14" s="142">
        <v>900</v>
      </c>
      <c r="E14" s="142">
        <v>571.58612000000005</v>
      </c>
      <c r="F14" s="142">
        <f t="shared" ref="F14:F21" si="11">E14-D14</f>
        <v>-328.41387999999995</v>
      </c>
      <c r="G14" s="191">
        <f t="shared" si="5"/>
        <v>0.6350956888888889</v>
      </c>
      <c r="H14" s="142">
        <f t="shared" ref="H14:H21" si="12">E14-C14</f>
        <v>-428.41387999999995</v>
      </c>
      <c r="I14" s="191">
        <f t="shared" si="6"/>
        <v>0.57158612000000009</v>
      </c>
      <c r="J14" s="142">
        <v>0</v>
      </c>
      <c r="K14" s="142">
        <v>0</v>
      </c>
      <c r="L14" s="142">
        <f t="shared" si="2"/>
        <v>0</v>
      </c>
      <c r="M14" s="191" t="str">
        <f t="shared" si="7"/>
        <v/>
      </c>
      <c r="N14" s="142"/>
      <c r="O14" s="142">
        <f t="shared" ref="O14:O27" si="13">C14+J14</f>
        <v>1000</v>
      </c>
      <c r="P14" s="142">
        <f t="shared" ref="P14:P27" si="14">E14+K14</f>
        <v>571.58612000000005</v>
      </c>
      <c r="Q14" s="142">
        <f t="shared" ref="Q14:Q27" si="15">P14-O14</f>
        <v>-428.41387999999995</v>
      </c>
      <c r="R14" s="191">
        <f t="shared" si="9"/>
        <v>0.57158612000000009</v>
      </c>
      <c r="S14" s="193"/>
      <c r="T14" s="193"/>
      <c r="V14" s="194">
        <v>200</v>
      </c>
    </row>
    <row r="15" spans="1:22" s="194" customFormat="1" ht="23.25" hidden="1" customHeight="1" x14ac:dyDescent="0.4">
      <c r="A15" s="192">
        <v>3070</v>
      </c>
      <c r="B15" s="114" t="s">
        <v>227</v>
      </c>
      <c r="C15" s="142">
        <v>0</v>
      </c>
      <c r="D15" s="142">
        <v>0</v>
      </c>
      <c r="E15" s="142">
        <v>0</v>
      </c>
      <c r="F15" s="142"/>
      <c r="G15" s="191" t="str">
        <f t="shared" si="5"/>
        <v/>
      </c>
      <c r="H15" s="142">
        <f t="shared" si="12"/>
        <v>0</v>
      </c>
      <c r="I15" s="191" t="str">
        <f t="shared" si="6"/>
        <v/>
      </c>
      <c r="J15" s="142">
        <v>0</v>
      </c>
      <c r="K15" s="142">
        <v>0</v>
      </c>
      <c r="L15" s="142">
        <f t="shared" si="2"/>
        <v>0</v>
      </c>
      <c r="M15" s="191" t="str">
        <f t="shared" si="7"/>
        <v/>
      </c>
      <c r="N15" s="142"/>
      <c r="O15" s="142">
        <f>C15+J15</f>
        <v>0</v>
      </c>
      <c r="P15" s="142">
        <f>E15+K15</f>
        <v>0</v>
      </c>
      <c r="Q15" s="142">
        <f>P15-O15</f>
        <v>0</v>
      </c>
      <c r="R15" s="191"/>
      <c r="S15" s="193"/>
      <c r="T15" s="193"/>
    </row>
    <row r="16" spans="1:22" s="194" customFormat="1" ht="60.75" customHeight="1" x14ac:dyDescent="0.4">
      <c r="A16" s="192">
        <v>3090</v>
      </c>
      <c r="B16" s="114" t="s">
        <v>159</v>
      </c>
      <c r="C16" s="142">
        <v>410</v>
      </c>
      <c r="D16" s="142">
        <v>341.90000000000003</v>
      </c>
      <c r="E16" s="142">
        <v>136.45050000000001</v>
      </c>
      <c r="F16" s="142">
        <f t="shared" si="11"/>
        <v>-205.44950000000003</v>
      </c>
      <c r="G16" s="191">
        <f t="shared" si="5"/>
        <v>0.39909476455103832</v>
      </c>
      <c r="H16" s="142">
        <f t="shared" si="12"/>
        <v>-273.54949999999997</v>
      </c>
      <c r="I16" s="191">
        <f t="shared" si="6"/>
        <v>0.33280609756097562</v>
      </c>
      <c r="J16" s="142">
        <v>0</v>
      </c>
      <c r="K16" s="142">
        <v>0</v>
      </c>
      <c r="L16" s="142">
        <f t="shared" si="2"/>
        <v>0</v>
      </c>
      <c r="M16" s="191" t="str">
        <f t="shared" si="7"/>
        <v/>
      </c>
      <c r="N16" s="142"/>
      <c r="O16" s="142">
        <f t="shared" si="13"/>
        <v>410</v>
      </c>
      <c r="P16" s="142">
        <f t="shared" si="14"/>
        <v>136.45050000000001</v>
      </c>
      <c r="Q16" s="142">
        <f t="shared" si="15"/>
        <v>-273.54949999999997</v>
      </c>
      <c r="R16" s="191">
        <f t="shared" si="9"/>
        <v>0.33280609756097562</v>
      </c>
      <c r="S16" s="193"/>
      <c r="T16" s="193"/>
      <c r="V16" s="194">
        <v>56.75</v>
      </c>
    </row>
    <row r="17" spans="1:22" s="194" customFormat="1" ht="102" customHeight="1" x14ac:dyDescent="0.4">
      <c r="A17" s="195" t="s">
        <v>109</v>
      </c>
      <c r="B17" s="185" t="s">
        <v>184</v>
      </c>
      <c r="C17" s="142">
        <v>202032.17965000001</v>
      </c>
      <c r="D17" s="142">
        <v>154308.27965000001</v>
      </c>
      <c r="E17" s="142">
        <v>138134.87688999998</v>
      </c>
      <c r="F17" s="142">
        <f t="shared" si="11"/>
        <v>-16173.402760000026</v>
      </c>
      <c r="G17" s="191">
        <f t="shared" si="5"/>
        <v>0.89518771904732319</v>
      </c>
      <c r="H17" s="142">
        <f t="shared" si="12"/>
        <v>-63897.30276000002</v>
      </c>
      <c r="I17" s="191">
        <f t="shared" si="6"/>
        <v>0.68372710292639749</v>
      </c>
      <c r="J17" s="142">
        <v>85331.404290000006</v>
      </c>
      <c r="K17" s="142">
        <v>49195.845670000002</v>
      </c>
      <c r="L17" s="142">
        <f>K17-J17</f>
        <v>-36135.558620000003</v>
      </c>
      <c r="M17" s="191">
        <f t="shared" si="7"/>
        <v>0.57652684939775767</v>
      </c>
      <c r="N17" s="142" t="e">
        <f>#REF!+#REF!</f>
        <v>#REF!</v>
      </c>
      <c r="O17" s="142">
        <f t="shared" si="13"/>
        <v>287363.58394000004</v>
      </c>
      <c r="P17" s="142">
        <f t="shared" si="14"/>
        <v>187330.72255999999</v>
      </c>
      <c r="Q17" s="142">
        <f t="shared" si="15"/>
        <v>-100032.86138000005</v>
      </c>
      <c r="R17" s="191">
        <f t="shared" si="9"/>
        <v>0.65189443976002759</v>
      </c>
      <c r="S17" s="193"/>
      <c r="T17" s="193"/>
      <c r="V17" s="194">
        <v>36105.313029999998</v>
      </c>
    </row>
    <row r="18" spans="1:22" s="194" customFormat="1" ht="52.5" customHeight="1" x14ac:dyDescent="0.4">
      <c r="A18" s="192" t="s">
        <v>110</v>
      </c>
      <c r="B18" s="114" t="s">
        <v>185</v>
      </c>
      <c r="C18" s="142">
        <v>9939</v>
      </c>
      <c r="D18" s="142">
        <v>7382.6289999999999</v>
      </c>
      <c r="E18" s="142">
        <v>6054.4039299999995</v>
      </c>
      <c r="F18" s="142">
        <f t="shared" si="11"/>
        <v>-1328.2250700000004</v>
      </c>
      <c r="G18" s="191">
        <f t="shared" si="5"/>
        <v>0.82008779392815212</v>
      </c>
      <c r="H18" s="142">
        <f t="shared" si="12"/>
        <v>-3884.5960700000005</v>
      </c>
      <c r="I18" s="191">
        <f t="shared" si="6"/>
        <v>0.60915624610121732</v>
      </c>
      <c r="J18" s="142">
        <v>658.98209999999995</v>
      </c>
      <c r="K18" s="142">
        <v>602.88209999999992</v>
      </c>
      <c r="L18" s="142">
        <f>K18-J18</f>
        <v>-56.100000000000023</v>
      </c>
      <c r="M18" s="191">
        <f t="shared" si="7"/>
        <v>0.91486870432444212</v>
      </c>
      <c r="N18" s="142"/>
      <c r="O18" s="142">
        <f t="shared" si="13"/>
        <v>10597.982099999999</v>
      </c>
      <c r="P18" s="142">
        <f t="shared" si="14"/>
        <v>6657.2860299999993</v>
      </c>
      <c r="Q18" s="142">
        <f t="shared" si="15"/>
        <v>-3940.69607</v>
      </c>
      <c r="R18" s="191">
        <f t="shared" si="9"/>
        <v>0.62816543443680661</v>
      </c>
      <c r="S18" s="193"/>
      <c r="T18" s="193"/>
      <c r="V18" s="194">
        <v>1550</v>
      </c>
    </row>
    <row r="19" spans="1:22" s="194" customFormat="1" ht="54.75" customHeight="1" x14ac:dyDescent="0.4">
      <c r="A19" s="192">
        <v>3120</v>
      </c>
      <c r="B19" s="114" t="s">
        <v>186</v>
      </c>
      <c r="C19" s="142">
        <v>116940.58417000002</v>
      </c>
      <c r="D19" s="142">
        <v>90416.597169999994</v>
      </c>
      <c r="E19" s="142">
        <v>78032.749519999998</v>
      </c>
      <c r="F19" s="142">
        <f t="shared" si="11"/>
        <v>-12383.847649999996</v>
      </c>
      <c r="G19" s="191">
        <f t="shared" si="5"/>
        <v>0.86303568108501072</v>
      </c>
      <c r="H19" s="142">
        <f t="shared" si="12"/>
        <v>-38907.834650000019</v>
      </c>
      <c r="I19" s="191">
        <f t="shared" si="6"/>
        <v>0.66728544306364557</v>
      </c>
      <c r="J19" s="142">
        <v>6924.9727899999998</v>
      </c>
      <c r="K19" s="142">
        <v>4339.8521500000006</v>
      </c>
      <c r="L19" s="142">
        <f>K19-J19</f>
        <v>-2585.1206399999992</v>
      </c>
      <c r="M19" s="191">
        <f t="shared" si="7"/>
        <v>0.62669591370336641</v>
      </c>
      <c r="N19" s="142"/>
      <c r="O19" s="142">
        <f t="shared" si="13"/>
        <v>123865.55696000002</v>
      </c>
      <c r="P19" s="142">
        <f t="shared" si="14"/>
        <v>82372.601670000004</v>
      </c>
      <c r="Q19" s="142">
        <f t="shared" si="15"/>
        <v>-41492.955290000013</v>
      </c>
      <c r="R19" s="191">
        <f t="shared" si="9"/>
        <v>0.66501619733240813</v>
      </c>
      <c r="S19" s="193"/>
      <c r="T19" s="193"/>
      <c r="V19" s="194">
        <v>11127.645970000001</v>
      </c>
    </row>
    <row r="20" spans="1:22" s="194" customFormat="1" ht="93.75" customHeight="1" x14ac:dyDescent="0.4">
      <c r="A20" s="192" t="s">
        <v>111</v>
      </c>
      <c r="B20" s="114" t="s">
        <v>252</v>
      </c>
      <c r="C20" s="142">
        <v>9050.4000000000015</v>
      </c>
      <c r="D20" s="142">
        <v>7223.630000000001</v>
      </c>
      <c r="E20" s="142">
        <v>4898.4183499999999</v>
      </c>
      <c r="F20" s="142">
        <f t="shared" si="11"/>
        <v>-2325.2116500000011</v>
      </c>
      <c r="G20" s="191">
        <f t="shared" si="5"/>
        <v>0.67811036141109104</v>
      </c>
      <c r="H20" s="142">
        <f t="shared" si="12"/>
        <v>-4151.9816500000015</v>
      </c>
      <c r="I20" s="191">
        <f t="shared" si="6"/>
        <v>0.54123777402103768</v>
      </c>
      <c r="J20" s="142">
        <v>1278.10277</v>
      </c>
      <c r="K20" s="142">
        <v>278.10277000000002</v>
      </c>
      <c r="L20" s="142">
        <f>K20-J20</f>
        <v>-1000</v>
      </c>
      <c r="M20" s="191">
        <f t="shared" si="7"/>
        <v>0.21759030379067251</v>
      </c>
      <c r="N20" s="142"/>
      <c r="O20" s="142">
        <f t="shared" si="13"/>
        <v>10328.502770000001</v>
      </c>
      <c r="P20" s="142">
        <f t="shared" si="14"/>
        <v>5176.5211200000003</v>
      </c>
      <c r="Q20" s="142">
        <f t="shared" si="15"/>
        <v>-5151.9816500000006</v>
      </c>
      <c r="R20" s="191">
        <f t="shared" si="9"/>
        <v>0.50118794904481589</v>
      </c>
      <c r="S20" s="193"/>
      <c r="T20" s="193"/>
      <c r="V20" s="194">
        <v>1077.4199999999998</v>
      </c>
    </row>
    <row r="21" spans="1:22" s="194" customFormat="1" ht="112.5" customHeight="1" x14ac:dyDescent="0.4">
      <c r="A21" s="192" t="s">
        <v>112</v>
      </c>
      <c r="B21" s="114" t="s">
        <v>187</v>
      </c>
      <c r="C21" s="142">
        <v>4608.4210000000003</v>
      </c>
      <c r="D21" s="142">
        <v>4608.4210000000003</v>
      </c>
      <c r="E21" s="142">
        <v>3972.1819999999998</v>
      </c>
      <c r="F21" s="142">
        <f t="shared" si="11"/>
        <v>-636.23900000000049</v>
      </c>
      <c r="G21" s="191">
        <f t="shared" si="5"/>
        <v>0.86193991390977509</v>
      </c>
      <c r="H21" s="142">
        <f t="shared" si="12"/>
        <v>-636.23900000000049</v>
      </c>
      <c r="I21" s="191">
        <f t="shared" si="6"/>
        <v>0.86193991390977509</v>
      </c>
      <c r="J21" s="142">
        <v>435.57004999999998</v>
      </c>
      <c r="K21" s="142">
        <v>0</v>
      </c>
      <c r="L21" s="142">
        <f>K21-J21</f>
        <v>-435.57004999999998</v>
      </c>
      <c r="M21" s="191">
        <f t="shared" si="7"/>
        <v>0</v>
      </c>
      <c r="N21" s="142" t="e">
        <f>#REF!+#REF!</f>
        <v>#REF!</v>
      </c>
      <c r="O21" s="142">
        <f t="shared" si="13"/>
        <v>5043.9910500000005</v>
      </c>
      <c r="P21" s="142">
        <f t="shared" si="14"/>
        <v>3972.1819999999998</v>
      </c>
      <c r="Q21" s="142">
        <f t="shared" si="15"/>
        <v>-1071.8090500000008</v>
      </c>
      <c r="R21" s="191">
        <f t="shared" si="9"/>
        <v>0.78750774151353808</v>
      </c>
      <c r="S21" s="193"/>
      <c r="T21" s="193"/>
      <c r="V21" s="194">
        <v>20</v>
      </c>
    </row>
    <row r="22" spans="1:22" s="194" customFormat="1" ht="150" customHeight="1" x14ac:dyDescent="0.4">
      <c r="A22" s="192">
        <v>3160</v>
      </c>
      <c r="B22" s="114" t="s">
        <v>160</v>
      </c>
      <c r="C22" s="142">
        <v>22673.66</v>
      </c>
      <c r="D22" s="142">
        <v>17497.276000000002</v>
      </c>
      <c r="E22" s="142">
        <v>13746.398050000002</v>
      </c>
      <c r="F22" s="142">
        <f>E22-D22</f>
        <v>-3750.8779500000001</v>
      </c>
      <c r="G22" s="191">
        <f t="shared" si="5"/>
        <v>0.785630749037736</v>
      </c>
      <c r="H22" s="142">
        <f>E22-C22</f>
        <v>-8927.2619499999983</v>
      </c>
      <c r="I22" s="191">
        <f t="shared" si="6"/>
        <v>0.60627168485370253</v>
      </c>
      <c r="J22" s="142">
        <v>0</v>
      </c>
      <c r="K22" s="142">
        <v>0</v>
      </c>
      <c r="L22" s="142">
        <f t="shared" ref="L22:L30" si="16">K22-J22</f>
        <v>0</v>
      </c>
      <c r="M22" s="191" t="str">
        <f t="shared" si="7"/>
        <v/>
      </c>
      <c r="N22" s="142"/>
      <c r="O22" s="142">
        <f t="shared" si="13"/>
        <v>22673.66</v>
      </c>
      <c r="P22" s="142">
        <f>E22+K22</f>
        <v>13746.398050000002</v>
      </c>
      <c r="Q22" s="142">
        <f t="shared" si="15"/>
        <v>-8927.2619499999983</v>
      </c>
      <c r="R22" s="191">
        <f t="shared" si="9"/>
        <v>0.60627168485370253</v>
      </c>
      <c r="S22" s="193"/>
      <c r="T22" s="193"/>
      <c r="V22" s="194">
        <v>3789.06</v>
      </c>
    </row>
    <row r="23" spans="1:22" s="194" customFormat="1" ht="50.25" customHeight="1" x14ac:dyDescent="0.4">
      <c r="A23" s="192">
        <v>3170</v>
      </c>
      <c r="B23" s="114" t="s">
        <v>162</v>
      </c>
      <c r="C23" s="142">
        <v>500</v>
      </c>
      <c r="D23" s="142">
        <v>500</v>
      </c>
      <c r="E23" s="142">
        <v>494.63893999999999</v>
      </c>
      <c r="F23" s="142">
        <f>E23-D23</f>
        <v>-5.361060000000009</v>
      </c>
      <c r="G23" s="191">
        <f t="shared" si="5"/>
        <v>0.98927787999999994</v>
      </c>
      <c r="H23" s="142">
        <f>E23-C23</f>
        <v>-5.361060000000009</v>
      </c>
      <c r="I23" s="191">
        <f t="shared" si="6"/>
        <v>0.98927787999999994</v>
      </c>
      <c r="J23" s="142">
        <v>0</v>
      </c>
      <c r="K23" s="142">
        <v>0</v>
      </c>
      <c r="L23" s="142">
        <f t="shared" si="16"/>
        <v>0</v>
      </c>
      <c r="M23" s="191" t="str">
        <f t="shared" si="7"/>
        <v/>
      </c>
      <c r="N23" s="142"/>
      <c r="O23" s="142">
        <f t="shared" si="13"/>
        <v>500</v>
      </c>
      <c r="P23" s="142">
        <f>E23+K23</f>
        <v>494.63893999999999</v>
      </c>
      <c r="Q23" s="142">
        <f t="shared" si="15"/>
        <v>-5.361060000000009</v>
      </c>
      <c r="R23" s="191">
        <f t="shared" si="9"/>
        <v>0.98927787999999994</v>
      </c>
      <c r="S23" s="193"/>
      <c r="T23" s="193"/>
      <c r="V23" s="194">
        <v>0</v>
      </c>
    </row>
    <row r="24" spans="1:22" s="194" customFormat="1" ht="126" hidden="1" customHeight="1" x14ac:dyDescent="0.4">
      <c r="A24" s="192" t="s">
        <v>121</v>
      </c>
      <c r="B24" s="114" t="s">
        <v>188</v>
      </c>
      <c r="C24" s="142">
        <v>0</v>
      </c>
      <c r="D24" s="142">
        <v>0</v>
      </c>
      <c r="E24" s="142">
        <v>0</v>
      </c>
      <c r="F24" s="142">
        <f t="shared" si="10"/>
        <v>0</v>
      </c>
      <c r="G24" s="191" t="str">
        <f t="shared" si="5"/>
        <v/>
      </c>
      <c r="H24" s="142">
        <f t="shared" ref="H24:H34" si="17">E24-C24</f>
        <v>0</v>
      </c>
      <c r="I24" s="191" t="str">
        <f t="shared" si="6"/>
        <v/>
      </c>
      <c r="J24" s="142">
        <v>0</v>
      </c>
      <c r="K24" s="142">
        <v>0</v>
      </c>
      <c r="L24" s="142">
        <f t="shared" si="16"/>
        <v>0</v>
      </c>
      <c r="M24" s="191" t="str">
        <f t="shared" si="7"/>
        <v/>
      </c>
      <c r="N24" s="142" t="e">
        <f>#REF!+#REF!</f>
        <v>#REF!</v>
      </c>
      <c r="O24" s="142">
        <f t="shared" si="13"/>
        <v>0</v>
      </c>
      <c r="P24" s="142">
        <f t="shared" si="14"/>
        <v>0</v>
      </c>
      <c r="Q24" s="142">
        <f t="shared" si="15"/>
        <v>0</v>
      </c>
      <c r="R24" s="191" t="str">
        <f t="shared" si="9"/>
        <v/>
      </c>
      <c r="S24" s="193"/>
      <c r="T24" s="193"/>
    </row>
    <row r="25" spans="1:22" s="194" customFormat="1" ht="48.75" customHeight="1" x14ac:dyDescent="0.4">
      <c r="A25" s="192" t="s">
        <v>122</v>
      </c>
      <c r="B25" s="114" t="s">
        <v>119</v>
      </c>
      <c r="C25" s="142">
        <v>36788.012999999999</v>
      </c>
      <c r="D25" s="142">
        <v>26322.076999999997</v>
      </c>
      <c r="E25" s="142">
        <v>21037.234280000001</v>
      </c>
      <c r="F25" s="142">
        <f t="shared" si="10"/>
        <v>-5284.8427199999969</v>
      </c>
      <c r="G25" s="191">
        <f t="shared" si="5"/>
        <v>0.79922394725917723</v>
      </c>
      <c r="H25" s="142">
        <f t="shared" si="17"/>
        <v>-15750.778719999998</v>
      </c>
      <c r="I25" s="191">
        <f t="shared" si="6"/>
        <v>0.57185024589395472</v>
      </c>
      <c r="J25" s="142">
        <v>0</v>
      </c>
      <c r="K25" s="142">
        <v>0</v>
      </c>
      <c r="L25" s="142">
        <f t="shared" si="16"/>
        <v>0</v>
      </c>
      <c r="M25" s="191" t="str">
        <f t="shared" si="7"/>
        <v/>
      </c>
      <c r="N25" s="142" t="e">
        <f>#REF!+#REF!</f>
        <v>#REF!</v>
      </c>
      <c r="O25" s="142">
        <f t="shared" si="13"/>
        <v>36788.012999999999</v>
      </c>
      <c r="P25" s="142">
        <f t="shared" si="14"/>
        <v>21037.234280000001</v>
      </c>
      <c r="Q25" s="142">
        <f t="shared" si="15"/>
        <v>-15750.778719999998</v>
      </c>
      <c r="R25" s="191">
        <f t="shared" si="9"/>
        <v>0.57185024589395472</v>
      </c>
      <c r="S25" s="193"/>
      <c r="T25" s="193"/>
      <c r="V25" s="194">
        <v>2795.9650000000001</v>
      </c>
    </row>
    <row r="26" spans="1:22" s="194" customFormat="1" ht="66.75" customHeight="1" x14ac:dyDescent="0.4">
      <c r="A26" s="192">
        <v>3200</v>
      </c>
      <c r="B26" s="114" t="s">
        <v>161</v>
      </c>
      <c r="C26" s="142">
        <v>9716.4</v>
      </c>
      <c r="D26" s="142">
        <v>7430</v>
      </c>
      <c r="E26" s="142">
        <v>6983.2245400000002</v>
      </c>
      <c r="F26" s="142">
        <f>E26-D26</f>
        <v>-446.77545999999984</v>
      </c>
      <c r="G26" s="191">
        <f t="shared" si="5"/>
        <v>0.93986871332436073</v>
      </c>
      <c r="H26" s="142">
        <f>E26-C26</f>
        <v>-2733.1754599999995</v>
      </c>
      <c r="I26" s="191">
        <f t="shared" si="6"/>
        <v>0.71870492569264344</v>
      </c>
      <c r="J26" s="142">
        <v>1053.7431899999999</v>
      </c>
      <c r="K26" s="142">
        <v>393.60906</v>
      </c>
      <c r="L26" s="142">
        <f t="shared" si="16"/>
        <v>-660.13412999999991</v>
      </c>
      <c r="M26" s="191">
        <f t="shared" si="7"/>
        <v>0.37353414355161813</v>
      </c>
      <c r="N26" s="142"/>
      <c r="O26" s="142">
        <f t="shared" si="13"/>
        <v>10770.143189999999</v>
      </c>
      <c r="P26" s="142">
        <f t="shared" si="14"/>
        <v>7376.8335999999999</v>
      </c>
      <c r="Q26" s="142">
        <f t="shared" si="15"/>
        <v>-3393.3095899999989</v>
      </c>
      <c r="R26" s="191">
        <f t="shared" si="9"/>
        <v>0.68493366057095106</v>
      </c>
      <c r="S26" s="193"/>
      <c r="T26" s="193"/>
      <c r="V26" s="194">
        <v>1847.1000000000001</v>
      </c>
    </row>
    <row r="27" spans="1:22" s="194" customFormat="1" ht="53.25" customHeight="1" x14ac:dyDescent="0.4">
      <c r="A27" s="192">
        <v>3210</v>
      </c>
      <c r="B27" s="114" t="s">
        <v>104</v>
      </c>
      <c r="C27" s="142">
        <v>2181.4288799999999</v>
      </c>
      <c r="D27" s="142">
        <v>1951.61888</v>
      </c>
      <c r="E27" s="142">
        <v>1128.61664</v>
      </c>
      <c r="F27" s="142">
        <f>E27-D27</f>
        <v>-823.00224000000003</v>
      </c>
      <c r="G27" s="191">
        <f t="shared" si="5"/>
        <v>0.57829766434725205</v>
      </c>
      <c r="H27" s="142">
        <f>E27-C27</f>
        <v>-1052.81224</v>
      </c>
      <c r="I27" s="191">
        <f t="shared" si="6"/>
        <v>0.51737494187754585</v>
      </c>
      <c r="J27" s="142">
        <v>1181.9680499999999</v>
      </c>
      <c r="K27" s="142">
        <v>1092.7403100000001</v>
      </c>
      <c r="L27" s="142">
        <f t="shared" si="16"/>
        <v>-89.227739999999812</v>
      </c>
      <c r="M27" s="191">
        <f t="shared" si="7"/>
        <v>0.92450917772269747</v>
      </c>
      <c r="N27" s="142"/>
      <c r="O27" s="142">
        <f t="shared" si="13"/>
        <v>3363.3969299999999</v>
      </c>
      <c r="P27" s="142">
        <f t="shared" si="14"/>
        <v>2221.3569500000003</v>
      </c>
      <c r="Q27" s="142">
        <f t="shared" si="15"/>
        <v>-1142.0399799999996</v>
      </c>
      <c r="R27" s="191">
        <f t="shared" si="9"/>
        <v>0.66045043039270435</v>
      </c>
      <c r="S27" s="193"/>
      <c r="T27" s="193"/>
      <c r="V27" s="194">
        <v>374.05</v>
      </c>
    </row>
    <row r="28" spans="1:22" s="194" customFormat="1" ht="84" x14ac:dyDescent="0.4">
      <c r="A28" s="192">
        <v>3220</v>
      </c>
      <c r="B28" s="114" t="s">
        <v>219</v>
      </c>
      <c r="C28" s="142"/>
      <c r="D28" s="142"/>
      <c r="E28" s="142"/>
      <c r="F28" s="142">
        <f>E28-D28</f>
        <v>0</v>
      </c>
      <c r="G28" s="191" t="str">
        <f>IFERROR(E28/D28,"")</f>
        <v/>
      </c>
      <c r="H28" s="142">
        <f>E28-C28</f>
        <v>0</v>
      </c>
      <c r="I28" s="191" t="str">
        <f>IFERROR(E28/C28,"")</f>
        <v/>
      </c>
      <c r="J28" s="142">
        <v>45176.747000000003</v>
      </c>
      <c r="K28" s="142">
        <v>44975.454239999999</v>
      </c>
      <c r="L28" s="142">
        <f>K28-J28</f>
        <v>-201.29276000000391</v>
      </c>
      <c r="M28" s="191">
        <f>IFERROR(K28/J28,"")</f>
        <v>0.99554432814739835</v>
      </c>
      <c r="N28" s="142"/>
      <c r="O28" s="142">
        <f>C28+J28</f>
        <v>45176.747000000003</v>
      </c>
      <c r="P28" s="142">
        <f>E28+K28</f>
        <v>44975.454239999999</v>
      </c>
      <c r="Q28" s="142">
        <f>P28-O28</f>
        <v>-201.29276000000391</v>
      </c>
      <c r="R28" s="191">
        <f>IFERROR(P28/O28,"")</f>
        <v>0.99554432814739835</v>
      </c>
      <c r="S28" s="193"/>
      <c r="T28" s="193"/>
      <c r="V28" s="194">
        <v>1027.4163699999999</v>
      </c>
    </row>
    <row r="29" spans="1:22" s="194" customFormat="1" ht="84.75" customHeight="1" x14ac:dyDescent="0.4">
      <c r="A29" s="192">
        <v>3230</v>
      </c>
      <c r="B29" s="114" t="s">
        <v>249</v>
      </c>
      <c r="C29" s="142">
        <v>7313.45237</v>
      </c>
      <c r="D29" s="142">
        <v>6660.0523700000003</v>
      </c>
      <c r="E29" s="142">
        <v>2342.3285699999997</v>
      </c>
      <c r="F29" s="142">
        <f>E29-D29</f>
        <v>-4317.7238000000007</v>
      </c>
      <c r="G29" s="191">
        <f>IFERROR(E29/D29,"")</f>
        <v>0.35169822095558079</v>
      </c>
      <c r="H29" s="142">
        <f>E29-C29</f>
        <v>-4971.1238000000003</v>
      </c>
      <c r="I29" s="191">
        <f>IFERROR(E29/C29,"")</f>
        <v>0.32027672452046058</v>
      </c>
      <c r="J29" s="142">
        <v>8371.1927899999991</v>
      </c>
      <c r="K29" s="142">
        <v>7298.2982599999996</v>
      </c>
      <c r="L29" s="142">
        <f>K29-J29</f>
        <v>-1072.8945299999996</v>
      </c>
      <c r="M29" s="191">
        <f>IFERROR(K29/J29,"")</f>
        <v>0.87183492760056247</v>
      </c>
      <c r="N29" s="142"/>
      <c r="O29" s="142">
        <f>C29+J29</f>
        <v>15684.64516</v>
      </c>
      <c r="P29" s="142">
        <f>E29+K29</f>
        <v>9640.6268299999992</v>
      </c>
      <c r="Q29" s="142">
        <f>P29-O29</f>
        <v>-6044.0183300000008</v>
      </c>
      <c r="R29" s="191">
        <f>IFERROR(P29/O29,"")</f>
        <v>0.61465380514862722</v>
      </c>
      <c r="S29" s="193"/>
      <c r="T29" s="193"/>
    </row>
    <row r="30" spans="1:22" s="194" customFormat="1" ht="21" customHeight="1" x14ac:dyDescent="0.4">
      <c r="A30" s="192" t="s">
        <v>123</v>
      </c>
      <c r="B30" s="114" t="s">
        <v>152</v>
      </c>
      <c r="C30" s="142">
        <v>152887.58553000001</v>
      </c>
      <c r="D30" s="142">
        <v>128775.35553</v>
      </c>
      <c r="E30" s="142">
        <v>98845.162069999991</v>
      </c>
      <c r="F30" s="142">
        <f t="shared" si="10"/>
        <v>-29930.19346000001</v>
      </c>
      <c r="G30" s="191">
        <f t="shared" si="5"/>
        <v>0.76757825022640025</v>
      </c>
      <c r="H30" s="142">
        <f t="shared" si="17"/>
        <v>-54042.42346000002</v>
      </c>
      <c r="I30" s="191">
        <f t="shared" si="6"/>
        <v>0.64652183319753143</v>
      </c>
      <c r="J30" s="142">
        <v>83176.669500000004</v>
      </c>
      <c r="K30" s="142">
        <v>41543.839939999998</v>
      </c>
      <c r="L30" s="142">
        <f t="shared" si="16"/>
        <v>-41632.829560000006</v>
      </c>
      <c r="M30" s="191">
        <f t="shared" si="7"/>
        <v>0.49946505660460466</v>
      </c>
      <c r="N30" s="142"/>
      <c r="O30" s="142">
        <f t="shared" ref="O30:O48" si="18">C30+J30</f>
        <v>236064.25503</v>
      </c>
      <c r="P30" s="142">
        <f t="shared" ref="P30:P48" si="19">E30+K30</f>
        <v>140389.00201</v>
      </c>
      <c r="Q30" s="142">
        <f>P30-O30</f>
        <v>-95675.253020000004</v>
      </c>
      <c r="R30" s="191">
        <f t="shared" si="9"/>
        <v>0.5947067335211712</v>
      </c>
      <c r="S30" s="193"/>
      <c r="T30" s="193"/>
      <c r="V30" s="194">
        <v>33545.004000000001</v>
      </c>
    </row>
    <row r="31" spans="1:22" s="48" customFormat="1" ht="27" customHeight="1" x14ac:dyDescent="0.35">
      <c r="A31" s="60" t="s">
        <v>124</v>
      </c>
      <c r="B31" s="117" t="s">
        <v>63</v>
      </c>
      <c r="C31" s="140">
        <v>321426.96708000003</v>
      </c>
      <c r="D31" s="140">
        <v>252495.72760000004</v>
      </c>
      <c r="E31" s="140">
        <v>215510.80418000001</v>
      </c>
      <c r="F31" s="140">
        <f t="shared" si="10"/>
        <v>-36984.923420000036</v>
      </c>
      <c r="G31" s="163">
        <f t="shared" si="5"/>
        <v>0.85352257730637326</v>
      </c>
      <c r="H31" s="140">
        <f t="shared" si="17"/>
        <v>-105916.16290000002</v>
      </c>
      <c r="I31" s="163">
        <f t="shared" si="6"/>
        <v>0.67048140402719059</v>
      </c>
      <c r="J31" s="140">
        <v>40856.010620000001</v>
      </c>
      <c r="K31" s="140">
        <v>15926.611919999999</v>
      </c>
      <c r="L31" s="140">
        <f t="shared" ref="L31:L42" si="20">K31-J31</f>
        <v>-24929.398700000002</v>
      </c>
      <c r="M31" s="163">
        <f t="shared" si="7"/>
        <v>0.38982298267280013</v>
      </c>
      <c r="N31" s="140" t="e">
        <f>#REF!+#REF!</f>
        <v>#REF!</v>
      </c>
      <c r="O31" s="140">
        <f t="shared" si="18"/>
        <v>362282.97770000005</v>
      </c>
      <c r="P31" s="140">
        <f t="shared" si="19"/>
        <v>231437.4161</v>
      </c>
      <c r="Q31" s="140">
        <f t="shared" si="8"/>
        <v>-130845.56160000004</v>
      </c>
      <c r="R31" s="163">
        <f t="shared" si="9"/>
        <v>0.6388305008678854</v>
      </c>
      <c r="S31" s="47"/>
      <c r="T31" s="47"/>
      <c r="V31" s="48">
        <v>55476.794999999998</v>
      </c>
    </row>
    <row r="32" spans="1:22" s="48" customFormat="1" ht="32.25" customHeight="1" x14ac:dyDescent="0.35">
      <c r="A32" s="61" t="s">
        <v>125</v>
      </c>
      <c r="B32" s="117" t="s">
        <v>64</v>
      </c>
      <c r="C32" s="140">
        <v>164234.13999999998</v>
      </c>
      <c r="D32" s="140">
        <v>129265.18299999999</v>
      </c>
      <c r="E32" s="140">
        <v>111303.68464000001</v>
      </c>
      <c r="F32" s="140">
        <f t="shared" si="10"/>
        <v>-17961.498359999983</v>
      </c>
      <c r="G32" s="163">
        <f t="shared" si="5"/>
        <v>0.86104921725133066</v>
      </c>
      <c r="H32" s="140">
        <f t="shared" si="17"/>
        <v>-52930.455359999978</v>
      </c>
      <c r="I32" s="163">
        <f t="shared" si="6"/>
        <v>0.6777134439891731</v>
      </c>
      <c r="J32" s="140">
        <v>28726.59706</v>
      </c>
      <c r="K32" s="140">
        <v>4484.5862999999999</v>
      </c>
      <c r="L32" s="140">
        <f t="shared" si="20"/>
        <v>-24242.010760000001</v>
      </c>
      <c r="M32" s="163">
        <f t="shared" si="7"/>
        <v>0.15611268855246721</v>
      </c>
      <c r="N32" s="140" t="e">
        <f>#REF!+#REF!</f>
        <v>#REF!</v>
      </c>
      <c r="O32" s="140">
        <f t="shared" si="18"/>
        <v>192960.73705999998</v>
      </c>
      <c r="P32" s="140">
        <f t="shared" si="19"/>
        <v>115788.27094</v>
      </c>
      <c r="Q32" s="140">
        <f t="shared" si="8"/>
        <v>-77172.466119999983</v>
      </c>
      <c r="R32" s="163">
        <f t="shared" si="9"/>
        <v>0.60006130109254474</v>
      </c>
      <c r="S32" s="47"/>
      <c r="T32" s="47"/>
      <c r="V32" s="48">
        <v>27914.564999999999</v>
      </c>
    </row>
    <row r="33" spans="1:22" s="48" customFormat="1" ht="34.5" customHeight="1" x14ac:dyDescent="0.35">
      <c r="A33" s="61" t="s">
        <v>126</v>
      </c>
      <c r="B33" s="117" t="s">
        <v>62</v>
      </c>
      <c r="C33" s="140">
        <v>847752.13938000007</v>
      </c>
      <c r="D33" s="140">
        <v>653344.34438000002</v>
      </c>
      <c r="E33" s="140">
        <v>528526.34907</v>
      </c>
      <c r="F33" s="140">
        <f t="shared" si="10"/>
        <v>-124817.99531000003</v>
      </c>
      <c r="G33" s="163">
        <f t="shared" si="5"/>
        <v>0.80895526779458427</v>
      </c>
      <c r="H33" s="140">
        <f t="shared" si="17"/>
        <v>-319225.79031000007</v>
      </c>
      <c r="I33" s="163">
        <f t="shared" si="6"/>
        <v>0.62344442970858849</v>
      </c>
      <c r="J33" s="140">
        <v>421544.88120999996</v>
      </c>
      <c r="K33" s="140">
        <v>180904.64213999998</v>
      </c>
      <c r="L33" s="140">
        <f t="shared" si="20"/>
        <v>-240640.23906999998</v>
      </c>
      <c r="M33" s="163">
        <f t="shared" si="7"/>
        <v>0.42914681260209436</v>
      </c>
      <c r="N33" s="140" t="e">
        <f>#REF!+#REF!</f>
        <v>#REF!</v>
      </c>
      <c r="O33" s="140">
        <f t="shared" si="18"/>
        <v>1269297.0205900001</v>
      </c>
      <c r="P33" s="140">
        <f t="shared" si="19"/>
        <v>709430.99121000001</v>
      </c>
      <c r="Q33" s="140">
        <f t="shared" si="8"/>
        <v>-559866.02938000008</v>
      </c>
      <c r="R33" s="163">
        <f t="shared" si="9"/>
        <v>0.55891645509436338</v>
      </c>
      <c r="S33" s="47"/>
      <c r="T33" s="47"/>
      <c r="V33" s="48">
        <v>122266.66607000001</v>
      </c>
    </row>
    <row r="34" spans="1:22" s="75" customFormat="1" ht="25.5" customHeight="1" x14ac:dyDescent="0.35">
      <c r="A34" s="72" t="s">
        <v>127</v>
      </c>
      <c r="B34" s="118" t="s">
        <v>140</v>
      </c>
      <c r="C34" s="139">
        <f>SUM(C35:C41)</f>
        <v>206335.22410000002</v>
      </c>
      <c r="D34" s="139">
        <f>SUM(D35:D41)</f>
        <v>169366.72409999999</v>
      </c>
      <c r="E34" s="139">
        <f>SUM(E35:E41)</f>
        <v>119994.9863</v>
      </c>
      <c r="F34" s="139">
        <f t="shared" si="10"/>
        <v>-49371.737799999988</v>
      </c>
      <c r="G34" s="163">
        <f t="shared" si="5"/>
        <v>0.70849210160757903</v>
      </c>
      <c r="H34" s="139">
        <f t="shared" si="17"/>
        <v>-86340.237800000017</v>
      </c>
      <c r="I34" s="163">
        <f t="shared" si="6"/>
        <v>0.58155357052291101</v>
      </c>
      <c r="J34" s="140">
        <f>SUM(J35:J41)</f>
        <v>1305263.31079</v>
      </c>
      <c r="K34" s="140">
        <f>SUM(K35:K41)</f>
        <v>361641.66330000001</v>
      </c>
      <c r="L34" s="140">
        <f t="shared" si="20"/>
        <v>-943621.64749</v>
      </c>
      <c r="M34" s="163">
        <f t="shared" si="7"/>
        <v>0.27706414507362453</v>
      </c>
      <c r="N34" s="139" t="e">
        <f>#REF!+#REF!</f>
        <v>#REF!</v>
      </c>
      <c r="O34" s="139">
        <f t="shared" si="18"/>
        <v>1511598.53489</v>
      </c>
      <c r="P34" s="139">
        <f t="shared" si="19"/>
        <v>481636.6496</v>
      </c>
      <c r="Q34" s="139">
        <f t="shared" si="8"/>
        <v>-1029961.88529</v>
      </c>
      <c r="R34" s="163">
        <f t="shared" si="9"/>
        <v>0.31862735937029008</v>
      </c>
      <c r="S34" s="73"/>
      <c r="T34" s="74"/>
      <c r="V34" s="75">
        <f>SUM(V35:V41)</f>
        <v>22513.837</v>
      </c>
    </row>
    <row r="35" spans="1:22" s="194" customFormat="1" ht="48" customHeight="1" x14ac:dyDescent="0.4">
      <c r="A35" s="196" t="s">
        <v>150</v>
      </c>
      <c r="B35" s="119" t="s">
        <v>151</v>
      </c>
      <c r="C35" s="142">
        <v>12854.135</v>
      </c>
      <c r="D35" s="142">
        <v>11709.835000000001</v>
      </c>
      <c r="E35" s="142">
        <v>3362.41354</v>
      </c>
      <c r="F35" s="142">
        <f t="shared" si="10"/>
        <v>-8347.4214600000014</v>
      </c>
      <c r="G35" s="191">
        <f t="shared" si="5"/>
        <v>0.28714439955814919</v>
      </c>
      <c r="H35" s="142">
        <f t="shared" ref="H35:H45" si="21">E35-C35</f>
        <v>-9491.7214600000007</v>
      </c>
      <c r="I35" s="191">
        <f t="shared" si="6"/>
        <v>0.26158224882498898</v>
      </c>
      <c r="J35" s="142">
        <v>839.73</v>
      </c>
      <c r="K35" s="142">
        <v>329.70359999999999</v>
      </c>
      <c r="L35" s="142">
        <f t="shared" si="20"/>
        <v>-510.02640000000002</v>
      </c>
      <c r="M35" s="191">
        <f t="shared" si="7"/>
        <v>0.39263048837126219</v>
      </c>
      <c r="N35" s="142"/>
      <c r="O35" s="142">
        <f t="shared" si="18"/>
        <v>13693.865</v>
      </c>
      <c r="P35" s="142">
        <f t="shared" si="19"/>
        <v>3692.1171399999998</v>
      </c>
      <c r="Q35" s="142">
        <f>P35-O35</f>
        <v>-10001.747859999999</v>
      </c>
      <c r="R35" s="191">
        <f t="shared" si="9"/>
        <v>0.2696183393074198</v>
      </c>
      <c r="S35" s="49"/>
      <c r="T35" s="193"/>
      <c r="V35" s="194">
        <v>1749.6000000000001</v>
      </c>
    </row>
    <row r="36" spans="1:22" s="194" customFormat="1" ht="21" x14ac:dyDescent="0.4">
      <c r="A36" s="196" t="s">
        <v>220</v>
      </c>
      <c r="B36" s="119" t="s">
        <v>221</v>
      </c>
      <c r="C36" s="142">
        <v>0</v>
      </c>
      <c r="D36" s="142">
        <v>0</v>
      </c>
      <c r="E36" s="142">
        <v>0</v>
      </c>
      <c r="F36" s="142">
        <f t="shared" si="10"/>
        <v>0</v>
      </c>
      <c r="G36" s="191" t="str">
        <f t="shared" si="5"/>
        <v/>
      </c>
      <c r="H36" s="142">
        <f t="shared" si="21"/>
        <v>0</v>
      </c>
      <c r="I36" s="191" t="str">
        <f t="shared" si="6"/>
        <v/>
      </c>
      <c r="J36" s="142">
        <v>2650</v>
      </c>
      <c r="K36" s="142">
        <v>0</v>
      </c>
      <c r="L36" s="142">
        <f t="shared" si="20"/>
        <v>-2650</v>
      </c>
      <c r="M36" s="191">
        <f t="shared" si="7"/>
        <v>0</v>
      </c>
      <c r="N36" s="142"/>
      <c r="O36" s="142">
        <f t="shared" si="18"/>
        <v>2650</v>
      </c>
      <c r="P36" s="142">
        <f t="shared" si="19"/>
        <v>0</v>
      </c>
      <c r="Q36" s="142">
        <f>P36-O36</f>
        <v>-2650</v>
      </c>
      <c r="R36" s="191">
        <f t="shared" si="9"/>
        <v>0</v>
      </c>
      <c r="S36" s="49"/>
      <c r="T36" s="193"/>
      <c r="V36" s="194">
        <v>0</v>
      </c>
    </row>
    <row r="37" spans="1:22" s="194" customFormat="1" ht="47.25" customHeight="1" x14ac:dyDescent="0.4">
      <c r="A37" s="196" t="s">
        <v>131</v>
      </c>
      <c r="B37" s="119" t="s">
        <v>253</v>
      </c>
      <c r="C37" s="142">
        <v>14766.354960000001</v>
      </c>
      <c r="D37" s="142">
        <v>5613.95496</v>
      </c>
      <c r="E37" s="142">
        <v>581.29696000000001</v>
      </c>
      <c r="F37" s="142">
        <f t="shared" si="10"/>
        <v>-5032.6580000000004</v>
      </c>
      <c r="G37" s="191">
        <f t="shared" si="5"/>
        <v>0.10354499887188265</v>
      </c>
      <c r="H37" s="142">
        <f t="shared" si="21"/>
        <v>-14185.058000000001</v>
      </c>
      <c r="I37" s="191">
        <f t="shared" si="6"/>
        <v>3.936631359429274E-2</v>
      </c>
      <c r="J37" s="142">
        <v>175694.86419999998</v>
      </c>
      <c r="K37" s="142">
        <v>33886.61219</v>
      </c>
      <c r="L37" s="142">
        <f t="shared" si="20"/>
        <v>-141808.25201</v>
      </c>
      <c r="M37" s="191">
        <f t="shared" si="7"/>
        <v>0.19287195641316876</v>
      </c>
      <c r="N37" s="142"/>
      <c r="O37" s="142">
        <f t="shared" si="18"/>
        <v>190461.21915999998</v>
      </c>
      <c r="P37" s="142">
        <f t="shared" si="19"/>
        <v>34467.909149999999</v>
      </c>
      <c r="Q37" s="142">
        <f t="shared" si="8"/>
        <v>-155993.31000999999</v>
      </c>
      <c r="R37" s="191">
        <f t="shared" si="9"/>
        <v>0.18097074723145967</v>
      </c>
      <c r="S37" s="49"/>
      <c r="T37" s="193"/>
      <c r="V37" s="194">
        <v>205</v>
      </c>
    </row>
    <row r="38" spans="1:22" s="194" customFormat="1" ht="50.25" customHeight="1" x14ac:dyDescent="0.4">
      <c r="A38" s="196" t="s">
        <v>132</v>
      </c>
      <c r="B38" s="119" t="s">
        <v>254</v>
      </c>
      <c r="C38" s="142">
        <v>156477.50614000001</v>
      </c>
      <c r="D38" s="142">
        <v>135178.81614000001</v>
      </c>
      <c r="E38" s="142">
        <v>107777.40754</v>
      </c>
      <c r="F38" s="142">
        <f t="shared" si="10"/>
        <v>-27401.40860000001</v>
      </c>
      <c r="G38" s="191">
        <f t="shared" si="5"/>
        <v>0.79729509857801006</v>
      </c>
      <c r="H38" s="142">
        <f t="shared" si="21"/>
        <v>-48700.098600000012</v>
      </c>
      <c r="I38" s="191">
        <f t="shared" si="6"/>
        <v>0.68877252838866077</v>
      </c>
      <c r="J38" s="142">
        <v>83102.74115999999</v>
      </c>
      <c r="K38" s="142">
        <v>57195.463040000002</v>
      </c>
      <c r="L38" s="142">
        <f t="shared" si="20"/>
        <v>-25907.278119999988</v>
      </c>
      <c r="M38" s="191">
        <f t="shared" si="7"/>
        <v>0.68825001728739621</v>
      </c>
      <c r="N38" s="142"/>
      <c r="O38" s="142">
        <f t="shared" si="18"/>
        <v>239580.24729999999</v>
      </c>
      <c r="P38" s="142">
        <f t="shared" si="19"/>
        <v>164972.87057999999</v>
      </c>
      <c r="Q38" s="142">
        <f t="shared" si="8"/>
        <v>-74607.37672</v>
      </c>
      <c r="R38" s="191">
        <f t="shared" si="9"/>
        <v>0.68859128596450025</v>
      </c>
      <c r="S38" s="49"/>
      <c r="T38" s="193"/>
      <c r="V38" s="194">
        <v>17102.413</v>
      </c>
    </row>
    <row r="39" spans="1:22" s="194" customFormat="1" ht="34.5" customHeight="1" x14ac:dyDescent="0.4">
      <c r="A39" s="196" t="s">
        <v>204</v>
      </c>
      <c r="B39" s="119" t="s">
        <v>203</v>
      </c>
      <c r="C39" s="142">
        <v>985</v>
      </c>
      <c r="D39" s="142">
        <v>845.52</v>
      </c>
      <c r="E39" s="142">
        <v>559.45500000000004</v>
      </c>
      <c r="F39" s="142">
        <f t="shared" si="10"/>
        <v>-286.06499999999994</v>
      </c>
      <c r="G39" s="191">
        <f t="shared" si="5"/>
        <v>0.66166974169741699</v>
      </c>
      <c r="H39" s="142">
        <f t="shared" si="21"/>
        <v>-425.54499999999996</v>
      </c>
      <c r="I39" s="191">
        <f t="shared" si="6"/>
        <v>0.56797461928934012</v>
      </c>
      <c r="J39" s="142">
        <v>398</v>
      </c>
      <c r="K39" s="142">
        <v>336.31</v>
      </c>
      <c r="L39" s="142">
        <f t="shared" si="20"/>
        <v>-61.69</v>
      </c>
      <c r="M39" s="191">
        <f t="shared" si="7"/>
        <v>0.84499999999999997</v>
      </c>
      <c r="N39" s="142"/>
      <c r="O39" s="142">
        <f>C39+J39</f>
        <v>1383</v>
      </c>
      <c r="P39" s="142">
        <f>E39+K39</f>
        <v>895.7650000000001</v>
      </c>
      <c r="Q39" s="142">
        <f>P39-O39</f>
        <v>-487.2349999999999</v>
      </c>
      <c r="R39" s="191">
        <f t="shared" si="9"/>
        <v>0.64769703543022428</v>
      </c>
      <c r="S39" s="49"/>
      <c r="T39" s="193"/>
      <c r="V39" s="194">
        <v>506.20000000000005</v>
      </c>
    </row>
    <row r="40" spans="1:22" s="194" customFormat="1" ht="50.25" customHeight="1" x14ac:dyDescent="0.4">
      <c r="A40" s="196" t="s">
        <v>130</v>
      </c>
      <c r="B40" s="119" t="s">
        <v>141</v>
      </c>
      <c r="C40" s="142">
        <v>21168.006000000001</v>
      </c>
      <c r="D40" s="142">
        <v>15934.376</v>
      </c>
      <c r="E40" s="142">
        <v>7630.1912599999996</v>
      </c>
      <c r="F40" s="142">
        <f t="shared" si="10"/>
        <v>-8304.1847400000006</v>
      </c>
      <c r="G40" s="191">
        <f t="shared" si="5"/>
        <v>0.47885096096640367</v>
      </c>
      <c r="H40" s="142">
        <f t="shared" si="21"/>
        <v>-13537.814740000002</v>
      </c>
      <c r="I40" s="191">
        <f t="shared" si="6"/>
        <v>0.36045866861526776</v>
      </c>
      <c r="J40" s="142">
        <v>369108.98164000001</v>
      </c>
      <c r="K40" s="142">
        <v>172806.49800999998</v>
      </c>
      <c r="L40" s="142">
        <f t="shared" si="20"/>
        <v>-196302.48363000003</v>
      </c>
      <c r="M40" s="191">
        <f t="shared" si="7"/>
        <v>0.46817202128812435</v>
      </c>
      <c r="N40" s="142"/>
      <c r="O40" s="142">
        <f>C40+J40</f>
        <v>390276.98764000001</v>
      </c>
      <c r="P40" s="142">
        <f>E40+K40</f>
        <v>180436.68926999997</v>
      </c>
      <c r="Q40" s="142">
        <f>P40-O40</f>
        <v>-209840.29837000003</v>
      </c>
      <c r="R40" s="191">
        <f t="shared" si="9"/>
        <v>0.4623298195496956</v>
      </c>
      <c r="S40" s="49"/>
      <c r="T40" s="193"/>
      <c r="V40" s="194">
        <v>2950.6240000000003</v>
      </c>
    </row>
    <row r="41" spans="1:22" s="194" customFormat="1" ht="78" customHeight="1" x14ac:dyDescent="0.4">
      <c r="A41" s="196" t="s">
        <v>175</v>
      </c>
      <c r="B41" s="119" t="s">
        <v>176</v>
      </c>
      <c r="C41" s="142">
        <v>84.222000000000008</v>
      </c>
      <c r="D41" s="142">
        <v>84.222000000000008</v>
      </c>
      <c r="E41" s="142">
        <v>84.221999999999994</v>
      </c>
      <c r="F41" s="142">
        <f t="shared" si="10"/>
        <v>0</v>
      </c>
      <c r="G41" s="191">
        <f t="shared" si="5"/>
        <v>0.99999999999999978</v>
      </c>
      <c r="H41" s="142">
        <f t="shared" si="21"/>
        <v>0</v>
      </c>
      <c r="I41" s="191">
        <f t="shared" si="6"/>
        <v>0.99999999999999978</v>
      </c>
      <c r="J41" s="142">
        <v>673468.99378999998</v>
      </c>
      <c r="K41" s="142">
        <v>97087.076459999997</v>
      </c>
      <c r="L41" s="142">
        <f t="shared" si="20"/>
        <v>-576381.91732999997</v>
      </c>
      <c r="M41" s="191">
        <f t="shared" si="7"/>
        <v>0.14415968271031276</v>
      </c>
      <c r="N41" s="142"/>
      <c r="O41" s="142">
        <f>C41+J41</f>
        <v>673553.21578999993</v>
      </c>
      <c r="P41" s="142">
        <f>E41+K41</f>
        <v>97171.298459999991</v>
      </c>
      <c r="Q41" s="142">
        <f>P41-O41</f>
        <v>-576381.91732999997</v>
      </c>
      <c r="R41" s="191">
        <f t="shared" si="9"/>
        <v>0.14426669813465193</v>
      </c>
      <c r="S41" s="49"/>
      <c r="T41" s="193">
        <v>1000</v>
      </c>
    </row>
    <row r="42" spans="1:22" s="75" customFormat="1" ht="30.75" customHeight="1" x14ac:dyDescent="0.35">
      <c r="A42" s="72" t="s">
        <v>128</v>
      </c>
      <c r="B42" s="118" t="s">
        <v>142</v>
      </c>
      <c r="C42" s="139">
        <f>C43+C44+C45+C46+C47+C48</f>
        <v>192365.56645000001</v>
      </c>
      <c r="D42" s="139">
        <f>D43+D44+D45+D46+D47+D48</f>
        <v>132425.87500000003</v>
      </c>
      <c r="E42" s="139">
        <f>SUM(E43:E47)</f>
        <v>73919.116039999994</v>
      </c>
      <c r="F42" s="139">
        <f t="shared" si="10"/>
        <v>-58506.758960000036</v>
      </c>
      <c r="G42" s="163">
        <f t="shared" si="5"/>
        <v>0.55819239283863498</v>
      </c>
      <c r="H42" s="139">
        <f t="shared" si="21"/>
        <v>-118446.45041000002</v>
      </c>
      <c r="I42" s="163">
        <f t="shared" si="6"/>
        <v>0.38426376094296055</v>
      </c>
      <c r="J42" s="140">
        <f>J43+J44+J45+J46+J47+J48</f>
        <v>62778.429609999999</v>
      </c>
      <c r="K42" s="140">
        <f>K43+K44+K45+K46+K47+K48</f>
        <v>32241.832789999997</v>
      </c>
      <c r="L42" s="140">
        <f t="shared" si="20"/>
        <v>-30536.596820000002</v>
      </c>
      <c r="M42" s="163">
        <f t="shared" si="7"/>
        <v>0.51358138440698087</v>
      </c>
      <c r="N42" s="139"/>
      <c r="O42" s="139">
        <f t="shared" si="18"/>
        <v>255143.99606</v>
      </c>
      <c r="P42" s="139">
        <f t="shared" si="19"/>
        <v>106160.94882999999</v>
      </c>
      <c r="Q42" s="139">
        <f t="shared" si="8"/>
        <v>-148983.04723000003</v>
      </c>
      <c r="R42" s="163">
        <f t="shared" si="9"/>
        <v>0.41608248859218716</v>
      </c>
      <c r="S42" s="73"/>
      <c r="T42" s="74"/>
      <c r="V42" s="75">
        <f>V43+V44+V45+V46+V47+V48</f>
        <v>43800.04</v>
      </c>
    </row>
    <row r="43" spans="1:22" s="194" customFormat="1" ht="40.5" customHeight="1" x14ac:dyDescent="0.4">
      <c r="A43" s="196" t="s">
        <v>129</v>
      </c>
      <c r="B43" s="119" t="s">
        <v>143</v>
      </c>
      <c r="C43" s="161">
        <v>63856.19945</v>
      </c>
      <c r="D43" s="161">
        <v>50884.628000000004</v>
      </c>
      <c r="E43" s="161">
        <v>40777.507469999997</v>
      </c>
      <c r="F43" s="161">
        <f t="shared" si="10"/>
        <v>-10107.120530000007</v>
      </c>
      <c r="G43" s="191">
        <f t="shared" si="5"/>
        <v>0.80137183021167013</v>
      </c>
      <c r="H43" s="161">
        <f t="shared" si="21"/>
        <v>-23078.691980000003</v>
      </c>
      <c r="I43" s="191">
        <f t="shared" si="6"/>
        <v>0.63858337673116872</v>
      </c>
      <c r="J43" s="142">
        <v>15463.47105</v>
      </c>
      <c r="K43" s="142">
        <v>8632.5750700000008</v>
      </c>
      <c r="L43" s="142">
        <f t="shared" ref="L43:L48" si="22">K43-J43</f>
        <v>-6830.8959799999993</v>
      </c>
      <c r="M43" s="191">
        <f t="shared" si="7"/>
        <v>0.55825597254893178</v>
      </c>
      <c r="N43" s="161"/>
      <c r="O43" s="161">
        <f t="shared" si="18"/>
        <v>79319.670500000007</v>
      </c>
      <c r="P43" s="161">
        <f t="shared" si="19"/>
        <v>49410.082539999996</v>
      </c>
      <c r="Q43" s="161">
        <f t="shared" si="8"/>
        <v>-29909.587960000012</v>
      </c>
      <c r="R43" s="191">
        <f t="shared" si="9"/>
        <v>0.62292344671300659</v>
      </c>
      <c r="S43" s="49"/>
      <c r="T43" s="193"/>
      <c r="V43" s="194">
        <v>13340.86</v>
      </c>
    </row>
    <row r="44" spans="1:22" s="194" customFormat="1" ht="33" customHeight="1" x14ac:dyDescent="0.4">
      <c r="A44" s="196" t="s">
        <v>144</v>
      </c>
      <c r="B44" s="119" t="s">
        <v>148</v>
      </c>
      <c r="C44" s="161">
        <v>46782.369999999995</v>
      </c>
      <c r="D44" s="161">
        <v>40446.67</v>
      </c>
      <c r="E44" s="161">
        <v>27084.255450000001</v>
      </c>
      <c r="F44" s="161">
        <f t="shared" si="10"/>
        <v>-13362.414549999998</v>
      </c>
      <c r="G44" s="191">
        <f t="shared" si="5"/>
        <v>0.66962880874989217</v>
      </c>
      <c r="H44" s="161">
        <f t="shared" si="21"/>
        <v>-19698.114549999995</v>
      </c>
      <c r="I44" s="191">
        <f t="shared" si="6"/>
        <v>0.57894149975728038</v>
      </c>
      <c r="J44" s="142">
        <v>29368.241000000002</v>
      </c>
      <c r="K44" s="142">
        <v>19992.261469999998</v>
      </c>
      <c r="L44" s="142">
        <f t="shared" si="22"/>
        <v>-9375.9795300000042</v>
      </c>
      <c r="M44" s="191">
        <f t="shared" si="7"/>
        <v>0.68074425941955452</v>
      </c>
      <c r="N44" s="161"/>
      <c r="O44" s="161">
        <f t="shared" si="18"/>
        <v>76150.611000000004</v>
      </c>
      <c r="P44" s="161">
        <f t="shared" si="19"/>
        <v>47076.516919999995</v>
      </c>
      <c r="Q44" s="161">
        <f>P44-O44</f>
        <v>-29074.09408000001</v>
      </c>
      <c r="R44" s="191">
        <f t="shared" si="9"/>
        <v>0.61820274718478607</v>
      </c>
      <c r="S44" s="49"/>
      <c r="T44" s="193"/>
      <c r="V44" s="194">
        <v>15799.526</v>
      </c>
    </row>
    <row r="45" spans="1:22" s="194" customFormat="1" ht="44.25" customHeight="1" x14ac:dyDescent="0.4">
      <c r="A45" s="196" t="s">
        <v>145</v>
      </c>
      <c r="B45" s="119" t="s">
        <v>149</v>
      </c>
      <c r="C45" s="161">
        <v>3230.1</v>
      </c>
      <c r="D45" s="161">
        <v>3169.1</v>
      </c>
      <c r="E45" s="161">
        <v>2121.2325599999999</v>
      </c>
      <c r="F45" s="161">
        <f t="shared" si="10"/>
        <v>-1047.86744</v>
      </c>
      <c r="G45" s="191">
        <f t="shared" si="5"/>
        <v>0.66934857214982169</v>
      </c>
      <c r="H45" s="161">
        <f t="shared" si="21"/>
        <v>-1108.86744</v>
      </c>
      <c r="I45" s="191">
        <f t="shared" si="6"/>
        <v>0.65670801523172662</v>
      </c>
      <c r="J45" s="142">
        <v>17636.717559999997</v>
      </c>
      <c r="K45" s="142">
        <v>3310.8642500000001</v>
      </c>
      <c r="L45" s="142">
        <f t="shared" si="22"/>
        <v>-14325.853309999997</v>
      </c>
      <c r="M45" s="191">
        <f t="shared" si="7"/>
        <v>0.18772564898975455</v>
      </c>
      <c r="N45" s="161"/>
      <c r="O45" s="161">
        <f t="shared" si="18"/>
        <v>20866.817559999996</v>
      </c>
      <c r="P45" s="161">
        <f t="shared" si="19"/>
        <v>5432.09681</v>
      </c>
      <c r="Q45" s="161">
        <f>P45-O45</f>
        <v>-15434.720749999997</v>
      </c>
      <c r="R45" s="191">
        <f t="shared" si="9"/>
        <v>0.2603222458039261</v>
      </c>
      <c r="S45" s="49"/>
      <c r="T45" s="193"/>
      <c r="V45" s="194">
        <v>310</v>
      </c>
    </row>
    <row r="46" spans="1:22" s="194" customFormat="1" ht="24.75" customHeight="1" x14ac:dyDescent="0.4">
      <c r="A46" s="196" t="s">
        <v>146</v>
      </c>
      <c r="B46" s="119" t="s">
        <v>255</v>
      </c>
      <c r="C46" s="161">
        <v>4375.6000000000004</v>
      </c>
      <c r="D46" s="161">
        <v>3601.1</v>
      </c>
      <c r="E46" s="161">
        <v>2774.38564</v>
      </c>
      <c r="F46" s="161">
        <f t="shared" si="10"/>
        <v>-826.71435999999994</v>
      </c>
      <c r="G46" s="191">
        <f t="shared" si="5"/>
        <v>0.77042726944544726</v>
      </c>
      <c r="H46" s="161">
        <f t="shared" ref="H46:H81" si="23">E46-C46</f>
        <v>-1601.2143600000004</v>
      </c>
      <c r="I46" s="191">
        <f t="shared" si="6"/>
        <v>0.63405833257153299</v>
      </c>
      <c r="J46" s="142">
        <v>310</v>
      </c>
      <c r="K46" s="142">
        <v>306.13200000000001</v>
      </c>
      <c r="L46" s="142">
        <f t="shared" si="22"/>
        <v>-3.867999999999995</v>
      </c>
      <c r="M46" s="191">
        <f t="shared" si="7"/>
        <v>0.9875225806451613</v>
      </c>
      <c r="N46" s="161"/>
      <c r="O46" s="161">
        <f t="shared" si="18"/>
        <v>4685.6000000000004</v>
      </c>
      <c r="P46" s="161">
        <f t="shared" si="19"/>
        <v>3080.51764</v>
      </c>
      <c r="Q46" s="161">
        <f>P46-O46</f>
        <v>-1605.0823600000003</v>
      </c>
      <c r="R46" s="191">
        <f t="shared" si="9"/>
        <v>0.65744358033122752</v>
      </c>
      <c r="S46" s="49"/>
      <c r="T46" s="193"/>
      <c r="V46" s="194">
        <v>599.29999999999995</v>
      </c>
    </row>
    <row r="47" spans="1:22" s="194" customFormat="1" ht="25.5" customHeight="1" x14ac:dyDescent="0.4">
      <c r="A47" s="196" t="s">
        <v>177</v>
      </c>
      <c r="B47" s="119" t="s">
        <v>178</v>
      </c>
      <c r="C47" s="161">
        <v>1161.7350000000001</v>
      </c>
      <c r="D47" s="161">
        <v>1161.7350000000001</v>
      </c>
      <c r="E47" s="161">
        <v>1161.7349199999999</v>
      </c>
      <c r="F47" s="161">
        <f>E47-D47</f>
        <v>-8.0000000252766768E-5</v>
      </c>
      <c r="G47" s="191">
        <f t="shared" si="5"/>
        <v>0.99999993113747954</v>
      </c>
      <c r="H47" s="161">
        <f t="shared" si="23"/>
        <v>-8.0000000252766768E-5</v>
      </c>
      <c r="I47" s="191">
        <f t="shared" si="6"/>
        <v>0.99999993113747954</v>
      </c>
      <c r="J47" s="142">
        <v>0</v>
      </c>
      <c r="K47" s="142">
        <v>0</v>
      </c>
      <c r="L47" s="142">
        <f t="shared" si="22"/>
        <v>0</v>
      </c>
      <c r="M47" s="191" t="str">
        <f t="shared" si="7"/>
        <v/>
      </c>
      <c r="N47" s="161"/>
      <c r="O47" s="161">
        <f t="shared" si="18"/>
        <v>1161.7350000000001</v>
      </c>
      <c r="P47" s="161">
        <f t="shared" si="19"/>
        <v>1161.7349199999999</v>
      </c>
      <c r="Q47" s="161">
        <f>P47-O47</f>
        <v>-8.0000000252766768E-5</v>
      </c>
      <c r="R47" s="191">
        <f t="shared" si="9"/>
        <v>0.99999993113747954</v>
      </c>
      <c r="S47" s="49"/>
      <c r="T47" s="193"/>
      <c r="V47" s="194">
        <v>0</v>
      </c>
    </row>
    <row r="48" spans="1:22" s="194" customFormat="1" ht="24.75" customHeight="1" x14ac:dyDescent="0.4">
      <c r="A48" s="196" t="s">
        <v>147</v>
      </c>
      <c r="B48" s="119" t="s">
        <v>75</v>
      </c>
      <c r="C48" s="161">
        <v>72959.562000000005</v>
      </c>
      <c r="D48" s="161">
        <v>33162.642</v>
      </c>
      <c r="E48" s="161">
        <v>0</v>
      </c>
      <c r="F48" s="161">
        <f>E48-D48</f>
        <v>-33162.642</v>
      </c>
      <c r="G48" s="191">
        <f t="shared" si="5"/>
        <v>0</v>
      </c>
      <c r="H48" s="161">
        <f t="shared" si="23"/>
        <v>-72959.562000000005</v>
      </c>
      <c r="I48" s="191">
        <f t="shared" si="6"/>
        <v>0</v>
      </c>
      <c r="J48" s="142">
        <v>0</v>
      </c>
      <c r="K48" s="142">
        <v>0</v>
      </c>
      <c r="L48" s="142">
        <f t="shared" si="22"/>
        <v>0</v>
      </c>
      <c r="M48" s="191" t="str">
        <f t="shared" si="7"/>
        <v/>
      </c>
      <c r="N48" s="161"/>
      <c r="O48" s="161">
        <f t="shared" si="18"/>
        <v>72959.562000000005</v>
      </c>
      <c r="P48" s="161">
        <f t="shared" si="19"/>
        <v>0</v>
      </c>
      <c r="Q48" s="161">
        <f>P48-O48</f>
        <v>-72959.562000000005</v>
      </c>
      <c r="R48" s="191">
        <f t="shared" si="9"/>
        <v>0</v>
      </c>
      <c r="S48" s="193"/>
      <c r="T48" s="193"/>
      <c r="V48" s="194">
        <v>13750.354000000001</v>
      </c>
    </row>
    <row r="49" spans="1:22" s="12" customFormat="1" ht="20.25" customHeight="1" x14ac:dyDescent="0.3">
      <c r="A49" s="62" t="s">
        <v>25</v>
      </c>
      <c r="B49" s="120" t="s">
        <v>26</v>
      </c>
      <c r="C49" s="143">
        <f>C6+C10+C11+C12+C31+C32+C33+C34+C42</f>
        <v>11646118.730300002</v>
      </c>
      <c r="D49" s="143">
        <f>D6+D10+D11+D12+D31+D32+D33+D34+D42</f>
        <v>8973439.0868300013</v>
      </c>
      <c r="E49" s="143">
        <f>E6+E10+E11+E12+E31+E32+E33+E34+E42</f>
        <v>7920193.1655999999</v>
      </c>
      <c r="F49" s="143">
        <f t="shared" si="10"/>
        <v>-1053245.9212300014</v>
      </c>
      <c r="G49" s="167">
        <f>IFERROR(E49/D49,"")</f>
        <v>0.88262628062235216</v>
      </c>
      <c r="H49" s="143">
        <f t="shared" si="23"/>
        <v>-3725925.5647000019</v>
      </c>
      <c r="I49" s="167">
        <f>IFERROR(E49/C49,"")</f>
        <v>0.68007147694569114</v>
      </c>
      <c r="J49" s="143">
        <f>J6+J10+J11+J12+J31+J32+J33+J34+J42</f>
        <v>3393426.8158100001</v>
      </c>
      <c r="K49" s="143">
        <f>K6+K10+K11+K12+K31+K32+K33+K34+K42</f>
        <v>1386064.84656</v>
      </c>
      <c r="L49" s="143">
        <f>L6+L10+L11+L12+L31+L32+L33+L34+L42</f>
        <v>-2007361.9692500001</v>
      </c>
      <c r="M49" s="167">
        <f>IFERROR(K49/J49,"")</f>
        <v>0.4084557946269281</v>
      </c>
      <c r="N49" s="143" t="e">
        <f>#REF!+#REF!</f>
        <v>#REF!</v>
      </c>
      <c r="O49" s="143">
        <f t="shared" ref="O49:O89" si="24">C49+J49</f>
        <v>15039545.546110002</v>
      </c>
      <c r="P49" s="143">
        <f t="shared" ref="P49:P66" si="25">E49+K49</f>
        <v>9306258.0121599995</v>
      </c>
      <c r="Q49" s="143">
        <f t="shared" si="8"/>
        <v>-5733287.5339500029</v>
      </c>
      <c r="R49" s="167">
        <f>IFERROR(P49/O49,"")</f>
        <v>0.61878585251314822</v>
      </c>
      <c r="S49" s="25"/>
      <c r="T49" s="26"/>
      <c r="V49" s="12">
        <f>V6+V10+V11+V12+V31+V32+V33+V34+V42</f>
        <v>1942851.7473299997</v>
      </c>
    </row>
    <row r="50" spans="1:22" s="48" customFormat="1" ht="24" customHeight="1" x14ac:dyDescent="0.4">
      <c r="A50" s="63" t="s">
        <v>163</v>
      </c>
      <c r="B50" s="114" t="s">
        <v>133</v>
      </c>
      <c r="C50" s="142">
        <v>56677.1</v>
      </c>
      <c r="D50" s="142">
        <v>42507.9</v>
      </c>
      <c r="E50" s="142">
        <v>42507.9</v>
      </c>
      <c r="F50" s="142">
        <f>E50-D50</f>
        <v>0</v>
      </c>
      <c r="G50" s="206">
        <f>IFERROR(E50/D50,"")</f>
        <v>1</v>
      </c>
      <c r="H50" s="142">
        <f t="shared" si="23"/>
        <v>-14169.199999999997</v>
      </c>
      <c r="I50" s="206">
        <f>IFERROR(E50/C50,"")</f>
        <v>0.75000132328577152</v>
      </c>
      <c r="J50" s="142">
        <v>0</v>
      </c>
      <c r="K50" s="142">
        <v>0</v>
      </c>
      <c r="L50" s="142">
        <f>K50-J50</f>
        <v>0</v>
      </c>
      <c r="M50" s="206" t="str">
        <f>IFERROR(K50/J50,"")</f>
        <v/>
      </c>
      <c r="N50" s="142" t="e">
        <f>#REF!+#REF!</f>
        <v>#REF!</v>
      </c>
      <c r="O50" s="142">
        <f>C50+J50</f>
        <v>56677.1</v>
      </c>
      <c r="P50" s="142">
        <f>E50+K50</f>
        <v>42507.9</v>
      </c>
      <c r="Q50" s="142">
        <f t="shared" si="8"/>
        <v>-14169.199999999997</v>
      </c>
      <c r="R50" s="191">
        <f>IFERROR(P50/O50,"")</f>
        <v>0.75000132328577152</v>
      </c>
      <c r="S50" s="47"/>
      <c r="T50" s="47"/>
    </row>
    <row r="51" spans="1:22" s="48" customFormat="1" ht="90.75" customHeight="1" x14ac:dyDescent="0.4">
      <c r="A51" s="63" t="s">
        <v>164</v>
      </c>
      <c r="B51" s="114" t="s">
        <v>165</v>
      </c>
      <c r="C51" s="142">
        <v>193930.61000000002</v>
      </c>
      <c r="D51" s="142">
        <v>190527.76</v>
      </c>
      <c r="E51" s="142">
        <v>171592.80694000001</v>
      </c>
      <c r="F51" s="142">
        <f t="shared" si="10"/>
        <v>-18934.95306</v>
      </c>
      <c r="G51" s="207">
        <f>IFERROR(E51/D51,"")</f>
        <v>0.90061840300856943</v>
      </c>
      <c r="H51" s="142">
        <f t="shared" si="23"/>
        <v>-22337.803060000006</v>
      </c>
      <c r="I51" s="207">
        <f>IFERROR(E51/C51,"")</f>
        <v>0.88481548601327042</v>
      </c>
      <c r="J51" s="142">
        <v>113322.12699999999</v>
      </c>
      <c r="K51" s="142">
        <v>80025.232000000004</v>
      </c>
      <c r="L51" s="142">
        <f>K51-J51</f>
        <v>-33296.89499999999</v>
      </c>
      <c r="M51" s="207">
        <f>IFERROR(K51/J51,"")</f>
        <v>0.70617481438554364</v>
      </c>
      <c r="N51" s="142"/>
      <c r="O51" s="142">
        <f>C51+J51</f>
        <v>307252.73700000002</v>
      </c>
      <c r="P51" s="142">
        <f>E51+K51</f>
        <v>251618.03894</v>
      </c>
      <c r="Q51" s="142">
        <f t="shared" si="8"/>
        <v>-55634.698060000024</v>
      </c>
      <c r="R51" s="191">
        <f>IFERROR(P51/O51,"")</f>
        <v>0.81892855177397483</v>
      </c>
      <c r="S51" s="47"/>
      <c r="T51" s="47"/>
    </row>
    <row r="52" spans="1:22" s="25" customFormat="1" ht="21" customHeight="1" x14ac:dyDescent="0.35">
      <c r="A52" s="64" t="s">
        <v>27</v>
      </c>
      <c r="B52" s="121" t="s">
        <v>134</v>
      </c>
      <c r="C52" s="144">
        <f>C49+C50+C51</f>
        <v>11896726.440300001</v>
      </c>
      <c r="D52" s="144">
        <f>D49+D50+D51</f>
        <v>9206474.7468300015</v>
      </c>
      <c r="E52" s="144">
        <f>E49+E50+E51</f>
        <v>8134293.8725399999</v>
      </c>
      <c r="F52" s="144">
        <f t="shared" si="10"/>
        <v>-1072180.8742900016</v>
      </c>
      <c r="G52" s="168">
        <f>IFERROR(E52/D52,"")</f>
        <v>0.88354056207462273</v>
      </c>
      <c r="H52" s="144">
        <f t="shared" si="23"/>
        <v>-3762432.5677600009</v>
      </c>
      <c r="I52" s="168">
        <f>IFERROR(E52/C52,"")</f>
        <v>0.68374219692781946</v>
      </c>
      <c r="J52" s="144">
        <f>J49+J50+J51</f>
        <v>3506748.9428099999</v>
      </c>
      <c r="K52" s="144">
        <f>K49+K50+K51</f>
        <v>1466090.0785600001</v>
      </c>
      <c r="L52" s="144">
        <f>L49+L50+L51</f>
        <v>-2040658.8642500001</v>
      </c>
      <c r="M52" s="168">
        <f>IFERROR(K52/J52,"")</f>
        <v>0.41807671506281385</v>
      </c>
      <c r="N52" s="144" t="e">
        <f>#REF!+#REF!</f>
        <v>#REF!</v>
      </c>
      <c r="O52" s="144">
        <f t="shared" si="24"/>
        <v>15403475.383110002</v>
      </c>
      <c r="P52" s="144">
        <f t="shared" si="25"/>
        <v>9600383.9510999992</v>
      </c>
      <c r="Q52" s="144">
        <f t="shared" si="8"/>
        <v>-5803091.4320100024</v>
      </c>
      <c r="R52" s="168">
        <f>IFERROR(P52/O52,"")</f>
        <v>0.62326090134352896</v>
      </c>
    </row>
    <row r="53" spans="1:22" s="25" customFormat="1" ht="37.5" hidden="1" customHeight="1" x14ac:dyDescent="0.35">
      <c r="A53" s="65" t="s">
        <v>28</v>
      </c>
      <c r="B53" s="122" t="s">
        <v>29</v>
      </c>
      <c r="C53" s="145"/>
      <c r="D53" s="247"/>
      <c r="E53" s="247"/>
      <c r="F53" s="146">
        <f t="shared" si="10"/>
        <v>0</v>
      </c>
      <c r="G53" s="168" t="str">
        <f t="shared" ref="G53:G89" si="26">IFERROR(E53/D53,"")</f>
        <v/>
      </c>
      <c r="H53" s="146">
        <f t="shared" si="23"/>
        <v>0</v>
      </c>
      <c r="I53" s="168" t="str">
        <f t="shared" ref="I53:I89" si="27">IFERROR(E53/C53,"")</f>
        <v/>
      </c>
      <c r="J53" s="181"/>
      <c r="K53" s="181"/>
      <c r="L53" s="181" t="e">
        <f>K53-#REF!</f>
        <v>#REF!</v>
      </c>
      <c r="M53" s="168" t="str">
        <f t="shared" ref="M53:M89" si="28">IFERROR(K53/J53,"")</f>
        <v/>
      </c>
      <c r="N53" s="147"/>
      <c r="O53" s="146">
        <f t="shared" si="24"/>
        <v>0</v>
      </c>
      <c r="P53" s="146">
        <f t="shared" si="25"/>
        <v>0</v>
      </c>
      <c r="Q53" s="146">
        <f t="shared" si="8"/>
        <v>0</v>
      </c>
      <c r="R53" s="168" t="str">
        <f t="shared" ref="R53:R89" si="29">IFERROR(P53/O53,"")</f>
        <v/>
      </c>
    </row>
    <row r="54" spans="1:22" ht="20.25" hidden="1" customHeight="1" x14ac:dyDescent="0.4">
      <c r="A54" s="66"/>
      <c r="B54" s="123" t="s">
        <v>30</v>
      </c>
      <c r="C54" s="248"/>
      <c r="D54" s="248"/>
      <c r="E54" s="248"/>
      <c r="F54" s="148">
        <f t="shared" si="10"/>
        <v>0</v>
      </c>
      <c r="G54" s="168" t="str">
        <f t="shared" si="26"/>
        <v/>
      </c>
      <c r="H54" s="148">
        <f t="shared" si="23"/>
        <v>0</v>
      </c>
      <c r="I54" s="168" t="str">
        <f t="shared" si="27"/>
        <v/>
      </c>
      <c r="J54" s="175"/>
      <c r="K54" s="175"/>
      <c r="L54" s="175" t="e">
        <f>K54-#REF!</f>
        <v>#REF!</v>
      </c>
      <c r="M54" s="168" t="str">
        <f t="shared" si="28"/>
        <v/>
      </c>
      <c r="N54" s="149"/>
      <c r="O54" s="148">
        <f t="shared" si="24"/>
        <v>0</v>
      </c>
      <c r="P54" s="148">
        <f t="shared" si="25"/>
        <v>0</v>
      </c>
      <c r="Q54" s="148">
        <f t="shared" si="8"/>
        <v>0</v>
      </c>
      <c r="R54" s="168" t="str">
        <f t="shared" si="29"/>
        <v/>
      </c>
    </row>
    <row r="55" spans="1:22" ht="60.75" hidden="1" customHeight="1" x14ac:dyDescent="0.4">
      <c r="A55" s="67">
        <v>406</v>
      </c>
      <c r="B55" s="124" t="s">
        <v>31</v>
      </c>
      <c r="C55" s="248"/>
      <c r="D55" s="248"/>
      <c r="E55" s="248"/>
      <c r="F55" s="148">
        <f t="shared" si="10"/>
        <v>0</v>
      </c>
      <c r="G55" s="168" t="str">
        <f t="shared" si="26"/>
        <v/>
      </c>
      <c r="H55" s="148">
        <f t="shared" si="23"/>
        <v>0</v>
      </c>
      <c r="I55" s="168" t="str">
        <f t="shared" si="27"/>
        <v/>
      </c>
      <c r="J55" s="175"/>
      <c r="K55" s="175"/>
      <c r="L55" s="175" t="e">
        <f>K55-#REF!</f>
        <v>#REF!</v>
      </c>
      <c r="M55" s="168" t="str">
        <f t="shared" si="28"/>
        <v/>
      </c>
      <c r="N55" s="149"/>
      <c r="O55" s="148">
        <f t="shared" si="24"/>
        <v>0</v>
      </c>
      <c r="P55" s="148">
        <f t="shared" si="25"/>
        <v>0</v>
      </c>
      <c r="Q55" s="148">
        <f t="shared" si="8"/>
        <v>0</v>
      </c>
      <c r="R55" s="168" t="str">
        <f t="shared" si="29"/>
        <v/>
      </c>
    </row>
    <row r="56" spans="1:22" ht="20.25" hidden="1" customHeight="1" x14ac:dyDescent="0.4">
      <c r="A56" s="67">
        <v>406.1</v>
      </c>
      <c r="B56" s="125" t="s">
        <v>32</v>
      </c>
      <c r="C56" s="249"/>
      <c r="D56" s="249"/>
      <c r="E56" s="249"/>
      <c r="F56" s="150">
        <f t="shared" si="10"/>
        <v>0</v>
      </c>
      <c r="G56" s="168" t="str">
        <f t="shared" si="26"/>
        <v/>
      </c>
      <c r="H56" s="150">
        <f t="shared" si="23"/>
        <v>0</v>
      </c>
      <c r="I56" s="168" t="str">
        <f t="shared" si="27"/>
        <v/>
      </c>
      <c r="J56" s="180"/>
      <c r="K56" s="180"/>
      <c r="L56" s="180" t="e">
        <f>K56-#REF!</f>
        <v>#REF!</v>
      </c>
      <c r="M56" s="168" t="str">
        <f t="shared" si="28"/>
        <v/>
      </c>
      <c r="N56" s="149"/>
      <c r="O56" s="150">
        <f t="shared" si="24"/>
        <v>0</v>
      </c>
      <c r="P56" s="150">
        <f t="shared" si="25"/>
        <v>0</v>
      </c>
      <c r="Q56" s="150">
        <f t="shared" si="8"/>
        <v>0</v>
      </c>
      <c r="R56" s="168" t="str">
        <f t="shared" si="29"/>
        <v/>
      </c>
    </row>
    <row r="57" spans="1:22" ht="20.25" hidden="1" customHeight="1" x14ac:dyDescent="0.4">
      <c r="A57" s="67">
        <v>406.2</v>
      </c>
      <c r="B57" s="125" t="s">
        <v>33</v>
      </c>
      <c r="C57" s="249"/>
      <c r="D57" s="249"/>
      <c r="E57" s="249"/>
      <c r="F57" s="150">
        <f t="shared" si="10"/>
        <v>0</v>
      </c>
      <c r="G57" s="168" t="str">
        <f t="shared" si="26"/>
        <v/>
      </c>
      <c r="H57" s="150">
        <f t="shared" si="23"/>
        <v>0</v>
      </c>
      <c r="I57" s="168" t="str">
        <f t="shared" si="27"/>
        <v/>
      </c>
      <c r="J57" s="180"/>
      <c r="K57" s="180"/>
      <c r="L57" s="180" t="e">
        <f>K57-#REF!</f>
        <v>#REF!</v>
      </c>
      <c r="M57" s="168" t="str">
        <f t="shared" si="28"/>
        <v/>
      </c>
      <c r="N57" s="149"/>
      <c r="O57" s="150">
        <f t="shared" si="24"/>
        <v>0</v>
      </c>
      <c r="P57" s="150">
        <f t="shared" si="25"/>
        <v>0</v>
      </c>
      <c r="Q57" s="150">
        <f t="shared" si="8"/>
        <v>0</v>
      </c>
      <c r="R57" s="168" t="str">
        <f t="shared" si="29"/>
        <v/>
      </c>
    </row>
    <row r="58" spans="1:22" ht="60.75" hidden="1" customHeight="1" x14ac:dyDescent="0.4">
      <c r="A58" s="67">
        <v>201</v>
      </c>
      <c r="B58" s="124" t="s">
        <v>34</v>
      </c>
      <c r="C58" s="248"/>
      <c r="D58" s="248"/>
      <c r="E58" s="248"/>
      <c r="F58" s="148">
        <f t="shared" si="10"/>
        <v>0</v>
      </c>
      <c r="G58" s="168" t="str">
        <f t="shared" si="26"/>
        <v/>
      </c>
      <c r="H58" s="148">
        <f t="shared" si="23"/>
        <v>0</v>
      </c>
      <c r="I58" s="168" t="str">
        <f t="shared" si="27"/>
        <v/>
      </c>
      <c r="J58" s="175"/>
      <c r="K58" s="175"/>
      <c r="L58" s="175" t="e">
        <f>K58-#REF!</f>
        <v>#REF!</v>
      </c>
      <c r="M58" s="168" t="str">
        <f t="shared" si="28"/>
        <v/>
      </c>
      <c r="N58" s="149"/>
      <c r="O58" s="148">
        <f t="shared" si="24"/>
        <v>0</v>
      </c>
      <c r="P58" s="148">
        <f t="shared" si="25"/>
        <v>0</v>
      </c>
      <c r="Q58" s="148">
        <f t="shared" si="8"/>
        <v>0</v>
      </c>
      <c r="R58" s="168" t="str">
        <f t="shared" si="29"/>
        <v/>
      </c>
    </row>
    <row r="59" spans="1:22" ht="20.25" hidden="1" customHeight="1" x14ac:dyDescent="0.4">
      <c r="A59" s="66">
        <v>201.01</v>
      </c>
      <c r="B59" s="126" t="s">
        <v>35</v>
      </c>
      <c r="C59" s="248"/>
      <c r="D59" s="248"/>
      <c r="E59" s="248"/>
      <c r="F59" s="148">
        <f t="shared" si="10"/>
        <v>0</v>
      </c>
      <c r="G59" s="168" t="str">
        <f t="shared" si="26"/>
        <v/>
      </c>
      <c r="H59" s="148">
        <f t="shared" si="23"/>
        <v>0</v>
      </c>
      <c r="I59" s="168" t="str">
        <f t="shared" si="27"/>
        <v/>
      </c>
      <c r="J59" s="175"/>
      <c r="K59" s="175"/>
      <c r="L59" s="175" t="e">
        <f>K59-#REF!</f>
        <v>#REF!</v>
      </c>
      <c r="M59" s="168" t="str">
        <f t="shared" si="28"/>
        <v/>
      </c>
      <c r="N59" s="149"/>
      <c r="O59" s="148">
        <f t="shared" si="24"/>
        <v>0</v>
      </c>
      <c r="P59" s="148">
        <f t="shared" si="25"/>
        <v>0</v>
      </c>
      <c r="Q59" s="148">
        <f t="shared" si="8"/>
        <v>0</v>
      </c>
      <c r="R59" s="168" t="str">
        <f t="shared" si="29"/>
        <v/>
      </c>
    </row>
    <row r="60" spans="1:22" ht="15" hidden="1" customHeight="1" x14ac:dyDescent="0.4">
      <c r="A60" s="66">
        <v>201.011</v>
      </c>
      <c r="B60" s="127" t="s">
        <v>36</v>
      </c>
      <c r="C60" s="249"/>
      <c r="D60" s="249"/>
      <c r="E60" s="249"/>
      <c r="F60" s="150">
        <f t="shared" si="10"/>
        <v>0</v>
      </c>
      <c r="G60" s="168" t="str">
        <f t="shared" si="26"/>
        <v/>
      </c>
      <c r="H60" s="150">
        <f t="shared" si="23"/>
        <v>0</v>
      </c>
      <c r="I60" s="168" t="str">
        <f t="shared" si="27"/>
        <v/>
      </c>
      <c r="J60" s="180"/>
      <c r="K60" s="180"/>
      <c r="L60" s="180" t="e">
        <f>K60-#REF!</f>
        <v>#REF!</v>
      </c>
      <c r="M60" s="168" t="str">
        <f t="shared" si="28"/>
        <v/>
      </c>
      <c r="N60" s="149"/>
      <c r="O60" s="150">
        <f t="shared" si="24"/>
        <v>0</v>
      </c>
      <c r="P60" s="150">
        <f t="shared" si="25"/>
        <v>0</v>
      </c>
      <c r="Q60" s="150">
        <f t="shared" si="8"/>
        <v>0</v>
      </c>
      <c r="R60" s="168" t="str">
        <f t="shared" si="29"/>
        <v/>
      </c>
    </row>
    <row r="61" spans="1:22" ht="20.25" hidden="1" customHeight="1" x14ac:dyDescent="0.4">
      <c r="A61" s="66">
        <v>201.012</v>
      </c>
      <c r="B61" s="127" t="s">
        <v>37</v>
      </c>
      <c r="C61" s="249"/>
      <c r="D61" s="249"/>
      <c r="E61" s="249"/>
      <c r="F61" s="150">
        <f t="shared" si="10"/>
        <v>0</v>
      </c>
      <c r="G61" s="168" t="str">
        <f t="shared" si="26"/>
        <v/>
      </c>
      <c r="H61" s="150">
        <f t="shared" si="23"/>
        <v>0</v>
      </c>
      <c r="I61" s="168" t="str">
        <f t="shared" si="27"/>
        <v/>
      </c>
      <c r="J61" s="180"/>
      <c r="K61" s="180"/>
      <c r="L61" s="180" t="e">
        <f>K61-#REF!</f>
        <v>#REF!</v>
      </c>
      <c r="M61" s="168" t="str">
        <f t="shared" si="28"/>
        <v/>
      </c>
      <c r="N61" s="149"/>
      <c r="O61" s="150">
        <f t="shared" si="24"/>
        <v>0</v>
      </c>
      <c r="P61" s="150">
        <f t="shared" si="25"/>
        <v>0</v>
      </c>
      <c r="Q61" s="150">
        <f t="shared" si="8"/>
        <v>0</v>
      </c>
      <c r="R61" s="168" t="str">
        <f t="shared" si="29"/>
        <v/>
      </c>
    </row>
    <row r="62" spans="1:22" ht="20.25" hidden="1" customHeight="1" x14ac:dyDescent="0.4">
      <c r="A62" s="66">
        <v>201.02</v>
      </c>
      <c r="B62" s="128" t="s">
        <v>38</v>
      </c>
      <c r="C62" s="248"/>
      <c r="D62" s="248"/>
      <c r="E62" s="248"/>
      <c r="F62" s="148">
        <f t="shared" si="10"/>
        <v>0</v>
      </c>
      <c r="G62" s="168" t="str">
        <f t="shared" si="26"/>
        <v/>
      </c>
      <c r="H62" s="148">
        <f t="shared" si="23"/>
        <v>0</v>
      </c>
      <c r="I62" s="168" t="str">
        <f t="shared" si="27"/>
        <v/>
      </c>
      <c r="J62" s="175"/>
      <c r="K62" s="175"/>
      <c r="L62" s="175" t="e">
        <f>K62-#REF!</f>
        <v>#REF!</v>
      </c>
      <c r="M62" s="168" t="str">
        <f t="shared" si="28"/>
        <v/>
      </c>
      <c r="N62" s="149"/>
      <c r="O62" s="148">
        <f t="shared" si="24"/>
        <v>0</v>
      </c>
      <c r="P62" s="148">
        <f t="shared" si="25"/>
        <v>0</v>
      </c>
      <c r="Q62" s="148">
        <f t="shared" si="8"/>
        <v>0</v>
      </c>
      <c r="R62" s="168" t="str">
        <f t="shared" si="29"/>
        <v/>
      </c>
    </row>
    <row r="63" spans="1:22" ht="20.25" hidden="1" customHeight="1" x14ac:dyDescent="0.4">
      <c r="A63" s="66">
        <v>201.02099999999999</v>
      </c>
      <c r="B63" s="127" t="s">
        <v>36</v>
      </c>
      <c r="C63" s="249"/>
      <c r="D63" s="249"/>
      <c r="E63" s="249"/>
      <c r="F63" s="150">
        <f t="shared" si="10"/>
        <v>0</v>
      </c>
      <c r="G63" s="168" t="str">
        <f t="shared" si="26"/>
        <v/>
      </c>
      <c r="H63" s="150">
        <f t="shared" si="23"/>
        <v>0</v>
      </c>
      <c r="I63" s="168" t="str">
        <f t="shared" si="27"/>
        <v/>
      </c>
      <c r="J63" s="180"/>
      <c r="K63" s="180"/>
      <c r="L63" s="180" t="e">
        <f>K63-#REF!</f>
        <v>#REF!</v>
      </c>
      <c r="M63" s="168" t="str">
        <f t="shared" si="28"/>
        <v/>
      </c>
      <c r="N63" s="149"/>
      <c r="O63" s="150">
        <f t="shared" si="24"/>
        <v>0</v>
      </c>
      <c r="P63" s="150">
        <f t="shared" si="25"/>
        <v>0</v>
      </c>
      <c r="Q63" s="150">
        <f t="shared" si="8"/>
        <v>0</v>
      </c>
      <c r="R63" s="168" t="str">
        <f t="shared" si="29"/>
        <v/>
      </c>
    </row>
    <row r="64" spans="1:22" ht="20.25" hidden="1" customHeight="1" x14ac:dyDescent="0.4">
      <c r="A64" s="66">
        <v>201.02199999999999</v>
      </c>
      <c r="B64" s="127" t="s">
        <v>37</v>
      </c>
      <c r="C64" s="249"/>
      <c r="D64" s="249"/>
      <c r="E64" s="249"/>
      <c r="F64" s="150">
        <f t="shared" si="10"/>
        <v>0</v>
      </c>
      <c r="G64" s="168" t="str">
        <f t="shared" si="26"/>
        <v/>
      </c>
      <c r="H64" s="150">
        <f t="shared" si="23"/>
        <v>0</v>
      </c>
      <c r="I64" s="168" t="str">
        <f t="shared" si="27"/>
        <v/>
      </c>
      <c r="J64" s="180"/>
      <c r="K64" s="180"/>
      <c r="L64" s="180" t="e">
        <f>K64-#REF!</f>
        <v>#REF!</v>
      </c>
      <c r="M64" s="168" t="str">
        <f t="shared" si="28"/>
        <v/>
      </c>
      <c r="N64" s="149"/>
      <c r="O64" s="150">
        <f t="shared" si="24"/>
        <v>0</v>
      </c>
      <c r="P64" s="150">
        <f t="shared" si="25"/>
        <v>0</v>
      </c>
      <c r="Q64" s="150">
        <f t="shared" si="8"/>
        <v>0</v>
      </c>
      <c r="R64" s="168" t="str">
        <f t="shared" si="29"/>
        <v/>
      </c>
    </row>
    <row r="65" spans="1:18" ht="40.5" hidden="1" customHeight="1" x14ac:dyDescent="0.4">
      <c r="A65" s="66">
        <v>201.03</v>
      </c>
      <c r="B65" s="128" t="s">
        <v>39</v>
      </c>
      <c r="C65" s="248"/>
      <c r="D65" s="248"/>
      <c r="E65" s="248"/>
      <c r="F65" s="148">
        <f t="shared" si="10"/>
        <v>0</v>
      </c>
      <c r="G65" s="168" t="str">
        <f t="shared" si="26"/>
        <v/>
      </c>
      <c r="H65" s="148">
        <f t="shared" si="23"/>
        <v>0</v>
      </c>
      <c r="I65" s="168" t="str">
        <f t="shared" si="27"/>
        <v/>
      </c>
      <c r="J65" s="175"/>
      <c r="K65" s="175"/>
      <c r="L65" s="175" t="e">
        <f>K65-#REF!</f>
        <v>#REF!</v>
      </c>
      <c r="M65" s="168" t="str">
        <f t="shared" si="28"/>
        <v/>
      </c>
      <c r="N65" s="149"/>
      <c r="O65" s="148">
        <f t="shared" si="24"/>
        <v>0</v>
      </c>
      <c r="P65" s="148">
        <f t="shared" si="25"/>
        <v>0</v>
      </c>
      <c r="Q65" s="148">
        <f t="shared" si="8"/>
        <v>0</v>
      </c>
      <c r="R65" s="168" t="str">
        <f t="shared" si="29"/>
        <v/>
      </c>
    </row>
    <row r="66" spans="1:18" ht="20.25" hidden="1" customHeight="1" x14ac:dyDescent="0.4">
      <c r="A66" s="66">
        <v>201.03100000000001</v>
      </c>
      <c r="B66" s="127" t="s">
        <v>36</v>
      </c>
      <c r="C66" s="249"/>
      <c r="D66" s="249"/>
      <c r="E66" s="249"/>
      <c r="F66" s="150">
        <f t="shared" si="10"/>
        <v>0</v>
      </c>
      <c r="G66" s="168" t="str">
        <f t="shared" si="26"/>
        <v/>
      </c>
      <c r="H66" s="150">
        <f t="shared" si="23"/>
        <v>0</v>
      </c>
      <c r="I66" s="168" t="str">
        <f t="shared" si="27"/>
        <v/>
      </c>
      <c r="J66" s="180"/>
      <c r="K66" s="180"/>
      <c r="L66" s="180" t="e">
        <f>K66-#REF!</f>
        <v>#REF!</v>
      </c>
      <c r="M66" s="168" t="str">
        <f t="shared" si="28"/>
        <v/>
      </c>
      <c r="N66" s="149"/>
      <c r="O66" s="150">
        <f t="shared" si="24"/>
        <v>0</v>
      </c>
      <c r="P66" s="150">
        <f t="shared" si="25"/>
        <v>0</v>
      </c>
      <c r="Q66" s="150">
        <f t="shared" si="8"/>
        <v>0</v>
      </c>
      <c r="R66" s="168" t="str">
        <f t="shared" si="29"/>
        <v/>
      </c>
    </row>
    <row r="67" spans="1:18" ht="20.25" hidden="1" customHeight="1" x14ac:dyDescent="0.4">
      <c r="A67" s="66">
        <v>201.03200000000001</v>
      </c>
      <c r="B67" s="127" t="s">
        <v>37</v>
      </c>
      <c r="C67" s="249"/>
      <c r="D67" s="249"/>
      <c r="E67" s="249"/>
      <c r="F67" s="150">
        <f t="shared" si="10"/>
        <v>0</v>
      </c>
      <c r="G67" s="168" t="str">
        <f t="shared" si="26"/>
        <v/>
      </c>
      <c r="H67" s="150">
        <f t="shared" si="23"/>
        <v>0</v>
      </c>
      <c r="I67" s="168" t="str">
        <f t="shared" si="27"/>
        <v/>
      </c>
      <c r="J67" s="180"/>
      <c r="K67" s="180"/>
      <c r="L67" s="180" t="e">
        <f>K67-#REF!</f>
        <v>#REF!</v>
      </c>
      <c r="M67" s="168" t="str">
        <f t="shared" si="28"/>
        <v/>
      </c>
      <c r="N67" s="149"/>
      <c r="O67" s="150">
        <f t="shared" si="24"/>
        <v>0</v>
      </c>
      <c r="P67" s="150">
        <f t="shared" ref="P67:P89" si="30">E67+K67</f>
        <v>0</v>
      </c>
      <c r="Q67" s="150">
        <f t="shared" ref="Q67:Q89" si="31">P67-O67</f>
        <v>0</v>
      </c>
      <c r="R67" s="168" t="str">
        <f t="shared" si="29"/>
        <v/>
      </c>
    </row>
    <row r="68" spans="1:18" ht="40.5" hidden="1" customHeight="1" x14ac:dyDescent="0.4">
      <c r="A68" s="67">
        <v>202</v>
      </c>
      <c r="B68" s="124" t="s">
        <v>40</v>
      </c>
      <c r="C68" s="248"/>
      <c r="D68" s="248"/>
      <c r="E68" s="248"/>
      <c r="F68" s="148">
        <f t="shared" si="10"/>
        <v>0</v>
      </c>
      <c r="G68" s="168" t="str">
        <f t="shared" si="26"/>
        <v/>
      </c>
      <c r="H68" s="148">
        <f t="shared" si="23"/>
        <v>0</v>
      </c>
      <c r="I68" s="168" t="str">
        <f t="shared" si="27"/>
        <v/>
      </c>
      <c r="J68" s="175"/>
      <c r="K68" s="175"/>
      <c r="L68" s="175" t="e">
        <f>K68-#REF!</f>
        <v>#REF!</v>
      </c>
      <c r="M68" s="168" t="str">
        <f t="shared" si="28"/>
        <v/>
      </c>
      <c r="N68" s="149"/>
      <c r="O68" s="148">
        <f t="shared" si="24"/>
        <v>0</v>
      </c>
      <c r="P68" s="148">
        <f t="shared" si="30"/>
        <v>0</v>
      </c>
      <c r="Q68" s="148">
        <f t="shared" si="31"/>
        <v>0</v>
      </c>
      <c r="R68" s="168" t="str">
        <f t="shared" si="29"/>
        <v/>
      </c>
    </row>
    <row r="69" spans="1:18" ht="40.5" hidden="1" customHeight="1" x14ac:dyDescent="0.4">
      <c r="A69" s="66">
        <v>202.01</v>
      </c>
      <c r="B69" s="128" t="s">
        <v>41</v>
      </c>
      <c r="C69" s="248"/>
      <c r="D69" s="248"/>
      <c r="E69" s="248"/>
      <c r="F69" s="148">
        <f t="shared" si="10"/>
        <v>0</v>
      </c>
      <c r="G69" s="168" t="str">
        <f t="shared" si="26"/>
        <v/>
      </c>
      <c r="H69" s="148">
        <f t="shared" si="23"/>
        <v>0</v>
      </c>
      <c r="I69" s="168" t="str">
        <f t="shared" si="27"/>
        <v/>
      </c>
      <c r="J69" s="175"/>
      <c r="K69" s="175"/>
      <c r="L69" s="175" t="e">
        <f>K69-#REF!</f>
        <v>#REF!</v>
      </c>
      <c r="M69" s="168" t="str">
        <f t="shared" si="28"/>
        <v/>
      </c>
      <c r="N69" s="149"/>
      <c r="O69" s="148">
        <f t="shared" si="24"/>
        <v>0</v>
      </c>
      <c r="P69" s="148">
        <f t="shared" si="30"/>
        <v>0</v>
      </c>
      <c r="Q69" s="148">
        <f t="shared" si="31"/>
        <v>0</v>
      </c>
      <c r="R69" s="168" t="str">
        <f t="shared" si="29"/>
        <v/>
      </c>
    </row>
    <row r="70" spans="1:18" ht="21" hidden="1" x14ac:dyDescent="0.4">
      <c r="A70" s="66">
        <v>202.011</v>
      </c>
      <c r="B70" s="127" t="s">
        <v>36</v>
      </c>
      <c r="C70" s="249"/>
      <c r="D70" s="249"/>
      <c r="E70" s="249"/>
      <c r="F70" s="150">
        <f t="shared" si="10"/>
        <v>0</v>
      </c>
      <c r="G70" s="168" t="str">
        <f t="shared" si="26"/>
        <v/>
      </c>
      <c r="H70" s="150">
        <f t="shared" si="23"/>
        <v>0</v>
      </c>
      <c r="I70" s="168" t="str">
        <f t="shared" si="27"/>
        <v/>
      </c>
      <c r="J70" s="180"/>
      <c r="K70" s="180"/>
      <c r="L70" s="180" t="e">
        <f>K70-#REF!</f>
        <v>#REF!</v>
      </c>
      <c r="M70" s="168" t="str">
        <f t="shared" si="28"/>
        <v/>
      </c>
      <c r="N70" s="149"/>
      <c r="O70" s="150">
        <f t="shared" si="24"/>
        <v>0</v>
      </c>
      <c r="P70" s="150">
        <f t="shared" si="30"/>
        <v>0</v>
      </c>
      <c r="Q70" s="150">
        <f t="shared" si="31"/>
        <v>0</v>
      </c>
      <c r="R70" s="168" t="str">
        <f t="shared" si="29"/>
        <v/>
      </c>
    </row>
    <row r="71" spans="1:18" ht="21" hidden="1" x14ac:dyDescent="0.4">
      <c r="A71" s="66">
        <v>202.012</v>
      </c>
      <c r="B71" s="127" t="s">
        <v>37</v>
      </c>
      <c r="C71" s="249"/>
      <c r="D71" s="249"/>
      <c r="E71" s="249"/>
      <c r="F71" s="150">
        <f t="shared" si="10"/>
        <v>0</v>
      </c>
      <c r="G71" s="168" t="str">
        <f t="shared" si="26"/>
        <v/>
      </c>
      <c r="H71" s="150">
        <f t="shared" si="23"/>
        <v>0</v>
      </c>
      <c r="I71" s="168" t="str">
        <f t="shared" si="27"/>
        <v/>
      </c>
      <c r="J71" s="180"/>
      <c r="K71" s="180"/>
      <c r="L71" s="180" t="e">
        <f>K71-#REF!</f>
        <v>#REF!</v>
      </c>
      <c r="M71" s="168" t="str">
        <f t="shared" si="28"/>
        <v/>
      </c>
      <c r="N71" s="149"/>
      <c r="O71" s="150">
        <f t="shared" si="24"/>
        <v>0</v>
      </c>
      <c r="P71" s="150">
        <f t="shared" si="30"/>
        <v>0</v>
      </c>
      <c r="Q71" s="150">
        <f t="shared" si="31"/>
        <v>0</v>
      </c>
      <c r="R71" s="168" t="str">
        <f t="shared" si="29"/>
        <v/>
      </c>
    </row>
    <row r="72" spans="1:18" ht="19.5" hidden="1" customHeight="1" x14ac:dyDescent="0.4">
      <c r="A72" s="66">
        <v>202.01300000000001</v>
      </c>
      <c r="B72" s="127" t="s">
        <v>42</v>
      </c>
      <c r="C72" s="249"/>
      <c r="D72" s="249"/>
      <c r="E72" s="249"/>
      <c r="F72" s="150">
        <f t="shared" si="10"/>
        <v>0</v>
      </c>
      <c r="G72" s="168" t="str">
        <f t="shared" si="26"/>
        <v/>
      </c>
      <c r="H72" s="150">
        <f t="shared" si="23"/>
        <v>0</v>
      </c>
      <c r="I72" s="168" t="str">
        <f t="shared" si="27"/>
        <v/>
      </c>
      <c r="J72" s="180"/>
      <c r="K72" s="180"/>
      <c r="L72" s="180" t="e">
        <f>K72-#REF!</f>
        <v>#REF!</v>
      </c>
      <c r="M72" s="168" t="str">
        <f t="shared" si="28"/>
        <v/>
      </c>
      <c r="N72" s="149"/>
      <c r="O72" s="150">
        <f t="shared" si="24"/>
        <v>0</v>
      </c>
      <c r="P72" s="150">
        <f t="shared" si="30"/>
        <v>0</v>
      </c>
      <c r="Q72" s="150">
        <f t="shared" si="31"/>
        <v>0</v>
      </c>
      <c r="R72" s="168" t="str">
        <f t="shared" si="29"/>
        <v/>
      </c>
    </row>
    <row r="73" spans="1:18" ht="21" hidden="1" x14ac:dyDescent="0.4">
      <c r="A73" s="66">
        <v>202.01400000000001</v>
      </c>
      <c r="B73" s="127" t="s">
        <v>43</v>
      </c>
      <c r="C73" s="249"/>
      <c r="D73" s="249"/>
      <c r="E73" s="249"/>
      <c r="F73" s="150">
        <f t="shared" si="10"/>
        <v>0</v>
      </c>
      <c r="G73" s="168" t="str">
        <f t="shared" si="26"/>
        <v/>
      </c>
      <c r="H73" s="150">
        <f t="shared" si="23"/>
        <v>0</v>
      </c>
      <c r="I73" s="168" t="str">
        <f t="shared" si="27"/>
        <v/>
      </c>
      <c r="J73" s="180"/>
      <c r="K73" s="180"/>
      <c r="L73" s="180" t="e">
        <f>K73-#REF!</f>
        <v>#REF!</v>
      </c>
      <c r="M73" s="168" t="str">
        <f t="shared" si="28"/>
        <v/>
      </c>
      <c r="N73" s="149"/>
      <c r="O73" s="150">
        <f t="shared" si="24"/>
        <v>0</v>
      </c>
      <c r="P73" s="150">
        <f t="shared" si="30"/>
        <v>0</v>
      </c>
      <c r="Q73" s="150">
        <f t="shared" si="31"/>
        <v>0</v>
      </c>
      <c r="R73" s="168" t="str">
        <f t="shared" si="29"/>
        <v/>
      </c>
    </row>
    <row r="74" spans="1:18" ht="40.799999999999997" hidden="1" x14ac:dyDescent="0.4">
      <c r="A74" s="67">
        <v>203</v>
      </c>
      <c r="B74" s="124" t="s">
        <v>44</v>
      </c>
      <c r="C74" s="248"/>
      <c r="D74" s="248"/>
      <c r="E74" s="248"/>
      <c r="F74" s="148">
        <f t="shared" si="10"/>
        <v>0</v>
      </c>
      <c r="G74" s="168" t="str">
        <f t="shared" si="26"/>
        <v/>
      </c>
      <c r="H74" s="148">
        <f t="shared" si="23"/>
        <v>0</v>
      </c>
      <c r="I74" s="168" t="str">
        <f t="shared" si="27"/>
        <v/>
      </c>
      <c r="J74" s="175"/>
      <c r="K74" s="175"/>
      <c r="L74" s="175" t="e">
        <f>K74-#REF!</f>
        <v>#REF!</v>
      </c>
      <c r="M74" s="168" t="str">
        <f t="shared" si="28"/>
        <v/>
      </c>
      <c r="N74" s="149"/>
      <c r="O74" s="148">
        <f t="shared" si="24"/>
        <v>0</v>
      </c>
      <c r="P74" s="148">
        <f t="shared" si="30"/>
        <v>0</v>
      </c>
      <c r="Q74" s="148">
        <f t="shared" si="31"/>
        <v>0</v>
      </c>
      <c r="R74" s="168" t="str">
        <f t="shared" si="29"/>
        <v/>
      </c>
    </row>
    <row r="75" spans="1:18" ht="15.75" hidden="1" customHeight="1" x14ac:dyDescent="0.4">
      <c r="A75" s="66">
        <v>203.01</v>
      </c>
      <c r="B75" s="128" t="s">
        <v>45</v>
      </c>
      <c r="C75" s="248"/>
      <c r="D75" s="248"/>
      <c r="E75" s="248"/>
      <c r="F75" s="148">
        <f t="shared" si="10"/>
        <v>0</v>
      </c>
      <c r="G75" s="168" t="str">
        <f t="shared" si="26"/>
        <v/>
      </c>
      <c r="H75" s="148">
        <f t="shared" si="23"/>
        <v>0</v>
      </c>
      <c r="I75" s="168" t="str">
        <f t="shared" si="27"/>
        <v/>
      </c>
      <c r="J75" s="175"/>
      <c r="K75" s="175"/>
      <c r="L75" s="175" t="e">
        <f>K75-#REF!</f>
        <v>#REF!</v>
      </c>
      <c r="M75" s="168" t="str">
        <f t="shared" si="28"/>
        <v/>
      </c>
      <c r="N75" s="149"/>
      <c r="O75" s="148">
        <f t="shared" si="24"/>
        <v>0</v>
      </c>
      <c r="P75" s="148">
        <f t="shared" si="30"/>
        <v>0</v>
      </c>
      <c r="Q75" s="148">
        <f t="shared" si="31"/>
        <v>0</v>
      </c>
      <c r="R75" s="168" t="str">
        <f t="shared" si="29"/>
        <v/>
      </c>
    </row>
    <row r="76" spans="1:18" ht="21" hidden="1" x14ac:dyDescent="0.4">
      <c r="A76" s="66">
        <v>203.011</v>
      </c>
      <c r="B76" s="127" t="s">
        <v>46</v>
      </c>
      <c r="C76" s="249"/>
      <c r="D76" s="249"/>
      <c r="E76" s="249"/>
      <c r="F76" s="150">
        <f t="shared" si="10"/>
        <v>0</v>
      </c>
      <c r="G76" s="168" t="str">
        <f t="shared" si="26"/>
        <v/>
      </c>
      <c r="H76" s="150">
        <f t="shared" si="23"/>
        <v>0</v>
      </c>
      <c r="I76" s="168" t="str">
        <f t="shared" si="27"/>
        <v/>
      </c>
      <c r="J76" s="180"/>
      <c r="K76" s="180"/>
      <c r="L76" s="180" t="e">
        <f>K76-#REF!</f>
        <v>#REF!</v>
      </c>
      <c r="M76" s="168" t="str">
        <f t="shared" si="28"/>
        <v/>
      </c>
      <c r="N76" s="149"/>
      <c r="O76" s="150">
        <f t="shared" si="24"/>
        <v>0</v>
      </c>
      <c r="P76" s="150">
        <f t="shared" si="30"/>
        <v>0</v>
      </c>
      <c r="Q76" s="150">
        <f t="shared" si="31"/>
        <v>0</v>
      </c>
      <c r="R76" s="168" t="str">
        <f t="shared" si="29"/>
        <v/>
      </c>
    </row>
    <row r="77" spans="1:18" ht="21" hidden="1" x14ac:dyDescent="0.4">
      <c r="A77" s="66">
        <v>203.012</v>
      </c>
      <c r="B77" s="127" t="s">
        <v>47</v>
      </c>
      <c r="C77" s="249"/>
      <c r="D77" s="249"/>
      <c r="E77" s="249"/>
      <c r="F77" s="150">
        <f t="shared" si="10"/>
        <v>0</v>
      </c>
      <c r="G77" s="168" t="str">
        <f t="shared" si="26"/>
        <v/>
      </c>
      <c r="H77" s="150">
        <f t="shared" si="23"/>
        <v>0</v>
      </c>
      <c r="I77" s="168" t="str">
        <f t="shared" si="27"/>
        <v/>
      </c>
      <c r="J77" s="180"/>
      <c r="K77" s="180"/>
      <c r="L77" s="180" t="e">
        <f>K77-#REF!</f>
        <v>#REF!</v>
      </c>
      <c r="M77" s="168" t="str">
        <f t="shared" si="28"/>
        <v/>
      </c>
      <c r="N77" s="149"/>
      <c r="O77" s="150">
        <f t="shared" si="24"/>
        <v>0</v>
      </c>
      <c r="P77" s="150">
        <f t="shared" si="30"/>
        <v>0</v>
      </c>
      <c r="Q77" s="150">
        <f t="shared" si="31"/>
        <v>0</v>
      </c>
      <c r="R77" s="168" t="str">
        <f t="shared" si="29"/>
        <v/>
      </c>
    </row>
    <row r="78" spans="1:18" ht="15.75" hidden="1" customHeight="1" x14ac:dyDescent="0.4">
      <c r="A78" s="66">
        <v>203.01300000000001</v>
      </c>
      <c r="B78" s="127" t="s">
        <v>42</v>
      </c>
      <c r="C78" s="249"/>
      <c r="D78" s="249"/>
      <c r="E78" s="249"/>
      <c r="F78" s="150">
        <f t="shared" si="10"/>
        <v>0</v>
      </c>
      <c r="G78" s="168" t="str">
        <f t="shared" si="26"/>
        <v/>
      </c>
      <c r="H78" s="150">
        <f t="shared" si="23"/>
        <v>0</v>
      </c>
      <c r="I78" s="168" t="str">
        <f t="shared" si="27"/>
        <v/>
      </c>
      <c r="J78" s="180"/>
      <c r="K78" s="180"/>
      <c r="L78" s="180" t="e">
        <f>K78-#REF!</f>
        <v>#REF!</v>
      </c>
      <c r="M78" s="168" t="str">
        <f t="shared" si="28"/>
        <v/>
      </c>
      <c r="N78" s="149"/>
      <c r="O78" s="150">
        <f t="shared" si="24"/>
        <v>0</v>
      </c>
      <c r="P78" s="150">
        <f t="shared" si="30"/>
        <v>0</v>
      </c>
      <c r="Q78" s="150">
        <f t="shared" si="31"/>
        <v>0</v>
      </c>
      <c r="R78" s="168" t="str">
        <f t="shared" si="29"/>
        <v/>
      </c>
    </row>
    <row r="79" spans="1:18" ht="14.25" hidden="1" customHeight="1" x14ac:dyDescent="0.4">
      <c r="A79" s="67">
        <v>204</v>
      </c>
      <c r="B79" s="124" t="s">
        <v>48</v>
      </c>
      <c r="C79" s="249"/>
      <c r="D79" s="249"/>
      <c r="E79" s="249"/>
      <c r="F79" s="150">
        <f t="shared" si="10"/>
        <v>0</v>
      </c>
      <c r="G79" s="168" t="str">
        <f t="shared" si="26"/>
        <v/>
      </c>
      <c r="H79" s="150">
        <f t="shared" si="23"/>
        <v>0</v>
      </c>
      <c r="I79" s="168" t="str">
        <f t="shared" si="27"/>
        <v/>
      </c>
      <c r="J79" s="180"/>
      <c r="K79" s="180"/>
      <c r="L79" s="180" t="e">
        <f>K79-#REF!</f>
        <v>#REF!</v>
      </c>
      <c r="M79" s="168" t="str">
        <f t="shared" si="28"/>
        <v/>
      </c>
      <c r="N79" s="149"/>
      <c r="O79" s="150">
        <f t="shared" si="24"/>
        <v>0</v>
      </c>
      <c r="P79" s="150">
        <f t="shared" si="30"/>
        <v>0</v>
      </c>
      <c r="Q79" s="150">
        <f t="shared" si="31"/>
        <v>0</v>
      </c>
      <c r="R79" s="168" t="str">
        <f t="shared" si="29"/>
        <v/>
      </c>
    </row>
    <row r="80" spans="1:18" ht="18.75" hidden="1" customHeight="1" x14ac:dyDescent="0.4">
      <c r="A80" s="67">
        <v>205</v>
      </c>
      <c r="B80" s="124" t="s">
        <v>49</v>
      </c>
      <c r="C80" s="249"/>
      <c r="D80" s="249"/>
      <c r="E80" s="249"/>
      <c r="F80" s="150">
        <f t="shared" ref="F80:F89" si="32">E80-D80</f>
        <v>0</v>
      </c>
      <c r="G80" s="168" t="str">
        <f t="shared" si="26"/>
        <v/>
      </c>
      <c r="H80" s="150">
        <f t="shared" si="23"/>
        <v>0</v>
      </c>
      <c r="I80" s="168" t="str">
        <f t="shared" si="27"/>
        <v/>
      </c>
      <c r="J80" s="180"/>
      <c r="K80" s="180"/>
      <c r="L80" s="180" t="e">
        <f>K80-#REF!</f>
        <v>#REF!</v>
      </c>
      <c r="M80" s="168" t="str">
        <f t="shared" si="28"/>
        <v/>
      </c>
      <c r="N80" s="149"/>
      <c r="O80" s="150">
        <f t="shared" si="24"/>
        <v>0</v>
      </c>
      <c r="P80" s="150">
        <f t="shared" si="30"/>
        <v>0</v>
      </c>
      <c r="Q80" s="150">
        <f t="shared" si="31"/>
        <v>0</v>
      </c>
      <c r="R80" s="168" t="str">
        <f t="shared" si="29"/>
        <v/>
      </c>
    </row>
    <row r="81" spans="1:20" ht="15" hidden="1" customHeight="1" x14ac:dyDescent="0.4">
      <c r="A81" s="67">
        <v>900.4</v>
      </c>
      <c r="B81" s="129" t="s">
        <v>50</v>
      </c>
      <c r="C81" s="248"/>
      <c r="D81" s="248"/>
      <c r="E81" s="248"/>
      <c r="F81" s="148">
        <f t="shared" si="32"/>
        <v>0</v>
      </c>
      <c r="G81" s="168" t="str">
        <f t="shared" si="26"/>
        <v/>
      </c>
      <c r="H81" s="148">
        <f t="shared" si="23"/>
        <v>0</v>
      </c>
      <c r="I81" s="168" t="str">
        <f t="shared" si="27"/>
        <v/>
      </c>
      <c r="J81" s="175"/>
      <c r="K81" s="175"/>
      <c r="L81" s="175" t="e">
        <f>K81-#REF!</f>
        <v>#REF!</v>
      </c>
      <c r="M81" s="168" t="str">
        <f t="shared" si="28"/>
        <v/>
      </c>
      <c r="N81" s="149"/>
      <c r="O81" s="148">
        <f t="shared" si="24"/>
        <v>0</v>
      </c>
      <c r="P81" s="148">
        <f t="shared" si="30"/>
        <v>0</v>
      </c>
      <c r="Q81" s="148">
        <f t="shared" si="31"/>
        <v>0</v>
      </c>
      <c r="R81" s="168" t="str">
        <f t="shared" si="29"/>
        <v/>
      </c>
    </row>
    <row r="82" spans="1:20" s="188" customFormat="1" ht="21" customHeight="1" x14ac:dyDescent="0.35">
      <c r="A82" s="134"/>
      <c r="B82" s="135" t="s">
        <v>0</v>
      </c>
      <c r="C82" s="145">
        <f>C83+C84</f>
        <v>2455.5909999999999</v>
      </c>
      <c r="D82" s="145">
        <f>D83+D84</f>
        <v>0</v>
      </c>
      <c r="E82" s="145">
        <f>E83+E84</f>
        <v>-37.155000000000001</v>
      </c>
      <c r="F82" s="145">
        <f t="shared" si="32"/>
        <v>-37.155000000000001</v>
      </c>
      <c r="G82" s="169" t="str">
        <f t="shared" si="26"/>
        <v/>
      </c>
      <c r="H82" s="145"/>
      <c r="I82" s="169"/>
      <c r="J82" s="140">
        <f>SUM(J83:J87)+J88</f>
        <v>13399.629000000001</v>
      </c>
      <c r="K82" s="140">
        <f>SUM(K83:K87)+K88</f>
        <v>-1756.76379</v>
      </c>
      <c r="L82" s="140"/>
      <c r="M82" s="169"/>
      <c r="N82" s="145"/>
      <c r="O82" s="145">
        <f t="shared" si="24"/>
        <v>15855.220000000001</v>
      </c>
      <c r="P82" s="145">
        <f t="shared" si="30"/>
        <v>-1793.9187899999999</v>
      </c>
      <c r="Q82" s="145"/>
      <c r="R82" s="169"/>
    </row>
    <row r="83" spans="1:20" s="188" customFormat="1" ht="24" customHeight="1" x14ac:dyDescent="0.4">
      <c r="A83" s="170">
        <v>4110</v>
      </c>
      <c r="B83" s="130" t="s">
        <v>238</v>
      </c>
      <c r="C83" s="151">
        <v>2455.5909999999999</v>
      </c>
      <c r="D83" s="151"/>
      <c r="E83" s="151">
        <v>25</v>
      </c>
      <c r="F83" s="151">
        <f t="shared" si="32"/>
        <v>25</v>
      </c>
      <c r="G83" s="186" t="str">
        <f t="shared" si="26"/>
        <v/>
      </c>
      <c r="H83" s="151"/>
      <c r="I83" s="186"/>
      <c r="J83" s="142">
        <v>15920.566000000001</v>
      </c>
      <c r="K83" s="142">
        <v>1000</v>
      </c>
      <c r="L83" s="142"/>
      <c r="M83" s="186"/>
      <c r="N83" s="151"/>
      <c r="O83" s="151">
        <f t="shared" si="24"/>
        <v>18376.156999999999</v>
      </c>
      <c r="P83" s="151">
        <f t="shared" si="30"/>
        <v>1025</v>
      </c>
      <c r="Q83" s="151"/>
      <c r="R83" s="186"/>
    </row>
    <row r="84" spans="1:20" s="188" customFormat="1" ht="21" x14ac:dyDescent="0.4">
      <c r="A84" s="170" t="s">
        <v>239</v>
      </c>
      <c r="B84" s="130" t="s">
        <v>240</v>
      </c>
      <c r="C84" s="151">
        <v>0</v>
      </c>
      <c r="D84" s="151">
        <v>0</v>
      </c>
      <c r="E84" s="151">
        <v>-62.155000000000001</v>
      </c>
      <c r="F84" s="151"/>
      <c r="G84" s="186" t="str">
        <f t="shared" si="26"/>
        <v/>
      </c>
      <c r="H84" s="151"/>
      <c r="I84" s="186" t="str">
        <f t="shared" si="27"/>
        <v/>
      </c>
      <c r="J84" s="142">
        <v>-2520.9369999999999</v>
      </c>
      <c r="K84" s="142">
        <v>-2756.76379</v>
      </c>
      <c r="L84" s="142"/>
      <c r="M84" s="186"/>
      <c r="N84" s="151"/>
      <c r="O84" s="151">
        <f t="shared" si="24"/>
        <v>-2520.9369999999999</v>
      </c>
      <c r="P84" s="151">
        <f t="shared" si="30"/>
        <v>-2818.9187900000002</v>
      </c>
      <c r="Q84" s="151"/>
      <c r="R84" s="186"/>
    </row>
    <row r="85" spans="1:20" s="1" customFormat="1" ht="63" hidden="1" x14ac:dyDescent="0.4">
      <c r="A85" s="68">
        <v>8103</v>
      </c>
      <c r="B85" s="131" t="s">
        <v>1</v>
      </c>
      <c r="C85" s="151"/>
      <c r="D85" s="151"/>
      <c r="E85" s="151"/>
      <c r="F85" s="152">
        <f t="shared" si="32"/>
        <v>0</v>
      </c>
      <c r="G85" s="168" t="str">
        <f t="shared" si="26"/>
        <v/>
      </c>
      <c r="H85" s="152">
        <f>E85-C85</f>
        <v>0</v>
      </c>
      <c r="I85" s="168" t="str">
        <f t="shared" si="27"/>
        <v/>
      </c>
      <c r="J85" s="142"/>
      <c r="K85" s="142"/>
      <c r="L85" s="142">
        <f>K85-J85</f>
        <v>0</v>
      </c>
      <c r="M85" s="168" t="str">
        <f t="shared" si="28"/>
        <v/>
      </c>
      <c r="N85" s="152"/>
      <c r="O85" s="152">
        <f t="shared" si="24"/>
        <v>0</v>
      </c>
      <c r="P85" s="152">
        <f t="shared" si="30"/>
        <v>0</v>
      </c>
      <c r="Q85" s="152">
        <f t="shared" si="31"/>
        <v>0</v>
      </c>
      <c r="R85" s="168" t="str">
        <f t="shared" si="29"/>
        <v/>
      </c>
    </row>
    <row r="86" spans="1:20" s="1" customFormat="1" ht="63" hidden="1" x14ac:dyDescent="0.4">
      <c r="A86" s="68">
        <v>8104</v>
      </c>
      <c r="B86" s="131" t="s">
        <v>2</v>
      </c>
      <c r="C86" s="151"/>
      <c r="D86" s="151"/>
      <c r="E86" s="151"/>
      <c r="F86" s="152">
        <f t="shared" si="32"/>
        <v>0</v>
      </c>
      <c r="G86" s="168" t="str">
        <f t="shared" si="26"/>
        <v/>
      </c>
      <c r="H86" s="152">
        <f>E86-C86</f>
        <v>0</v>
      </c>
      <c r="I86" s="168" t="str">
        <f t="shared" si="27"/>
        <v/>
      </c>
      <c r="J86" s="142"/>
      <c r="K86" s="142"/>
      <c r="L86" s="142">
        <f>K86-J86</f>
        <v>0</v>
      </c>
      <c r="M86" s="168" t="str">
        <f t="shared" si="28"/>
        <v/>
      </c>
      <c r="N86" s="152"/>
      <c r="O86" s="152">
        <f t="shared" si="24"/>
        <v>0</v>
      </c>
      <c r="P86" s="152">
        <f t="shared" si="30"/>
        <v>0</v>
      </c>
      <c r="Q86" s="152">
        <f t="shared" si="31"/>
        <v>0</v>
      </c>
      <c r="R86" s="168" t="str">
        <f t="shared" si="29"/>
        <v/>
      </c>
    </row>
    <row r="87" spans="1:20" s="1" customFormat="1" ht="42" hidden="1" x14ac:dyDescent="0.4">
      <c r="A87" s="68">
        <v>8106</v>
      </c>
      <c r="B87" s="131" t="s">
        <v>3</v>
      </c>
      <c r="C87" s="151"/>
      <c r="D87" s="151"/>
      <c r="E87" s="151"/>
      <c r="F87" s="152">
        <f t="shared" si="32"/>
        <v>0</v>
      </c>
      <c r="G87" s="168" t="str">
        <f t="shared" si="26"/>
        <v/>
      </c>
      <c r="H87" s="152">
        <f>E87-C87</f>
        <v>0</v>
      </c>
      <c r="I87" s="168" t="str">
        <f t="shared" si="27"/>
        <v/>
      </c>
      <c r="J87" s="142"/>
      <c r="K87" s="142"/>
      <c r="L87" s="142">
        <f>K87-J87</f>
        <v>0</v>
      </c>
      <c r="M87" s="168" t="str">
        <f t="shared" si="28"/>
        <v/>
      </c>
      <c r="N87" s="152"/>
      <c r="O87" s="152">
        <f t="shared" si="24"/>
        <v>0</v>
      </c>
      <c r="P87" s="152">
        <f t="shared" si="30"/>
        <v>0</v>
      </c>
      <c r="Q87" s="152">
        <f t="shared" si="31"/>
        <v>0</v>
      </c>
      <c r="R87" s="168" t="str">
        <f t="shared" si="29"/>
        <v/>
      </c>
    </row>
    <row r="88" spans="1:20" s="1" customFormat="1" ht="63" hidden="1" x14ac:dyDescent="0.4">
      <c r="A88" s="68">
        <v>8107</v>
      </c>
      <c r="B88" s="131" t="s">
        <v>113</v>
      </c>
      <c r="C88" s="151"/>
      <c r="D88" s="151"/>
      <c r="E88" s="151"/>
      <c r="F88" s="152">
        <f t="shared" si="32"/>
        <v>0</v>
      </c>
      <c r="G88" s="168" t="str">
        <f t="shared" si="26"/>
        <v/>
      </c>
      <c r="H88" s="152">
        <f>E88-C88</f>
        <v>0</v>
      </c>
      <c r="I88" s="168" t="str">
        <f t="shared" si="27"/>
        <v/>
      </c>
      <c r="J88" s="142"/>
      <c r="K88" s="142"/>
      <c r="L88" s="142">
        <f>K88-J88</f>
        <v>0</v>
      </c>
      <c r="M88" s="168" t="str">
        <f t="shared" si="28"/>
        <v/>
      </c>
      <c r="N88" s="152"/>
      <c r="O88" s="152">
        <f t="shared" si="24"/>
        <v>0</v>
      </c>
      <c r="P88" s="152">
        <f t="shared" si="30"/>
        <v>0</v>
      </c>
      <c r="Q88" s="152">
        <f t="shared" si="31"/>
        <v>0</v>
      </c>
      <c r="R88" s="168" t="str">
        <f t="shared" si="29"/>
        <v/>
      </c>
    </row>
    <row r="89" spans="1:20" ht="25.5" customHeight="1" x14ac:dyDescent="0.35">
      <c r="A89" s="69"/>
      <c r="B89" s="132" t="s">
        <v>4</v>
      </c>
      <c r="C89" s="144">
        <f>C82+C52</f>
        <v>11899182.031300001</v>
      </c>
      <c r="D89" s="144">
        <f>D82+D52</f>
        <v>9206474.7468300015</v>
      </c>
      <c r="E89" s="144">
        <f>E82+E52</f>
        <v>8134256.7175399996</v>
      </c>
      <c r="F89" s="144">
        <f t="shared" si="32"/>
        <v>-1072218.0292900018</v>
      </c>
      <c r="G89" s="168">
        <f t="shared" si="26"/>
        <v>0.88353652632793123</v>
      </c>
      <c r="H89" s="144">
        <f>E89-C89</f>
        <v>-3764925.3137600012</v>
      </c>
      <c r="I89" s="168">
        <f t="shared" si="27"/>
        <v>0.68359797304918801</v>
      </c>
      <c r="J89" s="144">
        <f>J52+J82</f>
        <v>3520148.5718100001</v>
      </c>
      <c r="K89" s="144">
        <f>K52+K82</f>
        <v>1464333.3147700001</v>
      </c>
      <c r="L89" s="144">
        <f>L52+L82</f>
        <v>-2040658.8642500001</v>
      </c>
      <c r="M89" s="168">
        <f t="shared" si="28"/>
        <v>0.41598622469990376</v>
      </c>
      <c r="N89" s="187"/>
      <c r="O89" s="187">
        <f t="shared" si="24"/>
        <v>15419330.60311</v>
      </c>
      <c r="P89" s="187">
        <f t="shared" si="30"/>
        <v>9598590.0323099997</v>
      </c>
      <c r="Q89" s="187">
        <f t="shared" si="31"/>
        <v>-5820740.5708000008</v>
      </c>
      <c r="R89" s="168">
        <f t="shared" si="29"/>
        <v>0.6225036792695795</v>
      </c>
      <c r="S89" s="5"/>
      <c r="T89" s="5"/>
    </row>
    <row r="90" spans="1:20" x14ac:dyDescent="0.3">
      <c r="A90" s="37"/>
      <c r="B90" s="38"/>
      <c r="C90" s="250"/>
      <c r="D90" s="251"/>
      <c r="E90" s="250"/>
      <c r="F90" s="136"/>
      <c r="G90" s="136"/>
      <c r="H90" s="137"/>
      <c r="I90" s="137"/>
      <c r="J90" s="252"/>
      <c r="K90" s="252"/>
      <c r="L90" s="204"/>
      <c r="M90" s="205"/>
      <c r="N90" s="138"/>
      <c r="O90" s="138"/>
      <c r="P90" s="138"/>
      <c r="Q90" s="138"/>
      <c r="R90" s="138"/>
    </row>
    <row r="91" spans="1:20" x14ac:dyDescent="0.3">
      <c r="A91" s="34"/>
      <c r="B91" s="50"/>
      <c r="C91" s="219"/>
      <c r="D91" s="220"/>
      <c r="E91" s="219"/>
      <c r="F91" s="137"/>
      <c r="G91" s="137"/>
      <c r="H91" s="137"/>
      <c r="I91" s="137"/>
      <c r="J91" s="252"/>
      <c r="K91" s="252"/>
      <c r="L91" s="204"/>
      <c r="M91" s="205"/>
      <c r="N91" s="138"/>
      <c r="O91" s="138"/>
      <c r="P91" s="138"/>
      <c r="Q91" s="138"/>
      <c r="R91" s="138"/>
    </row>
    <row r="92" spans="1:20" x14ac:dyDescent="0.3">
      <c r="A92" s="32"/>
      <c r="B92" s="33"/>
      <c r="C92" s="221">
        <v>11161244703.230001</v>
      </c>
      <c r="D92" s="221">
        <v>7481536.0300000003</v>
      </c>
      <c r="E92" s="221">
        <v>6542952102.2400007</v>
      </c>
      <c r="F92" s="34"/>
      <c r="G92" s="34"/>
      <c r="H92" s="40"/>
      <c r="I92" s="189"/>
      <c r="J92" s="255"/>
      <c r="K92" s="256"/>
      <c r="M92" s="200"/>
    </row>
    <row r="93" spans="1:20" ht="17.399999999999999" x14ac:dyDescent="0.3">
      <c r="A93" s="32"/>
      <c r="B93" s="84"/>
      <c r="C93" s="222"/>
      <c r="D93" s="222"/>
      <c r="E93" s="222"/>
      <c r="F93" s="40"/>
      <c r="G93" s="40">
        <v>1000</v>
      </c>
      <c r="H93" s="40"/>
      <c r="I93" s="189"/>
      <c r="J93" s="257"/>
      <c r="K93" s="256">
        <v>1000</v>
      </c>
      <c r="M93" s="200"/>
    </row>
    <row r="94" spans="1:20" x14ac:dyDescent="0.3">
      <c r="A94" s="32"/>
      <c r="B94" s="33"/>
      <c r="C94" s="222"/>
      <c r="D94" s="223"/>
      <c r="E94" s="224"/>
      <c r="F94" s="40"/>
      <c r="G94" s="40"/>
      <c r="H94" s="40"/>
      <c r="I94" s="189"/>
      <c r="J94" s="256"/>
      <c r="K94" s="257"/>
      <c r="M94" s="200"/>
    </row>
    <row r="95" spans="1:20" x14ac:dyDescent="0.3">
      <c r="A95" s="32"/>
      <c r="B95" s="33"/>
      <c r="C95" s="222"/>
      <c r="D95" s="223"/>
      <c r="E95" s="224"/>
      <c r="F95" s="40"/>
      <c r="G95" s="40"/>
      <c r="H95" s="40"/>
      <c r="I95" s="189"/>
      <c r="J95" s="256"/>
      <c r="K95" s="256"/>
      <c r="M95" s="200"/>
    </row>
    <row r="96" spans="1:20" x14ac:dyDescent="0.3">
      <c r="A96" s="32"/>
      <c r="B96" s="33"/>
      <c r="C96" s="222"/>
      <c r="D96" s="223"/>
      <c r="E96" s="224"/>
      <c r="F96" s="40"/>
      <c r="G96" s="40"/>
      <c r="H96" s="40"/>
      <c r="I96" s="189"/>
      <c r="J96" s="256"/>
      <c r="K96" s="256"/>
      <c r="M96" s="200"/>
    </row>
    <row r="97" spans="1:13" x14ac:dyDescent="0.3">
      <c r="A97" s="32"/>
      <c r="B97" s="33"/>
      <c r="C97" s="222"/>
      <c r="D97" s="223"/>
      <c r="E97" s="224"/>
      <c r="F97" s="40"/>
      <c r="G97" s="40"/>
      <c r="H97" s="40"/>
      <c r="I97" s="189"/>
      <c r="J97" s="256"/>
      <c r="K97" s="256"/>
      <c r="M97" s="200"/>
    </row>
    <row r="98" spans="1:13" x14ac:dyDescent="0.3">
      <c r="A98" s="35"/>
      <c r="B98" s="36"/>
      <c r="C98" s="225"/>
      <c r="D98" s="226"/>
      <c r="E98" s="227"/>
      <c r="F98" s="41"/>
      <c r="G98" s="41"/>
      <c r="H98" s="41"/>
      <c r="M98" s="200"/>
    </row>
    <row r="99" spans="1:13" x14ac:dyDescent="0.3">
      <c r="A99" s="35"/>
      <c r="B99" s="36"/>
      <c r="C99" s="225"/>
      <c r="D99" s="226"/>
      <c r="E99" s="227"/>
      <c r="F99" s="41"/>
      <c r="G99" s="41"/>
      <c r="H99" s="41"/>
      <c r="M99" s="200"/>
    </row>
    <row r="100" spans="1:13" x14ac:dyDescent="0.3">
      <c r="A100" s="35"/>
      <c r="B100" s="36"/>
      <c r="C100" s="225"/>
      <c r="D100" s="226"/>
      <c r="E100" s="227"/>
      <c r="F100" s="41"/>
      <c r="G100" s="41"/>
      <c r="H100" s="41"/>
      <c r="M100" s="200"/>
    </row>
    <row r="101" spans="1:13" x14ac:dyDescent="0.3">
      <c r="M101" s="200"/>
    </row>
    <row r="102" spans="1:13" x14ac:dyDescent="0.3">
      <c r="M102" s="200"/>
    </row>
    <row r="103" spans="1:13" x14ac:dyDescent="0.3">
      <c r="M103" s="200"/>
    </row>
    <row r="104" spans="1:13" x14ac:dyDescent="0.3">
      <c r="M104" s="200"/>
    </row>
    <row r="105" spans="1:13" x14ac:dyDescent="0.3">
      <c r="M105" s="200"/>
    </row>
    <row r="106" spans="1:13" x14ac:dyDescent="0.3">
      <c r="M106" s="200"/>
    </row>
    <row r="107" spans="1:13" x14ac:dyDescent="0.3">
      <c r="M107" s="200"/>
    </row>
    <row r="108" spans="1:13" x14ac:dyDescent="0.3">
      <c r="M108" s="200"/>
    </row>
    <row r="109" spans="1:13" x14ac:dyDescent="0.3">
      <c r="M109" s="200"/>
    </row>
    <row r="110" spans="1:13" x14ac:dyDescent="0.3">
      <c r="M110" s="200"/>
    </row>
    <row r="111" spans="1:13" x14ac:dyDescent="0.3">
      <c r="M111" s="200"/>
    </row>
    <row r="112" spans="1:13" x14ac:dyDescent="0.3">
      <c r="M112" s="200"/>
    </row>
    <row r="113" spans="13:13" x14ac:dyDescent="0.3">
      <c r="M113" s="200"/>
    </row>
    <row r="114" spans="13:13" x14ac:dyDescent="0.3">
      <c r="M114" s="200"/>
    </row>
    <row r="115" spans="13:13" x14ac:dyDescent="0.3">
      <c r="M115" s="200"/>
    </row>
    <row r="116" spans="13:13" x14ac:dyDescent="0.3">
      <c r="M116" s="200"/>
    </row>
    <row r="117" spans="13:13" x14ac:dyDescent="0.3">
      <c r="M117" s="200"/>
    </row>
    <row r="118" spans="13:13" x14ac:dyDescent="0.3">
      <c r="M118" s="200"/>
    </row>
    <row r="119" spans="13:13" x14ac:dyDescent="0.3">
      <c r="M119" s="200"/>
    </row>
    <row r="120" spans="13:13" x14ac:dyDescent="0.3">
      <c r="M120" s="200"/>
    </row>
    <row r="121" spans="13:13" x14ac:dyDescent="0.3">
      <c r="M121" s="200"/>
    </row>
    <row r="122" spans="13:13" x14ac:dyDescent="0.3">
      <c r="M122" s="200"/>
    </row>
    <row r="123" spans="13:13" x14ac:dyDescent="0.3">
      <c r="M123" s="200"/>
    </row>
    <row r="124" spans="13:13" x14ac:dyDescent="0.3">
      <c r="M124" s="200"/>
    </row>
    <row r="125" spans="13:13" x14ac:dyDescent="0.3">
      <c r="M125" s="200"/>
    </row>
    <row r="126" spans="13:13" x14ac:dyDescent="0.3">
      <c r="M126" s="200"/>
    </row>
    <row r="127" spans="13:13" x14ac:dyDescent="0.3">
      <c r="M127" s="200"/>
    </row>
    <row r="128" spans="13:13" x14ac:dyDescent="0.3">
      <c r="M128" s="200"/>
    </row>
    <row r="129" spans="13:13" x14ac:dyDescent="0.3">
      <c r="M129" s="200"/>
    </row>
    <row r="130" spans="13:13" x14ac:dyDescent="0.3">
      <c r="M130" s="200"/>
    </row>
    <row r="131" spans="13:13" x14ac:dyDescent="0.3">
      <c r="M131" s="200"/>
    </row>
    <row r="132" spans="13:13" x14ac:dyDescent="0.3">
      <c r="M132" s="200"/>
    </row>
    <row r="133" spans="13:13" x14ac:dyDescent="0.3">
      <c r="M133" s="200"/>
    </row>
    <row r="134" spans="13:13" x14ac:dyDescent="0.3">
      <c r="M134" s="200"/>
    </row>
    <row r="135" spans="13:13" x14ac:dyDescent="0.3">
      <c r="M135" s="200"/>
    </row>
    <row r="136" spans="13:13" x14ac:dyDescent="0.3">
      <c r="M136" s="200"/>
    </row>
    <row r="137" spans="13:13" x14ac:dyDescent="0.3">
      <c r="M137" s="200"/>
    </row>
    <row r="138" spans="13:13" x14ac:dyDescent="0.3">
      <c r="M138" s="200"/>
    </row>
    <row r="139" spans="13:13" x14ac:dyDescent="0.3">
      <c r="M139" s="200"/>
    </row>
    <row r="140" spans="13:13" x14ac:dyDescent="0.3">
      <c r="M140" s="200"/>
    </row>
    <row r="141" spans="13:13" x14ac:dyDescent="0.3">
      <c r="M141" s="200"/>
    </row>
    <row r="142" spans="13:13" x14ac:dyDescent="0.3">
      <c r="M142" s="200"/>
    </row>
    <row r="143" spans="13:13" x14ac:dyDescent="0.3">
      <c r="M143" s="200"/>
    </row>
    <row r="144" spans="13:13" x14ac:dyDescent="0.3">
      <c r="M144" s="200"/>
    </row>
    <row r="145" spans="13:13" x14ac:dyDescent="0.3">
      <c r="M145" s="200"/>
    </row>
    <row r="146" spans="13:13" x14ac:dyDescent="0.3">
      <c r="M146" s="200"/>
    </row>
    <row r="147" spans="13:13" x14ac:dyDescent="0.3">
      <c r="M147" s="200"/>
    </row>
    <row r="148" spans="13:13" x14ac:dyDescent="0.3">
      <c r="M148" s="200"/>
    </row>
    <row r="149" spans="13:13" x14ac:dyDescent="0.3">
      <c r="M149" s="200"/>
    </row>
    <row r="150" spans="13:13" x14ac:dyDescent="0.3">
      <c r="M150" s="200"/>
    </row>
    <row r="151" spans="13:13" x14ac:dyDescent="0.3">
      <c r="M151" s="200"/>
    </row>
    <row r="152" spans="13:13" x14ac:dyDescent="0.3">
      <c r="M152" s="200"/>
    </row>
    <row r="153" spans="13:13" x14ac:dyDescent="0.3">
      <c r="M153" s="200"/>
    </row>
    <row r="154" spans="13:13" x14ac:dyDescent="0.3">
      <c r="M154" s="200"/>
    </row>
    <row r="155" spans="13:13" x14ac:dyDescent="0.3">
      <c r="M155" s="200"/>
    </row>
    <row r="156" spans="13:13" x14ac:dyDescent="0.3">
      <c r="M156" s="200"/>
    </row>
    <row r="157" spans="13:13" x14ac:dyDescent="0.3">
      <c r="M157" s="200"/>
    </row>
    <row r="158" spans="13:13" x14ac:dyDescent="0.3">
      <c r="M158" s="200"/>
    </row>
    <row r="159" spans="13:13" x14ac:dyDescent="0.3">
      <c r="M159" s="200"/>
    </row>
    <row r="160" spans="13:13" x14ac:dyDescent="0.3">
      <c r="M160" s="200"/>
    </row>
    <row r="161" spans="13:13" x14ac:dyDescent="0.3">
      <c r="M161" s="200"/>
    </row>
    <row r="162" spans="13:13" x14ac:dyDescent="0.3">
      <c r="M162" s="200"/>
    </row>
    <row r="163" spans="13:13" x14ac:dyDescent="0.3">
      <c r="M163" s="200"/>
    </row>
    <row r="164" spans="13:13" x14ac:dyDescent="0.3">
      <c r="M164" s="200"/>
    </row>
    <row r="165" spans="13:13" x14ac:dyDescent="0.3">
      <c r="M165" s="200"/>
    </row>
    <row r="166" spans="13:13" x14ac:dyDescent="0.3">
      <c r="M166" s="200"/>
    </row>
    <row r="167" spans="13:13" x14ac:dyDescent="0.3">
      <c r="M167" s="200"/>
    </row>
    <row r="168" spans="13:13" x14ac:dyDescent="0.3">
      <c r="M168" s="200"/>
    </row>
    <row r="169" spans="13:13" x14ac:dyDescent="0.3">
      <c r="M169" s="200"/>
    </row>
    <row r="170" spans="13:13" x14ac:dyDescent="0.3">
      <c r="M170" s="200"/>
    </row>
    <row r="171" spans="13:13" x14ac:dyDescent="0.3">
      <c r="M171" s="200"/>
    </row>
    <row r="172" spans="13:13" x14ac:dyDescent="0.3">
      <c r="M172" s="200"/>
    </row>
    <row r="173" spans="13:13" x14ac:dyDescent="0.3">
      <c r="M173" s="200"/>
    </row>
    <row r="174" spans="13:13" x14ac:dyDescent="0.3">
      <c r="M174" s="200"/>
    </row>
    <row r="175" spans="13:13" x14ac:dyDescent="0.3">
      <c r="M175" s="200"/>
    </row>
    <row r="176" spans="13:13" x14ac:dyDescent="0.3">
      <c r="M176" s="200"/>
    </row>
    <row r="177" spans="13:13" x14ac:dyDescent="0.3">
      <c r="M177" s="200"/>
    </row>
    <row r="178" spans="13:13" x14ac:dyDescent="0.3">
      <c r="M178" s="200"/>
    </row>
    <row r="179" spans="13:13" x14ac:dyDescent="0.3">
      <c r="M179" s="200"/>
    </row>
    <row r="180" spans="13:13" x14ac:dyDescent="0.3">
      <c r="M180" s="200"/>
    </row>
    <row r="181" spans="13:13" x14ac:dyDescent="0.3">
      <c r="M181" s="200"/>
    </row>
    <row r="182" spans="13:13" x14ac:dyDescent="0.3">
      <c r="M182" s="200"/>
    </row>
    <row r="183" spans="13:13" x14ac:dyDescent="0.3">
      <c r="M183" s="200"/>
    </row>
    <row r="184" spans="13:13" x14ac:dyDescent="0.3">
      <c r="M184" s="200"/>
    </row>
    <row r="185" spans="13:13" x14ac:dyDescent="0.3">
      <c r="M185" s="200"/>
    </row>
    <row r="186" spans="13:13" x14ac:dyDescent="0.3">
      <c r="M186" s="200"/>
    </row>
    <row r="187" spans="13:13" x14ac:dyDescent="0.3">
      <c r="M187" s="200"/>
    </row>
    <row r="188" spans="13:13" x14ac:dyDescent="0.3">
      <c r="M188" s="200"/>
    </row>
    <row r="189" spans="13:13" x14ac:dyDescent="0.3">
      <c r="M189" s="200"/>
    </row>
    <row r="190" spans="13:13" x14ac:dyDescent="0.3">
      <c r="M190" s="200"/>
    </row>
    <row r="191" spans="13:13" x14ac:dyDescent="0.3">
      <c r="M191" s="200"/>
    </row>
    <row r="192" spans="13:13" x14ac:dyDescent="0.3">
      <c r="M192" s="200"/>
    </row>
    <row r="193" spans="13:13" x14ac:dyDescent="0.3">
      <c r="M193" s="200"/>
    </row>
    <row r="194" spans="13:13" x14ac:dyDescent="0.3">
      <c r="M194" s="200"/>
    </row>
    <row r="195" spans="13:13" x14ac:dyDescent="0.3">
      <c r="M195" s="200"/>
    </row>
    <row r="196" spans="13:13" x14ac:dyDescent="0.3">
      <c r="M196" s="200"/>
    </row>
    <row r="197" spans="13:13" x14ac:dyDescent="0.3">
      <c r="M197" s="200"/>
    </row>
    <row r="198" spans="13:13" x14ac:dyDescent="0.3">
      <c r="M198" s="200"/>
    </row>
    <row r="199" spans="13:13" x14ac:dyDescent="0.3">
      <c r="M199" s="200"/>
    </row>
    <row r="200" spans="13:13" x14ac:dyDescent="0.3">
      <c r="M200" s="200"/>
    </row>
    <row r="201" spans="13:13" x14ac:dyDescent="0.3">
      <c r="M201" s="200"/>
    </row>
    <row r="202" spans="13:13" x14ac:dyDescent="0.3">
      <c r="M202" s="200"/>
    </row>
    <row r="203" spans="13:13" x14ac:dyDescent="0.3">
      <c r="M203" s="200"/>
    </row>
    <row r="204" spans="13:13" x14ac:dyDescent="0.3">
      <c r="M204" s="200"/>
    </row>
    <row r="205" spans="13:13" x14ac:dyDescent="0.3">
      <c r="M205" s="200"/>
    </row>
    <row r="206" spans="13:13" x14ac:dyDescent="0.3">
      <c r="M206" s="200"/>
    </row>
    <row r="207" spans="13:13" x14ac:dyDescent="0.3">
      <c r="M207" s="200"/>
    </row>
    <row r="208" spans="13:13" x14ac:dyDescent="0.3">
      <c r="M208" s="200"/>
    </row>
    <row r="209" spans="13:13" x14ac:dyDescent="0.3">
      <c r="M209" s="200"/>
    </row>
    <row r="210" spans="13:13" x14ac:dyDescent="0.3">
      <c r="M210" s="200"/>
    </row>
    <row r="211" spans="13:13" x14ac:dyDescent="0.3">
      <c r="M211" s="200"/>
    </row>
    <row r="212" spans="13:13" x14ac:dyDescent="0.3">
      <c r="M212" s="200"/>
    </row>
    <row r="213" spans="13:13" x14ac:dyDescent="0.3">
      <c r="M213" s="200"/>
    </row>
    <row r="214" spans="13:13" x14ac:dyDescent="0.3">
      <c r="M214" s="200"/>
    </row>
    <row r="215" spans="13:13" x14ac:dyDescent="0.3">
      <c r="M215" s="200"/>
    </row>
    <row r="216" spans="13:13" x14ac:dyDescent="0.3">
      <c r="M216" s="200"/>
    </row>
    <row r="217" spans="13:13" x14ac:dyDescent="0.3">
      <c r="M217" s="200"/>
    </row>
    <row r="218" spans="13:13" x14ac:dyDescent="0.3">
      <c r="M218" s="200"/>
    </row>
    <row r="219" spans="13:13" x14ac:dyDescent="0.3">
      <c r="M219" s="200"/>
    </row>
    <row r="220" spans="13:13" x14ac:dyDescent="0.3">
      <c r="M220" s="200"/>
    </row>
    <row r="221" spans="13:13" x14ac:dyDescent="0.3">
      <c r="M221" s="200"/>
    </row>
    <row r="222" spans="13:13" x14ac:dyDescent="0.3">
      <c r="M222" s="200"/>
    </row>
    <row r="223" spans="13:13" x14ac:dyDescent="0.3">
      <c r="M223" s="200"/>
    </row>
    <row r="224" spans="13:13" x14ac:dyDescent="0.3">
      <c r="M224" s="200"/>
    </row>
    <row r="225" spans="13:13" x14ac:dyDescent="0.3">
      <c r="M225" s="200"/>
    </row>
    <row r="226" spans="13:13" x14ac:dyDescent="0.3">
      <c r="M226" s="200"/>
    </row>
    <row r="227" spans="13:13" x14ac:dyDescent="0.3">
      <c r="M227" s="200"/>
    </row>
    <row r="228" spans="13:13" x14ac:dyDescent="0.3">
      <c r="M228" s="200"/>
    </row>
    <row r="229" spans="13:13" x14ac:dyDescent="0.3">
      <c r="M229" s="200"/>
    </row>
    <row r="230" spans="13:13" x14ac:dyDescent="0.3">
      <c r="M230" s="200"/>
    </row>
    <row r="231" spans="13:13" x14ac:dyDescent="0.3">
      <c r="M231" s="200"/>
    </row>
    <row r="232" spans="13:13" x14ac:dyDescent="0.3">
      <c r="M232" s="200"/>
    </row>
    <row r="233" spans="13:13" x14ac:dyDescent="0.3">
      <c r="M233" s="200"/>
    </row>
    <row r="234" spans="13:13" x14ac:dyDescent="0.3">
      <c r="M234" s="200"/>
    </row>
    <row r="235" spans="13:13" x14ac:dyDescent="0.3">
      <c r="M235" s="200"/>
    </row>
    <row r="236" spans="13:13" x14ac:dyDescent="0.3">
      <c r="M236" s="200"/>
    </row>
    <row r="237" spans="13:13" x14ac:dyDescent="0.3">
      <c r="M237" s="200"/>
    </row>
    <row r="238" spans="13:13" x14ac:dyDescent="0.3">
      <c r="M238" s="200"/>
    </row>
    <row r="239" spans="13:13" x14ac:dyDescent="0.3">
      <c r="M239" s="200"/>
    </row>
    <row r="240" spans="13:13" x14ac:dyDescent="0.3">
      <c r="M240" s="200"/>
    </row>
    <row r="241" spans="13:13" x14ac:dyDescent="0.3">
      <c r="M241" s="200"/>
    </row>
    <row r="242" spans="13:13" x14ac:dyDescent="0.3">
      <c r="M242" s="200"/>
    </row>
    <row r="243" spans="13:13" x14ac:dyDescent="0.3">
      <c r="M243" s="200"/>
    </row>
    <row r="244" spans="13:13" x14ac:dyDescent="0.3">
      <c r="M244" s="200"/>
    </row>
    <row r="245" spans="13:13" x14ac:dyDescent="0.3">
      <c r="M245" s="200"/>
    </row>
    <row r="246" spans="13:13" x14ac:dyDescent="0.3">
      <c r="M246" s="200"/>
    </row>
    <row r="247" spans="13:13" x14ac:dyDescent="0.3">
      <c r="M247" s="200"/>
    </row>
    <row r="248" spans="13:13" x14ac:dyDescent="0.3">
      <c r="M248" s="200"/>
    </row>
    <row r="249" spans="13:13" x14ac:dyDescent="0.3">
      <c r="M249" s="200"/>
    </row>
    <row r="250" spans="13:13" x14ac:dyDescent="0.3">
      <c r="M250" s="200"/>
    </row>
    <row r="251" spans="13:13" x14ac:dyDescent="0.3">
      <c r="M251" s="200"/>
    </row>
    <row r="252" spans="13:13" x14ac:dyDescent="0.3">
      <c r="M252" s="200"/>
    </row>
    <row r="253" spans="13:13" x14ac:dyDescent="0.3">
      <c r="M253" s="200"/>
    </row>
    <row r="254" spans="13:13" x14ac:dyDescent="0.3">
      <c r="M254" s="200"/>
    </row>
    <row r="255" spans="13:13" x14ac:dyDescent="0.3">
      <c r="M255" s="200"/>
    </row>
    <row r="256" spans="13:13" x14ac:dyDescent="0.3">
      <c r="M256" s="200"/>
    </row>
    <row r="257" spans="13:13" x14ac:dyDescent="0.3">
      <c r="M257" s="200"/>
    </row>
    <row r="258" spans="13:13" x14ac:dyDescent="0.3">
      <c r="M258" s="200"/>
    </row>
    <row r="259" spans="13:13" x14ac:dyDescent="0.3">
      <c r="M259" s="200"/>
    </row>
    <row r="260" spans="13:13" x14ac:dyDescent="0.3">
      <c r="M260" s="200"/>
    </row>
    <row r="261" spans="13:13" x14ac:dyDescent="0.3">
      <c r="M261" s="200"/>
    </row>
    <row r="262" spans="13:13" x14ac:dyDescent="0.3">
      <c r="M262" s="200"/>
    </row>
    <row r="263" spans="13:13" x14ac:dyDescent="0.3">
      <c r="M263" s="200"/>
    </row>
    <row r="264" spans="13:13" x14ac:dyDescent="0.3">
      <c r="M264" s="200"/>
    </row>
    <row r="265" spans="13:13" x14ac:dyDescent="0.3">
      <c r="M265" s="200"/>
    </row>
    <row r="266" spans="13:13" x14ac:dyDescent="0.3">
      <c r="M266" s="200"/>
    </row>
    <row r="267" spans="13:13" x14ac:dyDescent="0.3">
      <c r="M267" s="200"/>
    </row>
    <row r="268" spans="13:13" x14ac:dyDescent="0.3">
      <c r="M268" s="200"/>
    </row>
    <row r="269" spans="13:13" x14ac:dyDescent="0.3">
      <c r="M269" s="200"/>
    </row>
    <row r="270" spans="13:13" x14ac:dyDescent="0.3">
      <c r="M270" s="200"/>
    </row>
    <row r="271" spans="13:13" x14ac:dyDescent="0.3">
      <c r="M271" s="200"/>
    </row>
    <row r="272" spans="13:13" x14ac:dyDescent="0.3">
      <c r="M272" s="200"/>
    </row>
    <row r="273" spans="13:13" x14ac:dyDescent="0.3">
      <c r="M273" s="200"/>
    </row>
    <row r="274" spans="13:13" x14ac:dyDescent="0.3">
      <c r="M274" s="200"/>
    </row>
    <row r="275" spans="13:13" x14ac:dyDescent="0.3">
      <c r="M275" s="200"/>
    </row>
    <row r="276" spans="13:13" x14ac:dyDescent="0.3">
      <c r="M276" s="200"/>
    </row>
    <row r="277" spans="13:13" x14ac:dyDescent="0.3">
      <c r="M277" s="200"/>
    </row>
    <row r="278" spans="13:13" x14ac:dyDescent="0.3">
      <c r="M278" s="200"/>
    </row>
    <row r="279" spans="13:13" x14ac:dyDescent="0.3">
      <c r="M279" s="200"/>
    </row>
    <row r="280" spans="13:13" x14ac:dyDescent="0.3">
      <c r="M280" s="200"/>
    </row>
    <row r="281" spans="13:13" x14ac:dyDescent="0.3">
      <c r="M281" s="200"/>
    </row>
    <row r="282" spans="13:13" x14ac:dyDescent="0.3">
      <c r="M282" s="200"/>
    </row>
    <row r="283" spans="13:13" x14ac:dyDescent="0.3">
      <c r="M283" s="200"/>
    </row>
    <row r="284" spans="13:13" x14ac:dyDescent="0.3">
      <c r="M284" s="200"/>
    </row>
    <row r="285" spans="13:13" x14ac:dyDescent="0.3">
      <c r="M285" s="200"/>
    </row>
    <row r="286" spans="13:13" x14ac:dyDescent="0.3">
      <c r="M286" s="200"/>
    </row>
    <row r="287" spans="13:13" x14ac:dyDescent="0.3">
      <c r="M287" s="200"/>
    </row>
    <row r="288" spans="13:13" x14ac:dyDescent="0.3">
      <c r="M288" s="200"/>
    </row>
    <row r="289" spans="13:13" x14ac:dyDescent="0.3">
      <c r="M289" s="200"/>
    </row>
    <row r="290" spans="13:13" x14ac:dyDescent="0.3">
      <c r="M290" s="200"/>
    </row>
    <row r="291" spans="13:13" x14ac:dyDescent="0.3">
      <c r="M291" s="200"/>
    </row>
    <row r="292" spans="13:13" x14ac:dyDescent="0.3">
      <c r="M292" s="200"/>
    </row>
    <row r="293" spans="13:13" x14ac:dyDescent="0.3">
      <c r="M293" s="200"/>
    </row>
    <row r="294" spans="13:13" x14ac:dyDescent="0.3">
      <c r="M294" s="200"/>
    </row>
    <row r="295" spans="13:13" x14ac:dyDescent="0.3">
      <c r="M295" s="200"/>
    </row>
    <row r="296" spans="13:13" x14ac:dyDescent="0.3">
      <c r="M296" s="200"/>
    </row>
    <row r="297" spans="13:13" x14ac:dyDescent="0.3">
      <c r="M297" s="200"/>
    </row>
    <row r="298" spans="13:13" x14ac:dyDescent="0.3">
      <c r="M298" s="200"/>
    </row>
    <row r="299" spans="13:13" x14ac:dyDescent="0.3">
      <c r="M299" s="200"/>
    </row>
    <row r="300" spans="13:13" x14ac:dyDescent="0.3">
      <c r="M300" s="200"/>
    </row>
    <row r="301" spans="13:13" x14ac:dyDescent="0.3">
      <c r="M301" s="200"/>
    </row>
    <row r="302" spans="13:13" x14ac:dyDescent="0.3">
      <c r="M302" s="200"/>
    </row>
    <row r="303" spans="13:13" x14ac:dyDescent="0.3">
      <c r="M303" s="200"/>
    </row>
    <row r="304" spans="13:13" x14ac:dyDescent="0.3">
      <c r="M304" s="200"/>
    </row>
    <row r="305" spans="13:13" x14ac:dyDescent="0.3">
      <c r="M305" s="200"/>
    </row>
    <row r="306" spans="13:13" x14ac:dyDescent="0.3">
      <c r="M306" s="200"/>
    </row>
    <row r="307" spans="13:13" x14ac:dyDescent="0.3">
      <c r="M307" s="200"/>
    </row>
    <row r="308" spans="13:13" x14ac:dyDescent="0.3">
      <c r="M308" s="200"/>
    </row>
    <row r="309" spans="13:13" x14ac:dyDescent="0.3">
      <c r="M309" s="200"/>
    </row>
    <row r="310" spans="13:13" x14ac:dyDescent="0.3">
      <c r="M310" s="200"/>
    </row>
    <row r="311" spans="13:13" x14ac:dyDescent="0.3">
      <c r="M311" s="200"/>
    </row>
    <row r="312" spans="13:13" x14ac:dyDescent="0.3">
      <c r="M312" s="200"/>
    </row>
    <row r="313" spans="13:13" x14ac:dyDescent="0.3">
      <c r="M313" s="200"/>
    </row>
    <row r="314" spans="13:13" x14ac:dyDescent="0.3">
      <c r="M314" s="200"/>
    </row>
    <row r="315" spans="13:13" x14ac:dyDescent="0.3">
      <c r="M315" s="200"/>
    </row>
    <row r="316" spans="13:13" x14ac:dyDescent="0.3">
      <c r="M316" s="200"/>
    </row>
    <row r="317" spans="13:13" x14ac:dyDescent="0.3">
      <c r="M317" s="200"/>
    </row>
  </sheetData>
  <sheetProtection password="C4FF" sheet="1"/>
  <mergeCells count="6">
    <mergeCell ref="N3:R3"/>
    <mergeCell ref="J3:M3"/>
    <mergeCell ref="A3:A4"/>
    <mergeCell ref="B3:B4"/>
    <mergeCell ref="C3:I3"/>
    <mergeCell ref="A1:D1"/>
  </mergeCells>
  <phoneticPr fontId="15" type="noConversion"/>
  <printOptions horizontalCentered="1"/>
  <pageMargins left="0.15748031496062992" right="0.19685039370078741" top="0.98425196850393704" bottom="0.27559055118110237" header="0.31496062992125984" footer="0.19685039370078741"/>
  <pageSetup paperSize="9" scale="38" orientation="landscape" horizontalDpi="4294967294" r:id="rId1"/>
  <headerFooter alignWithMargins="0">
    <oddHeader>&amp;R&amp;P</oddHeader>
  </headerFooter>
  <rowBreaks count="2" manualBreakCount="2">
    <brk id="21" max="17" man="1"/>
    <brk id="4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Доходи</vt:lpstr>
      <vt:lpstr>Видатки</vt:lpstr>
      <vt:lpstr>Видатки!Заголовки_для_друку</vt:lpstr>
      <vt:lpstr>Доходи!Заголовки_для_друку</vt:lpstr>
      <vt:lpstr>Видатки!Область_друку</vt:lpstr>
      <vt:lpstr>Доходи!Область_друку</vt:lpstr>
    </vt:vector>
  </TitlesOfParts>
  <Company>FD_BUD_SEC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Illia</dc:creator>
  <cp:lastModifiedBy>Вікторія Півторан</cp:lastModifiedBy>
  <cp:lastPrinted>2025-10-13T09:47:46Z</cp:lastPrinted>
  <dcterms:created xsi:type="dcterms:W3CDTF">2001-07-11T13:17:26Z</dcterms:created>
  <dcterms:modified xsi:type="dcterms:W3CDTF">2025-11-12T10:41:37Z</dcterms:modified>
</cp:coreProperties>
</file>