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A9D5F487-DD04-4E60-905D-107E4D0FE8FF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Видатки!$B$6:$B$89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Видатки!$A$1:$R$91</definedName>
    <definedName name="_xlnm.Print_Area" localSheetId="0">Доходи!$A$1:$R$100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0" i="5" l="1"/>
  <c r="K60" i="5"/>
  <c r="E42" i="6"/>
  <c r="O91" i="5"/>
  <c r="P91" i="5"/>
  <c r="M90" i="5"/>
  <c r="N90" i="5"/>
  <c r="M91" i="5"/>
  <c r="N91" i="5"/>
  <c r="O64" i="5"/>
  <c r="P64" i="5"/>
  <c r="R64" i="5" s="1"/>
  <c r="G64" i="5"/>
  <c r="H64" i="5"/>
  <c r="I64" i="5"/>
  <c r="J64" i="5"/>
  <c r="F28" i="6"/>
  <c r="G28" i="6"/>
  <c r="H28" i="6"/>
  <c r="I28" i="6"/>
  <c r="F29" i="6"/>
  <c r="G29" i="6"/>
  <c r="H29" i="6"/>
  <c r="I29" i="6"/>
  <c r="G88" i="5"/>
  <c r="H88" i="5"/>
  <c r="I88" i="5"/>
  <c r="J88" i="5"/>
  <c r="G89" i="5"/>
  <c r="H89" i="5"/>
  <c r="I89" i="5"/>
  <c r="J89" i="5"/>
  <c r="G90" i="5"/>
  <c r="H90" i="5"/>
  <c r="I90" i="5"/>
  <c r="J90" i="5"/>
  <c r="O90" i="5"/>
  <c r="P90" i="5"/>
  <c r="Q90" i="5" s="1"/>
  <c r="O68" i="5"/>
  <c r="Q68" i="5" s="1"/>
  <c r="P68" i="5"/>
  <c r="G73" i="5"/>
  <c r="H73" i="5"/>
  <c r="I73" i="5"/>
  <c r="J73" i="5"/>
  <c r="G71" i="5"/>
  <c r="H71" i="5"/>
  <c r="I71" i="5"/>
  <c r="J71" i="5"/>
  <c r="G72" i="5"/>
  <c r="H72" i="5"/>
  <c r="I72" i="5"/>
  <c r="J72" i="5"/>
  <c r="G68" i="5"/>
  <c r="H68" i="5"/>
  <c r="I68" i="5"/>
  <c r="J68" i="5"/>
  <c r="G69" i="5"/>
  <c r="H69" i="5"/>
  <c r="I69" i="5"/>
  <c r="J69" i="5"/>
  <c r="N66" i="5"/>
  <c r="M66" i="5"/>
  <c r="G58" i="5"/>
  <c r="H58" i="5"/>
  <c r="I58" i="5"/>
  <c r="J58" i="5"/>
  <c r="O71" i="5"/>
  <c r="P71" i="5"/>
  <c r="R71" i="5" s="1"/>
  <c r="O72" i="5"/>
  <c r="P72" i="5"/>
  <c r="O73" i="5"/>
  <c r="P73" i="5"/>
  <c r="E60" i="5"/>
  <c r="F60" i="5"/>
  <c r="D60" i="5"/>
  <c r="O69" i="5"/>
  <c r="R69" i="5" s="1"/>
  <c r="P69" i="5"/>
  <c r="G65" i="5"/>
  <c r="H65" i="5"/>
  <c r="I65" i="5"/>
  <c r="J65" i="5"/>
  <c r="O66" i="5"/>
  <c r="P66" i="5"/>
  <c r="F50" i="6"/>
  <c r="L28" i="6"/>
  <c r="M28" i="6"/>
  <c r="L29" i="6"/>
  <c r="M29" i="6"/>
  <c r="O28" i="6"/>
  <c r="P28" i="6"/>
  <c r="Q28" i="6" s="1"/>
  <c r="O29" i="6"/>
  <c r="R29" i="6" s="1"/>
  <c r="P29" i="6"/>
  <c r="G21" i="6"/>
  <c r="I21" i="6"/>
  <c r="O65" i="5"/>
  <c r="P65" i="5"/>
  <c r="O58" i="5"/>
  <c r="P58" i="5"/>
  <c r="E55" i="5"/>
  <c r="G55" i="5" s="1"/>
  <c r="F55" i="5"/>
  <c r="D55" i="5"/>
  <c r="G39" i="5"/>
  <c r="H39" i="5"/>
  <c r="I39" i="5"/>
  <c r="J39" i="5"/>
  <c r="D42" i="6"/>
  <c r="F42" i="6"/>
  <c r="D34" i="6"/>
  <c r="D12" i="6"/>
  <c r="D6" i="6"/>
  <c r="G6" i="6"/>
  <c r="E6" i="6"/>
  <c r="E12" i="6"/>
  <c r="E34" i="6"/>
  <c r="H34" i="6" s="1"/>
  <c r="V42" i="6"/>
  <c r="V34" i="6"/>
  <c r="V12" i="6"/>
  <c r="V6" i="6"/>
  <c r="O39" i="5"/>
  <c r="P39" i="5"/>
  <c r="D82" i="6"/>
  <c r="E82" i="6"/>
  <c r="P82" i="6" s="1"/>
  <c r="C82" i="6"/>
  <c r="C6" i="6"/>
  <c r="K6" i="6"/>
  <c r="P6" i="6" s="1"/>
  <c r="J6" i="6"/>
  <c r="G67" i="5"/>
  <c r="H67" i="5"/>
  <c r="I67" i="5"/>
  <c r="J67" i="5"/>
  <c r="G70" i="5"/>
  <c r="H70" i="5"/>
  <c r="I70" i="5"/>
  <c r="J70" i="5"/>
  <c r="G74" i="5"/>
  <c r="H74" i="5"/>
  <c r="I74" i="5"/>
  <c r="J74" i="5"/>
  <c r="G75" i="5"/>
  <c r="H75" i="5"/>
  <c r="I75" i="5"/>
  <c r="J75" i="5"/>
  <c r="G76" i="5"/>
  <c r="H76" i="5"/>
  <c r="I76" i="5"/>
  <c r="J76" i="5"/>
  <c r="G77" i="5"/>
  <c r="H77" i="5"/>
  <c r="I77" i="5"/>
  <c r="J77" i="5"/>
  <c r="G78" i="5"/>
  <c r="H78" i="5"/>
  <c r="I78" i="5"/>
  <c r="J78" i="5"/>
  <c r="G79" i="5"/>
  <c r="H79" i="5"/>
  <c r="I79" i="5"/>
  <c r="J79" i="5"/>
  <c r="G80" i="5"/>
  <c r="H80" i="5"/>
  <c r="I80" i="5"/>
  <c r="J80" i="5"/>
  <c r="G81" i="5"/>
  <c r="H81" i="5"/>
  <c r="I81" i="5"/>
  <c r="J81" i="5"/>
  <c r="G82" i="5"/>
  <c r="H82" i="5"/>
  <c r="I82" i="5"/>
  <c r="J82" i="5"/>
  <c r="G83" i="5"/>
  <c r="H83" i="5"/>
  <c r="I83" i="5"/>
  <c r="J83" i="5"/>
  <c r="G84" i="5"/>
  <c r="H84" i="5"/>
  <c r="I84" i="5"/>
  <c r="J84" i="5"/>
  <c r="G85" i="5"/>
  <c r="H85" i="5"/>
  <c r="I85" i="5"/>
  <c r="J85" i="5"/>
  <c r="G86" i="5"/>
  <c r="H86" i="5"/>
  <c r="I86" i="5"/>
  <c r="J86" i="5"/>
  <c r="G87" i="5"/>
  <c r="H87" i="5"/>
  <c r="I87" i="5"/>
  <c r="J87" i="5"/>
  <c r="J63" i="5"/>
  <c r="I63" i="5"/>
  <c r="H63" i="5"/>
  <c r="G63" i="5"/>
  <c r="O67" i="5"/>
  <c r="P67" i="5"/>
  <c r="O80" i="5"/>
  <c r="P80" i="5"/>
  <c r="O81" i="5"/>
  <c r="P81" i="5"/>
  <c r="O82" i="5"/>
  <c r="Q82" i="5" s="1"/>
  <c r="P82" i="5"/>
  <c r="O83" i="5"/>
  <c r="P83" i="5"/>
  <c r="O84" i="5"/>
  <c r="P84" i="5"/>
  <c r="O85" i="5"/>
  <c r="P85" i="5"/>
  <c r="O86" i="5"/>
  <c r="Q86" i="5" s="1"/>
  <c r="P86" i="5"/>
  <c r="O87" i="5"/>
  <c r="P87" i="5"/>
  <c r="R87" i="5" s="1"/>
  <c r="O88" i="5"/>
  <c r="P88" i="5"/>
  <c r="O89" i="5"/>
  <c r="R89" i="5" s="1"/>
  <c r="P89" i="5"/>
  <c r="F11" i="6"/>
  <c r="F7" i="6"/>
  <c r="F8" i="6"/>
  <c r="F9" i="6"/>
  <c r="F10" i="6"/>
  <c r="O75" i="5"/>
  <c r="P75" i="5"/>
  <c r="Q75" i="5" s="1"/>
  <c r="O76" i="5"/>
  <c r="P76" i="5"/>
  <c r="O77" i="5"/>
  <c r="Q77" i="5"/>
  <c r="P77" i="5"/>
  <c r="O78" i="5"/>
  <c r="R78" i="5" s="1"/>
  <c r="P78" i="5"/>
  <c r="Q78" i="5" s="1"/>
  <c r="O79" i="5"/>
  <c r="P79" i="5"/>
  <c r="O33" i="5"/>
  <c r="Q33" i="5"/>
  <c r="P33" i="5"/>
  <c r="E31" i="5"/>
  <c r="G31" i="5" s="1"/>
  <c r="F31" i="5"/>
  <c r="D31" i="5"/>
  <c r="D15" i="5"/>
  <c r="E15" i="5"/>
  <c r="F15" i="5"/>
  <c r="J15" i="5" s="1"/>
  <c r="G15" i="6"/>
  <c r="H15" i="6"/>
  <c r="I15" i="6"/>
  <c r="L15" i="6"/>
  <c r="M15" i="6"/>
  <c r="O15" i="6"/>
  <c r="P15" i="6"/>
  <c r="P63" i="5"/>
  <c r="O63" i="5"/>
  <c r="R63" i="5" s="1"/>
  <c r="O34" i="5"/>
  <c r="P34" i="5"/>
  <c r="E21" i="5"/>
  <c r="E26" i="5"/>
  <c r="C42" i="6"/>
  <c r="C34" i="6"/>
  <c r="C12" i="6"/>
  <c r="L31" i="5"/>
  <c r="L10" i="5" s="1"/>
  <c r="M33" i="5"/>
  <c r="N33" i="5"/>
  <c r="K31" i="5"/>
  <c r="F36" i="6"/>
  <c r="G36" i="6"/>
  <c r="H36" i="6"/>
  <c r="I36" i="6"/>
  <c r="L36" i="6"/>
  <c r="L37" i="6"/>
  <c r="L38" i="6"/>
  <c r="L39" i="6"/>
  <c r="L40" i="6"/>
  <c r="L41" i="6"/>
  <c r="G59" i="5"/>
  <c r="H59" i="5"/>
  <c r="I59" i="5"/>
  <c r="J59" i="5"/>
  <c r="M59" i="5"/>
  <c r="N59" i="5"/>
  <c r="O59" i="5"/>
  <c r="P59" i="5"/>
  <c r="M89" i="5"/>
  <c r="N89" i="5"/>
  <c r="O70" i="5"/>
  <c r="Q70" i="5" s="1"/>
  <c r="P70" i="5"/>
  <c r="O74" i="5"/>
  <c r="P74" i="5"/>
  <c r="M70" i="5"/>
  <c r="N70" i="5"/>
  <c r="M74" i="5"/>
  <c r="N74" i="5"/>
  <c r="M75" i="5"/>
  <c r="N75" i="5"/>
  <c r="M76" i="5"/>
  <c r="N76" i="5"/>
  <c r="M77" i="5"/>
  <c r="N77" i="5"/>
  <c r="M78" i="5"/>
  <c r="N78" i="5"/>
  <c r="M79" i="5"/>
  <c r="N79" i="5"/>
  <c r="M80" i="5"/>
  <c r="N80" i="5"/>
  <c r="M81" i="5"/>
  <c r="N81" i="5"/>
  <c r="M83" i="5"/>
  <c r="N83" i="5"/>
  <c r="M85" i="5"/>
  <c r="N85" i="5"/>
  <c r="M86" i="5"/>
  <c r="N86" i="5"/>
  <c r="M87" i="5"/>
  <c r="N87" i="5"/>
  <c r="M88" i="5"/>
  <c r="N88" i="5"/>
  <c r="M36" i="6"/>
  <c r="P36" i="6"/>
  <c r="Q36" i="6"/>
  <c r="O36" i="6"/>
  <c r="E43" i="5"/>
  <c r="D21" i="5"/>
  <c r="F21" i="5"/>
  <c r="P21" i="6"/>
  <c r="G34" i="5"/>
  <c r="I34" i="5"/>
  <c r="L18" i="6"/>
  <c r="L19" i="6"/>
  <c r="L20" i="6"/>
  <c r="L21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5" i="6"/>
  <c r="M86" i="6"/>
  <c r="M87" i="6"/>
  <c r="M88" i="6"/>
  <c r="M50" i="6"/>
  <c r="M51" i="6"/>
  <c r="M7" i="6"/>
  <c r="M8" i="6"/>
  <c r="M9" i="6"/>
  <c r="M10" i="6"/>
  <c r="M11" i="6"/>
  <c r="M13" i="6"/>
  <c r="M14" i="6"/>
  <c r="M16" i="6"/>
  <c r="M17" i="6"/>
  <c r="M18" i="6"/>
  <c r="M19" i="6"/>
  <c r="M20" i="6"/>
  <c r="M21" i="6"/>
  <c r="M22" i="6"/>
  <c r="M23" i="6"/>
  <c r="M24" i="6"/>
  <c r="M25" i="6"/>
  <c r="M26" i="6"/>
  <c r="M27" i="6"/>
  <c r="M30" i="6"/>
  <c r="M31" i="6"/>
  <c r="M32" i="6"/>
  <c r="M33" i="6"/>
  <c r="M35" i="6"/>
  <c r="M37" i="6"/>
  <c r="M38" i="6"/>
  <c r="M39" i="6"/>
  <c r="M40" i="6"/>
  <c r="M41" i="6"/>
  <c r="M43" i="6"/>
  <c r="M44" i="6"/>
  <c r="M45" i="6"/>
  <c r="M46" i="6"/>
  <c r="M47" i="6"/>
  <c r="M48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4" i="6"/>
  <c r="I85" i="6"/>
  <c r="I86" i="6"/>
  <c r="I87" i="6"/>
  <c r="I88" i="6"/>
  <c r="I50" i="6"/>
  <c r="I51" i="6"/>
  <c r="I7" i="6"/>
  <c r="I8" i="6"/>
  <c r="I9" i="6"/>
  <c r="I10" i="6"/>
  <c r="I11" i="6"/>
  <c r="I13" i="6"/>
  <c r="I14" i="6"/>
  <c r="I16" i="6"/>
  <c r="I17" i="6"/>
  <c r="I18" i="6"/>
  <c r="I19" i="6"/>
  <c r="I20" i="6"/>
  <c r="I22" i="6"/>
  <c r="I23" i="6"/>
  <c r="I24" i="6"/>
  <c r="I25" i="6"/>
  <c r="I26" i="6"/>
  <c r="I27" i="6"/>
  <c r="I30" i="6"/>
  <c r="I31" i="6"/>
  <c r="I32" i="6"/>
  <c r="I33" i="6"/>
  <c r="I35" i="6"/>
  <c r="I37" i="6"/>
  <c r="I38" i="6"/>
  <c r="I39" i="6"/>
  <c r="I40" i="6"/>
  <c r="I41" i="6"/>
  <c r="I43" i="6"/>
  <c r="I44" i="6"/>
  <c r="I45" i="6"/>
  <c r="I46" i="6"/>
  <c r="I47" i="6"/>
  <c r="I48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3" i="6"/>
  <c r="G84" i="6"/>
  <c r="G85" i="6"/>
  <c r="G86" i="6"/>
  <c r="G87" i="6"/>
  <c r="G88" i="6"/>
  <c r="G50" i="6"/>
  <c r="G51" i="6"/>
  <c r="G7" i="6"/>
  <c r="G8" i="6"/>
  <c r="G9" i="6"/>
  <c r="G10" i="6"/>
  <c r="G11" i="6"/>
  <c r="G13" i="6"/>
  <c r="G14" i="6"/>
  <c r="G16" i="6"/>
  <c r="G17" i="6"/>
  <c r="G18" i="6"/>
  <c r="G19" i="6"/>
  <c r="G20" i="6"/>
  <c r="G22" i="6"/>
  <c r="G23" i="6"/>
  <c r="G24" i="6"/>
  <c r="G25" i="6"/>
  <c r="G26" i="6"/>
  <c r="G27" i="6"/>
  <c r="G30" i="6"/>
  <c r="G31" i="6"/>
  <c r="G32" i="6"/>
  <c r="G33" i="6"/>
  <c r="G35" i="6"/>
  <c r="G37" i="6"/>
  <c r="G38" i="6"/>
  <c r="G39" i="6"/>
  <c r="G40" i="6"/>
  <c r="G41" i="6"/>
  <c r="G43" i="6"/>
  <c r="G44" i="6"/>
  <c r="G45" i="6"/>
  <c r="G46" i="6"/>
  <c r="G47" i="6"/>
  <c r="G48" i="6"/>
  <c r="O39" i="6"/>
  <c r="P39" i="6"/>
  <c r="O40" i="6"/>
  <c r="P40" i="6"/>
  <c r="O41" i="6"/>
  <c r="P41" i="6"/>
  <c r="N56" i="5"/>
  <c r="N57" i="5"/>
  <c r="N61" i="5"/>
  <c r="N62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1" i="5"/>
  <c r="J62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1" i="5"/>
  <c r="H62" i="5"/>
  <c r="H93" i="5"/>
  <c r="H94" i="5"/>
  <c r="H95" i="5"/>
  <c r="H96" i="5"/>
  <c r="H98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K15" i="5"/>
  <c r="P48" i="6"/>
  <c r="G56" i="5"/>
  <c r="G57" i="5"/>
  <c r="G45" i="5"/>
  <c r="G46" i="5"/>
  <c r="G47" i="5"/>
  <c r="G48" i="5"/>
  <c r="O25" i="5"/>
  <c r="P25" i="5"/>
  <c r="M12" i="5"/>
  <c r="M13" i="5"/>
  <c r="M14" i="5"/>
  <c r="F23" i="6"/>
  <c r="H23" i="6"/>
  <c r="P23" i="6"/>
  <c r="I25" i="5"/>
  <c r="M61" i="5"/>
  <c r="O61" i="5"/>
  <c r="P61" i="5"/>
  <c r="I61" i="5"/>
  <c r="G61" i="5"/>
  <c r="O30" i="5"/>
  <c r="P30" i="5"/>
  <c r="L22" i="6"/>
  <c r="H41" i="6"/>
  <c r="F41" i="6"/>
  <c r="H39" i="6"/>
  <c r="F39" i="6"/>
  <c r="M34" i="5"/>
  <c r="G62" i="5"/>
  <c r="G30" i="5"/>
  <c r="I30" i="5"/>
  <c r="G25" i="5"/>
  <c r="F26" i="5"/>
  <c r="D26" i="5"/>
  <c r="K34" i="6"/>
  <c r="P34" i="6"/>
  <c r="R34" i="6" s="1"/>
  <c r="J34" i="6"/>
  <c r="J12" i="6"/>
  <c r="O12" i="6" s="1"/>
  <c r="K12" i="6"/>
  <c r="K50" i="5"/>
  <c r="L50" i="5"/>
  <c r="F21" i="6"/>
  <c r="H21" i="6"/>
  <c r="O62" i="5"/>
  <c r="P62" i="5"/>
  <c r="M62" i="5"/>
  <c r="I62" i="5"/>
  <c r="L44" i="6"/>
  <c r="O14" i="5"/>
  <c r="P14" i="5"/>
  <c r="P22" i="6"/>
  <c r="Q22" i="6" s="1"/>
  <c r="L10" i="6"/>
  <c r="L11" i="6"/>
  <c r="P47" i="5"/>
  <c r="L55" i="5"/>
  <c r="K55" i="5"/>
  <c r="M47" i="5"/>
  <c r="M48" i="5"/>
  <c r="M36" i="5"/>
  <c r="M32" i="5"/>
  <c r="M51" i="5"/>
  <c r="M44" i="5"/>
  <c r="M45" i="5"/>
  <c r="M46" i="5"/>
  <c r="G49" i="5"/>
  <c r="I49" i="5"/>
  <c r="E50" i="5"/>
  <c r="G50" i="5" s="1"/>
  <c r="F50" i="5"/>
  <c r="D50" i="5"/>
  <c r="M56" i="5"/>
  <c r="M57" i="5"/>
  <c r="I32" i="5"/>
  <c r="G32" i="5"/>
  <c r="L23" i="6"/>
  <c r="L24" i="6"/>
  <c r="L25" i="6"/>
  <c r="L50" i="6"/>
  <c r="L51" i="6"/>
  <c r="L47" i="6"/>
  <c r="L48" i="6"/>
  <c r="L13" i="6"/>
  <c r="L14" i="6"/>
  <c r="L16" i="6"/>
  <c r="F30" i="6"/>
  <c r="H30" i="6"/>
  <c r="L30" i="6"/>
  <c r="O30" i="6"/>
  <c r="P30" i="6"/>
  <c r="L43" i="5"/>
  <c r="G12" i="5"/>
  <c r="G13" i="5"/>
  <c r="L26" i="5"/>
  <c r="K26" i="5"/>
  <c r="L21" i="5"/>
  <c r="K21" i="5"/>
  <c r="E11" i="5"/>
  <c r="F35" i="6"/>
  <c r="F37" i="6"/>
  <c r="F38" i="6"/>
  <c r="F40" i="6"/>
  <c r="F43" i="6"/>
  <c r="F44" i="6"/>
  <c r="F45" i="6"/>
  <c r="F46" i="6"/>
  <c r="F47" i="6"/>
  <c r="F48" i="6"/>
  <c r="K42" i="6"/>
  <c r="J42" i="6"/>
  <c r="L37" i="5"/>
  <c r="K43" i="5"/>
  <c r="K37" i="5"/>
  <c r="L11" i="5"/>
  <c r="K11" i="5"/>
  <c r="J82" i="6"/>
  <c r="O82" i="6" s="1"/>
  <c r="K82" i="6"/>
  <c r="F11" i="5"/>
  <c r="F37" i="5"/>
  <c r="E37" i="5"/>
  <c r="F43" i="5"/>
  <c r="H43" i="5"/>
  <c r="O49" i="5"/>
  <c r="P49" i="5"/>
  <c r="M49" i="5"/>
  <c r="L8" i="6"/>
  <c r="O47" i="6"/>
  <c r="P47" i="6"/>
  <c r="R47" i="6" s="1"/>
  <c r="O48" i="6"/>
  <c r="Q48" i="6" s="1"/>
  <c r="H47" i="6"/>
  <c r="H48" i="6"/>
  <c r="P51" i="6"/>
  <c r="O51" i="6"/>
  <c r="P50" i="6"/>
  <c r="O50" i="6"/>
  <c r="R50" i="6" s="1"/>
  <c r="L45" i="6"/>
  <c r="L35" i="6"/>
  <c r="H8" i="6"/>
  <c r="H9" i="6"/>
  <c r="H35" i="6"/>
  <c r="H44" i="6"/>
  <c r="H45" i="6"/>
  <c r="F26" i="6"/>
  <c r="H26" i="6"/>
  <c r="F27" i="6"/>
  <c r="H27" i="6"/>
  <c r="F14" i="6"/>
  <c r="H14" i="6"/>
  <c r="F16" i="6"/>
  <c r="H16" i="6"/>
  <c r="F17" i="6"/>
  <c r="H17" i="6"/>
  <c r="F18" i="6"/>
  <c r="H18" i="6"/>
  <c r="F19" i="6"/>
  <c r="H19" i="6"/>
  <c r="F20" i="6"/>
  <c r="H20" i="6"/>
  <c r="P35" i="6"/>
  <c r="O35" i="6"/>
  <c r="Q35" i="6" s="1"/>
  <c r="P44" i="6"/>
  <c r="O44" i="6"/>
  <c r="P45" i="6"/>
  <c r="O45" i="6"/>
  <c r="P46" i="6"/>
  <c r="O46" i="6"/>
  <c r="O14" i="6"/>
  <c r="P14" i="6"/>
  <c r="Q14" i="6" s="1"/>
  <c r="O16" i="6"/>
  <c r="R16" i="6"/>
  <c r="P16" i="6"/>
  <c r="O17" i="6"/>
  <c r="P17" i="6"/>
  <c r="Q17" i="6" s="1"/>
  <c r="O18" i="6"/>
  <c r="P18" i="6"/>
  <c r="R18" i="6" s="1"/>
  <c r="O19" i="6"/>
  <c r="P19" i="6"/>
  <c r="O20" i="6"/>
  <c r="P20" i="6"/>
  <c r="O21" i="6"/>
  <c r="O22" i="6"/>
  <c r="O23" i="6"/>
  <c r="O24" i="6"/>
  <c r="Q24" i="6" s="1"/>
  <c r="P24" i="6"/>
  <c r="R24" i="6" s="1"/>
  <c r="O25" i="6"/>
  <c r="P25" i="6"/>
  <c r="O26" i="6"/>
  <c r="P26" i="6"/>
  <c r="O27" i="6"/>
  <c r="P27" i="6"/>
  <c r="R27" i="6" s="1"/>
  <c r="O8" i="6"/>
  <c r="Q8" i="6"/>
  <c r="P8" i="6"/>
  <c r="O9" i="6"/>
  <c r="P9" i="6"/>
  <c r="L26" i="6"/>
  <c r="L27" i="6"/>
  <c r="F22" i="6"/>
  <c r="H22" i="6"/>
  <c r="P17" i="5"/>
  <c r="O17" i="5"/>
  <c r="P42" i="5"/>
  <c r="O42" i="5"/>
  <c r="P45" i="5"/>
  <c r="O45" i="5"/>
  <c r="P46" i="5"/>
  <c r="Q46" i="5" s="1"/>
  <c r="O46" i="5"/>
  <c r="D43" i="5"/>
  <c r="F13" i="6"/>
  <c r="F24" i="6"/>
  <c r="F25" i="6"/>
  <c r="F31" i="6"/>
  <c r="F32" i="6"/>
  <c r="F33" i="6"/>
  <c r="F51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3" i="6"/>
  <c r="F85" i="6"/>
  <c r="F86" i="6"/>
  <c r="F87" i="6"/>
  <c r="F88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P7" i="6"/>
  <c r="O10" i="6"/>
  <c r="R10" i="6" s="1"/>
  <c r="P10" i="6"/>
  <c r="O11" i="6"/>
  <c r="P11" i="6"/>
  <c r="O13" i="6"/>
  <c r="P13" i="6"/>
  <c r="O31" i="6"/>
  <c r="P31" i="6"/>
  <c r="O32" i="6"/>
  <c r="Q32" i="6" s="1"/>
  <c r="P32" i="6"/>
  <c r="O33" i="6"/>
  <c r="P33" i="6"/>
  <c r="O37" i="6"/>
  <c r="P37" i="6"/>
  <c r="O38" i="6"/>
  <c r="P38" i="6"/>
  <c r="O43" i="6"/>
  <c r="R43" i="6" s="1"/>
  <c r="P43" i="6"/>
  <c r="H43" i="6"/>
  <c r="L43" i="6"/>
  <c r="L88" i="6"/>
  <c r="L87" i="6"/>
  <c r="L86" i="6"/>
  <c r="L85" i="6"/>
  <c r="L46" i="6"/>
  <c r="D37" i="5"/>
  <c r="I23" i="5"/>
  <c r="I22" i="5"/>
  <c r="P23" i="5"/>
  <c r="O23" i="5"/>
  <c r="P22" i="5"/>
  <c r="O22" i="5"/>
  <c r="P24" i="5"/>
  <c r="Q24" i="5" s="1"/>
  <c r="O24" i="5"/>
  <c r="L7" i="6"/>
  <c r="H7" i="6"/>
  <c r="D11" i="5"/>
  <c r="L17" i="6"/>
  <c r="O53" i="6"/>
  <c r="P53" i="6"/>
  <c r="R53" i="6"/>
  <c r="O54" i="6"/>
  <c r="P54" i="6"/>
  <c r="O55" i="6"/>
  <c r="O56" i="6"/>
  <c r="P56" i="6"/>
  <c r="O57" i="6"/>
  <c r="P57" i="6"/>
  <c r="O58" i="6"/>
  <c r="Q58" i="6" s="1"/>
  <c r="O59" i="6"/>
  <c r="O60" i="6"/>
  <c r="P60" i="6"/>
  <c r="O61" i="6"/>
  <c r="R61" i="6" s="1"/>
  <c r="P61" i="6"/>
  <c r="O62" i="6"/>
  <c r="P62" i="6"/>
  <c r="R62" i="6" s="1"/>
  <c r="O63" i="6"/>
  <c r="P63" i="6"/>
  <c r="Q63" i="6" s="1"/>
  <c r="O64" i="6"/>
  <c r="R64" i="6" s="1"/>
  <c r="P64" i="6"/>
  <c r="O65" i="6"/>
  <c r="P65" i="6"/>
  <c r="R65" i="6" s="1"/>
  <c r="O66" i="6"/>
  <c r="P66" i="6"/>
  <c r="Q66" i="6" s="1"/>
  <c r="O67" i="6"/>
  <c r="P67" i="6"/>
  <c r="Q67" i="6" s="1"/>
  <c r="O68" i="6"/>
  <c r="O69" i="6"/>
  <c r="O70" i="6"/>
  <c r="P70" i="6"/>
  <c r="R70" i="6" s="1"/>
  <c r="O71" i="6"/>
  <c r="P71" i="6"/>
  <c r="Q71" i="6" s="1"/>
  <c r="O72" i="6"/>
  <c r="P72" i="6"/>
  <c r="O73" i="6"/>
  <c r="P73" i="6"/>
  <c r="Q73" i="6" s="1"/>
  <c r="O74" i="6"/>
  <c r="O75" i="6"/>
  <c r="O76" i="6"/>
  <c r="P76" i="6"/>
  <c r="O77" i="6"/>
  <c r="P77" i="6"/>
  <c r="R77" i="6" s="1"/>
  <c r="O78" i="6"/>
  <c r="Q78" i="6"/>
  <c r="P78" i="6"/>
  <c r="O79" i="6"/>
  <c r="P79" i="6"/>
  <c r="R79" i="6" s="1"/>
  <c r="O80" i="6"/>
  <c r="R80" i="6" s="1"/>
  <c r="P80" i="6"/>
  <c r="O81" i="6"/>
  <c r="O83" i="6"/>
  <c r="P83" i="6"/>
  <c r="O84" i="6"/>
  <c r="P84" i="6"/>
  <c r="O85" i="6"/>
  <c r="P85" i="6"/>
  <c r="Q85" i="6" s="1"/>
  <c r="R85" i="6"/>
  <c r="O86" i="6"/>
  <c r="R86" i="6"/>
  <c r="P86" i="6"/>
  <c r="O87" i="6"/>
  <c r="P87" i="6"/>
  <c r="R87" i="6" s="1"/>
  <c r="O88" i="6"/>
  <c r="P88" i="6"/>
  <c r="Q88" i="6" s="1"/>
  <c r="H37" i="6"/>
  <c r="H38" i="6"/>
  <c r="H40" i="6"/>
  <c r="H46" i="6"/>
  <c r="H24" i="6"/>
  <c r="N24" i="6"/>
  <c r="H25" i="6"/>
  <c r="N25" i="6"/>
  <c r="I27" i="5"/>
  <c r="F97" i="5"/>
  <c r="I97" i="5" s="1"/>
  <c r="P55" i="6"/>
  <c r="P68" i="6"/>
  <c r="R68" i="6" s="1"/>
  <c r="O57" i="5"/>
  <c r="P57" i="5"/>
  <c r="H10" i="6"/>
  <c r="H11" i="6"/>
  <c r="H13" i="6"/>
  <c r="H31" i="6"/>
  <c r="H32" i="6"/>
  <c r="H33" i="6"/>
  <c r="H50" i="6"/>
  <c r="H51" i="6"/>
  <c r="H53" i="6"/>
  <c r="H54" i="6"/>
  <c r="H55" i="6"/>
  <c r="H56" i="6"/>
  <c r="H57" i="6"/>
  <c r="H59" i="6"/>
  <c r="H60" i="6"/>
  <c r="H61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5" i="6"/>
  <c r="H86" i="6"/>
  <c r="H87" i="6"/>
  <c r="H88" i="6"/>
  <c r="N13" i="6"/>
  <c r="O27" i="5"/>
  <c r="P27" i="5"/>
  <c r="M27" i="5"/>
  <c r="O94" i="5"/>
  <c r="Q94" i="5" s="1"/>
  <c r="P94" i="5"/>
  <c r="O95" i="5"/>
  <c r="Q95" i="5" s="1"/>
  <c r="P95" i="5"/>
  <c r="O96" i="5"/>
  <c r="P96" i="5"/>
  <c r="Q96" i="5" s="1"/>
  <c r="K97" i="5"/>
  <c r="O97" i="5" s="1"/>
  <c r="L97" i="5"/>
  <c r="M97" i="5"/>
  <c r="O98" i="5"/>
  <c r="Q98" i="5" s="1"/>
  <c r="P98" i="5"/>
  <c r="P93" i="5"/>
  <c r="Q93" i="5" s="1"/>
  <c r="O93" i="5"/>
  <c r="M96" i="5"/>
  <c r="N96" i="5"/>
  <c r="N95" i="5"/>
  <c r="M95" i="5"/>
  <c r="I93" i="5"/>
  <c r="J93" i="5"/>
  <c r="I94" i="5"/>
  <c r="J94" i="5"/>
  <c r="I95" i="5"/>
  <c r="J95" i="5"/>
  <c r="I96" i="5"/>
  <c r="J96" i="5"/>
  <c r="P20" i="5"/>
  <c r="R20" i="5" s="1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98" i="5"/>
  <c r="J98" i="5"/>
  <c r="O38" i="5"/>
  <c r="P38" i="5"/>
  <c r="M38" i="5"/>
  <c r="M40" i="5"/>
  <c r="M41" i="5"/>
  <c r="M42" i="5"/>
  <c r="O32" i="5"/>
  <c r="P32" i="5"/>
  <c r="M28" i="5"/>
  <c r="M29" i="5"/>
  <c r="M30" i="5"/>
  <c r="O28" i="5"/>
  <c r="P28" i="5"/>
  <c r="O29" i="5"/>
  <c r="R29" i="5" s="1"/>
  <c r="P29" i="5"/>
  <c r="P18" i="5"/>
  <c r="O18" i="5"/>
  <c r="R18" i="5" s="1"/>
  <c r="P19" i="5"/>
  <c r="O19" i="5"/>
  <c r="O56" i="5"/>
  <c r="P56" i="5"/>
  <c r="M98" i="5"/>
  <c r="N98" i="5"/>
  <c r="N6" i="6"/>
  <c r="N33" i="6"/>
  <c r="M16" i="5"/>
  <c r="O16" i="5"/>
  <c r="P16" i="5"/>
  <c r="O47" i="5"/>
  <c r="P40" i="5"/>
  <c r="O40" i="5"/>
  <c r="P41" i="5"/>
  <c r="O41" i="5"/>
  <c r="R41" i="5" s="1"/>
  <c r="P36" i="5"/>
  <c r="O36" i="5"/>
  <c r="L9" i="6"/>
  <c r="L31" i="6"/>
  <c r="L32" i="6"/>
  <c r="L33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C11" i="5"/>
  <c r="C15" i="5"/>
  <c r="C10" i="5" s="1"/>
  <c r="C52" i="5" s="1"/>
  <c r="C99" i="5" s="1"/>
  <c r="C24" i="5"/>
  <c r="C21" i="5" s="1"/>
  <c r="C50" i="5"/>
  <c r="C55" i="5"/>
  <c r="C60" i="5"/>
  <c r="C97" i="5"/>
  <c r="O12" i="5"/>
  <c r="P12" i="5"/>
  <c r="Q12" i="5" s="1"/>
  <c r="P13" i="5"/>
  <c r="O13" i="5"/>
  <c r="P44" i="5"/>
  <c r="O44" i="5"/>
  <c r="O48" i="5"/>
  <c r="P48" i="5"/>
  <c r="O51" i="5"/>
  <c r="P51" i="5"/>
  <c r="Q51" i="5" s="1"/>
  <c r="M19" i="5"/>
  <c r="M24" i="5"/>
  <c r="M21" i="5" s="1"/>
  <c r="C43" i="5"/>
  <c r="N50" i="6"/>
  <c r="N17" i="6"/>
  <c r="N21" i="6"/>
  <c r="N31" i="6"/>
  <c r="N32" i="6"/>
  <c r="N34" i="6"/>
  <c r="N12" i="6"/>
  <c r="N11" i="6"/>
  <c r="N10" i="6"/>
  <c r="N9" i="6"/>
  <c r="I24" i="5"/>
  <c r="H68" i="6"/>
  <c r="H62" i="6"/>
  <c r="P75" i="6"/>
  <c r="P69" i="6"/>
  <c r="R69" i="6" s="1"/>
  <c r="P59" i="6"/>
  <c r="P58" i="6"/>
  <c r="H58" i="6"/>
  <c r="P74" i="6"/>
  <c r="R74" i="6" s="1"/>
  <c r="H74" i="6"/>
  <c r="H81" i="6"/>
  <c r="P81" i="6"/>
  <c r="Q81" i="6" s="1"/>
  <c r="N49" i="6"/>
  <c r="N52" i="6"/>
  <c r="I57" i="5"/>
  <c r="I56" i="5"/>
  <c r="Q55" i="6"/>
  <c r="R63" i="6"/>
  <c r="Q79" i="6"/>
  <c r="Q64" i="6"/>
  <c r="Q80" i="6"/>
  <c r="Q61" i="6"/>
  <c r="R55" i="6"/>
  <c r="R66" i="6"/>
  <c r="R73" i="6"/>
  <c r="V49" i="6"/>
  <c r="Q77" i="6"/>
  <c r="Q70" i="6"/>
  <c r="H97" i="5"/>
  <c r="J97" i="5"/>
  <c r="R73" i="5"/>
  <c r="K35" i="5"/>
  <c r="I55" i="5"/>
  <c r="Q29" i="6"/>
  <c r="R33" i="5"/>
  <c r="R20" i="6"/>
  <c r="M34" i="6"/>
  <c r="M6" i="6"/>
  <c r="Q13" i="6"/>
  <c r="Q37" i="6"/>
  <c r="Q16" i="6"/>
  <c r="D35" i="5"/>
  <c r="O43" i="5"/>
  <c r="O31" i="5"/>
  <c r="R58" i="5"/>
  <c r="Q23" i="5"/>
  <c r="P11" i="5"/>
  <c r="R94" i="5"/>
  <c r="R56" i="6"/>
  <c r="Q56" i="6"/>
  <c r="R81" i="6"/>
  <c r="R75" i="6"/>
  <c r="Q75" i="6"/>
  <c r="R93" i="5"/>
  <c r="Q72" i="6"/>
  <c r="R72" i="6"/>
  <c r="N50" i="5"/>
  <c r="Q60" i="6"/>
  <c r="R60" i="6"/>
  <c r="R57" i="6"/>
  <c r="Q57" i="6"/>
  <c r="R59" i="6"/>
  <c r="Q59" i="6"/>
  <c r="R76" i="6"/>
  <c r="Q76" i="6"/>
  <c r="R54" i="6"/>
  <c r="Q54" i="6"/>
  <c r="Q14" i="5"/>
  <c r="R14" i="5"/>
  <c r="C54" i="5"/>
  <c r="C53" i="5"/>
  <c r="Q69" i="6"/>
  <c r="Q53" i="6"/>
  <c r="O55" i="5"/>
  <c r="R98" i="5"/>
  <c r="P97" i="5"/>
  <c r="Q86" i="6"/>
  <c r="R78" i="6"/>
  <c r="R21" i="6"/>
  <c r="L34" i="6"/>
  <c r="L49" i="6" s="1"/>
  <c r="L52" i="6" s="1"/>
  <c r="L89" i="6" s="1"/>
  <c r="L6" i="6"/>
  <c r="R13" i="6"/>
  <c r="R36" i="6"/>
  <c r="Q46" i="6"/>
  <c r="L12" i="6"/>
  <c r="R51" i="6"/>
  <c r="O34" i="6"/>
  <c r="R46" i="6"/>
  <c r="M42" i="6"/>
  <c r="R44" i="6"/>
  <c r="L42" i="6"/>
  <c r="O42" i="6"/>
  <c r="P42" i="6"/>
  <c r="Q38" i="6"/>
  <c r="K49" i="6"/>
  <c r="K52" i="6" s="1"/>
  <c r="M12" i="6"/>
  <c r="J49" i="6"/>
  <c r="J52" i="6"/>
  <c r="J89" i="6" s="1"/>
  <c r="R9" i="6"/>
  <c r="O6" i="6"/>
  <c r="R28" i="6"/>
  <c r="R40" i="6"/>
  <c r="F6" i="6"/>
  <c r="R37" i="6"/>
  <c r="Q20" i="6"/>
  <c r="Q21" i="6"/>
  <c r="R8" i="6"/>
  <c r="R23" i="6"/>
  <c r="R41" i="6"/>
  <c r="Q33" i="6"/>
  <c r="R31" i="6"/>
  <c r="Q11" i="6"/>
  <c r="R7" i="6"/>
  <c r="R19" i="6"/>
  <c r="Q23" i="6"/>
  <c r="Q51" i="6"/>
  <c r="R11" i="6"/>
  <c r="Q7" i="6"/>
  <c r="Q26" i="6"/>
  <c r="Q19" i="6"/>
  <c r="R17" i="6"/>
  <c r="R45" i="6"/>
  <c r="Q47" i="6"/>
  <c r="Q30" i="6"/>
  <c r="Q41" i="6"/>
  <c r="R39" i="6"/>
  <c r="Q44" i="6"/>
  <c r="Q9" i="6"/>
  <c r="R38" i="6"/>
  <c r="R33" i="6"/>
  <c r="Q31" i="6"/>
  <c r="R25" i="6"/>
  <c r="Q50" i="6"/>
  <c r="Q40" i="6"/>
  <c r="Q15" i="6"/>
  <c r="Q45" i="6"/>
  <c r="G42" i="6"/>
  <c r="I42" i="6"/>
  <c r="H42" i="6"/>
  <c r="Q39" i="6"/>
  <c r="D49" i="6"/>
  <c r="D52" i="6"/>
  <c r="D89" i="6" s="1"/>
  <c r="R30" i="6"/>
  <c r="R26" i="6"/>
  <c r="Q25" i="6"/>
  <c r="I12" i="6"/>
  <c r="P12" i="6"/>
  <c r="H12" i="6"/>
  <c r="F12" i="6"/>
  <c r="G12" i="6"/>
  <c r="H6" i="6"/>
  <c r="C49" i="6"/>
  <c r="I6" i="6"/>
  <c r="N11" i="5"/>
  <c r="R25" i="5"/>
  <c r="Q74" i="5"/>
  <c r="Q39" i="5"/>
  <c r="R66" i="5"/>
  <c r="N55" i="5"/>
  <c r="Q62" i="5"/>
  <c r="M50" i="5"/>
  <c r="L54" i="5"/>
  <c r="L53" i="5"/>
  <c r="N53" i="5" s="1"/>
  <c r="R91" i="5"/>
  <c r="R83" i="5"/>
  <c r="Q25" i="5"/>
  <c r="O21" i="5"/>
  <c r="R34" i="5"/>
  <c r="Q91" i="5"/>
  <c r="N97" i="5"/>
  <c r="Q87" i="5"/>
  <c r="M60" i="5"/>
  <c r="R23" i="5"/>
  <c r="M43" i="5"/>
  <c r="M55" i="5"/>
  <c r="R96" i="5"/>
  <c r="O11" i="5"/>
  <c r="R11" i="5" s="1"/>
  <c r="M11" i="5"/>
  <c r="R62" i="5"/>
  <c r="K54" i="5"/>
  <c r="K53" i="5" s="1"/>
  <c r="Q45" i="5"/>
  <c r="R49" i="5"/>
  <c r="H11" i="5"/>
  <c r="N21" i="5"/>
  <c r="P50" i="5"/>
  <c r="H21" i="5"/>
  <c r="J31" i="5"/>
  <c r="P55" i="5"/>
  <c r="R55" i="5"/>
  <c r="R74" i="5"/>
  <c r="N60" i="5"/>
  <c r="Q48" i="5"/>
  <c r="R36" i="5"/>
  <c r="Q40" i="5"/>
  <c r="Q32" i="5"/>
  <c r="Q27" i="5"/>
  <c r="P26" i="5"/>
  <c r="Q30" i="5"/>
  <c r="M15" i="5"/>
  <c r="N26" i="5"/>
  <c r="P15" i="5"/>
  <c r="R12" i="5"/>
  <c r="M37" i="5"/>
  <c r="N15" i="5"/>
  <c r="M26" i="5"/>
  <c r="N37" i="5"/>
  <c r="Q22" i="5"/>
  <c r="K10" i="5"/>
  <c r="K52" i="5" s="1"/>
  <c r="O37" i="5"/>
  <c r="Q37" i="5" s="1"/>
  <c r="O26" i="5"/>
  <c r="R26" i="5"/>
  <c r="R48" i="5"/>
  <c r="R40" i="5"/>
  <c r="R16" i="5"/>
  <c r="R47" i="5"/>
  <c r="Q49" i="5"/>
  <c r="Q47" i="5"/>
  <c r="L35" i="5"/>
  <c r="N35" i="5"/>
  <c r="O35" i="5"/>
  <c r="N43" i="5"/>
  <c r="R32" i="5"/>
  <c r="R72" i="5"/>
  <c r="R61" i="5"/>
  <c r="Q85" i="5"/>
  <c r="Q83" i="5"/>
  <c r="R68" i="5"/>
  <c r="Q64" i="5"/>
  <c r="Q56" i="5"/>
  <c r="R57" i="5"/>
  <c r="R77" i="5"/>
  <c r="R75" i="5"/>
  <c r="R81" i="5"/>
  <c r="Q67" i="5"/>
  <c r="R59" i="5"/>
  <c r="Q88" i="5"/>
  <c r="Q58" i="5"/>
  <c r="Q61" i="5"/>
  <c r="Q66" i="5"/>
  <c r="R76" i="5"/>
  <c r="Q80" i="5"/>
  <c r="R88" i="5"/>
  <c r="Q72" i="5"/>
  <c r="Q81" i="5"/>
  <c r="R67" i="5"/>
  <c r="Q76" i="5"/>
  <c r="R85" i="5"/>
  <c r="Q84" i="5"/>
  <c r="Q73" i="5"/>
  <c r="Q79" i="5"/>
  <c r="Q65" i="5"/>
  <c r="D54" i="5"/>
  <c r="O54" i="5" s="1"/>
  <c r="Q57" i="5"/>
  <c r="R56" i="5"/>
  <c r="R84" i="5"/>
  <c r="G60" i="5"/>
  <c r="R79" i="5"/>
  <c r="R80" i="5"/>
  <c r="H60" i="5"/>
  <c r="R65" i="5"/>
  <c r="I60" i="5"/>
  <c r="J60" i="5"/>
  <c r="P60" i="5"/>
  <c r="R60" i="5" s="1"/>
  <c r="O60" i="5"/>
  <c r="Q63" i="5"/>
  <c r="Q55" i="5"/>
  <c r="J55" i="5"/>
  <c r="F54" i="5"/>
  <c r="Q59" i="5"/>
  <c r="R45" i="5"/>
  <c r="Q38" i="5"/>
  <c r="J50" i="5"/>
  <c r="R19" i="5"/>
  <c r="O50" i="5"/>
  <c r="I50" i="5"/>
  <c r="Q44" i="5"/>
  <c r="Q11" i="5"/>
  <c r="R22" i="5"/>
  <c r="Q13" i="5"/>
  <c r="Q16" i="5"/>
  <c r="Q19" i="5"/>
  <c r="R27" i="5"/>
  <c r="Q42" i="5"/>
  <c r="Q34" i="5"/>
  <c r="H15" i="5"/>
  <c r="Q29" i="5"/>
  <c r="Q36" i="5"/>
  <c r="R28" i="5"/>
  <c r="R38" i="5"/>
  <c r="Q17" i="5"/>
  <c r="I15" i="5"/>
  <c r="O15" i="5"/>
  <c r="R15" i="5" s="1"/>
  <c r="R17" i="5"/>
  <c r="E35" i="5"/>
  <c r="P43" i="5"/>
  <c r="Q43" i="5" s="1"/>
  <c r="R44" i="5"/>
  <c r="G43" i="5"/>
  <c r="I43" i="5"/>
  <c r="J43" i="5"/>
  <c r="R42" i="5"/>
  <c r="H37" i="5"/>
  <c r="I37" i="5"/>
  <c r="R39" i="5"/>
  <c r="F35" i="5"/>
  <c r="P35" i="5" s="1"/>
  <c r="J37" i="5"/>
  <c r="P37" i="5"/>
  <c r="G37" i="5"/>
  <c r="I31" i="5"/>
  <c r="H26" i="5"/>
  <c r="I26" i="5"/>
  <c r="J26" i="5"/>
  <c r="R30" i="5"/>
  <c r="Q28" i="5"/>
  <c r="D10" i="5"/>
  <c r="G26" i="5"/>
  <c r="F10" i="5"/>
  <c r="I10" i="5" s="1"/>
  <c r="G21" i="5"/>
  <c r="I21" i="5"/>
  <c r="J21" i="5"/>
  <c r="G15" i="5"/>
  <c r="G11" i="5"/>
  <c r="J11" i="5"/>
  <c r="R13" i="5"/>
  <c r="E10" i="5"/>
  <c r="E52" i="5" s="1"/>
  <c r="I11" i="5"/>
  <c r="Q42" i="6"/>
  <c r="R42" i="6"/>
  <c r="M49" i="6"/>
  <c r="O49" i="6"/>
  <c r="C52" i="6"/>
  <c r="C89" i="6" s="1"/>
  <c r="O89" i="6" s="1"/>
  <c r="O10" i="5"/>
  <c r="Q26" i="5"/>
  <c r="G35" i="5"/>
  <c r="M54" i="5"/>
  <c r="N54" i="5"/>
  <c r="M35" i="5"/>
  <c r="Q60" i="5"/>
  <c r="I54" i="5"/>
  <c r="P54" i="5"/>
  <c r="R54" i="5" s="1"/>
  <c r="F53" i="5"/>
  <c r="D52" i="5"/>
  <c r="O52" i="5" s="1"/>
  <c r="R50" i="5"/>
  <c r="Q50" i="5"/>
  <c r="Q15" i="5"/>
  <c r="R43" i="5"/>
  <c r="J35" i="5"/>
  <c r="H35" i="5"/>
  <c r="I35" i="5"/>
  <c r="F52" i="5"/>
  <c r="F92" i="5" s="1"/>
  <c r="J10" i="5"/>
  <c r="P53" i="5"/>
  <c r="M53" i="5" l="1"/>
  <c r="K92" i="5"/>
  <c r="K99" i="5" s="1"/>
  <c r="R97" i="5"/>
  <c r="Q97" i="5"/>
  <c r="R35" i="5"/>
  <c r="Q35" i="5"/>
  <c r="Q6" i="6"/>
  <c r="R6" i="6"/>
  <c r="R12" i="6"/>
  <c r="Q12" i="6"/>
  <c r="M52" i="6"/>
  <c r="K89" i="6"/>
  <c r="M89" i="6" s="1"/>
  <c r="F99" i="5"/>
  <c r="M10" i="5"/>
  <c r="N10" i="5"/>
  <c r="L52" i="5"/>
  <c r="P10" i="5"/>
  <c r="Q74" i="6"/>
  <c r="R37" i="5"/>
  <c r="P21" i="5"/>
  <c r="R46" i="5"/>
  <c r="Q89" i="5"/>
  <c r="R51" i="5"/>
  <c r="R14" i="6"/>
  <c r="R22" i="6"/>
  <c r="Q27" i="6"/>
  <c r="N31" i="5"/>
  <c r="G34" i="6"/>
  <c r="Q68" i="6"/>
  <c r="H31" i="5"/>
  <c r="R86" i="5"/>
  <c r="O52" i="6"/>
  <c r="I52" i="5"/>
  <c r="R24" i="5"/>
  <c r="R70" i="5"/>
  <c r="R90" i="5"/>
  <c r="H50" i="5"/>
  <c r="Q71" i="5"/>
  <c r="Q34" i="6"/>
  <c r="F34" i="6"/>
  <c r="R48" i="6"/>
  <c r="R35" i="6"/>
  <c r="I34" i="6"/>
  <c r="R71" i="6"/>
  <c r="R58" i="6"/>
  <c r="R88" i="6"/>
  <c r="Q65" i="6"/>
  <c r="G82" i="6"/>
  <c r="H10" i="5"/>
  <c r="J54" i="5"/>
  <c r="Q10" i="6"/>
  <c r="R32" i="6"/>
  <c r="Q87" i="6"/>
  <c r="R67" i="6"/>
  <c r="G10" i="5"/>
  <c r="P31" i="5"/>
  <c r="Q18" i="5"/>
  <c r="H55" i="5"/>
  <c r="R82" i="5"/>
  <c r="E49" i="6"/>
  <c r="Q54" i="5"/>
  <c r="Q41" i="5"/>
  <c r="M31" i="5"/>
  <c r="Q43" i="6"/>
  <c r="F82" i="6"/>
  <c r="Q18" i="6"/>
  <c r="R95" i="5"/>
  <c r="Q62" i="6"/>
  <c r="Q69" i="5"/>
  <c r="G52" i="5"/>
  <c r="H52" i="5"/>
  <c r="J52" i="5"/>
  <c r="E54" i="5"/>
  <c r="D53" i="5"/>
  <c r="Q31" i="5" l="1"/>
  <c r="R31" i="5"/>
  <c r="R10" i="5"/>
  <c r="Q10" i="5"/>
  <c r="R21" i="5"/>
  <c r="Q21" i="5"/>
  <c r="M52" i="5"/>
  <c r="N52" i="5"/>
  <c r="L92" i="5"/>
  <c r="P52" i="5"/>
  <c r="O53" i="5"/>
  <c r="I53" i="5"/>
  <c r="J53" i="5"/>
  <c r="I49" i="6"/>
  <c r="F49" i="6"/>
  <c r="H49" i="6"/>
  <c r="E52" i="6"/>
  <c r="G49" i="6"/>
  <c r="P49" i="6"/>
  <c r="G54" i="5"/>
  <c r="E53" i="5"/>
  <c r="H54" i="5"/>
  <c r="D92" i="5"/>
  <c r="H99" i="5"/>
  <c r="Q49" i="6" l="1"/>
  <c r="R49" i="6"/>
  <c r="R52" i="5"/>
  <c r="Q52" i="5"/>
  <c r="D99" i="5"/>
  <c r="O92" i="5"/>
  <c r="J92" i="5"/>
  <c r="I92" i="5"/>
  <c r="G53" i="5"/>
  <c r="H53" i="5"/>
  <c r="E92" i="5"/>
  <c r="Q53" i="5"/>
  <c r="R53" i="5"/>
  <c r="I52" i="6"/>
  <c r="H52" i="6"/>
  <c r="G52" i="6"/>
  <c r="F52" i="6"/>
  <c r="E89" i="6"/>
  <c r="P52" i="6"/>
  <c r="L99" i="5"/>
  <c r="N92" i="5"/>
  <c r="M92" i="5"/>
  <c r="P92" i="5"/>
  <c r="R92" i="5" l="1"/>
  <c r="Q92" i="5"/>
  <c r="N99" i="5"/>
  <c r="M99" i="5"/>
  <c r="P99" i="5"/>
  <c r="R52" i="6"/>
  <c r="Q52" i="6"/>
  <c r="G92" i="5"/>
  <c r="H92" i="5"/>
  <c r="F89" i="6"/>
  <c r="I89" i="6"/>
  <c r="G89" i="6"/>
  <c r="H89" i="6"/>
  <c r="P89" i="6"/>
  <c r="O99" i="5"/>
  <c r="I99" i="5"/>
  <c r="J99" i="5"/>
  <c r="Q89" i="6" l="1"/>
  <c r="R89" i="6"/>
  <c r="Q99" i="5"/>
  <c r="R99" i="5"/>
</calcChain>
</file>

<file path=xl/sharedStrings.xml><?xml version="1.0" encoding="utf-8"?>
<sst xmlns="http://schemas.openxmlformats.org/spreadsheetml/2006/main" count="327" uniqueCount="285">
  <si>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</si>
  <si>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</si>
  <si>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</si>
  <si>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</si>
  <si>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</si>
  <si>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</si>
  <si>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</si>
  <si>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</si>
  <si>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</si>
  <si>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</si>
  <si>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</si>
  <si>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</si>
  <si>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</si>
  <si>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</si>
  <si>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</si>
  <si>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</si>
  <si>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</si>
  <si>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</si>
  <si>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</si>
  <si>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</si>
  <si>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</si>
  <si>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</si>
  <si>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</si>
  <si>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</si>
  <si>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</si>
  <si>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</si>
  <si>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</si>
  <si>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</si>
  <si>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</si>
  <si>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</si>
  <si>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</si>
  <si>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</si>
  <si>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</si>
  <si>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</si>
  <si>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</si>
  <si>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</si>
  <si>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</si>
  <si>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</si>
  <si>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</si>
  <si>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</si>
  <si>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</si>
  <si>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</si>
  <si>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</si>
  <si>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</si>
  <si>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</si>
  <si>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</si>
  <si>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</si>
  <si>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</si>
  <si>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</si>
  <si>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</si>
  <si>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</si>
  <si>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</si>
  <si>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</si>
  <si>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</si>
  <si>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</si>
  <si>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</si>
  <si>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</si>
  <si>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</si>
  <si>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</si>
  <si>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</si>
  <si>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</si>
  <si>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</si>
  <si>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</si>
  <si>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</si>
  <si>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</si>
  <si>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</si>
  <si>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</si>
  <si>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</si>
  <si>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</si>
  <si>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</si>
  <si>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</si>
  <si>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</si>
  <si>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</si>
  <si>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</si>
  <si>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</si>
  <si>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</si>
  <si>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</si>
  <si>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</si>
  <si>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</si>
  <si>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</si>
  <si>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 xml:space="preserve">Застверджено місцевими радами на 2005 рік 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</si>
  <si>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</si>
  <si>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</si>
  <si>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</si>
  <si>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</si>
  <si>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</si>
  <si>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</si>
  <si>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</si>
  <si>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</si>
  <si>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</si>
  <si>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</si>
  <si>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</si>
  <si>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</si>
  <si>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</si>
  <si>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</si>
  <si>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</si>
  <si>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</si>
  <si>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</si>
  <si>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</si>
  <si>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</si>
  <si>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</si>
  <si>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</si>
  <si>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</si>
  <si>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</si>
  <si>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</si>
  <si>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</si>
  <si>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</si>
  <si>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</si>
  <si>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</si>
  <si>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</si>
  <si>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</si>
  <si>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</si>
  <si>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</si>
  <si>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</si>
  <si>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</si>
  <si>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</si>
  <si>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</si>
  <si>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</si>
  <si>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</si>
  <si>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</si>
  <si>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</si>
  <si>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3180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</si>
  <si>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</si>
  <si>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</si>
  <si>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</si>
  <si>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</si>
  <si>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</si>
  <si>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</si>
  <si>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</si>
  <si>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</si>
  <si>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</si>
  <si>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</si>
  <si>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</si>
  <si>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</si>
  <si>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</si>
  <si>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</si>
  <si>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</si>
  <si>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</si>
  <si>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</si>
  <si>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</si>
  <si>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</si>
  <si>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</si>
  <si>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</si>
  <si>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</si>
  <si>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</si>
  <si>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</si>
  <si>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</si>
  <si>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</si>
  <si>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</si>
  <si>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</si>
  <si>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</si>
  <si>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</si>
  <si>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</si>
  <si>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</si>
  <si>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</si>
  <si>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</si>
  <si>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</si>
  <si>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</si>
  <si>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</si>
  <si>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</si>
  <si>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</si>
  <si>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</si>
  <si>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</si>
  <si>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</si>
  <si>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</si>
  <si>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</si>
  <si>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</si>
  <si>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</si>
  <si>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</si>
  <si>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</si>
  <si>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</si>
  <si>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</si>
  <si>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</si>
  <si>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</si>
  <si>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</si>
  <si>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</si>
  <si>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</si>
  <si>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</si>
  <si>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</si>
  <si>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</si>
  <si>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</si>
  <si>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</si>
  <si>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</si>
  <si>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</si>
  <si>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</si>
  <si>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</si>
  <si>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</si>
  <si>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</si>
  <si>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</si>
  <si>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Відхилення  (+;-)</t>
  </si>
  <si>
    <t>Податок та збір на доходи фізичних осіб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</si>
  <si>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</si>
  <si>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41033900</t>
  </si>
  <si>
    <t>41034400</t>
  </si>
  <si>
    <t>41035400</t>
  </si>
  <si>
    <t>41037300</t>
  </si>
  <si>
    <t>Освітня субвенція з державного бюджету місцевим бюджетам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</si>
  <si>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</si>
  <si>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</si>
  <si>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</si>
  <si>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</si>
  <si>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</si>
  <si>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</si>
  <si>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</si>
  <si>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</si>
  <si>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</si>
  <si>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</si>
  <si>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</si>
  <si>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</si>
  <si>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пректів з реконструкції, капітального ремонту приймальних відділень в опорних закладах охорони здоров"я у госпітальних округах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</si>
  <si>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</si>
  <si>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</si>
  <si>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</si>
  <si>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</si>
  <si>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</si>
  <si>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</si>
  <si>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</si>
  <si>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</si>
  <si>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</si>
  <si>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</si>
  <si>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7200</t>
  </si>
  <si>
    <t>Газове господарство</t>
  </si>
  <si>
    <t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</si>
  <si>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</si>
  <si>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(по шифровому звіту)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</si>
  <si>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</si>
  <si>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</si>
  <si>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Виплата компенсації реабілітованим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</si>
  <si>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</si>
  <si>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</si>
  <si>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</si>
  <si>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</si>
  <si>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</si>
  <si>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</si>
  <si>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</si>
  <si>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</si>
  <si>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</si>
  <si>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</si>
  <si>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</si>
  <si>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</si>
  <si>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</si>
  <si>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</si>
  <si>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</si>
  <si>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41021300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</si>
  <si>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</si>
  <si>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</si>
  <si>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</si>
  <si>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</si>
  <si>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</si>
  <si>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</si>
  <si>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</si>
  <si>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</si>
  <si>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</si>
  <si>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Регіональний розвиток та інші інвестиційні проекти</t>
  </si>
  <si>
    <t>Транспорт та транспортна інфраструктура, дорожнє господарство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</si>
  <si>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</si>
  <si>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</si>
  <si>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</si>
  <si>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</si>
  <si>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</si>
  <si>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</si>
  <si>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</si>
  <si>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Затверджено  на 2025 рік із урахуванням змін</t>
  </si>
  <si>
    <t>Затверджено на 2025 рік із урахуванням змін (кошторисні призначення)</t>
  </si>
  <si>
    <t>Затверджено   на 2025 рік з урахуванням змін</t>
  </si>
  <si>
    <t>Затверджено  на 2025 рік із урахуванням змін (кошторисні призначення)</t>
  </si>
  <si>
    <t>Затверджено  на 2025 рік з урахуванням змін (кошторисні призначення)</t>
  </si>
  <si>
    <t>41033500</t>
  </si>
  <si>
    <t>41033600</t>
  </si>
  <si>
    <t>41033800</t>
  </si>
  <si>
    <t>41032800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</si>
  <si>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</si>
  <si>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</si>
  <si>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</si>
  <si>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</si>
  <si>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</si>
  <si>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</si>
  <si>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</si>
  <si>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за січень-серпень 2025 року</t>
  </si>
  <si>
    <t>План на січень-серпень 2025 року</t>
  </si>
  <si>
    <t>Відхилення на січень-серпень 2025 року (+/-)</t>
  </si>
  <si>
    <t xml:space="preserve">Процент виконання до плану на січень-серпень 2025 року </t>
  </si>
  <si>
    <t>Відхилення до плану на січень-серпень 2025 року (+/-)</t>
  </si>
  <si>
    <t>Субвенція з державного бюджету місцевим бюджетам на реалізацію проектів в рамках Програми відновлення України ІІІ</t>
  </si>
  <si>
    <t>41038800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</si>
</sst>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  <numFmt numFmtId="212" formatCode="#,##0.000"/>
  </numFmts>
  <fonts count="74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10"/>
      <name val="Arial"/>
      <charset val="204"/>
    </font>
    <font>
      <sz val="4"/>
      <name val="Times New Roman"/>
      <family val="1"/>
      <charset val="204"/>
    </font>
    <font>
      <sz val="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6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55" fillId="0" borderId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9" fontId="1" fillId="0" borderId="0" applyFont="0" applyFill="0" applyBorder="0" applyAlignment="0" applyProtection="0"/>
    <xf numFmtId="0" fontId="54" fillId="4" borderId="0" applyNumberFormat="0" applyBorder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55" fillId="0" borderId="0"/>
    <xf numFmtId="0" fontId="63" fillId="0" borderId="0"/>
    <xf numFmtId="0" fontId="64" fillId="0" borderId="0"/>
    <xf numFmtId="0" fontId="65" fillId="0" borderId="0"/>
    <xf numFmtId="0" fontId="67" fillId="0" borderId="0"/>
    <xf numFmtId="0" fontId="31" fillId="0" borderId="0"/>
    <xf numFmtId="0" fontId="70" fillId="0" borderId="0"/>
    <xf numFmtId="0" fontId="52" fillId="0" borderId="5" applyNumberFormat="0" applyFill="0" applyAlignment="0" applyProtection="0"/>
    <xf numFmtId="0" fontId="49" fillId="20" borderId="6" applyNumberFormat="0" applyAlignment="0" applyProtection="0"/>
    <xf numFmtId="0" fontId="50" fillId="0" borderId="0" applyNumberFormat="0" applyFill="0" applyBorder="0" applyAlignment="0" applyProtection="0"/>
    <xf numFmtId="0" fontId="71" fillId="0" borderId="0"/>
    <xf numFmtId="0" fontId="55" fillId="0" borderId="0"/>
    <xf numFmtId="0" fontId="62" fillId="0" borderId="0"/>
    <xf numFmtId="0" fontId="70" fillId="0" borderId="0"/>
    <xf numFmtId="0" fontId="57" fillId="0" borderId="0"/>
    <xf numFmtId="0" fontId="2" fillId="0" borderId="0"/>
    <xf numFmtId="0" fontId="3" fillId="0" borderId="0"/>
    <xf numFmtId="0" fontId="3" fillId="0" borderId="0"/>
    <xf numFmtId="0" fontId="43" fillId="22" borderId="7" applyNumberFormat="0" applyFont="0" applyAlignment="0" applyProtection="0"/>
    <xf numFmtId="0" fontId="62" fillId="22" borderId="7" applyNumberFormat="0" applyFont="0" applyAlignment="0" applyProtection="0"/>
    <xf numFmtId="0" fontId="51" fillId="21" borderId="0" applyNumberFormat="0" applyBorder="0" applyAlignment="0" applyProtection="0"/>
    <xf numFmtId="0" fontId="56" fillId="0" borderId="0"/>
    <xf numFmtId="0" fontId="53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71">
    <xf numFmtId="0" fontId="0" fillId="0" borderId="0" xfId="0"/>
    <xf numFmtId="0" fontId="8" fillId="0" borderId="0" xfId="66" applyFont="1" applyFill="1" applyProtection="1"/>
    <xf numFmtId="0" fontId="5" fillId="0" borderId="0" xfId="66" applyFont="1" applyFill="1" applyAlignment="1" applyProtection="1">
      <alignment horizontal="left" vertical="center"/>
    </xf>
    <xf numFmtId="0" fontId="10" fillId="0" borderId="0" xfId="66" applyFont="1" applyProtection="1"/>
    <xf numFmtId="0" fontId="11" fillId="0" borderId="8" xfId="66" applyFont="1" applyBorder="1" applyAlignment="1" applyProtection="1">
      <alignment horizontal="center" vertical="center"/>
    </xf>
    <xf numFmtId="0" fontId="8" fillId="0" borderId="0" xfId="66" applyFont="1" applyProtection="1"/>
    <xf numFmtId="0" fontId="6" fillId="0" borderId="8" xfId="66" applyFont="1" applyBorder="1" applyAlignment="1" applyProtection="1">
      <alignment horizontal="center" vertical="center" wrapText="1"/>
    </xf>
    <xf numFmtId="191" fontId="9" fillId="0" borderId="8" xfId="66" applyNumberFormat="1" applyFont="1" applyBorder="1" applyProtection="1">
      <protection locked="0"/>
    </xf>
    <xf numFmtId="0" fontId="6" fillId="23" borderId="8" xfId="66" applyFont="1" applyFill="1" applyBorder="1" applyAlignment="1" applyProtection="1">
      <alignment horizontal="center" vertical="center"/>
    </xf>
    <xf numFmtId="0" fontId="6" fillId="23" borderId="8" xfId="66" applyFont="1" applyFill="1" applyBorder="1" applyAlignment="1" applyProtection="1">
      <alignment horizontal="center" vertical="center" wrapText="1"/>
    </xf>
    <xf numFmtId="191" fontId="6" fillId="23" borderId="8" xfId="66" applyNumberFormat="1" applyFont="1" applyFill="1" applyBorder="1" applyProtection="1"/>
    <xf numFmtId="0" fontId="11" fillId="0" borderId="0" xfId="0" applyFont="1" applyProtection="1"/>
    <xf numFmtId="0" fontId="2" fillId="0" borderId="0" xfId="66" applyFont="1" applyProtection="1"/>
    <xf numFmtId="0" fontId="10" fillId="0" borderId="8" xfId="66" applyFont="1" applyBorder="1" applyAlignment="1" applyProtection="1">
      <alignment horizontal="center" vertical="center"/>
    </xf>
    <xf numFmtId="191" fontId="13" fillId="0" borderId="8" xfId="66" applyNumberFormat="1" applyFont="1" applyBorder="1" applyProtection="1">
      <protection locked="0"/>
    </xf>
    <xf numFmtId="49" fontId="11" fillId="0" borderId="8" xfId="66" applyNumberFormat="1" applyFont="1" applyBorder="1" applyAlignment="1" applyProtection="1">
      <alignment horizontal="center" vertical="top" wrapText="1"/>
    </xf>
    <xf numFmtId="0" fontId="11" fillId="0" borderId="8" xfId="66" applyFont="1" applyBorder="1" applyAlignment="1" applyProtection="1">
      <alignment horizontal="center" vertical="top" wrapText="1"/>
    </xf>
    <xf numFmtId="0" fontId="7" fillId="0" borderId="8" xfId="66" applyFont="1" applyBorder="1" applyAlignment="1" applyProtection="1">
      <alignment vertical="center" wrapText="1"/>
    </xf>
    <xf numFmtId="0" fontId="18" fillId="0" borderId="0" xfId="66" applyFont="1" applyAlignment="1" applyProtection="1"/>
    <xf numFmtId="0" fontId="19" fillId="0" borderId="0" xfId="66" applyFont="1" applyFill="1" applyAlignment="1" applyProtection="1"/>
    <xf numFmtId="0" fontId="17" fillId="0" borderId="0" xfId="67" applyFont="1" applyAlignment="1" applyProtection="1"/>
    <xf numFmtId="0" fontId="16" fillId="0" borderId="0" xfId="66" applyFont="1" applyFill="1" applyAlignment="1" applyProtection="1"/>
    <xf numFmtId="0" fontId="21" fillId="0" borderId="0" xfId="66" applyFont="1" applyFill="1" applyProtection="1"/>
    <xf numFmtId="0" fontId="21" fillId="0" borderId="0" xfId="66" applyFont="1" applyProtection="1"/>
    <xf numFmtId="0" fontId="22" fillId="0" borderId="0" xfId="0" applyFont="1" applyProtection="1"/>
    <xf numFmtId="0" fontId="24" fillId="0" borderId="0" xfId="66" applyFont="1" applyProtection="1"/>
    <xf numFmtId="200" fontId="24" fillId="0" borderId="0" xfId="66" applyNumberFormat="1" applyFont="1" applyProtection="1"/>
    <xf numFmtId="0" fontId="8" fillId="0" borderId="0" xfId="66" applyFont="1" applyAlignment="1" applyProtection="1">
      <alignment horizontal="center"/>
    </xf>
    <xf numFmtId="0" fontId="26" fillId="0" borderId="0" xfId="66" applyFont="1" applyProtection="1"/>
    <xf numFmtId="0" fontId="6" fillId="0" borderId="9" xfId="66" applyFont="1" applyFill="1" applyBorder="1" applyAlignment="1" applyProtection="1">
      <alignment horizontal="center" wrapText="1"/>
    </xf>
    <xf numFmtId="0" fontId="8" fillId="0" borderId="0" xfId="66" applyFont="1" applyAlignment="1" applyProtection="1">
      <alignment wrapText="1"/>
    </xf>
    <xf numFmtId="49" fontId="11" fillId="0" borderId="10" xfId="66" applyNumberFormat="1" applyFont="1" applyBorder="1" applyAlignment="1" applyProtection="1">
      <alignment horizontal="center" vertical="top" wrapText="1"/>
    </xf>
    <xf numFmtId="191" fontId="8" fillId="0" borderId="0" xfId="66" applyNumberFormat="1" applyFont="1" applyBorder="1" applyAlignment="1" applyProtection="1">
      <alignment wrapText="1"/>
    </xf>
    <xf numFmtId="191" fontId="8" fillId="0" borderId="0" xfId="66" applyNumberFormat="1" applyFont="1" applyBorder="1" applyAlignment="1" applyProtection="1">
      <alignment horizontal="center"/>
    </xf>
    <xf numFmtId="191" fontId="8" fillId="0" borderId="0" xfId="66" applyNumberFormat="1" applyFont="1" applyBorder="1" applyAlignment="1" applyProtection="1">
      <alignment horizontal="center" vertical="center" wrapText="1"/>
    </xf>
    <xf numFmtId="191" fontId="8" fillId="0" borderId="0" xfId="66" applyNumberFormat="1" applyFont="1" applyAlignment="1" applyProtection="1">
      <alignment wrapText="1"/>
    </xf>
    <xf numFmtId="191" fontId="8" fillId="0" borderId="0" xfId="66" applyNumberFormat="1" applyFont="1" applyAlignment="1" applyProtection="1">
      <alignment horizontal="center"/>
    </xf>
    <xf numFmtId="191" fontId="6" fillId="0" borderId="0" xfId="66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6" applyNumberFormat="1" applyFont="1" applyFill="1" applyBorder="1" applyProtection="1">
      <protection locked="0"/>
    </xf>
    <xf numFmtId="191" fontId="8" fillId="0" borderId="0" xfId="66" applyNumberFormat="1" applyFont="1" applyBorder="1" applyProtection="1"/>
    <xf numFmtId="191" fontId="8" fillId="0" borderId="0" xfId="66" applyNumberFormat="1" applyFont="1" applyProtection="1"/>
    <xf numFmtId="0" fontId="6" fillId="0" borderId="0" xfId="66" applyFont="1" applyFill="1" applyAlignment="1" applyProtection="1">
      <alignment horizontal="center" wrapText="1"/>
    </xf>
    <xf numFmtId="2" fontId="8" fillId="0" borderId="0" xfId="66" applyNumberFormat="1" applyFont="1" applyFill="1" applyProtection="1"/>
    <xf numFmtId="200" fontId="6" fillId="0" borderId="0" xfId="68" applyNumberFormat="1" applyFont="1" applyAlignment="1" applyProtection="1">
      <alignment horizontal="center"/>
    </xf>
    <xf numFmtId="191" fontId="27" fillId="0" borderId="0" xfId="66" applyNumberFormat="1" applyFont="1" applyFill="1" applyBorder="1" applyProtection="1"/>
    <xf numFmtId="191" fontId="28" fillId="0" borderId="0" xfId="66" applyNumberFormat="1" applyFont="1" applyFill="1" applyBorder="1" applyProtection="1"/>
    <xf numFmtId="0" fontId="24" fillId="0" borderId="0" xfId="66" applyFont="1" applyFill="1" applyProtection="1"/>
    <xf numFmtId="0" fontId="2" fillId="0" borderId="0" xfId="66" applyFont="1" applyFill="1" applyProtection="1"/>
    <xf numFmtId="0" fontId="23" fillId="0" borderId="0" xfId="66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6" applyFont="1" applyFill="1" applyBorder="1" applyAlignment="1" applyProtection="1">
      <alignment horizontal="centerContinuous" vertical="center" wrapText="1"/>
    </xf>
    <xf numFmtId="0" fontId="11" fillId="0" borderId="11" xfId="66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6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6" applyFont="1" applyFill="1" applyProtection="1"/>
    <xf numFmtId="0" fontId="11" fillId="0" borderId="8" xfId="66" applyFont="1" applyFill="1" applyBorder="1" applyAlignment="1" applyProtection="1">
      <alignment horizontal="center" vertical="center" wrapText="1"/>
    </xf>
    <xf numFmtId="49" fontId="4" fillId="0" borderId="8" xfId="66" applyNumberFormat="1" applyFont="1" applyFill="1" applyBorder="1" applyAlignment="1" applyProtection="1">
      <alignment horizontal="center"/>
    </xf>
    <xf numFmtId="49" fontId="25" fillId="0" borderId="8" xfId="66" applyNumberFormat="1" applyFont="1" applyFill="1" applyBorder="1" applyAlignment="1" applyProtection="1">
      <alignment horizontal="center"/>
    </xf>
    <xf numFmtId="49" fontId="25" fillId="0" borderId="8" xfId="66" applyNumberFormat="1" applyFont="1" applyFill="1" applyBorder="1" applyAlignment="1" applyProtection="1">
      <alignment horizontal="center" vertical="center" wrapText="1"/>
    </xf>
    <xf numFmtId="49" fontId="25" fillId="24" borderId="8" xfId="66" applyNumberFormat="1" applyFont="1" applyFill="1" applyBorder="1" applyAlignment="1" applyProtection="1">
      <alignment horizontal="center"/>
    </xf>
    <xf numFmtId="49" fontId="34" fillId="0" borderId="8" xfId="66" applyNumberFormat="1" applyFont="1" applyFill="1" applyBorder="1" applyAlignment="1" applyProtection="1">
      <alignment horizontal="center" vertical="center" wrapText="1"/>
    </xf>
    <xf numFmtId="49" fontId="25" fillId="23" borderId="8" xfId="66" applyNumberFormat="1" applyFont="1" applyFill="1" applyBorder="1" applyAlignment="1" applyProtection="1">
      <alignment horizontal="center"/>
    </xf>
    <xf numFmtId="49" fontId="25" fillId="0" borderId="8" xfId="66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6" applyFont="1" applyFill="1" applyBorder="1" applyProtection="1">
      <protection locked="0"/>
    </xf>
    <xf numFmtId="200" fontId="32" fillId="23" borderId="8" xfId="66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6" applyNumberFormat="1" applyFont="1" applyFill="1" applyProtection="1"/>
    <xf numFmtId="49" fontId="25" fillId="25" borderId="8" xfId="66" applyNumberFormat="1" applyFont="1" applyFill="1" applyBorder="1" applyAlignment="1" applyProtection="1">
      <alignment horizontal="center" vertical="center" wrapText="1"/>
    </xf>
    <xf numFmtId="0" fontId="23" fillId="25" borderId="0" xfId="66" applyFont="1" applyFill="1" applyProtection="1"/>
    <xf numFmtId="0" fontId="24" fillId="25" borderId="0" xfId="66" applyFont="1" applyFill="1" applyProtection="1"/>
    <xf numFmtId="0" fontId="2" fillId="25" borderId="0" xfId="66" applyFont="1" applyFill="1" applyProtection="1"/>
    <xf numFmtId="49" fontId="11" fillId="25" borderId="8" xfId="66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6" applyFont="1" applyFill="1" applyProtection="1"/>
    <xf numFmtId="191" fontId="27" fillId="25" borderId="0" xfId="66" applyNumberFormat="1" applyFont="1" applyFill="1" applyBorder="1" applyProtection="1"/>
    <xf numFmtId="0" fontId="8" fillId="25" borderId="0" xfId="66" applyFont="1" applyFill="1" applyProtection="1"/>
    <xf numFmtId="0" fontId="6" fillId="23" borderId="8" xfId="66" applyNumberFormat="1" applyFont="1" applyFill="1" applyBorder="1" applyAlignment="1" applyProtection="1">
      <alignment horizontal="center"/>
    </xf>
    <xf numFmtId="191" fontId="28" fillId="25" borderId="0" xfId="66" applyNumberFormat="1" applyFont="1" applyFill="1" applyBorder="1" applyProtection="1"/>
    <xf numFmtId="0" fontId="6" fillId="0" borderId="0" xfId="66" applyFont="1" applyFill="1" applyProtection="1"/>
    <xf numFmtId="0" fontId="4" fillId="0" borderId="0" xfId="0" applyFont="1" applyFill="1" applyBorder="1" applyAlignment="1" applyProtection="1">
      <alignment vertical="center"/>
    </xf>
    <xf numFmtId="200" fontId="8" fillId="0" borderId="0" xfId="66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6" applyNumberFormat="1" applyFont="1" applyBorder="1" applyProtection="1">
      <protection locked="0"/>
    </xf>
    <xf numFmtId="200" fontId="6" fillId="0" borderId="8" xfId="66" applyNumberFormat="1" applyFont="1" applyFill="1" applyBorder="1" applyProtection="1"/>
    <xf numFmtId="200" fontId="13" fillId="0" borderId="8" xfId="66" applyNumberFormat="1" applyFont="1" applyBorder="1" applyProtection="1"/>
    <xf numFmtId="200" fontId="11" fillId="0" borderId="8" xfId="66" applyNumberFormat="1" applyFont="1" applyBorder="1" applyProtection="1"/>
    <xf numFmtId="200" fontId="8" fillId="0" borderId="8" xfId="66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6" applyNumberFormat="1" applyFont="1" applyFill="1" applyBorder="1" applyProtection="1"/>
    <xf numFmtId="200" fontId="12" fillId="23" borderId="8" xfId="66" applyNumberFormat="1" applyFont="1" applyFill="1" applyBorder="1" applyProtection="1"/>
    <xf numFmtId="200" fontId="8" fillId="0" borderId="0" xfId="66" applyNumberFormat="1" applyFont="1" applyBorder="1" applyProtection="1"/>
    <xf numFmtId="0" fontId="5" fillId="0" borderId="8" xfId="66" applyFont="1" applyFill="1" applyBorder="1" applyAlignment="1" applyProtection="1">
      <alignment horizontal="center" vertical="center" wrapText="1"/>
    </xf>
    <xf numFmtId="191" fontId="5" fillId="0" borderId="8" xfId="66" applyNumberFormat="1" applyFont="1" applyFill="1" applyBorder="1" applyProtection="1"/>
    <xf numFmtId="0" fontId="36" fillId="0" borderId="8" xfId="66" applyFont="1" applyFill="1" applyBorder="1" applyAlignment="1" applyProtection="1">
      <alignment vertical="center" wrapText="1"/>
    </xf>
    <xf numFmtId="191" fontId="36" fillId="0" borderId="8" xfId="66" applyNumberFormat="1" applyFont="1" applyFill="1" applyBorder="1" applyProtection="1">
      <protection locked="0"/>
    </xf>
    <xf numFmtId="191" fontId="5" fillId="0" borderId="8" xfId="66" applyNumberFormat="1" applyFont="1" applyFill="1" applyBorder="1" applyProtection="1">
      <protection locked="0"/>
    </xf>
    <xf numFmtId="191" fontId="37" fillId="0" borderId="8" xfId="66" applyNumberFormat="1" applyFont="1" applyFill="1" applyBorder="1" applyProtection="1">
      <protection locked="0"/>
    </xf>
    <xf numFmtId="0" fontId="5" fillId="25" borderId="8" xfId="66" applyFont="1" applyFill="1" applyBorder="1" applyAlignment="1" applyProtection="1">
      <alignment horizontal="center" vertical="center" wrapText="1"/>
    </xf>
    <xf numFmtId="191" fontId="5" fillId="25" borderId="8" xfId="66" applyNumberFormat="1" applyFont="1" applyFill="1" applyBorder="1" applyProtection="1">
      <protection locked="0"/>
    </xf>
    <xf numFmtId="191" fontId="35" fillId="0" borderId="8" xfId="66" applyNumberFormat="1" applyFont="1" applyFill="1" applyBorder="1" applyProtection="1">
      <protection locked="0"/>
    </xf>
    <xf numFmtId="191" fontId="35" fillId="25" borderId="8" xfId="66" applyNumberFormat="1" applyFont="1" applyFill="1" applyBorder="1" applyProtection="1">
      <protection locked="0"/>
    </xf>
    <xf numFmtId="0" fontId="5" fillId="23" borderId="8" xfId="66" applyFont="1" applyFill="1" applyBorder="1" applyAlignment="1" applyProtection="1">
      <alignment horizontal="center" vertical="center" wrapText="1"/>
    </xf>
    <xf numFmtId="191" fontId="5" fillId="23" borderId="8" xfId="66" applyNumberFormat="1" applyFont="1" applyFill="1" applyBorder="1" applyProtection="1"/>
    <xf numFmtId="191" fontId="38" fillId="0" borderId="8" xfId="0" applyNumberFormat="1" applyFont="1" applyFill="1" applyBorder="1" applyAlignment="1">
      <alignment vertical="center"/>
    </xf>
    <xf numFmtId="191" fontId="39" fillId="0" borderId="8" xfId="0" applyNumberFormat="1" applyFont="1" applyFill="1" applyBorder="1" applyAlignment="1">
      <alignment vertical="center"/>
    </xf>
    <xf numFmtId="191" fontId="40" fillId="0" borderId="8" xfId="0" applyNumberFormat="1" applyFont="1" applyFill="1" applyBorder="1" applyAlignment="1">
      <alignment vertical="center"/>
    </xf>
    <xf numFmtId="0" fontId="35" fillId="0" borderId="8" xfId="66" applyFont="1" applyFill="1" applyBorder="1" applyAlignment="1" applyProtection="1">
      <alignment horizontal="center" vertical="center" wrapText="1"/>
    </xf>
    <xf numFmtId="200" fontId="5" fillId="23" borderId="8" xfId="66" applyNumberFormat="1" applyFont="1" applyFill="1" applyBorder="1" applyAlignment="1" applyProtection="1">
      <alignment horizontal="left"/>
    </xf>
    <xf numFmtId="0" fontId="5" fillId="0" borderId="8" xfId="66" applyFont="1" applyFill="1" applyBorder="1" applyAlignment="1" applyProtection="1">
      <alignment horizontal="left" wrapText="1"/>
    </xf>
    <xf numFmtId="0" fontId="40" fillId="0" borderId="8" xfId="66" applyFont="1" applyFill="1" applyBorder="1" applyAlignment="1" applyProtection="1">
      <alignment vertical="center" wrapText="1"/>
    </xf>
    <xf numFmtId="0" fontId="5" fillId="0" borderId="8" xfId="66" applyFont="1" applyFill="1" applyBorder="1" applyAlignment="1" applyProtection="1">
      <alignment horizontal="left"/>
    </xf>
    <xf numFmtId="0" fontId="5" fillId="0" borderId="8" xfId="66" applyFont="1" applyFill="1" applyBorder="1" applyAlignment="1" applyProtection="1">
      <alignment horizontal="left" vertical="center" wrapText="1"/>
    </xf>
    <xf numFmtId="0" fontId="38" fillId="0" borderId="8" xfId="66" applyFont="1" applyFill="1" applyBorder="1" applyAlignment="1" applyProtection="1">
      <alignment horizontal="left" vertical="center" wrapText="1"/>
    </xf>
    <xf numFmtId="0" fontId="38" fillId="25" borderId="8" xfId="66" applyFont="1" applyFill="1" applyBorder="1" applyAlignment="1" applyProtection="1">
      <alignment horizontal="left" vertical="center" wrapText="1"/>
    </xf>
    <xf numFmtId="0" fontId="40" fillId="0" borderId="8" xfId="66" applyFont="1" applyFill="1" applyBorder="1" applyAlignment="1" applyProtection="1">
      <alignment horizontal="left" vertical="center" wrapText="1"/>
    </xf>
    <xf numFmtId="0" fontId="38" fillId="24" borderId="8" xfId="66" applyFont="1" applyFill="1" applyBorder="1" applyAlignment="1" applyProtection="1">
      <alignment horizontal="center" vertical="center" wrapText="1"/>
    </xf>
    <xf numFmtId="0" fontId="38" fillId="23" borderId="8" xfId="66" applyFont="1" applyFill="1" applyBorder="1" applyAlignment="1" applyProtection="1">
      <alignment horizontal="center" vertical="center" wrapText="1"/>
    </xf>
    <xf numFmtId="0" fontId="38" fillId="0" borderId="8" xfId="66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horizontal="left" vertical="center" wrapText="1"/>
    </xf>
    <xf numFmtId="0" fontId="36" fillId="0" borderId="8" xfId="0" applyFont="1" applyFill="1" applyBorder="1" applyAlignment="1" applyProtection="1">
      <alignment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6" fillId="25" borderId="8" xfId="0" applyNumberFormat="1" applyFont="1" applyFill="1" applyBorder="1" applyAlignment="1">
      <alignment horizontal="left" vertical="center" wrapText="1"/>
    </xf>
    <xf numFmtId="0" fontId="36" fillId="0" borderId="8" xfId="0" applyNumberFormat="1" applyFont="1" applyFill="1" applyBorder="1" applyAlignment="1">
      <alignment horizontal="left" vertical="center" wrapText="1"/>
    </xf>
    <xf numFmtId="200" fontId="41" fillId="23" borderId="8" xfId="66" applyNumberFormat="1" applyFont="1" applyFill="1" applyBorder="1" applyAlignment="1" applyProtection="1">
      <alignment horizontal="left"/>
    </xf>
    <xf numFmtId="0" fontId="35" fillId="0" borderId="8" xfId="66" applyFont="1" applyFill="1" applyBorder="1" applyAlignment="1" applyProtection="1">
      <alignment vertical="center" wrapText="1"/>
    </xf>
    <xf numFmtId="49" fontId="34" fillId="25" borderId="8" xfId="66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6" applyNumberFormat="1" applyFont="1" applyBorder="1" applyAlignment="1" applyProtection="1">
      <alignment horizontal="centerContinuous" vertical="center"/>
    </xf>
    <xf numFmtId="4" fontId="8" fillId="0" borderId="0" xfId="66" applyNumberFormat="1" applyFont="1" applyBorder="1" applyAlignment="1" applyProtection="1">
      <alignment horizontal="centerContinuous" vertical="center"/>
    </xf>
    <xf numFmtId="4" fontId="8" fillId="0" borderId="0" xfId="66" applyNumberFormat="1" applyFont="1" applyProtection="1"/>
    <xf numFmtId="200" fontId="5" fillId="25" borderId="8" xfId="66" applyNumberFormat="1" applyFont="1" applyFill="1" applyBorder="1" applyAlignment="1" applyProtection="1">
      <alignment horizontal="center"/>
    </xf>
    <xf numFmtId="200" fontId="5" fillId="0" borderId="8" xfId="66" applyNumberFormat="1" applyFont="1" applyFill="1" applyBorder="1" applyAlignment="1" applyProtection="1">
      <alignment horizontal="center"/>
    </xf>
    <xf numFmtId="200" fontId="36" fillId="25" borderId="8" xfId="66" applyNumberFormat="1" applyFont="1" applyFill="1" applyBorder="1" applyAlignment="1" applyProtection="1">
      <alignment horizontal="center"/>
    </xf>
    <xf numFmtId="200" fontId="36" fillId="0" borderId="8" xfId="66" applyNumberFormat="1" applyFont="1" applyFill="1" applyBorder="1" applyAlignment="1" applyProtection="1">
      <alignment horizontal="center"/>
    </xf>
    <xf numFmtId="200" fontId="38" fillId="24" borderId="8" xfId="66" applyNumberFormat="1" applyFont="1" applyFill="1" applyBorder="1" applyAlignment="1" applyProtection="1">
      <alignment horizontal="center" vertical="center" wrapText="1"/>
    </xf>
    <xf numFmtId="200" fontId="41" fillId="23" borderId="8" xfId="66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38" fillId="0" borderId="8" xfId="66" applyNumberFormat="1" applyFont="1" applyBorder="1" applyAlignment="1" applyProtection="1">
      <alignment horizontal="center"/>
    </xf>
    <xf numFmtId="200" fontId="39" fillId="0" borderId="8" xfId="66" applyNumberFormat="1" applyFont="1" applyBorder="1" applyAlignment="1" applyProtection="1">
      <alignment horizontal="center"/>
    </xf>
    <xf numFmtId="200" fontId="37" fillId="0" borderId="8" xfId="66" applyNumberFormat="1" applyFont="1" applyBorder="1" applyAlignment="1" applyProtection="1">
      <alignment horizontal="center"/>
    </xf>
    <xf numFmtId="200" fontId="36" fillId="0" borderId="8" xfId="66" applyNumberFormat="1" applyFont="1" applyBorder="1" applyAlignment="1" applyProtection="1">
      <alignment horizontal="center"/>
    </xf>
    <xf numFmtId="200" fontId="37" fillId="0" borderId="8" xfId="66" applyNumberFormat="1" applyFont="1" applyBorder="1" applyAlignment="1" applyProtection="1">
      <alignment horizontal="center"/>
      <protection locked="0"/>
    </xf>
    <xf numFmtId="200" fontId="40" fillId="25" borderId="8" xfId="0" applyNumberFormat="1" applyFont="1" applyFill="1" applyBorder="1" applyAlignment="1">
      <alignment horizontal="center"/>
    </xf>
    <xf numFmtId="200" fontId="40" fillId="0" borderId="8" xfId="0" applyNumberFormat="1" applyFont="1" applyFill="1" applyBorder="1" applyAlignment="1">
      <alignment horizontal="center"/>
    </xf>
    <xf numFmtId="200" fontId="5" fillId="0" borderId="10" xfId="66" applyNumberFormat="1" applyFont="1" applyFill="1" applyBorder="1" applyAlignment="1" applyProtection="1">
      <alignment horizontal="center"/>
    </xf>
    <xf numFmtId="200" fontId="35" fillId="0" borderId="8" xfId="66" applyNumberFormat="1" applyFont="1" applyFill="1" applyBorder="1" applyAlignment="1" applyProtection="1">
      <alignment horizontal="center"/>
    </xf>
    <xf numFmtId="200" fontId="36" fillId="0" borderId="8" xfId="66" applyNumberFormat="1" applyFont="1" applyFill="1" applyBorder="1" applyAlignment="1" applyProtection="1">
      <alignment horizontal="center"/>
      <protection locked="0"/>
    </xf>
    <xf numFmtId="200" fontId="36" fillId="0" borderId="10" xfId="66" applyNumberFormat="1" applyFont="1" applyFill="1" applyBorder="1" applyAlignment="1" applyProtection="1">
      <alignment horizontal="center"/>
    </xf>
    <xf numFmtId="200" fontId="36" fillId="25" borderId="8" xfId="66" applyNumberFormat="1" applyFont="1" applyFill="1" applyBorder="1" applyAlignment="1" applyProtection="1">
      <alignment horizontal="center"/>
      <protection locked="0"/>
    </xf>
    <xf numFmtId="200" fontId="36" fillId="25" borderId="14" xfId="66" applyNumberFormat="1" applyFont="1" applyFill="1" applyBorder="1" applyAlignment="1" applyProtection="1">
      <alignment horizontal="center"/>
      <protection locked="0"/>
    </xf>
    <xf numFmtId="200" fontId="5" fillId="23" borderId="8" xfId="66" applyNumberFormat="1" applyFont="1" applyFill="1" applyBorder="1" applyAlignment="1" applyProtection="1">
      <alignment horizontal="center"/>
    </xf>
    <xf numFmtId="200" fontId="35" fillId="0" borderId="8" xfId="66" applyNumberFormat="1" applyFont="1" applyFill="1" applyBorder="1" applyAlignment="1" applyProtection="1">
      <alignment horizontal="center"/>
      <protection locked="0"/>
    </xf>
    <xf numFmtId="200" fontId="36" fillId="28" borderId="8" xfId="66" applyNumberFormat="1" applyFont="1" applyFill="1" applyBorder="1" applyAlignment="1" applyProtection="1">
      <alignment horizontal="center"/>
    </xf>
    <xf numFmtId="200" fontId="5" fillId="0" borderId="8" xfId="66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7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38" fillId="24" borderId="8" xfId="45" applyNumberFormat="1" applyFont="1" applyFill="1" applyBorder="1" applyAlignment="1" applyProtection="1">
      <alignment horizontal="center" vertical="center" wrapText="1"/>
    </xf>
    <xf numFmtId="210" fontId="41" fillId="23" borderId="8" xfId="45" applyNumberFormat="1" applyFont="1" applyFill="1" applyBorder="1" applyAlignment="1" applyProtection="1">
      <alignment horizontal="center"/>
    </xf>
    <xf numFmtId="210" fontId="41" fillId="28" borderId="8" xfId="45" applyNumberFormat="1" applyFont="1" applyFill="1" applyBorder="1" applyAlignment="1" applyProtection="1">
      <alignment horizontal="center"/>
    </xf>
    <xf numFmtId="0" fontId="33" fillId="25" borderId="8" xfId="66" applyFont="1" applyFill="1" applyBorder="1" applyAlignment="1" applyProtection="1">
      <alignment horizontal="center" vertical="center"/>
      <protection locked="0"/>
    </xf>
    <xf numFmtId="0" fontId="6" fillId="0" borderId="8" xfId="66" applyFont="1" applyFill="1" applyBorder="1" applyAlignment="1" applyProtection="1">
      <alignment horizontal="center" vertical="center"/>
    </xf>
    <xf numFmtId="0" fontId="8" fillId="0" borderId="8" xfId="66" applyFont="1" applyFill="1" applyBorder="1" applyAlignment="1" applyProtection="1">
      <alignment horizontal="center" vertical="center"/>
    </xf>
    <xf numFmtId="0" fontId="6" fillId="25" borderId="8" xfId="66" applyFont="1" applyFill="1" applyBorder="1" applyAlignment="1" applyProtection="1">
      <alignment horizontal="center" vertical="center"/>
    </xf>
    <xf numFmtId="49" fontId="4" fillId="0" borderId="8" xfId="66" applyNumberFormat="1" applyFont="1" applyFill="1" applyBorder="1" applyAlignment="1" applyProtection="1">
      <alignment horizontal="center" vertical="center"/>
    </xf>
    <xf numFmtId="200" fontId="37" fillId="0" borderId="8" xfId="66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6" applyFont="1" applyFill="1" applyBorder="1" applyAlignment="1" applyProtection="1">
      <alignment vertical="center" wrapText="1"/>
    </xf>
    <xf numFmtId="0" fontId="36" fillId="0" borderId="0" xfId="66" applyFont="1" applyFill="1" applyBorder="1" applyAlignment="1" applyProtection="1">
      <alignment horizontal="left" vertical="center" wrapText="1"/>
    </xf>
    <xf numFmtId="49" fontId="11" fillId="0" borderId="8" xfId="66" applyNumberFormat="1" applyFont="1" applyFill="1" applyBorder="1" applyAlignment="1" applyProtection="1">
      <alignment horizontal="center" vertical="top" wrapText="1"/>
    </xf>
    <xf numFmtId="200" fontId="37" fillId="0" borderId="8" xfId="66" applyNumberFormat="1" applyFont="1" applyFill="1" applyBorder="1" applyAlignment="1" applyProtection="1">
      <alignment horizontal="center"/>
      <protection locked="0"/>
    </xf>
    <xf numFmtId="200" fontId="38" fillId="0" borderId="8" xfId="66" applyNumberFormat="1" applyFont="1" applyFill="1" applyBorder="1" applyAlignment="1" applyProtection="1">
      <alignment horizontal="center"/>
    </xf>
    <xf numFmtId="0" fontId="30" fillId="0" borderId="0" xfId="66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7" fillId="28" borderId="8" xfId="45" applyNumberFormat="1" applyFont="1" applyFill="1" applyBorder="1" applyAlignment="1" applyProtection="1">
      <alignment horizontal="center"/>
    </xf>
    <xf numFmtId="0" fontId="40" fillId="28" borderId="8" xfId="66" applyFont="1" applyFill="1" applyBorder="1" applyAlignment="1" applyProtection="1">
      <alignment vertical="center" wrapText="1"/>
    </xf>
    <xf numFmtId="210" fontId="42" fillId="28" borderId="8" xfId="45" applyNumberFormat="1" applyFont="1" applyFill="1" applyBorder="1" applyAlignment="1" applyProtection="1">
      <alignment horizontal="center"/>
    </xf>
    <xf numFmtId="200" fontId="38" fillId="23" borderId="8" xfId="66" applyNumberFormat="1" applyFont="1" applyFill="1" applyBorder="1" applyAlignment="1" applyProtection="1">
      <alignment horizontal="center" wrapText="1"/>
    </xf>
    <xf numFmtId="0" fontId="72" fillId="24" borderId="0" xfId="66" applyFont="1" applyFill="1" applyProtection="1"/>
    <xf numFmtId="0" fontId="8" fillId="0" borderId="0" xfId="66" applyFont="1" applyBorder="1" applyProtection="1"/>
    <xf numFmtId="2" fontId="8" fillId="28" borderId="0" xfId="66" applyNumberFormat="1" applyFont="1" applyFill="1" applyProtection="1"/>
    <xf numFmtId="210" fontId="36" fillId="0" borderId="8" xfId="45" applyNumberFormat="1" applyFont="1" applyFill="1" applyBorder="1" applyAlignment="1" applyProtection="1">
      <alignment horizontal="center"/>
    </xf>
    <xf numFmtId="0" fontId="58" fillId="0" borderId="8" xfId="0" applyNumberFormat="1" applyFont="1" applyFill="1" applyBorder="1" applyAlignment="1" applyProtection="1">
      <alignment horizontal="center" vertical="center"/>
      <protection hidden="1"/>
    </xf>
    <xf numFmtId="0" fontId="59" fillId="0" borderId="0" xfId="66" applyFont="1" applyFill="1" applyProtection="1"/>
    <xf numFmtId="0" fontId="60" fillId="0" borderId="0" xfId="66" applyFont="1" applyFill="1" applyProtection="1"/>
    <xf numFmtId="0" fontId="58" fillId="28" borderId="8" xfId="0" applyNumberFormat="1" applyFont="1" applyFill="1" applyBorder="1" applyAlignment="1" applyProtection="1">
      <alignment horizontal="center" vertical="center"/>
      <protection hidden="1"/>
    </xf>
    <xf numFmtId="49" fontId="61" fillId="0" borderId="8" xfId="66" applyNumberFormat="1" applyFont="1" applyFill="1" applyBorder="1" applyAlignment="1" applyProtection="1">
      <alignment horizontal="center" vertical="center" wrapText="1"/>
    </xf>
    <xf numFmtId="0" fontId="7" fillId="0" borderId="8" xfId="66" applyFont="1" applyFill="1" applyBorder="1" applyAlignment="1" applyProtection="1">
      <alignment horizontal="center" vertical="center"/>
    </xf>
    <xf numFmtId="200" fontId="35" fillId="25" borderId="8" xfId="66" applyNumberFormat="1" applyFont="1" applyFill="1" applyBorder="1" applyAlignment="1" applyProtection="1">
      <alignment horizontal="center"/>
    </xf>
    <xf numFmtId="210" fontId="36" fillId="28" borderId="8" xfId="45" applyNumberFormat="1" applyFont="1" applyFill="1" applyBorder="1" applyAlignment="1" applyProtection="1">
      <alignment horizontal="center"/>
    </xf>
    <xf numFmtId="0" fontId="7" fillId="0" borderId="0" xfId="66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210" fontId="35" fillId="28" borderId="8" xfId="45" applyNumberFormat="1" applyFont="1" applyFill="1" applyBorder="1" applyAlignment="1" applyProtection="1">
      <alignment horizontal="center"/>
    </xf>
    <xf numFmtId="200" fontId="6" fillId="0" borderId="0" xfId="68" applyNumberFormat="1" applyFont="1" applyFill="1" applyAlignment="1" applyProtection="1">
      <alignment horizontal="center"/>
    </xf>
    <xf numFmtId="4" fontId="8" fillId="0" borderId="0" xfId="66" applyNumberFormat="1" applyFont="1" applyFill="1" applyProtection="1"/>
    <xf numFmtId="4" fontId="7" fillId="0" borderId="0" xfId="66" applyNumberFormat="1" applyFont="1" applyFill="1" applyProtection="1"/>
    <xf numFmtId="210" fontId="66" fillId="28" borderId="8" xfId="45" applyNumberFormat="1" applyFont="1" applyFill="1" applyBorder="1" applyAlignment="1" applyProtection="1">
      <alignment horizontal="center" vertical="center" wrapText="1"/>
    </xf>
    <xf numFmtId="210" fontId="66" fillId="28" borderId="8" xfId="45" applyNumberFormat="1" applyFont="1" applyFill="1" applyBorder="1" applyAlignment="1" applyProtection="1">
      <alignment horizontal="center" wrapText="1"/>
    </xf>
    <xf numFmtId="0" fontId="11" fillId="0" borderId="13" xfId="66" applyFont="1" applyFill="1" applyBorder="1" applyAlignment="1" applyProtection="1">
      <alignment horizontal="center" vertical="center" wrapText="1"/>
    </xf>
    <xf numFmtId="0" fontId="11" fillId="25" borderId="13" xfId="66" applyFont="1" applyFill="1" applyBorder="1" applyAlignment="1" applyProtection="1">
      <alignment horizontal="center" vertical="center" wrapText="1"/>
    </xf>
    <xf numFmtId="49" fontId="11" fillId="25" borderId="16" xfId="66" applyNumberFormat="1" applyFont="1" applyFill="1" applyBorder="1" applyAlignment="1" applyProtection="1">
      <alignment horizontal="center" vertical="top" wrapText="1"/>
    </xf>
    <xf numFmtId="200" fontId="37" fillId="25" borderId="8" xfId="66" applyNumberFormat="1" applyFont="1" applyFill="1" applyBorder="1" applyAlignment="1" applyProtection="1">
      <alignment horizontal="center"/>
    </xf>
    <xf numFmtId="200" fontId="37" fillId="25" borderId="8" xfId="66" applyNumberFormat="1" applyFont="1" applyFill="1" applyBorder="1" applyAlignment="1" applyProtection="1">
      <alignment horizontal="center"/>
      <protection locked="0"/>
    </xf>
    <xf numFmtId="200" fontId="38" fillId="25" borderId="8" xfId="66" applyNumberFormat="1" applyFont="1" applyFill="1" applyBorder="1" applyAlignment="1" applyProtection="1">
      <alignment horizontal="center"/>
    </xf>
    <xf numFmtId="0" fontId="11" fillId="25" borderId="8" xfId="66" applyFont="1" applyFill="1" applyBorder="1" applyAlignment="1" applyProtection="1">
      <alignment horizontal="center" vertical="center" wrapText="1"/>
    </xf>
    <xf numFmtId="200" fontId="5" fillId="0" borderId="0" xfId="66" applyNumberFormat="1" applyFont="1" applyFill="1" applyAlignment="1" applyProtection="1">
      <alignment horizontal="left" vertical="center"/>
    </xf>
    <xf numFmtId="191" fontId="8" fillId="25" borderId="0" xfId="66" applyNumberFormat="1" applyFont="1" applyFill="1" applyProtection="1"/>
    <xf numFmtId="200" fontId="8" fillId="25" borderId="0" xfId="66" applyNumberFormat="1" applyFont="1" applyFill="1" applyProtection="1"/>
    <xf numFmtId="0" fontId="36" fillId="26" borderId="17" xfId="0" applyFont="1" applyFill="1" applyBorder="1" applyAlignment="1">
      <alignment horizontal="left" vertical="center" wrapText="1"/>
    </xf>
    <xf numFmtId="0" fontId="36" fillId="26" borderId="0" xfId="0" applyFont="1" applyFill="1" applyBorder="1" applyAlignment="1">
      <alignment horizontal="left" vertical="center" wrapText="1"/>
    </xf>
    <xf numFmtId="200" fontId="6" fillId="27" borderId="8" xfId="66" applyNumberFormat="1" applyFont="1" applyFill="1" applyBorder="1" applyProtection="1"/>
    <xf numFmtId="200" fontId="13" fillId="27" borderId="8" xfId="66" applyNumberFormat="1" applyFont="1" applyFill="1" applyBorder="1" applyProtection="1">
      <protection locked="0"/>
    </xf>
    <xf numFmtId="200" fontId="11" fillId="27" borderId="8" xfId="66" applyNumberFormat="1" applyFont="1" applyFill="1" applyBorder="1" applyProtection="1"/>
    <xf numFmtId="200" fontId="14" fillId="27" borderId="8" xfId="0" applyNumberFormat="1" applyFont="1" applyFill="1" applyBorder="1" applyAlignment="1"/>
    <xf numFmtId="0" fontId="6" fillId="0" borderId="0" xfId="0" applyFont="1" applyFill="1" applyAlignment="1" applyProtection="1"/>
    <xf numFmtId="200" fontId="6" fillId="0" borderId="0" xfId="0" applyNumberFormat="1" applyFont="1" applyFill="1" applyAlignment="1" applyProtection="1"/>
    <xf numFmtId="191" fontId="6" fillId="0" borderId="0" xfId="0" applyNumberFormat="1" applyFont="1" applyFill="1" applyBorder="1" applyAlignment="1" applyProtection="1">
      <alignment vertical="center"/>
    </xf>
    <xf numFmtId="200" fontId="8" fillId="25" borderId="0" xfId="66" applyNumberFormat="1" applyFont="1" applyFill="1" applyBorder="1" applyProtection="1"/>
    <xf numFmtId="0" fontId="6" fillId="0" borderId="0" xfId="0" applyFont="1" applyFill="1" applyBorder="1" applyAlignment="1" applyProtection="1">
      <alignment vertical="center"/>
    </xf>
    <xf numFmtId="212" fontId="73" fillId="0" borderId="0" xfId="57" applyNumberFormat="1" applyFont="1"/>
    <xf numFmtId="191" fontId="8" fillId="27" borderId="0" xfId="66" applyNumberFormat="1" applyFont="1" applyFill="1" applyBorder="1" applyProtection="1"/>
    <xf numFmtId="191" fontId="8" fillId="27" borderId="0" xfId="66" applyNumberFormat="1" applyFont="1" applyFill="1" applyProtection="1"/>
    <xf numFmtId="0" fontId="8" fillId="27" borderId="0" xfId="66" applyFont="1" applyFill="1" applyProtection="1"/>
    <xf numFmtId="0" fontId="6" fillId="25" borderId="0" xfId="66" applyFont="1" applyFill="1" applyAlignment="1" applyProtection="1">
      <alignment horizontal="center" wrapText="1"/>
    </xf>
    <xf numFmtId="0" fontId="68" fillId="0" borderId="0" xfId="0" applyFont="1" applyFill="1" applyAlignment="1">
      <alignment horizontal="right" vertical="center" wrapText="1"/>
    </xf>
    <xf numFmtId="39" fontId="8" fillId="0" borderId="0" xfId="0" applyNumberFormat="1" applyFont="1" applyFill="1" applyBorder="1" applyAlignment="1">
      <alignment horizontal="right" vertical="center" wrapText="1"/>
    </xf>
    <xf numFmtId="0" fontId="69" fillId="28" borderId="0" xfId="0" applyFont="1" applyFill="1" applyAlignment="1">
      <alignment horizontal="right" vertical="center" wrapText="1"/>
    </xf>
    <xf numFmtId="191" fontId="8" fillId="0" borderId="0" xfId="66" applyNumberFormat="1" applyFont="1" applyFill="1" applyProtection="1"/>
    <xf numFmtId="49" fontId="33" fillId="0" borderId="8" xfId="0" applyNumberFormat="1" applyFont="1" applyFill="1" applyBorder="1" applyAlignment="1">
      <alignment horizontal="center" vertical="center"/>
    </xf>
    <xf numFmtId="4" fontId="6" fillId="25" borderId="0" xfId="66" applyNumberFormat="1" applyFont="1" applyFill="1" applyBorder="1" applyAlignment="1" applyProtection="1">
      <alignment horizontal="centerContinuous" vertical="center"/>
    </xf>
    <xf numFmtId="4" fontId="6" fillId="0" borderId="0" xfId="66" applyNumberFormat="1" applyFont="1" applyFill="1" applyBorder="1" applyAlignment="1" applyProtection="1">
      <alignment horizontal="centerContinuous" vertical="center"/>
    </xf>
    <xf numFmtId="4" fontId="8" fillId="0" borderId="0" xfId="66" applyNumberFormat="1" applyFont="1" applyFill="1" applyBorder="1" applyAlignment="1" applyProtection="1">
      <alignment horizontal="centerContinuous" vertical="center"/>
    </xf>
    <xf numFmtId="4" fontId="8" fillId="25" borderId="0" xfId="66" applyNumberFormat="1" applyFont="1" applyFill="1" applyBorder="1" applyAlignment="1" applyProtection="1">
      <alignment horizontal="centerContinuous" vertical="center"/>
    </xf>
    <xf numFmtId="4" fontId="55" fillId="29" borderId="8" xfId="54" applyNumberFormat="1" applyFont="1" applyFill="1" applyBorder="1" applyAlignment="1">
      <alignment vertical="center"/>
    </xf>
    <xf numFmtId="4" fontId="8" fillId="0" borderId="0" xfId="66" applyNumberFormat="1" applyFont="1" applyFill="1" applyBorder="1" applyProtection="1"/>
    <xf numFmtId="0" fontId="8" fillId="0" borderId="0" xfId="66" applyFont="1" applyFill="1" applyBorder="1" applyProtection="1"/>
    <xf numFmtId="191" fontId="8" fillId="25" borderId="0" xfId="66" applyNumberFormat="1" applyFont="1" applyFill="1" applyBorder="1" applyAlignment="1" applyProtection="1">
      <alignment horizontal="center"/>
    </xf>
    <xf numFmtId="200" fontId="8" fillId="0" borderId="0" xfId="66" applyNumberFormat="1" applyFont="1" applyFill="1" applyBorder="1" applyProtection="1"/>
    <xf numFmtId="191" fontId="8" fillId="0" borderId="0" xfId="66" applyNumberFormat="1" applyFont="1" applyFill="1" applyBorder="1" applyAlignment="1" applyProtection="1">
      <alignment horizontal="center"/>
    </xf>
    <xf numFmtId="191" fontId="8" fillId="25" borderId="0" xfId="66" applyNumberFormat="1" applyFont="1" applyFill="1" applyBorder="1" applyProtection="1"/>
    <xf numFmtId="191" fontId="8" fillId="25" borderId="0" xfId="66" applyNumberFormat="1" applyFont="1" applyFill="1" applyAlignment="1" applyProtection="1">
      <alignment horizontal="center"/>
    </xf>
    <xf numFmtId="191" fontId="8" fillId="0" borderId="0" xfId="66" applyNumberFormat="1" applyFont="1" applyFill="1" applyAlignment="1" applyProtection="1">
      <alignment horizontal="center"/>
    </xf>
    <xf numFmtId="0" fontId="8" fillId="25" borderId="0" xfId="66" applyFont="1" applyFill="1" applyAlignment="1" applyProtection="1">
      <alignment horizontal="center"/>
    </xf>
    <xf numFmtId="0" fontId="8" fillId="0" borderId="0" xfId="66" applyFont="1" applyFill="1" applyAlignment="1" applyProtection="1">
      <alignment horizontal="center"/>
    </xf>
    <xf numFmtId="0" fontId="4" fillId="0" borderId="0" xfId="66" applyFont="1" applyAlignment="1" applyProtection="1">
      <alignment horizontal="center"/>
    </xf>
    <xf numFmtId="0" fontId="20" fillId="0" borderId="0" xfId="66" applyFont="1" applyFill="1" applyAlignment="1" applyProtection="1">
      <alignment horizontal="center" vertical="center" wrapText="1"/>
    </xf>
    <xf numFmtId="0" fontId="4" fillId="0" borderId="0" xfId="67" applyFont="1" applyAlignment="1" applyProtection="1">
      <alignment horizontal="center"/>
    </xf>
    <xf numFmtId="0" fontId="5" fillId="0" borderId="12" xfId="66" applyFont="1" applyFill="1" applyBorder="1" applyAlignment="1" applyProtection="1">
      <alignment horizontal="center" vertical="center"/>
    </xf>
    <xf numFmtId="0" fontId="5" fillId="0" borderId="15" xfId="66" applyFont="1" applyFill="1" applyBorder="1" applyAlignment="1" applyProtection="1">
      <alignment horizontal="center" vertical="center"/>
    </xf>
    <xf numFmtId="0" fontId="5" fillId="0" borderId="10" xfId="66" applyFont="1" applyFill="1" applyBorder="1" applyAlignment="1" applyProtection="1">
      <alignment horizontal="center" vertical="center"/>
    </xf>
    <xf numFmtId="0" fontId="5" fillId="0" borderId="16" xfId="66" applyFont="1" applyFill="1" applyBorder="1" applyAlignment="1" applyProtection="1">
      <alignment horizontal="center" vertical="center"/>
    </xf>
    <xf numFmtId="0" fontId="5" fillId="0" borderId="0" xfId="66" applyFont="1" applyFill="1" applyAlignment="1" applyProtection="1">
      <alignment horizontal="center" vertical="center" wrapText="1"/>
    </xf>
    <xf numFmtId="0" fontId="8" fillId="0" borderId="0" xfId="66" applyFont="1" applyAlignment="1" applyProtection="1">
      <alignment horizontal="center"/>
    </xf>
    <xf numFmtId="0" fontId="7" fillId="0" borderId="0" xfId="66" applyFont="1" applyFill="1" applyAlignment="1" applyProtection="1">
      <alignment horizontal="center" vertical="center" wrapText="1"/>
    </xf>
    <xf numFmtId="0" fontId="5" fillId="25" borderId="8" xfId="66" applyFont="1" applyFill="1" applyBorder="1" applyAlignment="1" applyProtection="1">
      <alignment horizontal="center" vertical="center"/>
    </xf>
    <xf numFmtId="0" fontId="5" fillId="25" borderId="11" xfId="66" applyFont="1" applyFill="1" applyBorder="1" applyAlignment="1" applyProtection="1">
      <alignment horizontal="center" vertical="center"/>
    </xf>
    <xf numFmtId="0" fontId="9" fillId="0" borderId="8" xfId="66" applyFont="1" applyFill="1" applyBorder="1" applyAlignment="1" applyProtection="1">
      <alignment horizontal="center" vertical="center" wrapText="1"/>
    </xf>
    <xf numFmtId="0" fontId="4" fillId="0" borderId="8" xfId="66" applyFont="1" applyFill="1" applyBorder="1" applyAlignment="1" applyProtection="1">
      <alignment horizontal="center" vertical="center" wrapText="1"/>
    </xf>
    <xf numFmtId="0" fontId="8" fillId="0" borderId="9" xfId="66" applyFont="1" applyFill="1" applyBorder="1" applyAlignment="1" applyProtection="1">
      <alignment horizontal="center"/>
    </xf>
    <xf numFmtId="0" fontId="5" fillId="0" borderId="8" xfId="66" applyFont="1" applyFill="1" applyBorder="1" applyAlignment="1" applyProtection="1">
      <alignment horizontal="center" vertical="center"/>
    </xf>
    <xf numFmtId="0" fontId="5" fillId="0" borderId="0" xfId="66" applyFont="1" applyFill="1" applyAlignment="1" applyProtection="1">
      <alignment horizontal="center" wrapText="1"/>
    </xf>
  </cellXfs>
  <cellStyles count="7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2 3" xfId="53"/>
    <cellStyle name="Звичайний 2 4" xfId="54"/>
    <cellStyle name="Звичайний 2 5" xfId="55"/>
    <cellStyle name="Звичайний 3" xfId="56"/>
    <cellStyle name="Звичайний 4" xfId="57"/>
    <cellStyle name="Зв'язана клітинка" xfId="58"/>
    <cellStyle name="Контрольна клітинка" xfId="59"/>
    <cellStyle name="Назва" xfId="60"/>
    <cellStyle name="Обычный 2" xfId="61"/>
    <cellStyle name="Обычный 2 2" xfId="62"/>
    <cellStyle name="Обычный 2 3" xfId="63"/>
    <cellStyle name="Обычный 3" xfId="64"/>
    <cellStyle name="Обычный 3 2" xfId="65"/>
    <cellStyle name="Обычный_ZV1PIV98" xfId="66"/>
    <cellStyle name="Обычный_Додаток 4" xfId="67"/>
    <cellStyle name="Обычный_Додаток 5" xfId="68"/>
    <cellStyle name="Примечание 2" xfId="69"/>
    <cellStyle name="Примітка 2" xfId="70"/>
    <cellStyle name="Середній" xfId="71"/>
    <cellStyle name="Стиль 1" xfId="72"/>
    <cellStyle name="Текст попередження" xfId="73"/>
    <cellStyle name="Тысячи [0]_Розподіл (2)" xfId="74"/>
    <cellStyle name="Тысячи_Розподіл (2)" xfId="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2"/>
  <sheetViews>
    <sheetView showGridLines="0" showZeros="0" tabSelected="1" view="pageBreakPreview" zoomScale="75" zoomScaleNormal="75" zoomScaleSheetLayoutView="75" workbookViewId="0">
      <pane xSplit="3" ySplit="9" topLeftCell="G10" activePane="bottomRight" state="frozen"/>
      <selection pane="topRight" activeCell="D1" sqref="D1"/>
      <selection pane="bottomLeft" activeCell="A10" sqref="A10"/>
      <selection pane="bottomRight" activeCell="J12" sqref="J12"/>
    </sheetView>
  </sheetViews>
  <sheetFormatPr defaultColWidth="7.88671875" defaultRowHeight="15.6" x14ac:dyDescent="0.3"/>
  <cols>
    <col min="1" max="1" width="12.44140625" style="5" customWidth="1"/>
    <col min="2" max="2" width="78.6640625" style="5" customWidth="1"/>
    <col min="3" max="3" width="0.109375" style="5" customWidth="1"/>
    <col min="4" max="4" width="22.5546875" style="5" customWidth="1"/>
    <col min="5" max="5" width="19.33203125" style="5" customWidth="1"/>
    <col min="6" max="6" width="26.33203125" style="5" customWidth="1"/>
    <col min="7" max="7" width="21.88671875" style="5" customWidth="1"/>
    <col min="8" max="8" width="15.5546875" style="5" customWidth="1"/>
    <col min="9" max="9" width="22.6640625" style="5" customWidth="1"/>
    <col min="10" max="10" width="16" style="5" customWidth="1"/>
    <col min="11" max="11" width="22.44140625" style="232" customWidth="1"/>
    <col min="12" max="12" width="22.5546875" style="232" customWidth="1"/>
    <col min="13" max="13" width="20.5546875" style="5" customWidth="1"/>
    <col min="14" max="14" width="12.33203125" style="5" customWidth="1"/>
    <col min="15" max="15" width="20.5546875" style="5" customWidth="1"/>
    <col min="16" max="16" width="22.4414062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54" t="s">
        <v>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</row>
    <row r="2" spans="1:33" s="19" customFormat="1" ht="20.25" customHeight="1" x14ac:dyDescent="0.35">
      <c r="A2" s="255" t="s">
        <v>68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</row>
    <row r="3" spans="1:33" s="20" customFormat="1" ht="15.75" customHeight="1" x14ac:dyDescent="0.3">
      <c r="A3" s="256" t="s">
        <v>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33" s="21" customFormat="1" ht="26.25" customHeight="1" x14ac:dyDescent="0.3">
      <c r="A4" s="261" t="s">
        <v>278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33" s="21" customFormat="1" ht="23.25" customHeight="1" x14ac:dyDescent="0.3">
      <c r="A5" s="263" t="s">
        <v>224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</row>
    <row r="6" spans="1:33" s="1" customFormat="1" ht="20.399999999999999" x14ac:dyDescent="0.3">
      <c r="B6" s="2" t="s">
        <v>137</v>
      </c>
      <c r="C6" s="2"/>
      <c r="D6" s="215"/>
      <c r="E6" s="215"/>
      <c r="F6" s="215"/>
      <c r="G6" s="71"/>
      <c r="H6" s="71"/>
      <c r="K6" s="216"/>
      <c r="L6" s="217"/>
      <c r="M6" s="216"/>
      <c r="N6" s="80"/>
      <c r="O6" s="71"/>
      <c r="Q6" s="268" t="s">
        <v>212</v>
      </c>
      <c r="R6" s="268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66" t="s">
        <v>7</v>
      </c>
      <c r="B7" s="267" t="s">
        <v>8</v>
      </c>
      <c r="C7" s="260" t="s">
        <v>76</v>
      </c>
      <c r="D7" s="258"/>
      <c r="E7" s="258"/>
      <c r="F7" s="258"/>
      <c r="G7" s="258"/>
      <c r="H7" s="258"/>
      <c r="I7" s="258"/>
      <c r="J7" s="259"/>
      <c r="K7" s="264" t="s">
        <v>77</v>
      </c>
      <c r="L7" s="265"/>
      <c r="M7" s="265"/>
      <c r="N7" s="265"/>
      <c r="O7" s="257" t="s">
        <v>78</v>
      </c>
      <c r="P7" s="257"/>
      <c r="Q7" s="258"/>
      <c r="R7" s="259"/>
    </row>
    <row r="8" spans="1:33" s="57" customFormat="1" ht="114" customHeight="1" x14ac:dyDescent="0.25">
      <c r="A8" s="266"/>
      <c r="B8" s="267"/>
      <c r="C8" s="51" t="s">
        <v>80</v>
      </c>
      <c r="D8" s="52" t="s">
        <v>262</v>
      </c>
      <c r="E8" s="208" t="s">
        <v>279</v>
      </c>
      <c r="F8" s="208" t="s">
        <v>9</v>
      </c>
      <c r="G8" s="70" t="s">
        <v>280</v>
      </c>
      <c r="H8" s="52" t="s">
        <v>281</v>
      </c>
      <c r="I8" s="52" t="s">
        <v>114</v>
      </c>
      <c r="J8" s="52" t="s">
        <v>229</v>
      </c>
      <c r="K8" s="209" t="s">
        <v>263</v>
      </c>
      <c r="L8" s="77" t="s">
        <v>9</v>
      </c>
      <c r="M8" s="77" t="s">
        <v>200</v>
      </c>
      <c r="N8" s="77" t="s">
        <v>10</v>
      </c>
      <c r="O8" s="54" t="s">
        <v>264</v>
      </c>
      <c r="P8" s="53" t="s">
        <v>9</v>
      </c>
      <c r="Q8" s="55" t="s">
        <v>182</v>
      </c>
      <c r="R8" s="56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72</v>
      </c>
      <c r="D9" s="15" t="s">
        <v>72</v>
      </c>
      <c r="E9" s="15" t="s">
        <v>181</v>
      </c>
      <c r="F9" s="15" t="s">
        <v>11</v>
      </c>
      <c r="G9" s="15" t="s">
        <v>105</v>
      </c>
      <c r="H9" s="15" t="s">
        <v>106</v>
      </c>
      <c r="I9" s="15" t="s">
        <v>73</v>
      </c>
      <c r="J9" s="15" t="s">
        <v>12</v>
      </c>
      <c r="K9" s="210" t="s">
        <v>13</v>
      </c>
      <c r="L9" s="76" t="s">
        <v>14</v>
      </c>
      <c r="M9" s="76" t="s">
        <v>15</v>
      </c>
      <c r="N9" s="76" t="s">
        <v>74</v>
      </c>
      <c r="O9" s="15" t="s">
        <v>16</v>
      </c>
      <c r="P9" s="15" t="s">
        <v>71</v>
      </c>
      <c r="Q9" s="31" t="s">
        <v>101</v>
      </c>
      <c r="R9" s="15" t="s">
        <v>102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s="1" customFormat="1" ht="20.25" customHeight="1" x14ac:dyDescent="0.35">
      <c r="A10" s="171">
        <v>10000000</v>
      </c>
      <c r="B10" s="96" t="s">
        <v>17</v>
      </c>
      <c r="C10" s="97" t="e">
        <f>C11+#REF!+C15+C21+#REF!</f>
        <v>#REF!</v>
      </c>
      <c r="D10" s="140">
        <f>D11+D15+D21+D26+D31+D25</f>
        <v>6979004.9128999989</v>
      </c>
      <c r="E10" s="140">
        <f>E11+E15+E21+E26+E31+E25</f>
        <v>4674304.7384599997</v>
      </c>
      <c r="F10" s="140">
        <f>F11+F15+F21+F26+F31+F25</f>
        <v>4905764.4395099999</v>
      </c>
      <c r="G10" s="140">
        <f>F10-E10</f>
        <v>231459.70105000027</v>
      </c>
      <c r="H10" s="163">
        <f>IFERROR(F10/E10,"")</f>
        <v>1.0495174606707942</v>
      </c>
      <c r="I10" s="140">
        <f t="shared" ref="I10:I19" si="0">F10-D10</f>
        <v>-2073240.473389999</v>
      </c>
      <c r="J10" s="163">
        <f>IFERROR(F10/D10,"")</f>
        <v>0.70293179339108658</v>
      </c>
      <c r="K10" s="139">
        <f>K11+K15+K21+K26+K31+K14</f>
        <v>6198.08</v>
      </c>
      <c r="L10" s="139">
        <f>L11+L15+L21+L26+L31+L14</f>
        <v>5381.1438899999994</v>
      </c>
      <c r="M10" s="139">
        <f t="shared" ref="M10:M16" si="1">L10-K10</f>
        <v>-816.93611000000055</v>
      </c>
      <c r="N10" s="166">
        <f>IFERROR(L10/K10,"")</f>
        <v>0.86819529434921772</v>
      </c>
      <c r="O10" s="140">
        <f t="shared" ref="O10:O19" si="2">D10+K10</f>
        <v>6985202.992899999</v>
      </c>
      <c r="P10" s="140">
        <f t="shared" ref="P10:P24" si="3">L10+F10</f>
        <v>4911145.5833999999</v>
      </c>
      <c r="Q10" s="153">
        <f t="shared" ref="Q10:Q19" si="4">P10-O10</f>
        <v>-2074057.4094999991</v>
      </c>
      <c r="R10" s="163">
        <f>IFERROR(P10/O10,"")</f>
        <v>0.70307843428342132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1">
        <v>11000000</v>
      </c>
      <c r="B11" s="96" t="s">
        <v>56</v>
      </c>
      <c r="C11" s="97">
        <f>C12+C13</f>
        <v>107497.5</v>
      </c>
      <c r="D11" s="140">
        <f>D12+D13</f>
        <v>4214875.2092199996</v>
      </c>
      <c r="E11" s="140">
        <f>E12+E13</f>
        <v>2787181.1677800003</v>
      </c>
      <c r="F11" s="140">
        <f>F12+F13</f>
        <v>2916841.0564100002</v>
      </c>
      <c r="G11" s="140">
        <f t="shared" ref="G11:G92" si="5">F11-E11</f>
        <v>129659.88862999994</v>
      </c>
      <c r="H11" s="163">
        <f t="shared" ref="H11:H51" si="6">IFERROR(F11/E11,"")</f>
        <v>1.0465200791856937</v>
      </c>
      <c r="I11" s="140">
        <f t="shared" si="0"/>
        <v>-1298034.1528099994</v>
      </c>
      <c r="J11" s="163">
        <f t="shared" ref="J11:J51" si="7">IFERROR(F11/D11,"")</f>
        <v>0.69203497413860271</v>
      </c>
      <c r="K11" s="139">
        <f>K12+K13</f>
        <v>0</v>
      </c>
      <c r="L11" s="139">
        <f>L12+L13</f>
        <v>0</v>
      </c>
      <c r="M11" s="139">
        <f>L11-K11</f>
        <v>0</v>
      </c>
      <c r="N11" s="166" t="str">
        <f t="shared" ref="N11:N51" si="8">IFERROR(L11/K11,"")</f>
        <v/>
      </c>
      <c r="O11" s="140">
        <f t="shared" si="2"/>
        <v>4214875.2092199996</v>
      </c>
      <c r="P11" s="140">
        <f t="shared" si="3"/>
        <v>2916841.0564100002</v>
      </c>
      <c r="Q11" s="153">
        <f t="shared" si="4"/>
        <v>-1298034.1528099994</v>
      </c>
      <c r="R11" s="163">
        <f t="shared" ref="R11:R51" si="9">IFERROR(P11/O11,"")</f>
        <v>0.69203497413860271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00" customFormat="1" ht="21" customHeight="1" x14ac:dyDescent="0.4">
      <c r="A12" s="197">
        <v>11010000</v>
      </c>
      <c r="B12" s="98" t="s">
        <v>190</v>
      </c>
      <c r="C12" s="99">
        <v>106199</v>
      </c>
      <c r="D12" s="155">
        <v>4125552.2832199996</v>
      </c>
      <c r="E12" s="155">
        <v>2718336.9117800002</v>
      </c>
      <c r="F12" s="155">
        <v>2841795.821</v>
      </c>
      <c r="G12" s="155">
        <f t="shared" si="5"/>
        <v>123458.9092199998</v>
      </c>
      <c r="H12" s="191">
        <f t="shared" si="6"/>
        <v>1.045417074198929</v>
      </c>
      <c r="I12" s="155">
        <f t="shared" si="0"/>
        <v>-1283756.4622199996</v>
      </c>
      <c r="J12" s="191">
        <f t="shared" si="7"/>
        <v>0.68882797402872187</v>
      </c>
      <c r="K12" s="198">
        <v>0</v>
      </c>
      <c r="L12" s="198">
        <v>0</v>
      </c>
      <c r="M12" s="198">
        <f>L12-K12</f>
        <v>0</v>
      </c>
      <c r="N12" s="199" t="str">
        <f t="shared" si="8"/>
        <v/>
      </c>
      <c r="O12" s="142">
        <f t="shared" si="2"/>
        <v>4125552.2832199996</v>
      </c>
      <c r="P12" s="155">
        <f t="shared" si="3"/>
        <v>2841795.821</v>
      </c>
      <c r="Q12" s="156">
        <f t="shared" si="4"/>
        <v>-1283756.4622199996</v>
      </c>
      <c r="R12" s="191">
        <f t="shared" si="9"/>
        <v>0.68882797402872187</v>
      </c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</row>
    <row r="13" spans="1:33" s="200" customFormat="1" ht="24" customHeight="1" x14ac:dyDescent="0.4">
      <c r="A13" s="197">
        <v>11020000</v>
      </c>
      <c r="B13" s="98" t="s">
        <v>69</v>
      </c>
      <c r="C13" s="99">
        <v>1298.5</v>
      </c>
      <c r="D13" s="155">
        <v>89322.926000000007</v>
      </c>
      <c r="E13" s="155">
        <v>68844.255999999994</v>
      </c>
      <c r="F13" s="155">
        <v>75045.235409999994</v>
      </c>
      <c r="G13" s="155">
        <f t="shared" si="5"/>
        <v>6200.9794099999999</v>
      </c>
      <c r="H13" s="191">
        <f t="shared" si="6"/>
        <v>1.0900725749727036</v>
      </c>
      <c r="I13" s="155">
        <f t="shared" si="0"/>
        <v>-14277.690590000013</v>
      </c>
      <c r="J13" s="191">
        <f t="shared" si="7"/>
        <v>0.84015648356615624</v>
      </c>
      <c r="K13" s="198"/>
      <c r="L13" s="198">
        <v>0</v>
      </c>
      <c r="M13" s="198">
        <f>L13-K13</f>
        <v>0</v>
      </c>
      <c r="N13" s="199" t="str">
        <f t="shared" si="8"/>
        <v/>
      </c>
      <c r="O13" s="142">
        <f t="shared" si="2"/>
        <v>89322.926000000007</v>
      </c>
      <c r="P13" s="155">
        <f t="shared" si="3"/>
        <v>75045.235409999994</v>
      </c>
      <c r="Q13" s="156">
        <f t="shared" si="4"/>
        <v>-14277.690590000013</v>
      </c>
      <c r="R13" s="191">
        <f t="shared" si="9"/>
        <v>0.84015648356615624</v>
      </c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</row>
    <row r="14" spans="1:33" s="1" customFormat="1" ht="24" hidden="1" customHeight="1" x14ac:dyDescent="0.4">
      <c r="A14" s="171" t="s">
        <v>206</v>
      </c>
      <c r="B14" s="96" t="s">
        <v>205</v>
      </c>
      <c r="C14" s="99"/>
      <c r="D14" s="160">
        <v>0</v>
      </c>
      <c r="E14" s="160">
        <v>0</v>
      </c>
      <c r="F14" s="160">
        <v>0</v>
      </c>
      <c r="G14" s="160"/>
      <c r="H14" s="163" t="str">
        <f t="shared" si="6"/>
        <v/>
      </c>
      <c r="I14" s="160"/>
      <c r="J14" s="163" t="str">
        <f t="shared" si="7"/>
        <v/>
      </c>
      <c r="K14" s="139">
        <v>0</v>
      </c>
      <c r="L14" s="139">
        <v>0</v>
      </c>
      <c r="M14" s="139">
        <f>L14-K14</f>
        <v>0</v>
      </c>
      <c r="N14" s="166" t="str">
        <f t="shared" si="8"/>
        <v/>
      </c>
      <c r="O14" s="142">
        <f>D14+K14</f>
        <v>0</v>
      </c>
      <c r="P14" s="155">
        <f>L14+F14</f>
        <v>0</v>
      </c>
      <c r="Q14" s="156">
        <f>P14-O14</f>
        <v>0</v>
      </c>
      <c r="R14" s="163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1">
        <v>13000000</v>
      </c>
      <c r="B15" s="96" t="s">
        <v>166</v>
      </c>
      <c r="C15" s="100" t="e">
        <f>C16+#REF!+#REF!+C19</f>
        <v>#REF!</v>
      </c>
      <c r="D15" s="140">
        <f>SUM(D16:D20)</f>
        <v>38136.608000000007</v>
      </c>
      <c r="E15" s="140">
        <f>SUM(E16:E20)</f>
        <v>26880.113000000001</v>
      </c>
      <c r="F15" s="140">
        <f>SUM(F16:F20)</f>
        <v>28106.749070000002</v>
      </c>
      <c r="G15" s="140">
        <f t="shared" si="5"/>
        <v>1226.6360700000005</v>
      </c>
      <c r="H15" s="163">
        <f t="shared" si="6"/>
        <v>1.0456335905284326</v>
      </c>
      <c r="I15" s="140">
        <f t="shared" si="0"/>
        <v>-10029.858930000006</v>
      </c>
      <c r="J15" s="163">
        <f t="shared" si="7"/>
        <v>0.7370018086034289</v>
      </c>
      <c r="K15" s="139">
        <f>SUM(K16:K20)</f>
        <v>0</v>
      </c>
      <c r="L15" s="139">
        <f>SUM(L16:L20)</f>
        <v>0</v>
      </c>
      <c r="M15" s="139">
        <f t="shared" si="1"/>
        <v>0</v>
      </c>
      <c r="N15" s="166" t="str">
        <f t="shared" si="8"/>
        <v/>
      </c>
      <c r="O15" s="140">
        <f t="shared" si="2"/>
        <v>38136.608000000007</v>
      </c>
      <c r="P15" s="140">
        <f t="shared" si="3"/>
        <v>28106.749070000002</v>
      </c>
      <c r="Q15" s="153">
        <f t="shared" si="4"/>
        <v>-10029.858930000006</v>
      </c>
      <c r="R15" s="163">
        <f t="shared" si="9"/>
        <v>0.7370018086034289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00" customFormat="1" ht="42.75" customHeight="1" x14ac:dyDescent="0.4">
      <c r="A16" s="197">
        <v>13010000</v>
      </c>
      <c r="B16" s="98" t="s">
        <v>167</v>
      </c>
      <c r="C16" s="99">
        <v>1</v>
      </c>
      <c r="D16" s="155">
        <v>24083.472000000002</v>
      </c>
      <c r="E16" s="155">
        <v>16573.766</v>
      </c>
      <c r="F16" s="155">
        <v>16754.37629</v>
      </c>
      <c r="G16" s="155">
        <f t="shared" si="5"/>
        <v>180.61029000000053</v>
      </c>
      <c r="H16" s="191">
        <f t="shared" si="6"/>
        <v>1.0108973597189679</v>
      </c>
      <c r="I16" s="155">
        <f t="shared" si="0"/>
        <v>-7329.0957100000014</v>
      </c>
      <c r="J16" s="191">
        <f t="shared" si="7"/>
        <v>0.69567943899451035</v>
      </c>
      <c r="K16" s="141">
        <v>0</v>
      </c>
      <c r="L16" s="141">
        <v>0</v>
      </c>
      <c r="M16" s="141">
        <f t="shared" si="1"/>
        <v>0</v>
      </c>
      <c r="N16" s="199" t="str">
        <f t="shared" si="8"/>
        <v/>
      </c>
      <c r="O16" s="142">
        <f t="shared" si="2"/>
        <v>24083.472000000002</v>
      </c>
      <c r="P16" s="155">
        <f t="shared" si="3"/>
        <v>16754.37629</v>
      </c>
      <c r="Q16" s="156">
        <f t="shared" si="4"/>
        <v>-7329.0957100000014</v>
      </c>
      <c r="R16" s="191">
        <f t="shared" si="9"/>
        <v>0.69567943899451035</v>
      </c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33" s="200" customFormat="1" ht="32.25" customHeight="1" x14ac:dyDescent="0.4">
      <c r="A17" s="197">
        <v>13020000</v>
      </c>
      <c r="B17" s="98" t="s">
        <v>168</v>
      </c>
      <c r="C17" s="99"/>
      <c r="D17" s="155">
        <v>7710.2</v>
      </c>
      <c r="E17" s="155">
        <v>6208.2</v>
      </c>
      <c r="F17" s="155">
        <v>4528.3326999999999</v>
      </c>
      <c r="G17" s="155">
        <f t="shared" si="5"/>
        <v>-1679.8672999999999</v>
      </c>
      <c r="H17" s="191">
        <f t="shared" si="6"/>
        <v>0.72941153635514322</v>
      </c>
      <c r="I17" s="155">
        <f t="shared" si="0"/>
        <v>-3181.8672999999999</v>
      </c>
      <c r="J17" s="191">
        <f t="shared" si="7"/>
        <v>0.5873171513060621</v>
      </c>
      <c r="K17" s="141">
        <v>0</v>
      </c>
      <c r="L17" s="141">
        <v>0</v>
      </c>
      <c r="M17" s="141"/>
      <c r="N17" s="199" t="str">
        <f t="shared" si="8"/>
        <v/>
      </c>
      <c r="O17" s="142">
        <f t="shared" si="2"/>
        <v>7710.2</v>
      </c>
      <c r="P17" s="155">
        <f t="shared" si="3"/>
        <v>4528.3326999999999</v>
      </c>
      <c r="Q17" s="156">
        <f t="shared" si="4"/>
        <v>-3181.8672999999999</v>
      </c>
      <c r="R17" s="191">
        <f t="shared" si="9"/>
        <v>0.5873171513060621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</row>
    <row r="18" spans="1:33" s="200" customFormat="1" ht="43.5" customHeight="1" x14ac:dyDescent="0.4">
      <c r="A18" s="197">
        <v>13030000</v>
      </c>
      <c r="B18" s="98" t="s">
        <v>250</v>
      </c>
      <c r="C18" s="98"/>
      <c r="D18" s="155">
        <v>3213.636</v>
      </c>
      <c r="E18" s="155">
        <v>2154.1970000000001</v>
      </c>
      <c r="F18" s="155">
        <v>4290.19679</v>
      </c>
      <c r="G18" s="155">
        <f t="shared" si="5"/>
        <v>2135.9997899999998</v>
      </c>
      <c r="H18" s="191">
        <f t="shared" si="6"/>
        <v>1.9915526713666389</v>
      </c>
      <c r="I18" s="155">
        <f t="shared" si="0"/>
        <v>1076.56079</v>
      </c>
      <c r="J18" s="191">
        <f t="shared" si="7"/>
        <v>1.3349977377649491</v>
      </c>
      <c r="K18" s="141">
        <v>0</v>
      </c>
      <c r="L18" s="141">
        <v>0</v>
      </c>
      <c r="M18" s="141"/>
      <c r="N18" s="199" t="str">
        <f t="shared" si="8"/>
        <v/>
      </c>
      <c r="O18" s="142">
        <f t="shared" si="2"/>
        <v>3213.636</v>
      </c>
      <c r="P18" s="155">
        <f t="shared" si="3"/>
        <v>4290.19679</v>
      </c>
      <c r="Q18" s="156">
        <f t="shared" si="4"/>
        <v>1076.56079</v>
      </c>
      <c r="R18" s="191">
        <f t="shared" si="9"/>
        <v>1.3349977377649491</v>
      </c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</row>
    <row r="19" spans="1:33" s="200" customFormat="1" ht="42" customHeight="1" x14ac:dyDescent="0.4">
      <c r="A19" s="197">
        <v>13040000</v>
      </c>
      <c r="B19" s="98" t="s">
        <v>210</v>
      </c>
      <c r="C19" s="99"/>
      <c r="D19" s="142">
        <v>3129.3</v>
      </c>
      <c r="E19" s="142">
        <v>1943.95</v>
      </c>
      <c r="F19" s="142">
        <v>2533.8432900000003</v>
      </c>
      <c r="G19" s="142">
        <f t="shared" si="5"/>
        <v>589.89329000000021</v>
      </c>
      <c r="H19" s="191">
        <f t="shared" si="6"/>
        <v>1.3034508552174697</v>
      </c>
      <c r="I19" s="155">
        <f t="shared" si="0"/>
        <v>-595.45670999999993</v>
      </c>
      <c r="J19" s="191">
        <f t="shared" si="7"/>
        <v>0.80971568401879013</v>
      </c>
      <c r="K19" s="141">
        <v>0</v>
      </c>
      <c r="L19" s="141">
        <v>0</v>
      </c>
      <c r="M19" s="141">
        <f>L19-K19</f>
        <v>0</v>
      </c>
      <c r="N19" s="199" t="str">
        <f t="shared" si="8"/>
        <v/>
      </c>
      <c r="O19" s="142">
        <f t="shared" si="2"/>
        <v>3129.3</v>
      </c>
      <c r="P19" s="155">
        <f t="shared" si="3"/>
        <v>2533.8432900000003</v>
      </c>
      <c r="Q19" s="156">
        <f t="shared" si="4"/>
        <v>-595.45670999999993</v>
      </c>
      <c r="R19" s="191">
        <f t="shared" si="9"/>
        <v>0.80971568401879013</v>
      </c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</row>
    <row r="20" spans="1:33" s="1" customFormat="1" ht="26.25" hidden="1" customHeight="1" x14ac:dyDescent="0.4">
      <c r="A20" s="172">
        <v>13070000</v>
      </c>
      <c r="B20" s="98" t="s">
        <v>91</v>
      </c>
      <c r="C20" s="99"/>
      <c r="D20" s="140">
        <v>0</v>
      </c>
      <c r="E20" s="140">
        <v>0</v>
      </c>
      <c r="F20" s="140">
        <v>0</v>
      </c>
      <c r="G20" s="140">
        <f t="shared" si="5"/>
        <v>0</v>
      </c>
      <c r="H20" s="164" t="str">
        <f t="shared" si="6"/>
        <v/>
      </c>
      <c r="I20" s="155"/>
      <c r="J20" s="164" t="str">
        <f t="shared" si="7"/>
        <v/>
      </c>
      <c r="K20" s="141">
        <v>0</v>
      </c>
      <c r="L20" s="141">
        <v>0</v>
      </c>
      <c r="M20" s="141"/>
      <c r="N20" s="184" t="str">
        <f t="shared" si="8"/>
        <v/>
      </c>
      <c r="O20" s="142"/>
      <c r="P20" s="155">
        <f t="shared" si="3"/>
        <v>0</v>
      </c>
      <c r="Q20" s="156"/>
      <c r="R20" s="164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1">
        <v>14000000</v>
      </c>
      <c r="B21" s="96" t="s">
        <v>57</v>
      </c>
      <c r="C21" s="100" t="e">
        <f>C24+#REF!</f>
        <v>#REF!</v>
      </c>
      <c r="D21" s="140">
        <f>D24+D23+D22</f>
        <v>681594.55868000002</v>
      </c>
      <c r="E21" s="140">
        <f>E24+E23+E22</f>
        <v>452344.80067999999</v>
      </c>
      <c r="F21" s="140">
        <f>F22+F23+F24</f>
        <v>480066.80115000001</v>
      </c>
      <c r="G21" s="140">
        <f t="shared" si="5"/>
        <v>27722.000470000028</v>
      </c>
      <c r="H21" s="163">
        <f t="shared" si="6"/>
        <v>1.0612851091210205</v>
      </c>
      <c r="I21" s="140">
        <f t="shared" ref="I21:I34" si="10">F21-D21</f>
        <v>-201527.75753</v>
      </c>
      <c r="J21" s="163">
        <f t="shared" si="7"/>
        <v>0.70432898126375054</v>
      </c>
      <c r="K21" s="139">
        <f>((K24+K23+K22)/1000)/1000</f>
        <v>0</v>
      </c>
      <c r="L21" s="139">
        <f>((L24+L23+L22)/1000)/1000</f>
        <v>0</v>
      </c>
      <c r="M21" s="139">
        <f>M24+M23+M22</f>
        <v>0</v>
      </c>
      <c r="N21" s="166" t="str">
        <f t="shared" si="8"/>
        <v/>
      </c>
      <c r="O21" s="140">
        <f>O24+O23+O22</f>
        <v>681594.55868000002</v>
      </c>
      <c r="P21" s="140">
        <f>P24+P23+P22</f>
        <v>480066.80115000001</v>
      </c>
      <c r="Q21" s="153">
        <f t="shared" ref="Q21:Q29" si="11">P21-O21</f>
        <v>-201527.75753</v>
      </c>
      <c r="R21" s="163">
        <f t="shared" si="9"/>
        <v>0.70432898126375054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00" customFormat="1" ht="49.5" customHeight="1" x14ac:dyDescent="0.4">
      <c r="A22" s="201">
        <v>14020000</v>
      </c>
      <c r="B22" s="98" t="s">
        <v>136</v>
      </c>
      <c r="C22" s="99"/>
      <c r="D22" s="155">
        <v>48621.536679999997</v>
      </c>
      <c r="E22" s="155">
        <v>33161.335679999997</v>
      </c>
      <c r="F22" s="155">
        <v>33364.188739999998</v>
      </c>
      <c r="G22" s="155">
        <f t="shared" si="5"/>
        <v>202.85306000000128</v>
      </c>
      <c r="H22" s="191">
        <f t="shared" si="6"/>
        <v>1.006117155893764</v>
      </c>
      <c r="I22" s="155">
        <f t="shared" si="10"/>
        <v>-15257.34794</v>
      </c>
      <c r="J22" s="191">
        <f t="shared" si="7"/>
        <v>0.68620185658846189</v>
      </c>
      <c r="K22" s="157">
        <v>0</v>
      </c>
      <c r="L22" s="157">
        <v>0</v>
      </c>
      <c r="M22" s="157"/>
      <c r="N22" s="199" t="str">
        <f t="shared" si="8"/>
        <v/>
      </c>
      <c r="O22" s="155">
        <f>D22+K22</f>
        <v>48621.536679999997</v>
      </c>
      <c r="P22" s="155">
        <f>L22+F22</f>
        <v>33364.188739999998</v>
      </c>
      <c r="Q22" s="155">
        <f t="shared" si="11"/>
        <v>-15257.34794</v>
      </c>
      <c r="R22" s="191">
        <f t="shared" si="9"/>
        <v>0.68620185658846189</v>
      </c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</row>
    <row r="23" spans="1:33" s="200" customFormat="1" ht="48" customHeight="1" x14ac:dyDescent="0.4">
      <c r="A23" s="201">
        <v>14030000</v>
      </c>
      <c r="B23" s="98" t="s">
        <v>169</v>
      </c>
      <c r="C23" s="99"/>
      <c r="D23" s="155">
        <v>308605.92</v>
      </c>
      <c r="E23" s="155">
        <v>205059.935</v>
      </c>
      <c r="F23" s="155">
        <v>210171.15031</v>
      </c>
      <c r="G23" s="155">
        <f t="shared" si="5"/>
        <v>5111.2153099999996</v>
      </c>
      <c r="H23" s="191">
        <f t="shared" si="6"/>
        <v>1.0249254702533677</v>
      </c>
      <c r="I23" s="155">
        <f t="shared" si="10"/>
        <v>-98434.769689999986</v>
      </c>
      <c r="J23" s="191">
        <f t="shared" si="7"/>
        <v>0.6810340848613663</v>
      </c>
      <c r="K23" s="157">
        <v>0</v>
      </c>
      <c r="L23" s="157">
        <v>0</v>
      </c>
      <c r="M23" s="157"/>
      <c r="N23" s="199" t="str">
        <f t="shared" si="8"/>
        <v/>
      </c>
      <c r="O23" s="155">
        <f>D23+K23</f>
        <v>308605.92</v>
      </c>
      <c r="P23" s="155">
        <f>L23+F23</f>
        <v>210171.15031</v>
      </c>
      <c r="Q23" s="155">
        <f t="shared" si="11"/>
        <v>-98434.769689999986</v>
      </c>
      <c r="R23" s="191">
        <f t="shared" si="9"/>
        <v>0.6810340848613663</v>
      </c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</row>
    <row r="24" spans="1:33" s="200" customFormat="1" ht="64.5" customHeight="1" x14ac:dyDescent="0.4">
      <c r="A24" s="201">
        <v>14040000</v>
      </c>
      <c r="B24" s="98" t="s">
        <v>170</v>
      </c>
      <c r="C24" s="99" t="e">
        <f>#REF!+#REF!+#REF!+#REF!+#REF!</f>
        <v>#REF!</v>
      </c>
      <c r="D24" s="155">
        <v>324367.10200000001</v>
      </c>
      <c r="E24" s="155">
        <v>214123.53</v>
      </c>
      <c r="F24" s="155">
        <v>236531.4621</v>
      </c>
      <c r="G24" s="155">
        <f t="shared" si="5"/>
        <v>22407.932100000005</v>
      </c>
      <c r="H24" s="191">
        <f t="shared" si="6"/>
        <v>1.1046495548620929</v>
      </c>
      <c r="I24" s="155">
        <f t="shared" si="10"/>
        <v>-87835.639900000009</v>
      </c>
      <c r="J24" s="191">
        <f t="shared" si="7"/>
        <v>0.7292091603667008</v>
      </c>
      <c r="K24" s="157">
        <v>0</v>
      </c>
      <c r="L24" s="157">
        <v>0</v>
      </c>
      <c r="M24" s="157">
        <f>L24-K24</f>
        <v>0</v>
      </c>
      <c r="N24" s="199" t="str">
        <f t="shared" si="8"/>
        <v/>
      </c>
      <c r="O24" s="155">
        <f>D24+K24</f>
        <v>324367.10200000001</v>
      </c>
      <c r="P24" s="155">
        <f t="shared" si="3"/>
        <v>236531.4621</v>
      </c>
      <c r="Q24" s="155">
        <f t="shared" si="11"/>
        <v>-87835.639900000009</v>
      </c>
      <c r="R24" s="191">
        <f t="shared" si="9"/>
        <v>0.7292091603667008</v>
      </c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</row>
    <row r="25" spans="1:33" s="1" customFormat="1" ht="42.75" hidden="1" customHeight="1" x14ac:dyDescent="0.4">
      <c r="A25" s="176">
        <v>16000000</v>
      </c>
      <c r="B25" s="177" t="s">
        <v>207</v>
      </c>
      <c r="C25" s="101"/>
      <c r="D25" s="160">
        <v>0</v>
      </c>
      <c r="E25" s="160">
        <v>0</v>
      </c>
      <c r="F25" s="160">
        <v>0</v>
      </c>
      <c r="G25" s="160">
        <f t="shared" si="5"/>
        <v>0</v>
      </c>
      <c r="H25" s="164" t="str">
        <f t="shared" si="6"/>
        <v/>
      </c>
      <c r="I25" s="160">
        <f t="shared" si="10"/>
        <v>0</v>
      </c>
      <c r="J25" s="163" t="str">
        <f t="shared" si="7"/>
        <v/>
      </c>
      <c r="K25" s="157"/>
      <c r="L25" s="157"/>
      <c r="M25" s="157"/>
      <c r="N25" s="166" t="str">
        <f t="shared" si="8"/>
        <v/>
      </c>
      <c r="O25" s="155">
        <f>D25+K25</f>
        <v>0</v>
      </c>
      <c r="P25" s="162">
        <f>L25+F25</f>
        <v>0</v>
      </c>
      <c r="Q25" s="162">
        <f>P25-O25</f>
        <v>0</v>
      </c>
      <c r="R25" s="163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64.5" customHeight="1" x14ac:dyDescent="0.35">
      <c r="A26" s="171">
        <v>18000000</v>
      </c>
      <c r="B26" s="177" t="s">
        <v>251</v>
      </c>
      <c r="C26" s="177"/>
      <c r="D26" s="140">
        <f>SUM(D27:D30)</f>
        <v>2044396.4369999999</v>
      </c>
      <c r="E26" s="140">
        <f>SUM(E27:E30)</f>
        <v>1407896.557</v>
      </c>
      <c r="F26" s="140">
        <f>SUM(F27:F30)</f>
        <v>1480748.4528800002</v>
      </c>
      <c r="G26" s="140">
        <f t="shared" si="5"/>
        <v>72851.8958800002</v>
      </c>
      <c r="H26" s="163">
        <f t="shared" si="6"/>
        <v>1.0517452049426386</v>
      </c>
      <c r="I26" s="140">
        <f t="shared" si="10"/>
        <v>-563647.98411999969</v>
      </c>
      <c r="J26" s="163">
        <f t="shared" si="7"/>
        <v>0.72429614241203077</v>
      </c>
      <c r="K26" s="139">
        <f>(K27+K28+K29+K30)/1000</f>
        <v>0</v>
      </c>
      <c r="L26" s="139">
        <f>(L27+L28+L29+L30)/1000</f>
        <v>0</v>
      </c>
      <c r="M26" s="139">
        <f t="shared" ref="M26:M34" si="12">L26-K26</f>
        <v>0</v>
      </c>
      <c r="N26" s="166" t="str">
        <f t="shared" si="8"/>
        <v/>
      </c>
      <c r="O26" s="140">
        <f t="shared" ref="O26:O60" si="13">D26+K26</f>
        <v>2044396.4369999999</v>
      </c>
      <c r="P26" s="140">
        <f t="shared" ref="P26:P32" si="14">L26+F26</f>
        <v>1480748.4528800002</v>
      </c>
      <c r="Q26" s="153">
        <f t="shared" si="11"/>
        <v>-563647.98411999969</v>
      </c>
      <c r="R26" s="163">
        <f t="shared" si="9"/>
        <v>0.72429614241203077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00" customFormat="1" ht="29.25" customHeight="1" x14ac:dyDescent="0.4">
      <c r="A27" s="197">
        <v>18010000</v>
      </c>
      <c r="B27" s="98" t="s">
        <v>171</v>
      </c>
      <c r="C27" s="111"/>
      <c r="D27" s="155">
        <v>912116.44099999999</v>
      </c>
      <c r="E27" s="155">
        <v>618509.39899999998</v>
      </c>
      <c r="F27" s="155">
        <v>675101.21848000004</v>
      </c>
      <c r="G27" s="155">
        <f t="shared" si="5"/>
        <v>56591.819480000064</v>
      </c>
      <c r="H27" s="191">
        <f t="shared" si="6"/>
        <v>1.0914971050908802</v>
      </c>
      <c r="I27" s="155">
        <f t="shared" si="10"/>
        <v>-237015.22251999995</v>
      </c>
      <c r="J27" s="191">
        <f t="shared" si="7"/>
        <v>0.74014806458246929</v>
      </c>
      <c r="K27" s="158">
        <v>0</v>
      </c>
      <c r="L27" s="158">
        <v>0</v>
      </c>
      <c r="M27" s="158">
        <f>L27-K27</f>
        <v>0</v>
      </c>
      <c r="N27" s="199" t="str">
        <f t="shared" si="8"/>
        <v/>
      </c>
      <c r="O27" s="142">
        <f t="shared" si="13"/>
        <v>912116.44099999999</v>
      </c>
      <c r="P27" s="142">
        <f t="shared" si="14"/>
        <v>675101.21848000004</v>
      </c>
      <c r="Q27" s="142">
        <f t="shared" si="11"/>
        <v>-237015.22251999995</v>
      </c>
      <c r="R27" s="191">
        <f t="shared" si="9"/>
        <v>0.74014806458246929</v>
      </c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</row>
    <row r="28" spans="1:33" s="200" customFormat="1" ht="36" customHeight="1" x14ac:dyDescent="0.4">
      <c r="A28" s="197">
        <v>18020000</v>
      </c>
      <c r="B28" s="98" t="s">
        <v>84</v>
      </c>
      <c r="C28" s="99"/>
      <c r="D28" s="155">
        <v>4373.6000000000004</v>
      </c>
      <c r="E28" s="155">
        <v>3196.2</v>
      </c>
      <c r="F28" s="155">
        <v>3305.1778999999997</v>
      </c>
      <c r="G28" s="155">
        <f t="shared" si="5"/>
        <v>108.97789999999986</v>
      </c>
      <c r="H28" s="191">
        <f t="shared" si="6"/>
        <v>1.0340960828483825</v>
      </c>
      <c r="I28" s="155">
        <f t="shared" si="10"/>
        <v>-1068.4221000000007</v>
      </c>
      <c r="J28" s="191">
        <f t="shared" si="7"/>
        <v>0.7557110618254983</v>
      </c>
      <c r="K28" s="141">
        <v>0</v>
      </c>
      <c r="L28" s="141">
        <v>0</v>
      </c>
      <c r="M28" s="141">
        <f t="shared" si="12"/>
        <v>0</v>
      </c>
      <c r="N28" s="199" t="str">
        <f t="shared" si="8"/>
        <v/>
      </c>
      <c r="O28" s="142">
        <f t="shared" si="13"/>
        <v>4373.6000000000004</v>
      </c>
      <c r="P28" s="155">
        <f t="shared" si="14"/>
        <v>3305.1778999999997</v>
      </c>
      <c r="Q28" s="156">
        <f t="shared" si="11"/>
        <v>-1068.4221000000007</v>
      </c>
      <c r="R28" s="191">
        <f t="shared" si="9"/>
        <v>0.7557110618254983</v>
      </c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</row>
    <row r="29" spans="1:33" s="200" customFormat="1" ht="27" customHeight="1" x14ac:dyDescent="0.4">
      <c r="A29" s="197">
        <v>18030000</v>
      </c>
      <c r="B29" s="98" t="s">
        <v>85</v>
      </c>
      <c r="C29" s="99"/>
      <c r="D29" s="155">
        <v>4145.2389999999996</v>
      </c>
      <c r="E29" s="155">
        <v>2805.5189999999998</v>
      </c>
      <c r="F29" s="155">
        <v>3097.2909300000001</v>
      </c>
      <c r="G29" s="155">
        <f t="shared" si="5"/>
        <v>291.77193000000034</v>
      </c>
      <c r="H29" s="191">
        <f t="shared" si="6"/>
        <v>1.1039992707231712</v>
      </c>
      <c r="I29" s="155">
        <f t="shared" si="10"/>
        <v>-1047.9480699999995</v>
      </c>
      <c r="J29" s="191">
        <f t="shared" si="7"/>
        <v>0.74719236454158622</v>
      </c>
      <c r="K29" s="141">
        <v>0</v>
      </c>
      <c r="L29" s="141">
        <v>0</v>
      </c>
      <c r="M29" s="141">
        <f t="shared" si="12"/>
        <v>0</v>
      </c>
      <c r="N29" s="199" t="str">
        <f t="shared" si="8"/>
        <v/>
      </c>
      <c r="O29" s="142">
        <f t="shared" si="13"/>
        <v>4145.2389999999996</v>
      </c>
      <c r="P29" s="155">
        <f t="shared" si="14"/>
        <v>3097.2909300000001</v>
      </c>
      <c r="Q29" s="156">
        <f t="shared" si="11"/>
        <v>-1047.9480699999995</v>
      </c>
      <c r="R29" s="191">
        <f t="shared" si="9"/>
        <v>0.74719236454158622</v>
      </c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</row>
    <row r="30" spans="1:33" s="200" customFormat="1" ht="22.5" customHeight="1" x14ac:dyDescent="0.4">
      <c r="A30" s="197">
        <v>18050000</v>
      </c>
      <c r="B30" s="98" t="s">
        <v>86</v>
      </c>
      <c r="C30" s="99"/>
      <c r="D30" s="155">
        <v>1123761.1569999999</v>
      </c>
      <c r="E30" s="155">
        <v>783385.43900000001</v>
      </c>
      <c r="F30" s="155">
        <v>799244.76557000005</v>
      </c>
      <c r="G30" s="155">
        <f>F30-E30</f>
        <v>15859.326570000034</v>
      </c>
      <c r="H30" s="191">
        <f t="shared" si="6"/>
        <v>1.0202446021849023</v>
      </c>
      <c r="I30" s="155">
        <f>F30-D30</f>
        <v>-324516.39142999984</v>
      </c>
      <c r="J30" s="191">
        <f t="shared" si="7"/>
        <v>0.7112229859445125</v>
      </c>
      <c r="K30" s="141">
        <v>0</v>
      </c>
      <c r="L30" s="141">
        <v>0</v>
      </c>
      <c r="M30" s="141">
        <f t="shared" si="12"/>
        <v>0</v>
      </c>
      <c r="N30" s="199" t="str">
        <f t="shared" si="8"/>
        <v/>
      </c>
      <c r="O30" s="142">
        <f>D30+K30</f>
        <v>1123761.1569999999</v>
      </c>
      <c r="P30" s="155">
        <f>L30+F30</f>
        <v>799244.76557000005</v>
      </c>
      <c r="Q30" s="156">
        <f>P30-O30</f>
        <v>-324516.39142999984</v>
      </c>
      <c r="R30" s="191">
        <f t="shared" si="9"/>
        <v>0.7112229859445125</v>
      </c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</row>
    <row r="31" spans="1:33" s="1" customFormat="1" ht="21.75" customHeight="1" x14ac:dyDescent="0.4">
      <c r="A31" s="171">
        <v>19000000</v>
      </c>
      <c r="B31" s="96" t="s">
        <v>87</v>
      </c>
      <c r="C31" s="99"/>
      <c r="D31" s="162">
        <f>D32+D33+D34</f>
        <v>2.1</v>
      </c>
      <c r="E31" s="162">
        <f>E32+E33+E34</f>
        <v>2.1</v>
      </c>
      <c r="F31" s="162">
        <f>F32+F33+F34</f>
        <v>1.38</v>
      </c>
      <c r="G31" s="162">
        <f t="shared" si="5"/>
        <v>-0.7200000000000002</v>
      </c>
      <c r="H31" s="163">
        <f t="shared" si="6"/>
        <v>0.65714285714285703</v>
      </c>
      <c r="I31" s="162">
        <f t="shared" si="10"/>
        <v>-0.7200000000000002</v>
      </c>
      <c r="J31" s="163">
        <f t="shared" si="7"/>
        <v>0.65714285714285703</v>
      </c>
      <c r="K31" s="139">
        <f>K32+K34+K33</f>
        <v>6198.08</v>
      </c>
      <c r="L31" s="139">
        <f>L32+L34+L33</f>
        <v>5381.1438899999994</v>
      </c>
      <c r="M31" s="139">
        <f t="shared" si="12"/>
        <v>-816.93611000000055</v>
      </c>
      <c r="N31" s="166">
        <f t="shared" si="8"/>
        <v>0.86819529434921772</v>
      </c>
      <c r="O31" s="140">
        <f t="shared" si="13"/>
        <v>6200.18</v>
      </c>
      <c r="P31" s="140">
        <f t="shared" si="14"/>
        <v>5382.5238899999995</v>
      </c>
      <c r="Q31" s="140">
        <f t="shared" ref="Q31:Q56" si="15">P31-O31</f>
        <v>-817.65611000000081</v>
      </c>
      <c r="R31" s="163">
        <f t="shared" si="9"/>
        <v>0.86812381092161828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00" customFormat="1" ht="23.25" customHeight="1" x14ac:dyDescent="0.4">
      <c r="A32" s="197">
        <v>19010000</v>
      </c>
      <c r="B32" s="98" t="s">
        <v>88</v>
      </c>
      <c r="C32" s="99"/>
      <c r="D32" s="155">
        <v>0</v>
      </c>
      <c r="E32" s="155">
        <v>0</v>
      </c>
      <c r="F32" s="155">
        <v>0</v>
      </c>
      <c r="G32" s="155">
        <f t="shared" si="5"/>
        <v>0</v>
      </c>
      <c r="H32" s="191" t="str">
        <f t="shared" si="6"/>
        <v/>
      </c>
      <c r="I32" s="155">
        <f t="shared" si="10"/>
        <v>0</v>
      </c>
      <c r="J32" s="191" t="str">
        <f t="shared" si="7"/>
        <v/>
      </c>
      <c r="K32" s="141">
        <v>6198.08</v>
      </c>
      <c r="L32" s="141">
        <v>5381.1438899999994</v>
      </c>
      <c r="M32" s="141">
        <f t="shared" si="12"/>
        <v>-816.93611000000055</v>
      </c>
      <c r="N32" s="199">
        <f t="shared" si="8"/>
        <v>0.86819529434921772</v>
      </c>
      <c r="O32" s="142">
        <f t="shared" si="13"/>
        <v>6198.08</v>
      </c>
      <c r="P32" s="155">
        <f t="shared" si="14"/>
        <v>5381.1438899999994</v>
      </c>
      <c r="Q32" s="142">
        <f t="shared" si="15"/>
        <v>-816.93611000000055</v>
      </c>
      <c r="R32" s="191">
        <f t="shared" si="9"/>
        <v>0.86819529434921772</v>
      </c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</row>
    <row r="33" spans="1:33" s="200" customFormat="1" ht="42" hidden="1" customHeight="1" x14ac:dyDescent="0.4">
      <c r="A33" s="197">
        <v>19050000</v>
      </c>
      <c r="B33" s="98" t="s">
        <v>226</v>
      </c>
      <c r="C33" s="98"/>
      <c r="D33" s="155"/>
      <c r="E33" s="155"/>
      <c r="F33" s="155"/>
      <c r="G33" s="155"/>
      <c r="H33" s="191"/>
      <c r="I33" s="155"/>
      <c r="J33" s="191"/>
      <c r="K33" s="141">
        <v>0</v>
      </c>
      <c r="L33" s="141"/>
      <c r="M33" s="141">
        <f t="shared" si="12"/>
        <v>0</v>
      </c>
      <c r="N33" s="199" t="str">
        <f t="shared" si="8"/>
        <v/>
      </c>
      <c r="O33" s="142">
        <f>D33+K33</f>
        <v>0</v>
      </c>
      <c r="P33" s="155">
        <f>L33+F33</f>
        <v>0</v>
      </c>
      <c r="Q33" s="142">
        <f>P33-O33</f>
        <v>0</v>
      </c>
      <c r="R33" s="191" t="str">
        <f>IFERROR(P33/O33,"")</f>
        <v/>
      </c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</row>
    <row r="34" spans="1:33" s="200" customFormat="1" ht="63" x14ac:dyDescent="0.4">
      <c r="A34" s="197">
        <v>19090000</v>
      </c>
      <c r="B34" s="98" t="s">
        <v>211</v>
      </c>
      <c r="C34" s="99"/>
      <c r="D34" s="155">
        <v>2.1</v>
      </c>
      <c r="E34" s="155">
        <v>2.1</v>
      </c>
      <c r="F34" s="155">
        <v>1.38</v>
      </c>
      <c r="G34" s="155">
        <f t="shared" si="5"/>
        <v>-0.7200000000000002</v>
      </c>
      <c r="H34" s="191">
        <f t="shared" si="6"/>
        <v>0.65714285714285703</v>
      </c>
      <c r="I34" s="155">
        <f t="shared" si="10"/>
        <v>-0.7200000000000002</v>
      </c>
      <c r="J34" s="191">
        <f t="shared" si="7"/>
        <v>0.65714285714285703</v>
      </c>
      <c r="K34" s="141">
        <v>0</v>
      </c>
      <c r="L34" s="141">
        <v>0</v>
      </c>
      <c r="M34" s="141">
        <f t="shared" si="12"/>
        <v>0</v>
      </c>
      <c r="N34" s="199" t="str">
        <f t="shared" si="8"/>
        <v/>
      </c>
      <c r="O34" s="142">
        <f>D34+K34</f>
        <v>2.1</v>
      </c>
      <c r="P34" s="155">
        <f>L34+F34</f>
        <v>1.38</v>
      </c>
      <c r="Q34" s="142">
        <f>P34-O34</f>
        <v>-0.7200000000000002</v>
      </c>
      <c r="R34" s="191">
        <f>IFERROR(P34/O34,"")</f>
        <v>0.65714285714285703</v>
      </c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</row>
    <row r="35" spans="1:33" s="80" customFormat="1" ht="23.25" customHeight="1" x14ac:dyDescent="0.35">
      <c r="A35" s="173">
        <v>20000000</v>
      </c>
      <c r="B35" s="102" t="s">
        <v>18</v>
      </c>
      <c r="C35" s="103">
        <v>5750.4</v>
      </c>
      <c r="D35" s="139">
        <f>(D36+D37+D43+D47)</f>
        <v>280139.17099999997</v>
      </c>
      <c r="E35" s="139">
        <f>(E36+E37+E43+E47)</f>
        <v>192300.52599999998</v>
      </c>
      <c r="F35" s="139">
        <f>(F36+F37+F43+F47)</f>
        <v>234426.02734999999</v>
      </c>
      <c r="G35" s="139">
        <f t="shared" si="5"/>
        <v>42125.501350000006</v>
      </c>
      <c r="H35" s="163">
        <f t="shared" si="6"/>
        <v>1.2190607702757923</v>
      </c>
      <c r="I35" s="139">
        <f t="shared" ref="I35:I44" si="16">F35-D35</f>
        <v>-45713.143649999984</v>
      </c>
      <c r="J35" s="163">
        <f t="shared" si="7"/>
        <v>0.83681987960905335</v>
      </c>
      <c r="K35" s="139">
        <f>K36+K37+K43+K47</f>
        <v>645937.93232999998</v>
      </c>
      <c r="L35" s="139">
        <f>L36+L37+L43+L47</f>
        <v>472069.79147</v>
      </c>
      <c r="M35" s="139">
        <f t="shared" ref="M35:M48" si="17">L35-K35</f>
        <v>-173868.14085999998</v>
      </c>
      <c r="N35" s="166">
        <f t="shared" si="8"/>
        <v>0.73082840911226532</v>
      </c>
      <c r="O35" s="139">
        <f t="shared" si="13"/>
        <v>926077.10332999995</v>
      </c>
      <c r="P35" s="139">
        <f t="shared" ref="P35:P60" si="18">L35+F35</f>
        <v>706495.81881999993</v>
      </c>
      <c r="Q35" s="139">
        <f t="shared" si="15"/>
        <v>-219581.28451000003</v>
      </c>
      <c r="R35" s="163">
        <f t="shared" si="9"/>
        <v>0.76289092590624819</v>
      </c>
      <c r="S35" s="79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</row>
    <row r="36" spans="1:33" s="1" customFormat="1" ht="45.75" customHeight="1" x14ac:dyDescent="0.35">
      <c r="A36" s="171">
        <v>21000000</v>
      </c>
      <c r="B36" s="96" t="s">
        <v>70</v>
      </c>
      <c r="C36" s="100">
        <v>1</v>
      </c>
      <c r="D36" s="140">
        <v>52270.241999999998</v>
      </c>
      <c r="E36" s="140">
        <v>39142.116000000002</v>
      </c>
      <c r="F36" s="140">
        <v>62632.949509999999</v>
      </c>
      <c r="G36" s="140">
        <f t="shared" si="5"/>
        <v>23490.833509999997</v>
      </c>
      <c r="H36" s="163">
        <f t="shared" si="6"/>
        <v>1.6001421463775745</v>
      </c>
      <c r="I36" s="140">
        <f t="shared" si="16"/>
        <v>10362.70751</v>
      </c>
      <c r="J36" s="163">
        <f t="shared" si="7"/>
        <v>1.198252525978357</v>
      </c>
      <c r="K36" s="139"/>
      <c r="L36" s="139"/>
      <c r="M36" s="139">
        <f t="shared" si="17"/>
        <v>0</v>
      </c>
      <c r="N36" s="166" t="str">
        <f t="shared" si="8"/>
        <v/>
      </c>
      <c r="O36" s="140">
        <f t="shared" si="13"/>
        <v>52270.241999999998</v>
      </c>
      <c r="P36" s="140">
        <f t="shared" si="18"/>
        <v>62632.949509999999</v>
      </c>
      <c r="Q36" s="140">
        <f t="shared" si="15"/>
        <v>10362.70751</v>
      </c>
      <c r="R36" s="163">
        <f t="shared" si="9"/>
        <v>1.198252525978357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1">
        <v>22000000</v>
      </c>
      <c r="B37" s="96" t="s">
        <v>172</v>
      </c>
      <c r="C37" s="100">
        <v>4948.8</v>
      </c>
      <c r="D37" s="140">
        <f>SUM(D38:D42)</f>
        <v>186450.092</v>
      </c>
      <c r="E37" s="140">
        <f>SUM(E38:E42)</f>
        <v>125840.265</v>
      </c>
      <c r="F37" s="140">
        <f>SUM(F38:F42)</f>
        <v>122305.25087999999</v>
      </c>
      <c r="G37" s="140">
        <f t="shared" si="5"/>
        <v>-3535.0141200000071</v>
      </c>
      <c r="H37" s="163">
        <f t="shared" si="6"/>
        <v>0.97190871999514616</v>
      </c>
      <c r="I37" s="140">
        <f t="shared" si="16"/>
        <v>-64144.841120000012</v>
      </c>
      <c r="J37" s="163">
        <f t="shared" si="7"/>
        <v>0.65596776900490883</v>
      </c>
      <c r="K37" s="139">
        <f>SUM(K38:K42)</f>
        <v>0</v>
      </c>
      <c r="L37" s="139">
        <f>SUM(L38:L42)</f>
        <v>0</v>
      </c>
      <c r="M37" s="139">
        <f t="shared" si="17"/>
        <v>0</v>
      </c>
      <c r="N37" s="166" t="str">
        <f t="shared" si="8"/>
        <v/>
      </c>
      <c r="O37" s="140">
        <f t="shared" si="13"/>
        <v>186450.092</v>
      </c>
      <c r="P37" s="140">
        <f t="shared" si="18"/>
        <v>122305.25087999999</v>
      </c>
      <c r="Q37" s="140">
        <f t="shared" si="15"/>
        <v>-64144.841120000012</v>
      </c>
      <c r="R37" s="163">
        <f t="shared" si="9"/>
        <v>0.65596776900490883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00" customFormat="1" ht="22.5" customHeight="1" x14ac:dyDescent="0.4">
      <c r="A38" s="197">
        <v>22010000</v>
      </c>
      <c r="B38" s="98" t="s">
        <v>115</v>
      </c>
      <c r="C38" s="104"/>
      <c r="D38" s="155">
        <v>99459.565000000002</v>
      </c>
      <c r="E38" s="155">
        <v>66740.135999999999</v>
      </c>
      <c r="F38" s="155">
        <v>62307.122759999998</v>
      </c>
      <c r="G38" s="155">
        <f t="shared" si="5"/>
        <v>-4433.0132400000002</v>
      </c>
      <c r="H38" s="191">
        <f t="shared" si="6"/>
        <v>0.93357800109966815</v>
      </c>
      <c r="I38" s="155">
        <f t="shared" si="16"/>
        <v>-37152.442240000004</v>
      </c>
      <c r="J38" s="191">
        <f t="shared" si="7"/>
        <v>0.62645681951253251</v>
      </c>
      <c r="K38" s="141"/>
      <c r="L38" s="141">
        <v>0</v>
      </c>
      <c r="M38" s="141">
        <f t="shared" si="17"/>
        <v>0</v>
      </c>
      <c r="N38" s="199" t="str">
        <f t="shared" si="8"/>
        <v/>
      </c>
      <c r="O38" s="142">
        <f t="shared" si="13"/>
        <v>99459.565000000002</v>
      </c>
      <c r="P38" s="155">
        <f t="shared" si="18"/>
        <v>62307.122759999998</v>
      </c>
      <c r="Q38" s="142">
        <f t="shared" si="15"/>
        <v>-37152.442240000004</v>
      </c>
      <c r="R38" s="191">
        <f t="shared" si="9"/>
        <v>0.62645681951253251</v>
      </c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</row>
    <row r="39" spans="1:33" s="200" customFormat="1" ht="60.75" customHeight="1" x14ac:dyDescent="0.4">
      <c r="A39" s="197">
        <v>22020000</v>
      </c>
      <c r="B39" s="98" t="s">
        <v>230</v>
      </c>
      <c r="C39" s="98"/>
      <c r="D39" s="155">
        <v>3680</v>
      </c>
      <c r="E39" s="155">
        <v>3680</v>
      </c>
      <c r="F39" s="155">
        <v>3680</v>
      </c>
      <c r="G39" s="155">
        <f>F39-E39</f>
        <v>0</v>
      </c>
      <c r="H39" s="191">
        <f>IFERROR(F39/E39,"")</f>
        <v>1</v>
      </c>
      <c r="I39" s="155">
        <f>F39-D39</f>
        <v>0</v>
      </c>
      <c r="J39" s="191">
        <f>IFERROR(F39/D39,"")</f>
        <v>1</v>
      </c>
      <c r="K39" s="141"/>
      <c r="L39" s="141"/>
      <c r="M39" s="141"/>
      <c r="N39" s="199"/>
      <c r="O39" s="142">
        <f>D39+K39</f>
        <v>3680</v>
      </c>
      <c r="P39" s="155">
        <f>L39+F39</f>
        <v>3680</v>
      </c>
      <c r="Q39" s="142">
        <f>P39-O39</f>
        <v>0</v>
      </c>
      <c r="R39" s="191">
        <f>IFERROR(P39/O39,"")</f>
        <v>1</v>
      </c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</row>
    <row r="40" spans="1:33" s="200" customFormat="1" ht="61.5" customHeight="1" x14ac:dyDescent="0.4">
      <c r="A40" s="197">
        <v>22080000</v>
      </c>
      <c r="B40" s="98" t="s">
        <v>173</v>
      </c>
      <c r="C40" s="99">
        <v>259.60000000000002</v>
      </c>
      <c r="D40" s="155">
        <v>81485.131999999998</v>
      </c>
      <c r="E40" s="155">
        <v>54324.677000000003</v>
      </c>
      <c r="F40" s="155">
        <v>55013.927340000002</v>
      </c>
      <c r="G40" s="155">
        <f t="shared" si="5"/>
        <v>689.25033999999869</v>
      </c>
      <c r="H40" s="191">
        <f t="shared" si="6"/>
        <v>1.0126876104573985</v>
      </c>
      <c r="I40" s="155">
        <f t="shared" si="16"/>
        <v>-26471.204659999996</v>
      </c>
      <c r="J40" s="191">
        <f t="shared" si="7"/>
        <v>0.67514067891551066</v>
      </c>
      <c r="K40" s="141"/>
      <c r="L40" s="141">
        <v>0</v>
      </c>
      <c r="M40" s="141">
        <f t="shared" si="17"/>
        <v>0</v>
      </c>
      <c r="N40" s="199" t="str">
        <f t="shared" si="8"/>
        <v/>
      </c>
      <c r="O40" s="142">
        <f t="shared" si="13"/>
        <v>81485.131999999998</v>
      </c>
      <c r="P40" s="155">
        <f t="shared" si="18"/>
        <v>55013.927340000002</v>
      </c>
      <c r="Q40" s="142">
        <f t="shared" si="15"/>
        <v>-26471.204659999996</v>
      </c>
      <c r="R40" s="191">
        <f t="shared" si="9"/>
        <v>0.67514067891551066</v>
      </c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</row>
    <row r="41" spans="1:33" s="200" customFormat="1" ht="23.25" customHeight="1" x14ac:dyDescent="0.4">
      <c r="A41" s="197">
        <v>22090000</v>
      </c>
      <c r="B41" s="98" t="s">
        <v>51</v>
      </c>
      <c r="C41" s="99">
        <v>4672.3</v>
      </c>
      <c r="D41" s="155">
        <v>1493.991</v>
      </c>
      <c r="E41" s="155">
        <v>866.64800000000002</v>
      </c>
      <c r="F41" s="155">
        <v>1009.16097</v>
      </c>
      <c r="G41" s="155">
        <f t="shared" si="5"/>
        <v>142.51297</v>
      </c>
      <c r="H41" s="191">
        <f t="shared" si="6"/>
        <v>1.1644415841264273</v>
      </c>
      <c r="I41" s="155">
        <f t="shared" si="16"/>
        <v>-484.83002999999997</v>
      </c>
      <c r="J41" s="191">
        <f t="shared" si="7"/>
        <v>0.67547995269047811</v>
      </c>
      <c r="K41" s="141"/>
      <c r="L41" s="141">
        <v>0</v>
      </c>
      <c r="M41" s="141">
        <f t="shared" si="17"/>
        <v>0</v>
      </c>
      <c r="N41" s="199" t="str">
        <f t="shared" si="8"/>
        <v/>
      </c>
      <c r="O41" s="142">
        <f t="shared" si="13"/>
        <v>1493.991</v>
      </c>
      <c r="P41" s="155">
        <f t="shared" si="18"/>
        <v>1009.16097</v>
      </c>
      <c r="Q41" s="142">
        <f t="shared" si="15"/>
        <v>-484.83002999999997</v>
      </c>
      <c r="R41" s="191">
        <f t="shared" si="9"/>
        <v>0.67547995269047811</v>
      </c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</row>
    <row r="42" spans="1:33" s="200" customFormat="1" ht="120" customHeight="1" x14ac:dyDescent="0.4">
      <c r="A42" s="197">
        <v>22130000</v>
      </c>
      <c r="B42" s="98" t="s">
        <v>191</v>
      </c>
      <c r="C42" s="99"/>
      <c r="D42" s="155">
        <v>331.404</v>
      </c>
      <c r="E42" s="155">
        <v>228.804</v>
      </c>
      <c r="F42" s="155">
        <v>295.03980999999999</v>
      </c>
      <c r="G42" s="155">
        <f t="shared" si="5"/>
        <v>66.235809999999987</v>
      </c>
      <c r="H42" s="191">
        <f t="shared" si="6"/>
        <v>1.2894871156098668</v>
      </c>
      <c r="I42" s="155">
        <f t="shared" si="16"/>
        <v>-36.364190000000008</v>
      </c>
      <c r="J42" s="191">
        <f t="shared" si="7"/>
        <v>0.89027232622418551</v>
      </c>
      <c r="K42" s="141"/>
      <c r="L42" s="141">
        <v>0</v>
      </c>
      <c r="M42" s="141">
        <f t="shared" si="17"/>
        <v>0</v>
      </c>
      <c r="N42" s="199" t="str">
        <f t="shared" si="8"/>
        <v/>
      </c>
      <c r="O42" s="142">
        <f t="shared" si="13"/>
        <v>331.404</v>
      </c>
      <c r="P42" s="155">
        <f t="shared" si="18"/>
        <v>295.03980999999999</v>
      </c>
      <c r="Q42" s="142">
        <f t="shared" si="15"/>
        <v>-36.364190000000008</v>
      </c>
      <c r="R42" s="191">
        <f t="shared" si="9"/>
        <v>0.89027232622418551</v>
      </c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</row>
    <row r="43" spans="1:33" s="1" customFormat="1" ht="20.25" customHeight="1" x14ac:dyDescent="0.35">
      <c r="A43" s="171">
        <v>24000000</v>
      </c>
      <c r="B43" s="96" t="s">
        <v>58</v>
      </c>
      <c r="C43" s="100">
        <f>C44+C47</f>
        <v>300.2</v>
      </c>
      <c r="D43" s="140">
        <f>SUM(D44:D45)</f>
        <v>41418.837</v>
      </c>
      <c r="E43" s="140">
        <f>SUM(E44:E45)</f>
        <v>27318.145</v>
      </c>
      <c r="F43" s="140">
        <f>SUM(F44:F45)</f>
        <v>49487.826959999999</v>
      </c>
      <c r="G43" s="140">
        <f t="shared" si="5"/>
        <v>22169.681959999998</v>
      </c>
      <c r="H43" s="163">
        <f t="shared" si="6"/>
        <v>1.8115368726536885</v>
      </c>
      <c r="I43" s="140">
        <f t="shared" si="16"/>
        <v>8068.989959999999</v>
      </c>
      <c r="J43" s="163">
        <f t="shared" si="7"/>
        <v>1.194814498533602</v>
      </c>
      <c r="K43" s="139">
        <f>K44+K45+K46</f>
        <v>43580.008999999998</v>
      </c>
      <c r="L43" s="139">
        <f>L44+L45+L46</f>
        <v>42433.269489999999</v>
      </c>
      <c r="M43" s="139">
        <f t="shared" si="17"/>
        <v>-1146.7395099999994</v>
      </c>
      <c r="N43" s="166">
        <f t="shared" si="8"/>
        <v>0.97368657014274596</v>
      </c>
      <c r="O43" s="140">
        <f t="shared" si="13"/>
        <v>84998.84599999999</v>
      </c>
      <c r="P43" s="140">
        <f t="shared" si="18"/>
        <v>91921.096449999997</v>
      </c>
      <c r="Q43" s="140">
        <f t="shared" si="15"/>
        <v>6922.2504500000068</v>
      </c>
      <c r="R43" s="163">
        <f t="shared" si="9"/>
        <v>1.0814393462471243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00" customFormat="1" ht="24" customHeight="1" x14ac:dyDescent="0.4">
      <c r="A44" s="197">
        <v>24060000</v>
      </c>
      <c r="B44" s="98" t="s">
        <v>19</v>
      </c>
      <c r="C44" s="99">
        <v>300.2</v>
      </c>
      <c r="D44" s="155">
        <v>41418.837</v>
      </c>
      <c r="E44" s="155">
        <v>27318.145</v>
      </c>
      <c r="F44" s="155">
        <v>49487.826959999999</v>
      </c>
      <c r="G44" s="155">
        <f t="shared" si="5"/>
        <v>22169.681959999998</v>
      </c>
      <c r="H44" s="191">
        <f t="shared" si="6"/>
        <v>1.8115368726536885</v>
      </c>
      <c r="I44" s="155">
        <f t="shared" si="16"/>
        <v>8068.989959999999</v>
      </c>
      <c r="J44" s="191">
        <f t="shared" si="7"/>
        <v>1.194814498533602</v>
      </c>
      <c r="K44" s="141">
        <v>1159.8499999999999</v>
      </c>
      <c r="L44" s="141">
        <v>797.22040000000004</v>
      </c>
      <c r="M44" s="141">
        <f t="shared" si="17"/>
        <v>-362.62959999999987</v>
      </c>
      <c r="N44" s="199">
        <f t="shared" si="8"/>
        <v>0.68734784670431526</v>
      </c>
      <c r="O44" s="142">
        <f t="shared" si="13"/>
        <v>42578.686999999998</v>
      </c>
      <c r="P44" s="155">
        <f>L44+F44</f>
        <v>50285.047359999997</v>
      </c>
      <c r="Q44" s="142">
        <f t="shared" si="15"/>
        <v>7706.3603599999988</v>
      </c>
      <c r="R44" s="191">
        <f t="shared" si="9"/>
        <v>1.1809910286806167</v>
      </c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</row>
    <row r="45" spans="1:33" s="200" customFormat="1" ht="55.5" customHeight="1" x14ac:dyDescent="0.4">
      <c r="A45" s="197">
        <v>24110000</v>
      </c>
      <c r="B45" s="98" t="s">
        <v>81</v>
      </c>
      <c r="C45" s="99"/>
      <c r="D45" s="155">
        <v>0</v>
      </c>
      <c r="E45" s="155">
        <v>0</v>
      </c>
      <c r="F45" s="155">
        <v>0</v>
      </c>
      <c r="G45" s="155">
        <f t="shared" si="5"/>
        <v>0</v>
      </c>
      <c r="H45" s="191" t="str">
        <f t="shared" si="6"/>
        <v/>
      </c>
      <c r="I45" s="155"/>
      <c r="J45" s="191" t="str">
        <f t="shared" si="7"/>
        <v/>
      </c>
      <c r="K45" s="141">
        <v>107.101</v>
      </c>
      <c r="L45" s="141">
        <v>56.409800000000004</v>
      </c>
      <c r="M45" s="141">
        <f t="shared" si="17"/>
        <v>-50.691199999999995</v>
      </c>
      <c r="N45" s="199">
        <f t="shared" si="8"/>
        <v>0.52669722971774313</v>
      </c>
      <c r="O45" s="142">
        <f t="shared" si="13"/>
        <v>107.101</v>
      </c>
      <c r="P45" s="155">
        <f>L45+F45</f>
        <v>56.409800000000004</v>
      </c>
      <c r="Q45" s="142">
        <f t="shared" si="15"/>
        <v>-50.691199999999995</v>
      </c>
      <c r="R45" s="191">
        <f t="shared" si="9"/>
        <v>0.52669722971774313</v>
      </c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</row>
    <row r="46" spans="1:33" s="200" customFormat="1" ht="53.25" customHeight="1" x14ac:dyDescent="0.4">
      <c r="A46" s="197" t="s">
        <v>89</v>
      </c>
      <c r="B46" s="98" t="s">
        <v>90</v>
      </c>
      <c r="C46" s="99"/>
      <c r="D46" s="155">
        <v>0</v>
      </c>
      <c r="E46" s="155">
        <v>0</v>
      </c>
      <c r="F46" s="155">
        <v>0</v>
      </c>
      <c r="G46" s="155">
        <f t="shared" si="5"/>
        <v>0</v>
      </c>
      <c r="H46" s="191" t="str">
        <f t="shared" si="6"/>
        <v/>
      </c>
      <c r="I46" s="155"/>
      <c r="J46" s="191" t="str">
        <f t="shared" si="7"/>
        <v/>
      </c>
      <c r="K46" s="141">
        <v>42313.057999999997</v>
      </c>
      <c r="L46" s="141">
        <v>41579.639289999999</v>
      </c>
      <c r="M46" s="141">
        <f t="shared" si="17"/>
        <v>-733.4187099999981</v>
      </c>
      <c r="N46" s="199">
        <f t="shared" si="8"/>
        <v>0.98266684695774065</v>
      </c>
      <c r="O46" s="142">
        <f t="shared" si="13"/>
        <v>42313.057999999997</v>
      </c>
      <c r="P46" s="155">
        <f>L46+F46</f>
        <v>41579.639289999999</v>
      </c>
      <c r="Q46" s="142">
        <f t="shared" si="15"/>
        <v>-733.4187099999981</v>
      </c>
      <c r="R46" s="191">
        <f t="shared" si="9"/>
        <v>0.98266684695774065</v>
      </c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</row>
    <row r="47" spans="1:33" s="1" customFormat="1" ht="22.5" customHeight="1" x14ac:dyDescent="0.4">
      <c r="A47" s="171">
        <v>25000000</v>
      </c>
      <c r="B47" s="96" t="s">
        <v>52</v>
      </c>
      <c r="C47" s="100"/>
      <c r="D47" s="155">
        <v>0</v>
      </c>
      <c r="E47" s="155">
        <v>0</v>
      </c>
      <c r="F47" s="155">
        <v>0</v>
      </c>
      <c r="G47" s="155">
        <f t="shared" si="5"/>
        <v>0</v>
      </c>
      <c r="H47" s="163" t="str">
        <f t="shared" si="6"/>
        <v/>
      </c>
      <c r="I47" s="140">
        <f>F47-D47</f>
        <v>0</v>
      </c>
      <c r="J47" s="163" t="str">
        <f t="shared" si="7"/>
        <v/>
      </c>
      <c r="K47" s="139">
        <v>602357.92333000002</v>
      </c>
      <c r="L47" s="139">
        <v>429636.52198000002</v>
      </c>
      <c r="M47" s="139">
        <f t="shared" si="17"/>
        <v>-172721.40135</v>
      </c>
      <c r="N47" s="166">
        <f t="shared" si="8"/>
        <v>0.71325785772826122</v>
      </c>
      <c r="O47" s="140">
        <f t="shared" si="13"/>
        <v>602357.92333000002</v>
      </c>
      <c r="P47" s="162">
        <f>L47+F47</f>
        <v>429636.52198000002</v>
      </c>
      <c r="Q47" s="140">
        <f t="shared" si="15"/>
        <v>-172721.40135</v>
      </c>
      <c r="R47" s="163">
        <f t="shared" si="9"/>
        <v>0.71325785772826122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1">
        <v>30000000</v>
      </c>
      <c r="B48" s="96" t="s">
        <v>67</v>
      </c>
      <c r="C48" s="104"/>
      <c r="D48" s="162">
        <v>70.875</v>
      </c>
      <c r="E48" s="162">
        <v>41.875</v>
      </c>
      <c r="F48" s="162">
        <v>71.451610000000002</v>
      </c>
      <c r="G48" s="162">
        <f t="shared" si="5"/>
        <v>29.576610000000002</v>
      </c>
      <c r="H48" s="163">
        <f t="shared" si="6"/>
        <v>1.7063071044776119</v>
      </c>
      <c r="I48" s="140">
        <f>F48-D48</f>
        <v>0.57661000000000229</v>
      </c>
      <c r="J48" s="163">
        <f t="shared" si="7"/>
        <v>1.0081355908289242</v>
      </c>
      <c r="K48" s="139">
        <v>313883.13099999999</v>
      </c>
      <c r="L48" s="139">
        <v>236555.88011000003</v>
      </c>
      <c r="M48" s="139">
        <f t="shared" si="17"/>
        <v>-77327.250889999967</v>
      </c>
      <c r="N48" s="166">
        <f t="shared" si="8"/>
        <v>0.75364317717985307</v>
      </c>
      <c r="O48" s="140">
        <f t="shared" si="13"/>
        <v>313954.00599999999</v>
      </c>
      <c r="P48" s="140">
        <f t="shared" si="18"/>
        <v>236627.33172000002</v>
      </c>
      <c r="Q48" s="140">
        <f t="shared" si="15"/>
        <v>-77326.674279999977</v>
      </c>
      <c r="R48" s="163">
        <f t="shared" si="9"/>
        <v>0.75370062874751154</v>
      </c>
      <c r="S48" s="45"/>
      <c r="T48" s="45"/>
      <c r="U48" s="45"/>
      <c r="V48" s="45"/>
      <c r="W48" s="46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0" customFormat="1" ht="40.799999999999997" x14ac:dyDescent="0.35">
      <c r="A49" s="173" t="s">
        <v>179</v>
      </c>
      <c r="B49" s="102" t="s">
        <v>180</v>
      </c>
      <c r="C49" s="105"/>
      <c r="D49" s="140">
        <v>0</v>
      </c>
      <c r="E49" s="140">
        <v>0</v>
      </c>
      <c r="F49" s="140">
        <v>0</v>
      </c>
      <c r="G49" s="140">
        <f>F49-E49</f>
        <v>0</v>
      </c>
      <c r="H49" s="163" t="str">
        <f t="shared" si="6"/>
        <v/>
      </c>
      <c r="I49" s="140">
        <f>F49-D49</f>
        <v>0</v>
      </c>
      <c r="J49" s="163" t="str">
        <f t="shared" si="7"/>
        <v/>
      </c>
      <c r="K49" s="139">
        <v>190203</v>
      </c>
      <c r="L49" s="139">
        <v>480.00981999999999</v>
      </c>
      <c r="M49" s="139">
        <f t="shared" ref="M49:M57" si="19">L49-K49</f>
        <v>-189722.99017999999</v>
      </c>
      <c r="N49" s="166">
        <f t="shared" si="8"/>
        <v>2.5236711303186594E-3</v>
      </c>
      <c r="O49" s="139">
        <f>D49+K49</f>
        <v>190203</v>
      </c>
      <c r="P49" s="139">
        <f>L49+F49</f>
        <v>480.00981999999999</v>
      </c>
      <c r="Q49" s="139">
        <f>P49-O49</f>
        <v>-189722.99017999999</v>
      </c>
      <c r="R49" s="163">
        <f t="shared" si="9"/>
        <v>2.5236711303186594E-3</v>
      </c>
      <c r="S49" s="79"/>
      <c r="T49" s="79"/>
      <c r="U49" s="79"/>
      <c r="V49" s="79"/>
      <c r="W49" s="82"/>
      <c r="X49" s="78"/>
      <c r="Y49" s="78"/>
      <c r="Z49" s="78"/>
      <c r="AA49" s="78"/>
      <c r="AB49" s="78"/>
      <c r="AC49" s="78"/>
      <c r="AD49" s="78"/>
      <c r="AE49" s="78"/>
      <c r="AF49" s="78"/>
      <c r="AG49" s="78"/>
    </row>
    <row r="50" spans="1:33" s="1" customFormat="1" ht="30" customHeight="1" x14ac:dyDescent="0.35">
      <c r="A50" s="171">
        <v>50000000</v>
      </c>
      <c r="B50" s="96" t="s">
        <v>20</v>
      </c>
      <c r="C50" s="100" t="e">
        <f>#REF!+C51</f>
        <v>#REF!</v>
      </c>
      <c r="D50" s="140">
        <f>D51</f>
        <v>0</v>
      </c>
      <c r="E50" s="140">
        <f>E51</f>
        <v>0</v>
      </c>
      <c r="F50" s="140">
        <f>F51</f>
        <v>0</v>
      </c>
      <c r="G50" s="140">
        <f>F50-E50</f>
        <v>0</v>
      </c>
      <c r="H50" s="163" t="str">
        <f t="shared" si="6"/>
        <v/>
      </c>
      <c r="I50" s="140">
        <f>F50-D50</f>
        <v>0</v>
      </c>
      <c r="J50" s="163" t="str">
        <f t="shared" si="7"/>
        <v/>
      </c>
      <c r="K50" s="139">
        <f>K51</f>
        <v>51089.087100000004</v>
      </c>
      <c r="L50" s="139">
        <f>L51</f>
        <v>45669.87543</v>
      </c>
      <c r="M50" s="139">
        <f t="shared" si="19"/>
        <v>-5419.2116700000042</v>
      </c>
      <c r="N50" s="166">
        <f t="shared" si="8"/>
        <v>0.8939262379186258</v>
      </c>
      <c r="O50" s="140">
        <f t="shared" si="13"/>
        <v>51089.087100000004</v>
      </c>
      <c r="P50" s="140">
        <f t="shared" si="18"/>
        <v>45669.87543</v>
      </c>
      <c r="Q50" s="140">
        <f t="shared" si="15"/>
        <v>-5419.2116700000042</v>
      </c>
      <c r="R50" s="163">
        <f t="shared" si="9"/>
        <v>0.8939262379186258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00" customFormat="1" ht="81" customHeight="1" x14ac:dyDescent="0.4">
      <c r="A51" s="197">
        <v>50110000</v>
      </c>
      <c r="B51" s="98" t="s">
        <v>174</v>
      </c>
      <c r="C51" s="99"/>
      <c r="D51" s="155">
        <v>0</v>
      </c>
      <c r="E51" s="155">
        <v>0</v>
      </c>
      <c r="F51" s="155">
        <v>0</v>
      </c>
      <c r="G51" s="155">
        <f t="shared" si="5"/>
        <v>0</v>
      </c>
      <c r="H51" s="191" t="str">
        <f t="shared" si="6"/>
        <v/>
      </c>
      <c r="I51" s="155"/>
      <c r="J51" s="191" t="str">
        <f t="shared" si="7"/>
        <v/>
      </c>
      <c r="K51" s="141">
        <v>51089.087100000004</v>
      </c>
      <c r="L51" s="141">
        <v>45669.87543</v>
      </c>
      <c r="M51" s="141">
        <f t="shared" si="19"/>
        <v>-5419.2116700000042</v>
      </c>
      <c r="N51" s="199">
        <f t="shared" si="8"/>
        <v>0.8939262379186258</v>
      </c>
      <c r="O51" s="142">
        <f t="shared" si="13"/>
        <v>51089.087100000004</v>
      </c>
      <c r="P51" s="155">
        <f t="shared" si="18"/>
        <v>45669.87543</v>
      </c>
      <c r="Q51" s="142">
        <f t="shared" si="15"/>
        <v>-5419.2116700000042</v>
      </c>
      <c r="R51" s="191">
        <f t="shared" si="9"/>
        <v>0.8939262379186258</v>
      </c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</row>
    <row r="52" spans="1:33" ht="20.25" customHeight="1" x14ac:dyDescent="0.35">
      <c r="A52" s="8">
        <v>900101</v>
      </c>
      <c r="B52" s="106" t="s">
        <v>21</v>
      </c>
      <c r="C52" s="107" t="e">
        <f>C10+C35+C50+#REF!</f>
        <v>#REF!</v>
      </c>
      <c r="D52" s="159">
        <f>D10+D35+D50+D48</f>
        <v>7259214.958899999</v>
      </c>
      <c r="E52" s="159">
        <f>E10+E35+E50+E48</f>
        <v>4866647.1394599993</v>
      </c>
      <c r="F52" s="159">
        <f>F10+F35+F50+F48</f>
        <v>5140261.9184699999</v>
      </c>
      <c r="G52" s="159">
        <f t="shared" si="5"/>
        <v>273614.77901000064</v>
      </c>
      <c r="H52" s="165">
        <f t="shared" ref="H52:H62" si="20">IFERROR(F52/E52,"")</f>
        <v>1.0562224404542222</v>
      </c>
      <c r="I52" s="159">
        <f t="shared" ref="I52:I62" si="21">F52-D52</f>
        <v>-2118953.0404299991</v>
      </c>
      <c r="J52" s="165">
        <f t="shared" ref="J52:J62" si="22">IFERROR(F52/D52,"")</f>
        <v>0.70810162635670348</v>
      </c>
      <c r="K52" s="159">
        <f>K10+K35+K48+K50+K49</f>
        <v>1207311.23043</v>
      </c>
      <c r="L52" s="159">
        <f>L10+L35+L48+L50+L49</f>
        <v>760156.70072000008</v>
      </c>
      <c r="M52" s="159">
        <f t="shared" si="19"/>
        <v>-447154.52970999992</v>
      </c>
      <c r="N52" s="165">
        <f t="shared" ref="N52:N62" si="23">IFERROR(L52/K52,"")</f>
        <v>0.62962778905755734</v>
      </c>
      <c r="O52" s="159">
        <f t="shared" si="13"/>
        <v>8466526.1893299986</v>
      </c>
      <c r="P52" s="159">
        <f t="shared" si="18"/>
        <v>5900418.61919</v>
      </c>
      <c r="Q52" s="159">
        <f t="shared" si="15"/>
        <v>-2566107.5701399986</v>
      </c>
      <c r="R52" s="165">
        <f t="shared" ref="R52:R63" si="24">IFERROR(P52/O52,"")</f>
        <v>0.69691139993472717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1">
        <v>40000000</v>
      </c>
      <c r="B53" s="96" t="s">
        <v>53</v>
      </c>
      <c r="C53" s="108">
        <f>C54+C97</f>
        <v>226954.7</v>
      </c>
      <c r="D53" s="140">
        <f>D54</f>
        <v>5109670.6110000005</v>
      </c>
      <c r="E53" s="140">
        <f>E54</f>
        <v>3627815.5470000003</v>
      </c>
      <c r="F53" s="140">
        <f>F54</f>
        <v>3638189.2470000004</v>
      </c>
      <c r="G53" s="140">
        <f t="shared" si="5"/>
        <v>10373.700000000186</v>
      </c>
      <c r="H53" s="183">
        <f t="shared" si="20"/>
        <v>1.0028594893719387</v>
      </c>
      <c r="I53" s="140">
        <f t="shared" si="21"/>
        <v>-1471481.3640000001</v>
      </c>
      <c r="J53" s="183">
        <f t="shared" si="22"/>
        <v>0.71202030893493928</v>
      </c>
      <c r="K53" s="140">
        <f>K54</f>
        <v>133535.29399999999</v>
      </c>
      <c r="L53" s="140">
        <f>L54</f>
        <v>46564.423889999998</v>
      </c>
      <c r="M53" s="140">
        <f t="shared" si="19"/>
        <v>-86970.870109999989</v>
      </c>
      <c r="N53" s="183">
        <f t="shared" si="23"/>
        <v>0.34870499397709792</v>
      </c>
      <c r="O53" s="140">
        <f t="shared" si="13"/>
        <v>5243205.9050000003</v>
      </c>
      <c r="P53" s="140">
        <f t="shared" si="18"/>
        <v>3684753.6708900006</v>
      </c>
      <c r="Q53" s="140">
        <f t="shared" si="15"/>
        <v>-1558452.2341099996</v>
      </c>
      <c r="R53" s="183">
        <f t="shared" si="24"/>
        <v>0.70276730261082521</v>
      </c>
    </row>
    <row r="54" spans="1:33" s="1" customFormat="1" ht="23.25" customHeight="1" x14ac:dyDescent="0.35">
      <c r="A54" s="171">
        <v>41000000</v>
      </c>
      <c r="B54" s="96" t="s">
        <v>54</v>
      </c>
      <c r="C54" s="108">
        <f>C55+C60</f>
        <v>226954.7</v>
      </c>
      <c r="D54" s="140">
        <f>D55+D60</f>
        <v>5109670.6110000005</v>
      </c>
      <c r="E54" s="140">
        <f>E55+E60</f>
        <v>3627815.5470000003</v>
      </c>
      <c r="F54" s="140">
        <f>F55+F60</f>
        <v>3638189.2470000004</v>
      </c>
      <c r="G54" s="140">
        <f t="shared" si="5"/>
        <v>10373.700000000186</v>
      </c>
      <c r="H54" s="183">
        <f t="shared" si="20"/>
        <v>1.0028594893719387</v>
      </c>
      <c r="I54" s="140">
        <f t="shared" si="21"/>
        <v>-1471481.3640000001</v>
      </c>
      <c r="J54" s="183">
        <f t="shared" si="22"/>
        <v>0.71202030893493928</v>
      </c>
      <c r="K54" s="140">
        <f>K55+K60</f>
        <v>133535.29399999999</v>
      </c>
      <c r="L54" s="140">
        <f>L55+L60</f>
        <v>46564.423889999998</v>
      </c>
      <c r="M54" s="140">
        <f t="shared" si="19"/>
        <v>-86970.870109999989</v>
      </c>
      <c r="N54" s="183">
        <f t="shared" si="23"/>
        <v>0.34870499397709792</v>
      </c>
      <c r="O54" s="140">
        <f t="shared" si="13"/>
        <v>5243205.9050000003</v>
      </c>
      <c r="P54" s="140">
        <f t="shared" si="18"/>
        <v>3684753.6708900006</v>
      </c>
      <c r="Q54" s="140">
        <f t="shared" si="15"/>
        <v>-1558452.2341099996</v>
      </c>
      <c r="R54" s="183">
        <f t="shared" si="24"/>
        <v>0.70276730261082521</v>
      </c>
    </row>
    <row r="55" spans="1:33" s="83" customFormat="1" ht="23.25" customHeight="1" x14ac:dyDescent="0.35">
      <c r="A55" s="171">
        <v>41020000</v>
      </c>
      <c r="B55" s="133" t="s">
        <v>65</v>
      </c>
      <c r="C55" s="109">
        <f>SUM(C56:C56)</f>
        <v>226954.7</v>
      </c>
      <c r="D55" s="140">
        <f>SUM(D56:D59)</f>
        <v>1522930.642</v>
      </c>
      <c r="E55" s="140">
        <f>SUM(E56:E59)</f>
        <v>1021702.742</v>
      </c>
      <c r="F55" s="140">
        <f>SUM(F56:F59)</f>
        <v>1021702.742</v>
      </c>
      <c r="G55" s="140">
        <f t="shared" si="5"/>
        <v>0</v>
      </c>
      <c r="H55" s="183">
        <f t="shared" si="20"/>
        <v>1</v>
      </c>
      <c r="I55" s="160">
        <f t="shared" si="21"/>
        <v>-501227.9</v>
      </c>
      <c r="J55" s="183">
        <f t="shared" si="22"/>
        <v>0.67087936497110678</v>
      </c>
      <c r="K55" s="140">
        <f>K56+K57</f>
        <v>0</v>
      </c>
      <c r="L55" s="140">
        <f>L56+L57</f>
        <v>0</v>
      </c>
      <c r="M55" s="140">
        <f t="shared" si="19"/>
        <v>0</v>
      </c>
      <c r="N55" s="183" t="str">
        <f t="shared" si="23"/>
        <v/>
      </c>
      <c r="O55" s="154">
        <f t="shared" si="13"/>
        <v>1522930.642</v>
      </c>
      <c r="P55" s="160">
        <f t="shared" si="18"/>
        <v>1021702.742</v>
      </c>
      <c r="Q55" s="154">
        <f t="shared" si="15"/>
        <v>-501227.9</v>
      </c>
      <c r="R55" s="183">
        <f t="shared" si="24"/>
        <v>0.67087936497110678</v>
      </c>
    </row>
    <row r="56" spans="1:33" s="200" customFormat="1" ht="46.5" customHeight="1" x14ac:dyDescent="0.4">
      <c r="A56" s="197">
        <v>41020100</v>
      </c>
      <c r="B56" s="98" t="s">
        <v>103</v>
      </c>
      <c r="C56" s="110">
        <v>226954.7</v>
      </c>
      <c r="D56" s="142">
        <v>1345716.5</v>
      </c>
      <c r="E56" s="142">
        <v>897148</v>
      </c>
      <c r="F56" s="142">
        <v>897148</v>
      </c>
      <c r="G56" s="142">
        <f t="shared" si="5"/>
        <v>0</v>
      </c>
      <c r="H56" s="199">
        <f t="shared" si="20"/>
        <v>1</v>
      </c>
      <c r="I56" s="155">
        <f t="shared" si="21"/>
        <v>-448568.5</v>
      </c>
      <c r="J56" s="199">
        <f t="shared" si="22"/>
        <v>0.66666939136140491</v>
      </c>
      <c r="K56" s="154">
        <v>0</v>
      </c>
      <c r="L56" s="154">
        <v>0</v>
      </c>
      <c r="M56" s="154">
        <f t="shared" si="19"/>
        <v>0</v>
      </c>
      <c r="N56" s="199" t="str">
        <f t="shared" si="23"/>
        <v/>
      </c>
      <c r="O56" s="142">
        <f t="shared" si="13"/>
        <v>1345716.5</v>
      </c>
      <c r="P56" s="155">
        <f t="shared" si="18"/>
        <v>897148</v>
      </c>
      <c r="Q56" s="142">
        <f t="shared" si="15"/>
        <v>-448568.5</v>
      </c>
      <c r="R56" s="199">
        <f t="shared" si="24"/>
        <v>0.66666939136140491</v>
      </c>
    </row>
    <row r="57" spans="1:33" s="200" customFormat="1" ht="84" customHeight="1" x14ac:dyDescent="0.4">
      <c r="A57" s="197">
        <v>41020200</v>
      </c>
      <c r="B57" s="218" t="s">
        <v>153</v>
      </c>
      <c r="C57" s="218"/>
      <c r="D57" s="142">
        <v>112348.8</v>
      </c>
      <c r="E57" s="142">
        <v>74899.199999999997</v>
      </c>
      <c r="F57" s="142">
        <v>74899.199999999997</v>
      </c>
      <c r="G57" s="142">
        <f t="shared" si="5"/>
        <v>0</v>
      </c>
      <c r="H57" s="199">
        <f t="shared" si="20"/>
        <v>1</v>
      </c>
      <c r="I57" s="155">
        <f t="shared" si="21"/>
        <v>-37449.600000000006</v>
      </c>
      <c r="J57" s="199">
        <f t="shared" si="22"/>
        <v>0.66666666666666663</v>
      </c>
      <c r="K57" s="154">
        <v>0</v>
      </c>
      <c r="L57" s="154">
        <v>0</v>
      </c>
      <c r="M57" s="154">
        <f t="shared" si="19"/>
        <v>0</v>
      </c>
      <c r="N57" s="199" t="str">
        <f t="shared" si="23"/>
        <v/>
      </c>
      <c r="O57" s="142">
        <f t="shared" si="13"/>
        <v>112348.8</v>
      </c>
      <c r="P57" s="155">
        <f>L57+F57</f>
        <v>74899.199999999997</v>
      </c>
      <c r="Q57" s="142">
        <f t="shared" ref="Q57:Q63" si="25">P57-O57</f>
        <v>-37449.600000000006</v>
      </c>
      <c r="R57" s="199">
        <f t="shared" si="24"/>
        <v>0.66666666666666663</v>
      </c>
    </row>
    <row r="58" spans="1:33" s="200" customFormat="1" ht="117.75" customHeight="1" x14ac:dyDescent="0.4">
      <c r="A58" s="197" t="s">
        <v>243</v>
      </c>
      <c r="B58" s="218" t="s">
        <v>244</v>
      </c>
      <c r="C58" s="218"/>
      <c r="D58" s="142">
        <v>5061.1419999999998</v>
      </c>
      <c r="E58" s="142">
        <v>5061.1419999999998</v>
      </c>
      <c r="F58" s="142">
        <v>5061.1419999999998</v>
      </c>
      <c r="G58" s="142">
        <f>F58-E58</f>
        <v>0</v>
      </c>
      <c r="H58" s="199">
        <f>IFERROR(F58/E58,"")</f>
        <v>1</v>
      </c>
      <c r="I58" s="155">
        <f>F58-D58</f>
        <v>0</v>
      </c>
      <c r="J58" s="199">
        <f>IFERROR(F58/D58,"")</f>
        <v>1</v>
      </c>
      <c r="K58" s="154"/>
      <c r="L58" s="154"/>
      <c r="M58" s="154"/>
      <c r="N58" s="199"/>
      <c r="O58" s="142">
        <f>D58+K58</f>
        <v>5061.1419999999998</v>
      </c>
      <c r="P58" s="155">
        <f>L58+F58</f>
        <v>5061.1419999999998</v>
      </c>
      <c r="Q58" s="142">
        <f>P58-O58</f>
        <v>0</v>
      </c>
      <c r="R58" s="199">
        <f>IFERROR(P58/O58,"")</f>
        <v>1</v>
      </c>
    </row>
    <row r="59" spans="1:33" s="200" customFormat="1" ht="126" x14ac:dyDescent="0.4">
      <c r="A59" s="197" t="s">
        <v>228</v>
      </c>
      <c r="B59" s="218" t="s">
        <v>241</v>
      </c>
      <c r="C59" s="218"/>
      <c r="D59" s="142">
        <v>59804.2</v>
      </c>
      <c r="E59" s="142">
        <v>44594.400000000001</v>
      </c>
      <c r="F59" s="142">
        <v>44594.400000000001</v>
      </c>
      <c r="G59" s="142">
        <f t="shared" ref="G59:G65" si="26">F59-E59</f>
        <v>0</v>
      </c>
      <c r="H59" s="199">
        <f>IFERROR(F59/E59,"")</f>
        <v>1</v>
      </c>
      <c r="I59" s="155">
        <f>F59-D59</f>
        <v>-15209.799999999996</v>
      </c>
      <c r="J59" s="199">
        <f>IFERROR(F59/D59,"")</f>
        <v>0.74567338079934187</v>
      </c>
      <c r="K59" s="154">
        <v>0</v>
      </c>
      <c r="L59" s="154">
        <v>0</v>
      </c>
      <c r="M59" s="154">
        <f>L59-K59</f>
        <v>0</v>
      </c>
      <c r="N59" s="199" t="str">
        <f>IFERROR(L59/K59,"")</f>
        <v/>
      </c>
      <c r="O59" s="142">
        <f>D59+K59</f>
        <v>59804.2</v>
      </c>
      <c r="P59" s="155">
        <f>L59+F59</f>
        <v>44594.400000000001</v>
      </c>
      <c r="Q59" s="142">
        <f t="shared" si="25"/>
        <v>-15209.799999999996</v>
      </c>
      <c r="R59" s="199">
        <f>IFERROR(P59/O59,"")</f>
        <v>0.74567338079934187</v>
      </c>
    </row>
    <row r="60" spans="1:33" s="1" customFormat="1" ht="23.25" customHeight="1" x14ac:dyDescent="0.35">
      <c r="A60" s="171">
        <v>41030000</v>
      </c>
      <c r="B60" s="111" t="s">
        <v>66</v>
      </c>
      <c r="C60" s="100">
        <f>C88</f>
        <v>0</v>
      </c>
      <c r="D60" s="140">
        <f>SUM(D63:D90)</f>
        <v>3586739.9690000005</v>
      </c>
      <c r="E60" s="140">
        <f>SUM(E63:E90)</f>
        <v>2606112.8050000002</v>
      </c>
      <c r="F60" s="140">
        <f>SUM(F63:F90)</f>
        <v>2616486.5050000004</v>
      </c>
      <c r="G60" s="140">
        <f t="shared" si="26"/>
        <v>10373.700000000186</v>
      </c>
      <c r="H60" s="183">
        <f t="shared" si="20"/>
        <v>1.0039805260847103</v>
      </c>
      <c r="I60" s="140">
        <f t="shared" si="21"/>
        <v>-970253.46400000015</v>
      </c>
      <c r="J60" s="183">
        <f t="shared" si="22"/>
        <v>0.72948876350506353</v>
      </c>
      <c r="K60" s="139">
        <f>SUM(K63:K91)</f>
        <v>133535.29399999999</v>
      </c>
      <c r="L60" s="139">
        <f>SUM(L63:L91)</f>
        <v>46564.423889999998</v>
      </c>
      <c r="M60" s="139">
        <f>L60-K60</f>
        <v>-86970.870109999989</v>
      </c>
      <c r="N60" s="183">
        <f t="shared" si="23"/>
        <v>0.34870499397709792</v>
      </c>
      <c r="O60" s="140">
        <f t="shared" si="13"/>
        <v>3720275.2630000003</v>
      </c>
      <c r="P60" s="140">
        <f t="shared" si="18"/>
        <v>2663050.9288900006</v>
      </c>
      <c r="Q60" s="140">
        <f t="shared" si="25"/>
        <v>-1057224.3341099997</v>
      </c>
      <c r="R60" s="183">
        <f t="shared" si="24"/>
        <v>0.715820938137394</v>
      </c>
    </row>
    <row r="61" spans="1:33" s="1" customFormat="1" ht="107.25" hidden="1" customHeight="1" x14ac:dyDescent="0.4">
      <c r="A61" s="172">
        <v>41030400</v>
      </c>
      <c r="B61" s="178" t="s">
        <v>209</v>
      </c>
      <c r="C61" s="100"/>
      <c r="D61" s="142"/>
      <c r="E61" s="142"/>
      <c r="F61" s="142"/>
      <c r="G61" s="142">
        <f t="shared" si="26"/>
        <v>0</v>
      </c>
      <c r="H61" s="183" t="str">
        <f t="shared" si="20"/>
        <v/>
      </c>
      <c r="I61" s="142">
        <f t="shared" si="21"/>
        <v>0</v>
      </c>
      <c r="J61" s="183" t="str">
        <f t="shared" si="22"/>
        <v/>
      </c>
      <c r="K61" s="142"/>
      <c r="L61" s="142"/>
      <c r="M61" s="142">
        <f>L61-K61</f>
        <v>0</v>
      </c>
      <c r="N61" s="183" t="str">
        <f t="shared" si="23"/>
        <v/>
      </c>
      <c r="O61" s="142">
        <f t="shared" ref="O61:O79" si="27">D61+K61</f>
        <v>0</v>
      </c>
      <c r="P61" s="142">
        <f t="shared" ref="P61:P79" si="28">L61+F61</f>
        <v>0</v>
      </c>
      <c r="Q61" s="142">
        <f t="shared" si="25"/>
        <v>0</v>
      </c>
      <c r="R61" s="183" t="str">
        <f t="shared" si="24"/>
        <v/>
      </c>
    </row>
    <row r="62" spans="1:33" s="1" customFormat="1" ht="409.6" hidden="1" customHeight="1" x14ac:dyDescent="0.4">
      <c r="A62" s="172">
        <v>41030500</v>
      </c>
      <c r="B62" s="218" t="s">
        <v>208</v>
      </c>
      <c r="C62" s="100"/>
      <c r="D62" s="142"/>
      <c r="E62" s="142"/>
      <c r="F62" s="142"/>
      <c r="G62" s="142">
        <f t="shared" si="26"/>
        <v>0</v>
      </c>
      <c r="H62" s="184" t="str">
        <f t="shared" si="20"/>
        <v/>
      </c>
      <c r="I62" s="142">
        <f t="shared" si="21"/>
        <v>0</v>
      </c>
      <c r="J62" s="184" t="str">
        <f t="shared" si="22"/>
        <v/>
      </c>
      <c r="K62" s="142"/>
      <c r="L62" s="142"/>
      <c r="M62" s="142">
        <f>L62-K62</f>
        <v>0</v>
      </c>
      <c r="N62" s="183" t="str">
        <f t="shared" si="23"/>
        <v/>
      </c>
      <c r="O62" s="142">
        <f t="shared" si="27"/>
        <v>0</v>
      </c>
      <c r="P62" s="142">
        <f t="shared" si="28"/>
        <v>0</v>
      </c>
      <c r="Q62" s="142">
        <f t="shared" si="25"/>
        <v>0</v>
      </c>
      <c r="R62" s="184" t="str">
        <f t="shared" si="24"/>
        <v/>
      </c>
    </row>
    <row r="63" spans="1:33" s="200" customFormat="1" ht="82.5" customHeight="1" x14ac:dyDescent="0.4">
      <c r="A63" s="197">
        <v>41030600</v>
      </c>
      <c r="B63" s="218" t="s">
        <v>225</v>
      </c>
      <c r="C63" s="218"/>
      <c r="D63" s="142">
        <v>4222.2</v>
      </c>
      <c r="E63" s="142">
        <v>2815.2</v>
      </c>
      <c r="F63" s="142">
        <v>2815.2</v>
      </c>
      <c r="G63" s="142">
        <f t="shared" si="26"/>
        <v>0</v>
      </c>
      <c r="H63" s="199">
        <f>IFERROR(F63/E63,"")</f>
        <v>1</v>
      </c>
      <c r="I63" s="142">
        <f>F63-D63</f>
        <v>-1407</v>
      </c>
      <c r="J63" s="199">
        <f>IFERROR(F63/D63,"")</f>
        <v>0.66676140400738948</v>
      </c>
      <c r="K63" s="142"/>
      <c r="L63" s="142"/>
      <c r="M63" s="142"/>
      <c r="N63" s="202"/>
      <c r="O63" s="142">
        <f t="shared" si="27"/>
        <v>4222.2</v>
      </c>
      <c r="P63" s="142">
        <f t="shared" si="28"/>
        <v>2815.2</v>
      </c>
      <c r="Q63" s="142">
        <f t="shared" si="25"/>
        <v>-1407</v>
      </c>
      <c r="R63" s="199">
        <f t="shared" si="24"/>
        <v>0.66676140400738948</v>
      </c>
    </row>
    <row r="64" spans="1:33" s="200" customFormat="1" ht="409.6" customHeight="1" x14ac:dyDescent="0.4">
      <c r="A64" s="197" t="s">
        <v>275</v>
      </c>
      <c r="B64" s="218" t="s">
        <v>276</v>
      </c>
      <c r="C64" s="218"/>
      <c r="D64" s="142">
        <v>45176.747000000003</v>
      </c>
      <c r="E64" s="142">
        <v>45176.747000000003</v>
      </c>
      <c r="F64" s="142">
        <v>45176.747000000003</v>
      </c>
      <c r="G64" s="142">
        <f>F64-E64</f>
        <v>0</v>
      </c>
      <c r="H64" s="199">
        <f>IFERROR(F64/E64,"")</f>
        <v>1</v>
      </c>
      <c r="I64" s="142">
        <f>F64-D64</f>
        <v>0</v>
      </c>
      <c r="J64" s="199">
        <f>IFERROR(F64/D64,"")</f>
        <v>1</v>
      </c>
      <c r="K64" s="142"/>
      <c r="L64" s="142"/>
      <c r="M64" s="142"/>
      <c r="N64" s="202"/>
      <c r="O64" s="142">
        <f>D64+K64</f>
        <v>45176.747000000003</v>
      </c>
      <c r="P64" s="142">
        <f>L64+F64</f>
        <v>45176.747000000003</v>
      </c>
      <c r="Q64" s="142">
        <f>P64-O64</f>
        <v>0</v>
      </c>
      <c r="R64" s="199">
        <f>IFERROR(P64/O64,"")</f>
        <v>1</v>
      </c>
    </row>
    <row r="65" spans="1:18" s="200" customFormat="1" ht="101.25" customHeight="1" x14ac:dyDescent="0.4">
      <c r="A65" s="197" t="s">
        <v>245</v>
      </c>
      <c r="B65" s="218" t="s">
        <v>246</v>
      </c>
      <c r="C65" s="218"/>
      <c r="D65" s="142">
        <v>65191.38</v>
      </c>
      <c r="E65" s="142">
        <v>65191.38</v>
      </c>
      <c r="F65" s="142">
        <v>65191.38</v>
      </c>
      <c r="G65" s="142">
        <f t="shared" si="26"/>
        <v>0</v>
      </c>
      <c r="H65" s="199">
        <f>IFERROR(F65/E65,"")</f>
        <v>1</v>
      </c>
      <c r="I65" s="142">
        <f>F65-D65</f>
        <v>0</v>
      </c>
      <c r="J65" s="199">
        <f>IFERROR(F65/D65,"")</f>
        <v>1</v>
      </c>
      <c r="K65" s="142"/>
      <c r="L65" s="142"/>
      <c r="M65" s="142"/>
      <c r="N65" s="202"/>
      <c r="O65" s="142">
        <f>D65+K65</f>
        <v>65191.38</v>
      </c>
      <c r="P65" s="142">
        <f>L65+F65</f>
        <v>65191.38</v>
      </c>
      <c r="Q65" s="142">
        <f>P65-O65</f>
        <v>0</v>
      </c>
      <c r="R65" s="199">
        <f>IFERROR(P65/O65,"")</f>
        <v>1</v>
      </c>
    </row>
    <row r="66" spans="1:18" s="200" customFormat="1" ht="101.25" customHeight="1" x14ac:dyDescent="0.4">
      <c r="A66" s="197" t="s">
        <v>260</v>
      </c>
      <c r="B66" s="218" t="s">
        <v>261</v>
      </c>
      <c r="C66" s="218"/>
      <c r="D66" s="142">
        <v>0</v>
      </c>
      <c r="E66" s="142">
        <v>0</v>
      </c>
      <c r="F66" s="142">
        <v>0</v>
      </c>
      <c r="G66" s="142"/>
      <c r="H66" s="199"/>
      <c r="I66" s="142"/>
      <c r="J66" s="199"/>
      <c r="K66" s="142">
        <v>38221.720999999998</v>
      </c>
      <c r="L66" s="142">
        <v>8473.8508899999997</v>
      </c>
      <c r="M66" s="142">
        <f>L66-K66</f>
        <v>-29747.870109999996</v>
      </c>
      <c r="N66" s="199">
        <f>IFERROR(L66/K66,"")</f>
        <v>0.2217024945056765</v>
      </c>
      <c r="O66" s="142">
        <f>D66+K66</f>
        <v>38221.720999999998</v>
      </c>
      <c r="P66" s="142">
        <f>L66+F66</f>
        <v>8473.8508899999997</v>
      </c>
      <c r="Q66" s="142">
        <f>P66-O66</f>
        <v>-29747.870109999996</v>
      </c>
      <c r="R66" s="199">
        <f>IFERROR(P66/O66,"")</f>
        <v>0.2217024945056765</v>
      </c>
    </row>
    <row r="67" spans="1:18" s="200" customFormat="1" ht="82.5" customHeight="1" x14ac:dyDescent="0.4">
      <c r="A67" s="197" t="s">
        <v>231</v>
      </c>
      <c r="B67" s="218" t="s">
        <v>232</v>
      </c>
      <c r="C67" s="218"/>
      <c r="D67" s="142">
        <v>133972</v>
      </c>
      <c r="E67" s="142">
        <v>133972</v>
      </c>
      <c r="F67" s="142">
        <v>133972</v>
      </c>
      <c r="G67" s="142">
        <f t="shared" ref="G67:G87" si="29">F67-E67</f>
        <v>0</v>
      </c>
      <c r="H67" s="199">
        <f t="shared" ref="H67:H87" si="30">IFERROR(F67/E67,"")</f>
        <v>1</v>
      </c>
      <c r="I67" s="142">
        <f t="shared" ref="I67:I87" si="31">F67-D67</f>
        <v>0</v>
      </c>
      <c r="J67" s="199">
        <f t="shared" ref="J67:J87" si="32">IFERROR(F67/D67,"")</f>
        <v>1</v>
      </c>
      <c r="K67" s="142"/>
      <c r="L67" s="142"/>
      <c r="M67" s="142"/>
      <c r="N67" s="202"/>
      <c r="O67" s="142">
        <f t="shared" si="27"/>
        <v>133972</v>
      </c>
      <c r="P67" s="142">
        <f t="shared" si="28"/>
        <v>133972</v>
      </c>
      <c r="Q67" s="142">
        <f t="shared" ref="Q67:Q79" si="33">P67-O67</f>
        <v>0</v>
      </c>
      <c r="R67" s="199">
        <f t="shared" ref="R67:R79" si="34">IFERROR(P67/O67,"")</f>
        <v>1</v>
      </c>
    </row>
    <row r="68" spans="1:18" s="200" customFormat="1" ht="153.75" customHeight="1" x14ac:dyDescent="0.4">
      <c r="A68" s="197" t="s">
        <v>270</v>
      </c>
      <c r="B68" s="218" t="s">
        <v>277</v>
      </c>
      <c r="C68" s="218"/>
      <c r="D68" s="142">
        <v>33284.711000000003</v>
      </c>
      <c r="E68" s="142">
        <v>23230.134999999998</v>
      </c>
      <c r="F68" s="142">
        <v>23230.134999999998</v>
      </c>
      <c r="G68" s="142">
        <f>F68-E68</f>
        <v>0</v>
      </c>
      <c r="H68" s="199">
        <f>IFERROR(F68/E68,"")</f>
        <v>1</v>
      </c>
      <c r="I68" s="142">
        <f>F68-D68</f>
        <v>-10054.576000000005</v>
      </c>
      <c r="J68" s="199">
        <f>IFERROR(F68/D68,"")</f>
        <v>0.69792208801212052</v>
      </c>
      <c r="K68" s="142"/>
      <c r="L68" s="142"/>
      <c r="M68" s="142"/>
      <c r="N68" s="202"/>
      <c r="O68" s="142">
        <f>D68+K68</f>
        <v>33284.711000000003</v>
      </c>
      <c r="P68" s="142">
        <f>L68+F68</f>
        <v>23230.134999999998</v>
      </c>
      <c r="Q68" s="142">
        <f>P68-O68</f>
        <v>-10054.576000000005</v>
      </c>
      <c r="R68" s="199">
        <f>IFERROR(P68/O68,"")</f>
        <v>0.69792208801212052</v>
      </c>
    </row>
    <row r="69" spans="1:18" s="200" customFormat="1" ht="82.5" customHeight="1" x14ac:dyDescent="0.4">
      <c r="A69" s="197" t="s">
        <v>256</v>
      </c>
      <c r="B69" s="218" t="s">
        <v>257</v>
      </c>
      <c r="C69" s="218"/>
      <c r="D69" s="142">
        <v>632.44799999999998</v>
      </c>
      <c r="E69" s="142">
        <v>351.36</v>
      </c>
      <c r="F69" s="142">
        <v>351.36</v>
      </c>
      <c r="G69" s="142">
        <f>F69-E69</f>
        <v>0</v>
      </c>
      <c r="H69" s="199">
        <f>IFERROR(F69/E69,"")</f>
        <v>1</v>
      </c>
      <c r="I69" s="142">
        <f>F69-D69</f>
        <v>-281.08799999999997</v>
      </c>
      <c r="J69" s="199">
        <f>IFERROR(F69/D69,"")</f>
        <v>0.55555555555555558</v>
      </c>
      <c r="K69" s="142"/>
      <c r="L69" s="142"/>
      <c r="M69" s="142"/>
      <c r="N69" s="202"/>
      <c r="O69" s="142">
        <f>D69+K69</f>
        <v>632.44799999999998</v>
      </c>
      <c r="P69" s="142">
        <f>L69+F69</f>
        <v>351.36</v>
      </c>
      <c r="Q69" s="142">
        <f>P69-O69</f>
        <v>-281.08799999999997</v>
      </c>
      <c r="R69" s="199">
        <f>IFERROR(P69/O69,"")</f>
        <v>0.55555555555555558</v>
      </c>
    </row>
    <row r="70" spans="1:18" s="200" customFormat="1" ht="61.5" customHeight="1" x14ac:dyDescent="0.4">
      <c r="A70" s="197">
        <v>41033000</v>
      </c>
      <c r="B70" s="218" t="s">
        <v>242</v>
      </c>
      <c r="C70" s="218"/>
      <c r="D70" s="142">
        <v>23060</v>
      </c>
      <c r="E70" s="142">
        <v>15373.6</v>
      </c>
      <c r="F70" s="142">
        <v>15373.6</v>
      </c>
      <c r="G70" s="142">
        <f t="shared" si="29"/>
        <v>0</v>
      </c>
      <c r="H70" s="199">
        <f t="shared" si="30"/>
        <v>1</v>
      </c>
      <c r="I70" s="142">
        <f t="shared" si="31"/>
        <v>-7686.4</v>
      </c>
      <c r="J70" s="199">
        <f t="shared" si="32"/>
        <v>0.6666782307025152</v>
      </c>
      <c r="K70" s="142"/>
      <c r="L70" s="142"/>
      <c r="M70" s="142">
        <f t="shared" ref="M70:M88" si="35">L70-K70</f>
        <v>0</v>
      </c>
      <c r="N70" s="199" t="str">
        <f t="shared" ref="N70:N88" si="36">IFERROR(L70/K70,"")</f>
        <v/>
      </c>
      <c r="O70" s="142">
        <f t="shared" si="27"/>
        <v>23060</v>
      </c>
      <c r="P70" s="142">
        <f t="shared" si="28"/>
        <v>15373.6</v>
      </c>
      <c r="Q70" s="142">
        <f t="shared" si="33"/>
        <v>-7686.4</v>
      </c>
      <c r="R70" s="199">
        <f t="shared" si="34"/>
        <v>0.6666782307025152</v>
      </c>
    </row>
    <row r="71" spans="1:18" s="200" customFormat="1" ht="162.75" customHeight="1" x14ac:dyDescent="0.4">
      <c r="A71" s="197" t="s">
        <v>267</v>
      </c>
      <c r="B71" s="218" t="s">
        <v>272</v>
      </c>
      <c r="C71" s="218"/>
      <c r="D71" s="142">
        <v>18570.900000000001</v>
      </c>
      <c r="E71" s="142">
        <v>11479.3</v>
      </c>
      <c r="F71" s="142">
        <v>11479.3</v>
      </c>
      <c r="G71" s="142">
        <f>F71-E71</f>
        <v>0</v>
      </c>
      <c r="H71" s="199">
        <f>IFERROR(F71/E71,"")</f>
        <v>1</v>
      </c>
      <c r="I71" s="142">
        <f>F71-D71</f>
        <v>-7091.6000000000022</v>
      </c>
      <c r="J71" s="199">
        <f>IFERROR(F71/D71,"")</f>
        <v>0.61813374688356504</v>
      </c>
      <c r="K71" s="142"/>
      <c r="L71" s="142"/>
      <c r="M71" s="142"/>
      <c r="N71" s="199"/>
      <c r="O71" s="142">
        <f>D71+K71</f>
        <v>18570.900000000001</v>
      </c>
      <c r="P71" s="142">
        <f>L71+F71</f>
        <v>11479.3</v>
      </c>
      <c r="Q71" s="142">
        <f>P71-O71</f>
        <v>-7091.6000000000022</v>
      </c>
      <c r="R71" s="199">
        <f>IFERROR(P71/O71,"")</f>
        <v>0.61813374688356504</v>
      </c>
    </row>
    <row r="72" spans="1:18" s="200" customFormat="1" ht="160.5" customHeight="1" x14ac:dyDescent="0.4">
      <c r="A72" s="197" t="s">
        <v>268</v>
      </c>
      <c r="B72" s="218" t="s">
        <v>273</v>
      </c>
      <c r="C72" s="218"/>
      <c r="D72" s="142">
        <v>9723.2000000000007</v>
      </c>
      <c r="E72" s="142">
        <v>3802.5</v>
      </c>
      <c r="F72" s="142">
        <v>12379.3</v>
      </c>
      <c r="G72" s="142">
        <f>F72-E72</f>
        <v>8576.7999999999993</v>
      </c>
      <c r="H72" s="199">
        <f>IFERROR(F72/E72,"")</f>
        <v>3.2555687047994737</v>
      </c>
      <c r="I72" s="142">
        <f>F72-D72</f>
        <v>2656.0999999999985</v>
      </c>
      <c r="J72" s="199">
        <f>IFERROR(F72/D72,"")</f>
        <v>1.2731713839065326</v>
      </c>
      <c r="K72" s="142"/>
      <c r="L72" s="142"/>
      <c r="M72" s="142"/>
      <c r="N72" s="199"/>
      <c r="O72" s="142">
        <f>D72+K72</f>
        <v>9723.2000000000007</v>
      </c>
      <c r="P72" s="142">
        <f>L72+F72</f>
        <v>12379.3</v>
      </c>
      <c r="Q72" s="142">
        <f>P72-O72</f>
        <v>2656.0999999999985</v>
      </c>
      <c r="R72" s="199">
        <f>IFERROR(P72/O72,"")</f>
        <v>1.2731713839065326</v>
      </c>
    </row>
    <row r="73" spans="1:18" s="200" customFormat="1" ht="124.5" customHeight="1" x14ac:dyDescent="0.4">
      <c r="A73" s="197" t="s">
        <v>269</v>
      </c>
      <c r="B73" s="218" t="s">
        <v>274</v>
      </c>
      <c r="C73" s="218"/>
      <c r="D73" s="142">
        <v>3450</v>
      </c>
      <c r="E73" s="142">
        <v>3450</v>
      </c>
      <c r="F73" s="142">
        <v>3450</v>
      </c>
      <c r="G73" s="142">
        <f>F73-E73</f>
        <v>0</v>
      </c>
      <c r="H73" s="199">
        <f>IFERROR(F73/E73,"")</f>
        <v>1</v>
      </c>
      <c r="I73" s="142">
        <f>F73-D73</f>
        <v>0</v>
      </c>
      <c r="J73" s="199">
        <f>IFERROR(F73/D73,"")</f>
        <v>1</v>
      </c>
      <c r="K73" s="142"/>
      <c r="L73" s="142"/>
      <c r="M73" s="142"/>
      <c r="N73" s="199"/>
      <c r="O73" s="142">
        <f>D73+K73</f>
        <v>3450</v>
      </c>
      <c r="P73" s="142">
        <f>L73+F73</f>
        <v>3450</v>
      </c>
      <c r="Q73" s="142">
        <f>P73-O73</f>
        <v>0</v>
      </c>
      <c r="R73" s="199">
        <f>IFERROR(P73/O73,"")</f>
        <v>1</v>
      </c>
    </row>
    <row r="74" spans="1:18" s="200" customFormat="1" ht="44.25" customHeight="1" x14ac:dyDescent="0.4">
      <c r="A74" s="197" t="s">
        <v>192</v>
      </c>
      <c r="B74" s="218" t="s">
        <v>196</v>
      </c>
      <c r="C74" s="218"/>
      <c r="D74" s="142">
        <v>2938993.9</v>
      </c>
      <c r="E74" s="142">
        <v>2008798.3</v>
      </c>
      <c r="F74" s="142">
        <v>2008798.3</v>
      </c>
      <c r="G74" s="142">
        <f t="shared" si="29"/>
        <v>0</v>
      </c>
      <c r="H74" s="199">
        <f t="shared" si="30"/>
        <v>1</v>
      </c>
      <c r="I74" s="142">
        <f t="shared" si="31"/>
        <v>-930195.59999999986</v>
      </c>
      <c r="J74" s="199">
        <f t="shared" si="32"/>
        <v>0.68349862856129107</v>
      </c>
      <c r="K74" s="142">
        <v>33135.673000000003</v>
      </c>
      <c r="L74" s="142">
        <v>36136.072999999997</v>
      </c>
      <c r="M74" s="142">
        <f t="shared" si="35"/>
        <v>3000.3999999999942</v>
      </c>
      <c r="N74" s="199">
        <f t="shared" si="36"/>
        <v>1.09054893799803</v>
      </c>
      <c r="O74" s="142">
        <f t="shared" si="27"/>
        <v>2972129.5729999999</v>
      </c>
      <c r="P74" s="142">
        <f t="shared" si="28"/>
        <v>2044934.3730000001</v>
      </c>
      <c r="Q74" s="142">
        <f t="shared" si="33"/>
        <v>-927195.19999999972</v>
      </c>
      <c r="R74" s="199">
        <f t="shared" si="34"/>
        <v>0.68803675034123424</v>
      </c>
    </row>
    <row r="75" spans="1:18" s="1" customFormat="1" ht="146.25" hidden="1" customHeight="1" x14ac:dyDescent="0.4">
      <c r="A75" s="172" t="s">
        <v>193</v>
      </c>
      <c r="B75" s="218" t="s">
        <v>198</v>
      </c>
      <c r="C75" s="218"/>
      <c r="D75" s="142">
        <v>0</v>
      </c>
      <c r="E75" s="142">
        <v>0</v>
      </c>
      <c r="F75" s="142">
        <v>0</v>
      </c>
      <c r="G75" s="142">
        <f t="shared" si="29"/>
        <v>0</v>
      </c>
      <c r="H75" s="199" t="str">
        <f t="shared" si="30"/>
        <v/>
      </c>
      <c r="I75" s="142">
        <f t="shared" si="31"/>
        <v>0</v>
      </c>
      <c r="J75" s="199" t="str">
        <f t="shared" si="32"/>
        <v/>
      </c>
      <c r="K75" s="142"/>
      <c r="L75" s="142"/>
      <c r="M75" s="142">
        <f t="shared" si="35"/>
        <v>0</v>
      </c>
      <c r="N75" s="183" t="str">
        <f t="shared" si="36"/>
        <v/>
      </c>
      <c r="O75" s="142">
        <f t="shared" si="27"/>
        <v>0</v>
      </c>
      <c r="P75" s="142">
        <f t="shared" si="28"/>
        <v>0</v>
      </c>
      <c r="Q75" s="142">
        <f t="shared" si="33"/>
        <v>0</v>
      </c>
      <c r="R75" s="199" t="str">
        <f t="shared" si="34"/>
        <v/>
      </c>
    </row>
    <row r="76" spans="1:18" s="1" customFormat="1" ht="77.25" hidden="1" customHeight="1" x14ac:dyDescent="0.4">
      <c r="A76" s="172">
        <v>41034500</v>
      </c>
      <c r="B76" s="218" t="s">
        <v>213</v>
      </c>
      <c r="C76" s="218"/>
      <c r="D76" s="142">
        <v>0</v>
      </c>
      <c r="E76" s="142">
        <v>0</v>
      </c>
      <c r="F76" s="142">
        <v>0</v>
      </c>
      <c r="G76" s="142">
        <f t="shared" si="29"/>
        <v>0</v>
      </c>
      <c r="H76" s="199" t="str">
        <f t="shared" si="30"/>
        <v/>
      </c>
      <c r="I76" s="142">
        <f t="shared" si="31"/>
        <v>0</v>
      </c>
      <c r="J76" s="199" t="str">
        <f t="shared" si="32"/>
        <v/>
      </c>
      <c r="K76" s="142"/>
      <c r="L76" s="142"/>
      <c r="M76" s="142">
        <f t="shared" si="35"/>
        <v>0</v>
      </c>
      <c r="N76" s="184" t="str">
        <f t="shared" si="36"/>
        <v/>
      </c>
      <c r="O76" s="142">
        <f t="shared" si="27"/>
        <v>0</v>
      </c>
      <c r="P76" s="142">
        <f t="shared" si="28"/>
        <v>0</v>
      </c>
      <c r="Q76" s="142">
        <f t="shared" si="33"/>
        <v>0</v>
      </c>
      <c r="R76" s="199" t="str">
        <f t="shared" si="34"/>
        <v/>
      </c>
    </row>
    <row r="77" spans="1:18" s="1" customFormat="1" ht="77.25" hidden="1" customHeight="1" x14ac:dyDescent="0.4">
      <c r="A77" s="172">
        <v>41035200</v>
      </c>
      <c r="B77" s="218" t="s">
        <v>214</v>
      </c>
      <c r="C77" s="218"/>
      <c r="D77" s="142">
        <v>0</v>
      </c>
      <c r="E77" s="142">
        <v>0</v>
      </c>
      <c r="F77" s="142">
        <v>0</v>
      </c>
      <c r="G77" s="142">
        <f t="shared" si="29"/>
        <v>0</v>
      </c>
      <c r="H77" s="199" t="str">
        <f t="shared" si="30"/>
        <v/>
      </c>
      <c r="I77" s="142">
        <f t="shared" si="31"/>
        <v>0</v>
      </c>
      <c r="J77" s="199" t="str">
        <f t="shared" si="32"/>
        <v/>
      </c>
      <c r="K77" s="142"/>
      <c r="L77" s="142"/>
      <c r="M77" s="142">
        <f t="shared" si="35"/>
        <v>0</v>
      </c>
      <c r="N77" s="183" t="str">
        <f t="shared" si="36"/>
        <v/>
      </c>
      <c r="O77" s="142">
        <f t="shared" si="27"/>
        <v>0</v>
      </c>
      <c r="P77" s="142">
        <f t="shared" si="28"/>
        <v>0</v>
      </c>
      <c r="Q77" s="142">
        <f t="shared" si="33"/>
        <v>0</v>
      </c>
      <c r="R77" s="199" t="str">
        <f t="shared" si="34"/>
        <v/>
      </c>
    </row>
    <row r="78" spans="1:18" s="1" customFormat="1" ht="82.5" hidden="1" customHeight="1" x14ac:dyDescent="0.4">
      <c r="A78" s="172">
        <v>41035300</v>
      </c>
      <c r="B78" s="218" t="s">
        <v>222</v>
      </c>
      <c r="C78" s="218"/>
      <c r="D78" s="142">
        <v>0</v>
      </c>
      <c r="E78" s="142">
        <v>0</v>
      </c>
      <c r="F78" s="142">
        <v>0</v>
      </c>
      <c r="G78" s="142">
        <f t="shared" si="29"/>
        <v>0</v>
      </c>
      <c r="H78" s="199" t="str">
        <f t="shared" si="30"/>
        <v/>
      </c>
      <c r="I78" s="142">
        <f t="shared" si="31"/>
        <v>0</v>
      </c>
      <c r="J78" s="199" t="str">
        <f t="shared" si="32"/>
        <v/>
      </c>
      <c r="K78" s="142"/>
      <c r="L78" s="142"/>
      <c r="M78" s="142">
        <f t="shared" si="35"/>
        <v>0</v>
      </c>
      <c r="N78" s="183" t="str">
        <f t="shared" si="36"/>
        <v/>
      </c>
      <c r="O78" s="142">
        <f t="shared" si="27"/>
        <v>0</v>
      </c>
      <c r="P78" s="142">
        <f t="shared" si="28"/>
        <v>0</v>
      </c>
      <c r="Q78" s="142">
        <f t="shared" si="33"/>
        <v>0</v>
      </c>
      <c r="R78" s="199" t="str">
        <f t="shared" si="34"/>
        <v/>
      </c>
    </row>
    <row r="79" spans="1:18" s="1" customFormat="1" ht="63" x14ac:dyDescent="0.4">
      <c r="A79" s="172" t="s">
        <v>194</v>
      </c>
      <c r="B79" s="218" t="s">
        <v>199</v>
      </c>
      <c r="C79" s="218"/>
      <c r="D79" s="142">
        <v>11879.1</v>
      </c>
      <c r="E79" s="142">
        <v>7130.7</v>
      </c>
      <c r="F79" s="142">
        <v>7130.7</v>
      </c>
      <c r="G79" s="142">
        <f t="shared" si="29"/>
        <v>0</v>
      </c>
      <c r="H79" s="199">
        <f t="shared" si="30"/>
        <v>1</v>
      </c>
      <c r="I79" s="142">
        <f t="shared" si="31"/>
        <v>-4748.4000000000005</v>
      </c>
      <c r="J79" s="199">
        <f t="shared" si="32"/>
        <v>0.6002727479354496</v>
      </c>
      <c r="K79" s="142">
        <v>223.4</v>
      </c>
      <c r="L79" s="142"/>
      <c r="M79" s="142">
        <f t="shared" si="35"/>
        <v>-223.4</v>
      </c>
      <c r="N79" s="184">
        <f t="shared" si="36"/>
        <v>0</v>
      </c>
      <c r="O79" s="142">
        <f t="shared" si="27"/>
        <v>12102.5</v>
      </c>
      <c r="P79" s="142">
        <f t="shared" si="28"/>
        <v>7130.7</v>
      </c>
      <c r="Q79" s="142">
        <f t="shared" si="33"/>
        <v>-4971.8</v>
      </c>
      <c r="R79" s="199">
        <f t="shared" si="34"/>
        <v>0.58919231563726504</v>
      </c>
    </row>
    <row r="80" spans="1:18" s="1" customFormat="1" ht="81" hidden="1" customHeight="1" x14ac:dyDescent="0.4">
      <c r="A80" s="172">
        <v>41035500</v>
      </c>
      <c r="B80" s="218" t="s">
        <v>215</v>
      </c>
      <c r="C80" s="218"/>
      <c r="D80" s="142">
        <v>0</v>
      </c>
      <c r="E80" s="142">
        <v>0</v>
      </c>
      <c r="F80" s="142">
        <v>0</v>
      </c>
      <c r="G80" s="142">
        <f t="shared" si="29"/>
        <v>0</v>
      </c>
      <c r="H80" s="199" t="str">
        <f t="shared" si="30"/>
        <v/>
      </c>
      <c r="I80" s="142">
        <f t="shared" si="31"/>
        <v>0</v>
      </c>
      <c r="J80" s="199" t="str">
        <f t="shared" si="32"/>
        <v/>
      </c>
      <c r="K80" s="142"/>
      <c r="L80" s="142"/>
      <c r="M80" s="142">
        <f t="shared" si="35"/>
        <v>0</v>
      </c>
      <c r="N80" s="183" t="str">
        <f t="shared" si="36"/>
        <v/>
      </c>
      <c r="O80" s="142">
        <f t="shared" ref="O80:O89" si="37">D80+K80</f>
        <v>0</v>
      </c>
      <c r="P80" s="142">
        <f t="shared" ref="P80:P89" si="38">L80+F80</f>
        <v>0</v>
      </c>
      <c r="Q80" s="142">
        <f t="shared" ref="Q80:Q89" si="39">P80-O80</f>
        <v>0</v>
      </c>
      <c r="R80" s="199" t="str">
        <f t="shared" ref="R80:R89" si="40">IFERROR(P80/O80,"")</f>
        <v/>
      </c>
    </row>
    <row r="81" spans="1:33" s="1" customFormat="1" ht="101.25" hidden="1" customHeight="1" x14ac:dyDescent="0.4">
      <c r="A81" s="172">
        <v>41035600</v>
      </c>
      <c r="B81" s="218" t="s">
        <v>216</v>
      </c>
      <c r="C81" s="218"/>
      <c r="D81" s="142">
        <v>0</v>
      </c>
      <c r="E81" s="142">
        <v>0</v>
      </c>
      <c r="F81" s="142">
        <v>0</v>
      </c>
      <c r="G81" s="142">
        <f t="shared" si="29"/>
        <v>0</v>
      </c>
      <c r="H81" s="199" t="str">
        <f t="shared" si="30"/>
        <v/>
      </c>
      <c r="I81" s="142">
        <f t="shared" si="31"/>
        <v>0</v>
      </c>
      <c r="J81" s="199" t="str">
        <f t="shared" si="32"/>
        <v/>
      </c>
      <c r="K81" s="142"/>
      <c r="L81" s="142"/>
      <c r="M81" s="142">
        <f t="shared" si="35"/>
        <v>0</v>
      </c>
      <c r="N81" s="183" t="str">
        <f t="shared" si="36"/>
        <v/>
      </c>
      <c r="O81" s="142">
        <f t="shared" si="37"/>
        <v>0</v>
      </c>
      <c r="P81" s="142">
        <f t="shared" si="38"/>
        <v>0</v>
      </c>
      <c r="Q81" s="142">
        <f t="shared" si="39"/>
        <v>0</v>
      </c>
      <c r="R81" s="199" t="str">
        <f t="shared" si="40"/>
        <v/>
      </c>
    </row>
    <row r="82" spans="1:33" s="1" customFormat="1" ht="105" x14ac:dyDescent="0.4">
      <c r="A82" s="172" t="s">
        <v>233</v>
      </c>
      <c r="B82" s="218" t="s">
        <v>234</v>
      </c>
      <c r="C82" s="218"/>
      <c r="D82" s="142">
        <v>23424.683000000001</v>
      </c>
      <c r="E82" s="142">
        <v>10679.083000000001</v>
      </c>
      <c r="F82" s="142">
        <v>10679.083000000001</v>
      </c>
      <c r="G82" s="142">
        <f t="shared" si="29"/>
        <v>0</v>
      </c>
      <c r="H82" s="199">
        <f t="shared" si="30"/>
        <v>1</v>
      </c>
      <c r="I82" s="142">
        <f t="shared" si="31"/>
        <v>-12745.6</v>
      </c>
      <c r="J82" s="199">
        <f t="shared" si="32"/>
        <v>0.4558901821638312</v>
      </c>
      <c r="K82" s="142"/>
      <c r="L82" s="142"/>
      <c r="M82" s="142"/>
      <c r="N82" s="183"/>
      <c r="O82" s="142">
        <f t="shared" si="37"/>
        <v>23424.683000000001</v>
      </c>
      <c r="P82" s="142">
        <f t="shared" si="38"/>
        <v>10679.083000000001</v>
      </c>
      <c r="Q82" s="142">
        <f t="shared" si="39"/>
        <v>-12745.6</v>
      </c>
      <c r="R82" s="199">
        <f t="shared" si="40"/>
        <v>0.4558901821638312</v>
      </c>
    </row>
    <row r="83" spans="1:33" s="1" customFormat="1" ht="84" x14ac:dyDescent="0.4">
      <c r="A83" s="172" t="s">
        <v>235</v>
      </c>
      <c r="B83" s="218" t="s">
        <v>271</v>
      </c>
      <c r="C83" s="218"/>
      <c r="D83" s="142">
        <v>58481.5</v>
      </c>
      <c r="E83" s="142">
        <v>58481.5</v>
      </c>
      <c r="F83" s="142">
        <v>58481.5</v>
      </c>
      <c r="G83" s="142">
        <f t="shared" si="29"/>
        <v>0</v>
      </c>
      <c r="H83" s="199">
        <f t="shared" si="30"/>
        <v>1</v>
      </c>
      <c r="I83" s="142">
        <f t="shared" si="31"/>
        <v>0</v>
      </c>
      <c r="J83" s="199">
        <f t="shared" si="32"/>
        <v>1</v>
      </c>
      <c r="K83" s="142"/>
      <c r="L83" s="142"/>
      <c r="M83" s="142">
        <f t="shared" si="35"/>
        <v>0</v>
      </c>
      <c r="N83" s="183" t="str">
        <f t="shared" si="36"/>
        <v/>
      </c>
      <c r="O83" s="142">
        <f t="shared" si="37"/>
        <v>58481.5</v>
      </c>
      <c r="P83" s="142">
        <f t="shared" si="38"/>
        <v>58481.5</v>
      </c>
      <c r="Q83" s="142">
        <f t="shared" si="39"/>
        <v>0</v>
      </c>
      <c r="R83" s="199">
        <f t="shared" si="40"/>
        <v>1</v>
      </c>
    </row>
    <row r="84" spans="1:33" s="1" customFormat="1" ht="63" x14ac:dyDescent="0.4">
      <c r="A84" s="172" t="s">
        <v>236</v>
      </c>
      <c r="B84" s="218" t="s">
        <v>237</v>
      </c>
      <c r="C84" s="218"/>
      <c r="D84" s="142">
        <v>144353.5</v>
      </c>
      <c r="E84" s="142">
        <v>144162.1</v>
      </c>
      <c r="F84" s="142">
        <v>145959</v>
      </c>
      <c r="G84" s="142">
        <f t="shared" si="29"/>
        <v>1796.8999999999942</v>
      </c>
      <c r="H84" s="199">
        <f t="shared" si="30"/>
        <v>1.0124644410701564</v>
      </c>
      <c r="I84" s="142">
        <f t="shared" si="31"/>
        <v>1605.5</v>
      </c>
      <c r="J84" s="199">
        <f t="shared" si="32"/>
        <v>1.0111220025839345</v>
      </c>
      <c r="K84" s="142"/>
      <c r="L84" s="142"/>
      <c r="M84" s="142"/>
      <c r="N84" s="183"/>
      <c r="O84" s="142">
        <f t="shared" si="37"/>
        <v>144353.5</v>
      </c>
      <c r="P84" s="142">
        <f t="shared" si="38"/>
        <v>145959</v>
      </c>
      <c r="Q84" s="142">
        <f t="shared" si="39"/>
        <v>1605.5</v>
      </c>
      <c r="R84" s="199">
        <f t="shared" si="40"/>
        <v>1.0111220025839345</v>
      </c>
    </row>
    <row r="85" spans="1:33" s="1" customFormat="1" ht="303.75" hidden="1" customHeight="1" x14ac:dyDescent="0.4">
      <c r="A85" s="172">
        <v>41036400</v>
      </c>
      <c r="B85" s="218" t="s">
        <v>217</v>
      </c>
      <c r="C85" s="218"/>
      <c r="D85" s="142">
        <v>0</v>
      </c>
      <c r="E85" s="142">
        <v>0</v>
      </c>
      <c r="F85" s="142">
        <v>0</v>
      </c>
      <c r="G85" s="142">
        <f t="shared" si="29"/>
        <v>0</v>
      </c>
      <c r="H85" s="199" t="str">
        <f t="shared" si="30"/>
        <v/>
      </c>
      <c r="I85" s="142">
        <f t="shared" si="31"/>
        <v>0</v>
      </c>
      <c r="J85" s="199" t="str">
        <f t="shared" si="32"/>
        <v/>
      </c>
      <c r="K85" s="142"/>
      <c r="L85" s="142"/>
      <c r="M85" s="142">
        <f t="shared" si="35"/>
        <v>0</v>
      </c>
      <c r="N85" s="183" t="str">
        <f t="shared" si="36"/>
        <v/>
      </c>
      <c r="O85" s="142">
        <f t="shared" si="37"/>
        <v>0</v>
      </c>
      <c r="P85" s="142">
        <f t="shared" si="38"/>
        <v>0</v>
      </c>
      <c r="Q85" s="142">
        <f t="shared" si="39"/>
        <v>0</v>
      </c>
      <c r="R85" s="199" t="str">
        <f t="shared" si="40"/>
        <v/>
      </c>
    </row>
    <row r="86" spans="1:33" s="1" customFormat="1" ht="60.75" hidden="1" customHeight="1" x14ac:dyDescent="0.4">
      <c r="A86" s="172">
        <v>41037000</v>
      </c>
      <c r="B86" s="218" t="s">
        <v>223</v>
      </c>
      <c r="C86" s="218"/>
      <c r="D86" s="142">
        <v>0</v>
      </c>
      <c r="E86" s="142">
        <v>0</v>
      </c>
      <c r="F86" s="142">
        <v>0</v>
      </c>
      <c r="G86" s="142">
        <f t="shared" si="29"/>
        <v>0</v>
      </c>
      <c r="H86" s="199" t="str">
        <f t="shared" si="30"/>
        <v/>
      </c>
      <c r="I86" s="142">
        <f t="shared" si="31"/>
        <v>0</v>
      </c>
      <c r="J86" s="199" t="str">
        <f t="shared" si="32"/>
        <v/>
      </c>
      <c r="K86" s="142"/>
      <c r="L86" s="142"/>
      <c r="M86" s="142">
        <f t="shared" si="35"/>
        <v>0</v>
      </c>
      <c r="N86" s="183" t="str">
        <f t="shared" si="36"/>
        <v/>
      </c>
      <c r="O86" s="142">
        <f t="shared" si="37"/>
        <v>0</v>
      </c>
      <c r="P86" s="142">
        <f t="shared" si="38"/>
        <v>0</v>
      </c>
      <c r="Q86" s="142">
        <f t="shared" si="39"/>
        <v>0</v>
      </c>
      <c r="R86" s="199" t="str">
        <f t="shared" si="40"/>
        <v/>
      </c>
    </row>
    <row r="87" spans="1:33" s="1" customFormat="1" ht="63" x14ac:dyDescent="0.4">
      <c r="A87" s="172">
        <v>41037200</v>
      </c>
      <c r="B87" s="218" t="s">
        <v>218</v>
      </c>
      <c r="C87" s="218"/>
      <c r="D87" s="142">
        <v>4569.7</v>
      </c>
      <c r="E87" s="142">
        <v>4264.8999999999996</v>
      </c>
      <c r="F87" s="142">
        <v>4264.8999999999996</v>
      </c>
      <c r="G87" s="142">
        <f t="shared" si="29"/>
        <v>0</v>
      </c>
      <c r="H87" s="199">
        <f t="shared" si="30"/>
        <v>1</v>
      </c>
      <c r="I87" s="142">
        <f t="shared" si="31"/>
        <v>-304.80000000000018</v>
      </c>
      <c r="J87" s="199">
        <f t="shared" si="32"/>
        <v>0.93329977897892635</v>
      </c>
      <c r="K87" s="142">
        <v>0</v>
      </c>
      <c r="L87" s="142">
        <v>0</v>
      </c>
      <c r="M87" s="142">
        <f t="shared" si="35"/>
        <v>0</v>
      </c>
      <c r="N87" s="183" t="str">
        <f t="shared" si="36"/>
        <v/>
      </c>
      <c r="O87" s="142">
        <f t="shared" si="37"/>
        <v>4569.7</v>
      </c>
      <c r="P87" s="142">
        <f t="shared" si="38"/>
        <v>4264.8999999999996</v>
      </c>
      <c r="Q87" s="142">
        <f t="shared" si="39"/>
        <v>-304.80000000000018</v>
      </c>
      <c r="R87" s="199">
        <f t="shared" si="40"/>
        <v>0.93329977897892635</v>
      </c>
    </row>
    <row r="88" spans="1:33" s="1" customFormat="1" ht="105" hidden="1" x14ac:dyDescent="0.4">
      <c r="A88" s="172" t="s">
        <v>195</v>
      </c>
      <c r="B88" s="218" t="s">
        <v>197</v>
      </c>
      <c r="C88" s="99"/>
      <c r="D88" s="142">
        <v>0</v>
      </c>
      <c r="E88" s="142">
        <v>0</v>
      </c>
      <c r="F88" s="142">
        <v>0</v>
      </c>
      <c r="G88" s="142">
        <f>F88-E88</f>
        <v>0</v>
      </c>
      <c r="H88" s="199" t="str">
        <f>IFERROR(F88/E88,"")</f>
        <v/>
      </c>
      <c r="I88" s="142">
        <f>F88-D88</f>
        <v>0</v>
      </c>
      <c r="J88" s="199" t="str">
        <f>IFERROR(F88/D88,"")</f>
        <v/>
      </c>
      <c r="K88" s="142">
        <v>0</v>
      </c>
      <c r="L88" s="142">
        <v>0</v>
      </c>
      <c r="M88" s="142">
        <f t="shared" si="35"/>
        <v>0</v>
      </c>
      <c r="N88" s="184" t="str">
        <f t="shared" si="36"/>
        <v/>
      </c>
      <c r="O88" s="142">
        <f t="shared" si="37"/>
        <v>0</v>
      </c>
      <c r="P88" s="142">
        <f t="shared" si="38"/>
        <v>0</v>
      </c>
      <c r="Q88" s="142">
        <f t="shared" si="39"/>
        <v>0</v>
      </c>
      <c r="R88" s="199" t="str">
        <f t="shared" si="40"/>
        <v/>
      </c>
    </row>
    <row r="89" spans="1:33" s="1" customFormat="1" ht="88.5" customHeight="1" x14ac:dyDescent="0.4">
      <c r="A89" s="172" t="s">
        <v>247</v>
      </c>
      <c r="B89" s="218" t="s">
        <v>248</v>
      </c>
      <c r="C89" s="218"/>
      <c r="D89" s="142">
        <v>0</v>
      </c>
      <c r="E89" s="142">
        <v>0</v>
      </c>
      <c r="F89" s="142">
        <v>0</v>
      </c>
      <c r="G89" s="142">
        <f>F89-E89</f>
        <v>0</v>
      </c>
      <c r="H89" s="199" t="str">
        <f>IFERROR(F89/E89,"")</f>
        <v/>
      </c>
      <c r="I89" s="142">
        <f>F89-D89</f>
        <v>0</v>
      </c>
      <c r="J89" s="199" t="str">
        <f>IFERROR(F89/D89,"")</f>
        <v/>
      </c>
      <c r="K89" s="142">
        <v>1954.5</v>
      </c>
      <c r="L89" s="142">
        <v>1954.5</v>
      </c>
      <c r="M89" s="142">
        <f>L89-K89</f>
        <v>0</v>
      </c>
      <c r="N89" s="199">
        <f>IFERROR(L89/K89,"")</f>
        <v>1</v>
      </c>
      <c r="O89" s="142">
        <f t="shared" si="37"/>
        <v>1954.5</v>
      </c>
      <c r="P89" s="142">
        <f t="shared" si="38"/>
        <v>1954.5</v>
      </c>
      <c r="Q89" s="142">
        <f t="shared" si="39"/>
        <v>0</v>
      </c>
      <c r="R89" s="199">
        <f t="shared" si="40"/>
        <v>1</v>
      </c>
    </row>
    <row r="90" spans="1:33" s="1" customFormat="1" ht="63" x14ac:dyDescent="0.4">
      <c r="A90" s="172" t="s">
        <v>258</v>
      </c>
      <c r="B90" s="218" t="s">
        <v>259</v>
      </c>
      <c r="C90" s="219"/>
      <c r="D90" s="142">
        <v>67754</v>
      </c>
      <c r="E90" s="142">
        <v>67754</v>
      </c>
      <c r="F90" s="142">
        <v>67754</v>
      </c>
      <c r="G90" s="142">
        <f>F90-E90</f>
        <v>0</v>
      </c>
      <c r="H90" s="199">
        <f>IFERROR(F90/E90,"")</f>
        <v>1</v>
      </c>
      <c r="I90" s="142">
        <f>F90-D90</f>
        <v>0</v>
      </c>
      <c r="J90" s="199">
        <f>IFERROR(F90/D90,"")</f>
        <v>1</v>
      </c>
      <c r="K90" s="142"/>
      <c r="L90" s="142"/>
      <c r="M90" s="142">
        <f>L90-K90</f>
        <v>0</v>
      </c>
      <c r="N90" s="199" t="str">
        <f>IFERROR(L90/K90,"")</f>
        <v/>
      </c>
      <c r="O90" s="142">
        <f>D90+K90</f>
        <v>67754</v>
      </c>
      <c r="P90" s="142">
        <f>L90+F90</f>
        <v>67754</v>
      </c>
      <c r="Q90" s="142">
        <f>P90-O90</f>
        <v>0</v>
      </c>
      <c r="R90" s="199">
        <f>IFERROR(P90/O90,"")</f>
        <v>1</v>
      </c>
    </row>
    <row r="91" spans="1:33" s="1" customFormat="1" ht="63" x14ac:dyDescent="0.4">
      <c r="A91" s="172" t="s">
        <v>284</v>
      </c>
      <c r="B91" s="218" t="s">
        <v>283</v>
      </c>
      <c r="C91" s="218"/>
      <c r="D91" s="142"/>
      <c r="E91" s="142"/>
      <c r="F91" s="142"/>
      <c r="G91" s="142"/>
      <c r="H91" s="199"/>
      <c r="I91" s="142"/>
      <c r="J91" s="199"/>
      <c r="K91" s="142">
        <v>60000</v>
      </c>
      <c r="L91" s="142"/>
      <c r="M91" s="142">
        <f>L91-K91</f>
        <v>-60000</v>
      </c>
      <c r="N91" s="199">
        <f>IFERROR(L91/K91,"")</f>
        <v>0</v>
      </c>
      <c r="O91" s="142">
        <f>D91+K91</f>
        <v>60000</v>
      </c>
      <c r="P91" s="142">
        <f>L91+F91</f>
        <v>0</v>
      </c>
      <c r="Q91" s="142">
        <f>P91-O91</f>
        <v>-60000</v>
      </c>
      <c r="R91" s="199">
        <f>IFERROR(P91/O91,"")</f>
        <v>0</v>
      </c>
    </row>
    <row r="92" spans="1:33" ht="20.399999999999999" x14ac:dyDescent="0.35">
      <c r="A92" s="81">
        <v>900102</v>
      </c>
      <c r="B92" s="112" t="s">
        <v>22</v>
      </c>
      <c r="C92" s="112"/>
      <c r="D92" s="159">
        <f>D52+D53</f>
        <v>12368885.569899999</v>
      </c>
      <c r="E92" s="159">
        <f>E52+E53</f>
        <v>8494462.6864599995</v>
      </c>
      <c r="F92" s="159">
        <f>F53+F52</f>
        <v>8778451.1654700004</v>
      </c>
      <c r="G92" s="159">
        <f t="shared" si="5"/>
        <v>283988.47901000082</v>
      </c>
      <c r="H92" s="165">
        <f t="shared" ref="H92:H99" si="41">IFERROR(F92/E92,"")</f>
        <v>1.0334321886495155</v>
      </c>
      <c r="I92" s="159">
        <f t="shared" ref="I92:I99" si="42">F92-D92</f>
        <v>-3590434.4044299982</v>
      </c>
      <c r="J92" s="165">
        <f>IFERROR(F92/D92,"")</f>
        <v>0.70972046073678519</v>
      </c>
      <c r="K92" s="159">
        <f>K53+K52</f>
        <v>1340846.52443</v>
      </c>
      <c r="L92" s="159">
        <f>L53+L52</f>
        <v>806721.12461000006</v>
      </c>
      <c r="M92" s="159">
        <f>L92-K92</f>
        <v>-534125.39981999993</v>
      </c>
      <c r="N92" s="165">
        <f>IFERROR(L92/K92,"")</f>
        <v>0.60165060647260948</v>
      </c>
      <c r="O92" s="159">
        <f>D92+K92</f>
        <v>13709732.094329998</v>
      </c>
      <c r="P92" s="159">
        <f>F92+L92</f>
        <v>9585172.2900799997</v>
      </c>
      <c r="Q92" s="159">
        <f t="shared" ref="Q92:Q98" si="43">P92-O92</f>
        <v>-4124559.8042499982</v>
      </c>
      <c r="R92" s="165">
        <f>IFERROR(P92/O92,"")</f>
        <v>0.69915095525784832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s="1" customFormat="1" ht="31.2" hidden="1" x14ac:dyDescent="0.35">
      <c r="A93" s="13" t="s">
        <v>97</v>
      </c>
      <c r="B93" s="17" t="s">
        <v>94</v>
      </c>
      <c r="C93" s="39"/>
      <c r="D93" s="87"/>
      <c r="E93" s="87"/>
      <c r="F93" s="87"/>
      <c r="G93" s="87"/>
      <c r="H93" s="165" t="str">
        <f t="shared" si="41"/>
        <v/>
      </c>
      <c r="I93" s="87">
        <f t="shared" si="42"/>
        <v>0</v>
      </c>
      <c r="J93" s="87" t="e">
        <f t="shared" ref="J93:J99" si="44">F93/D93*100</f>
        <v>#DIV/0!</v>
      </c>
      <c r="K93" s="220">
        <v>0</v>
      </c>
      <c r="L93" s="220">
        <v>0</v>
      </c>
      <c r="M93" s="88"/>
      <c r="N93" s="88"/>
      <c r="O93" s="89">
        <f t="shared" ref="O93:O99" si="45">D93+K93</f>
        <v>0</v>
      </c>
      <c r="P93" s="89">
        <f t="shared" ref="P93:P99" si="46">L93+F93</f>
        <v>0</v>
      </c>
      <c r="Q93" s="89">
        <f t="shared" si="43"/>
        <v>0</v>
      </c>
      <c r="R93" s="89" t="e">
        <f t="shared" ref="R93:R99" si="47">P93/O93*100</f>
        <v>#DIV/0!</v>
      </c>
    </row>
    <row r="94" spans="1:33" s="1" customFormat="1" ht="31.2" hidden="1" x14ac:dyDescent="0.35">
      <c r="A94" s="13" t="s">
        <v>98</v>
      </c>
      <c r="B94" s="17" t="s">
        <v>95</v>
      </c>
      <c r="C94" s="39"/>
      <c r="D94" s="87"/>
      <c r="E94" s="87"/>
      <c r="F94" s="87"/>
      <c r="G94" s="87"/>
      <c r="H94" s="165" t="str">
        <f t="shared" si="41"/>
        <v/>
      </c>
      <c r="I94" s="87">
        <f t="shared" si="42"/>
        <v>0</v>
      </c>
      <c r="J94" s="87" t="e">
        <f t="shared" si="44"/>
        <v>#DIV/0!</v>
      </c>
      <c r="K94" s="220">
        <v>0</v>
      </c>
      <c r="L94" s="220">
        <v>0</v>
      </c>
      <c r="M94" s="88"/>
      <c r="N94" s="88"/>
      <c r="O94" s="89">
        <f t="shared" si="45"/>
        <v>0</v>
      </c>
      <c r="P94" s="89">
        <f t="shared" si="46"/>
        <v>0</v>
      </c>
      <c r="Q94" s="89">
        <f t="shared" si="43"/>
        <v>0</v>
      </c>
      <c r="R94" s="89" t="e">
        <f t="shared" si="47"/>
        <v>#DIV/0!</v>
      </c>
    </row>
    <row r="95" spans="1:33" s="1" customFormat="1" ht="31.2" hidden="1" x14ac:dyDescent="0.35">
      <c r="A95" s="13" t="s">
        <v>92</v>
      </c>
      <c r="B95" s="17" t="s">
        <v>99</v>
      </c>
      <c r="C95" s="39"/>
      <c r="D95" s="87"/>
      <c r="E95" s="87"/>
      <c r="F95" s="87"/>
      <c r="G95" s="87"/>
      <c r="H95" s="165" t="str">
        <f t="shared" si="41"/>
        <v/>
      </c>
      <c r="I95" s="87">
        <f t="shared" si="42"/>
        <v>0</v>
      </c>
      <c r="J95" s="87" t="e">
        <f t="shared" si="44"/>
        <v>#DIV/0!</v>
      </c>
      <c r="K95" s="221"/>
      <c r="L95" s="221">
        <v>0</v>
      </c>
      <c r="M95" s="87">
        <f>L95-K95</f>
        <v>0</v>
      </c>
      <c r="N95" s="88" t="e">
        <f>L95/K95*100</f>
        <v>#DIV/0!</v>
      </c>
      <c r="O95" s="89">
        <f t="shared" si="45"/>
        <v>0</v>
      </c>
      <c r="P95" s="89">
        <f t="shared" si="46"/>
        <v>0</v>
      </c>
      <c r="Q95" s="89">
        <f t="shared" si="43"/>
        <v>0</v>
      </c>
      <c r="R95" s="89" t="e">
        <f t="shared" si="47"/>
        <v>#DIV/0!</v>
      </c>
    </row>
    <row r="96" spans="1:33" s="1" customFormat="1" ht="20.399999999999999" hidden="1" x14ac:dyDescent="0.35">
      <c r="A96" s="13" t="s">
        <v>93</v>
      </c>
      <c r="B96" s="17" t="s">
        <v>96</v>
      </c>
      <c r="C96" s="39"/>
      <c r="D96" s="87"/>
      <c r="E96" s="87"/>
      <c r="F96" s="87"/>
      <c r="G96" s="87"/>
      <c r="H96" s="165" t="str">
        <f t="shared" si="41"/>
        <v/>
      </c>
      <c r="I96" s="87">
        <f t="shared" si="42"/>
        <v>0</v>
      </c>
      <c r="J96" s="87" t="e">
        <f t="shared" si="44"/>
        <v>#DIV/0!</v>
      </c>
      <c r="K96" s="221">
        <v>14155.1</v>
      </c>
      <c r="L96" s="221">
        <v>14356.1</v>
      </c>
      <c r="M96" s="87">
        <f>L96-K96</f>
        <v>201</v>
      </c>
      <c r="N96" s="87">
        <f>L96/K96*100</f>
        <v>101.41998290368844</v>
      </c>
      <c r="O96" s="89">
        <f t="shared" si="45"/>
        <v>14155.1</v>
      </c>
      <c r="P96" s="89">
        <f t="shared" si="46"/>
        <v>14356.1</v>
      </c>
      <c r="Q96" s="89">
        <f t="shared" si="43"/>
        <v>201</v>
      </c>
      <c r="R96" s="89">
        <f t="shared" si="47"/>
        <v>101.41998290368844</v>
      </c>
    </row>
    <row r="97" spans="1:33" ht="31.2" hidden="1" x14ac:dyDescent="0.35">
      <c r="A97" s="4">
        <v>43000000</v>
      </c>
      <c r="B97" s="6" t="s">
        <v>79</v>
      </c>
      <c r="C97" s="7">
        <f>C98</f>
        <v>0</v>
      </c>
      <c r="D97" s="90"/>
      <c r="E97" s="90"/>
      <c r="F97" s="90">
        <f>F98</f>
        <v>0</v>
      </c>
      <c r="G97" s="90"/>
      <c r="H97" s="165" t="str">
        <f t="shared" si="41"/>
        <v/>
      </c>
      <c r="I97" s="90">
        <f t="shared" si="42"/>
        <v>0</v>
      </c>
      <c r="J97" s="90" t="e">
        <f t="shared" si="44"/>
        <v>#DIV/0!</v>
      </c>
      <c r="K97" s="222">
        <f>K98</f>
        <v>0</v>
      </c>
      <c r="L97" s="222">
        <f>L98</f>
        <v>0</v>
      </c>
      <c r="M97" s="90">
        <f>L97-K97</f>
        <v>0</v>
      </c>
      <c r="N97" s="90" t="e">
        <f>L97/K97*100</f>
        <v>#DIV/0!</v>
      </c>
      <c r="O97" s="91">
        <f t="shared" si="45"/>
        <v>0</v>
      </c>
      <c r="P97" s="91">
        <f t="shared" si="46"/>
        <v>0</v>
      </c>
      <c r="Q97" s="91">
        <f t="shared" si="43"/>
        <v>0</v>
      </c>
      <c r="R97" s="91" t="e">
        <f t="shared" si="47"/>
        <v>#DIV/0!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20.399999999999999" hidden="1" x14ac:dyDescent="0.35">
      <c r="A98" s="13">
        <v>43010000</v>
      </c>
      <c r="B98" s="17" t="s">
        <v>55</v>
      </c>
      <c r="C98" s="14"/>
      <c r="D98" s="92"/>
      <c r="E98" s="92"/>
      <c r="F98" s="92"/>
      <c r="G98" s="92"/>
      <c r="H98" s="165" t="str">
        <f t="shared" si="41"/>
        <v/>
      </c>
      <c r="I98" s="92">
        <f t="shared" si="42"/>
        <v>0</v>
      </c>
      <c r="J98" s="92" t="e">
        <f t="shared" si="44"/>
        <v>#DIV/0!</v>
      </c>
      <c r="K98" s="223"/>
      <c r="L98" s="223"/>
      <c r="M98" s="89">
        <f>L98-K98</f>
        <v>0</v>
      </c>
      <c r="N98" s="87" t="e">
        <f>L98/K98*100</f>
        <v>#DIV/0!</v>
      </c>
      <c r="O98" s="91">
        <f t="shared" si="45"/>
        <v>0</v>
      </c>
      <c r="P98" s="91">
        <f t="shared" si="46"/>
        <v>0</v>
      </c>
      <c r="Q98" s="91">
        <f t="shared" si="43"/>
        <v>0</v>
      </c>
      <c r="R98" s="91" t="e">
        <f t="shared" si="47"/>
        <v>#DIV/0!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20.399999999999999" hidden="1" x14ac:dyDescent="0.35">
      <c r="A99" s="8">
        <v>900103</v>
      </c>
      <c r="B99" s="9" t="s">
        <v>100</v>
      </c>
      <c r="C99" s="10" t="e">
        <f>C52+C53</f>
        <v>#REF!</v>
      </c>
      <c r="D99" s="93">
        <f>D92+D93+D94+D95+D96</f>
        <v>12368885.569899999</v>
      </c>
      <c r="E99" s="93"/>
      <c r="F99" s="93">
        <f>F92+F93+F94+F95+F96</f>
        <v>8778451.1654700004</v>
      </c>
      <c r="G99" s="93"/>
      <c r="H99" s="165" t="str">
        <f t="shared" si="41"/>
        <v/>
      </c>
      <c r="I99" s="93">
        <f t="shared" si="42"/>
        <v>-3590434.4044299982</v>
      </c>
      <c r="J99" s="93">
        <f t="shared" si="44"/>
        <v>70.972046073678513</v>
      </c>
      <c r="K99" s="220">
        <f>K92+K95+K96</f>
        <v>1355001.6244300001</v>
      </c>
      <c r="L99" s="220">
        <f>L92+L95+L96</f>
        <v>821077.22461000003</v>
      </c>
      <c r="M99" s="93">
        <f>L99-K99</f>
        <v>-533924.39982000005</v>
      </c>
      <c r="N99" s="94">
        <f>L99/K99*100</f>
        <v>60.596032492241278</v>
      </c>
      <c r="O99" s="93">
        <f t="shared" si="45"/>
        <v>13723887.194329999</v>
      </c>
      <c r="P99" s="93">
        <f t="shared" si="46"/>
        <v>9599528.3900800012</v>
      </c>
      <c r="Q99" s="93">
        <f>P99-O99</f>
        <v>-4124358.8042499982</v>
      </c>
      <c r="R99" s="94">
        <f t="shared" si="47"/>
        <v>69.947590315709022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x14ac:dyDescent="0.3">
      <c r="B100" s="224"/>
      <c r="C100" s="224"/>
      <c r="D100" s="225"/>
      <c r="E100" s="225"/>
      <c r="F100" s="85"/>
      <c r="G100" s="85"/>
      <c r="H100" s="85"/>
      <c r="I100" s="95"/>
      <c r="J100" s="95"/>
      <c r="K100" s="217"/>
      <c r="L100" s="217"/>
      <c r="M100" s="85"/>
      <c r="N100" s="85"/>
      <c r="O100" s="85"/>
      <c r="P100" s="85"/>
      <c r="Q100" s="85"/>
      <c r="R100" s="85"/>
    </row>
    <row r="101" spans="1:33" x14ac:dyDescent="0.3">
      <c r="B101" s="50"/>
      <c r="C101" s="226"/>
      <c r="D101" s="86"/>
      <c r="E101" s="86"/>
      <c r="F101" s="86"/>
      <c r="G101" s="86"/>
      <c r="H101" s="86"/>
      <c r="I101" s="85"/>
      <c r="J101" s="85"/>
      <c r="K101" s="227"/>
      <c r="L101" s="227"/>
      <c r="M101" s="85"/>
      <c r="N101" s="85"/>
      <c r="O101" s="85"/>
      <c r="P101" s="85"/>
      <c r="Q101" s="85"/>
      <c r="R101" s="85"/>
    </row>
    <row r="102" spans="1:33" x14ac:dyDescent="0.3">
      <c r="B102" s="228"/>
      <c r="C102" s="226"/>
      <c r="D102" s="229"/>
      <c r="E102" s="229"/>
      <c r="F102" s="229"/>
      <c r="G102" s="41"/>
      <c r="H102" s="41"/>
      <c r="I102" s="41"/>
      <c r="J102" s="41"/>
      <c r="K102" s="230"/>
      <c r="L102" s="230"/>
    </row>
    <row r="103" spans="1:33" ht="17.399999999999999" x14ac:dyDescent="0.3">
      <c r="B103" s="84"/>
      <c r="C103" s="40"/>
      <c r="D103" s="40"/>
      <c r="E103" s="40"/>
      <c r="F103" s="40"/>
      <c r="K103" s="231"/>
      <c r="L103" s="231"/>
    </row>
    <row r="104" spans="1:33" x14ac:dyDescent="0.3">
      <c r="B104" s="189"/>
      <c r="C104" s="189"/>
      <c r="D104" s="40"/>
      <c r="E104" s="40"/>
      <c r="F104" s="40"/>
      <c r="G104" s="41"/>
      <c r="H104" s="41"/>
    </row>
    <row r="105" spans="1:33" x14ac:dyDescent="0.3">
      <c r="B105" s="189"/>
      <c r="C105" s="189"/>
      <c r="D105" s="40"/>
      <c r="E105" s="40"/>
    </row>
    <row r="106" spans="1:33" x14ac:dyDescent="0.3">
      <c r="B106" s="189"/>
      <c r="C106" s="189"/>
      <c r="D106" s="189"/>
      <c r="E106" s="189"/>
    </row>
    <row r="107" spans="1:33" x14ac:dyDescent="0.3">
      <c r="B107" s="189"/>
      <c r="C107" s="189"/>
      <c r="D107" s="95"/>
      <c r="E107" s="189"/>
    </row>
    <row r="108" spans="1:33" x14ac:dyDescent="0.3">
      <c r="B108" s="189"/>
      <c r="C108" s="189"/>
      <c r="D108" s="189"/>
      <c r="E108" s="189"/>
    </row>
    <row r="109" spans="1:33" x14ac:dyDescent="0.3">
      <c r="D109" s="85"/>
    </row>
    <row r="152" spans="1:13" x14ac:dyDescent="0.3">
      <c r="A152" s="262"/>
      <c r="B152" s="262"/>
      <c r="C152" s="262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</row>
  </sheetData>
  <sheetProtection password="C4FF" sheet="1"/>
  <mergeCells count="12">
    <mergeCell ref="A152:M152"/>
    <mergeCell ref="A5:R5"/>
    <mergeCell ref="K7:N7"/>
    <mergeCell ref="A7:A8"/>
    <mergeCell ref="B7:B8"/>
    <mergeCell ref="Q6:R6"/>
    <mergeCell ref="A1:R1"/>
    <mergeCell ref="A2:R2"/>
    <mergeCell ref="A3:R3"/>
    <mergeCell ref="O7:R7"/>
    <mergeCell ref="C7:J7"/>
    <mergeCell ref="A4:S4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7"/>
  <sheetViews>
    <sheetView showGridLines="0" showZeros="0" view="pageBreakPreview" zoomScale="75" zoomScaleNormal="75" zoomScaleSheetLayoutView="75" workbookViewId="0">
      <pane xSplit="2" ySplit="5" topLeftCell="E44" activePane="bottomRight" state="frozen"/>
      <selection pane="topRight" activeCell="C1" sqref="C1"/>
      <selection pane="bottomLeft" activeCell="A6" sqref="A6"/>
      <selection pane="bottomRight" activeCell="A2" sqref="A1:R65536"/>
    </sheetView>
  </sheetViews>
  <sheetFormatPr defaultColWidth="7.5546875" defaultRowHeight="15.6" x14ac:dyDescent="0.3"/>
  <cols>
    <col min="1" max="1" width="11" style="30" customWidth="1"/>
    <col min="2" max="2" width="57.44140625" style="27" customWidth="1"/>
    <col min="3" max="3" width="25" style="252" customWidth="1"/>
    <col min="4" max="4" width="21.33203125" style="253" customWidth="1"/>
    <col min="5" max="5" width="22.33203125" style="80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1" customWidth="1"/>
    <col min="11" max="11" width="23.109375" style="1" customWidth="1"/>
    <col min="12" max="12" width="19" style="1" customWidth="1"/>
    <col min="13" max="13" width="16.33203125" style="1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21" width="7.5546875" style="5"/>
    <col min="22" max="22" width="20.33203125" style="5" customWidth="1"/>
    <col min="23" max="16384" width="7.5546875" style="5"/>
  </cols>
  <sheetData>
    <row r="1" spans="1:22" ht="18" customHeight="1" x14ac:dyDescent="0.35">
      <c r="A1" s="270" t="s">
        <v>138</v>
      </c>
      <c r="B1" s="270"/>
      <c r="C1" s="270"/>
      <c r="D1" s="270"/>
      <c r="E1" s="233"/>
      <c r="F1" s="42"/>
      <c r="G1" s="42"/>
      <c r="H1" s="41"/>
      <c r="I1" s="41"/>
      <c r="J1" s="1" t="s">
        <v>23</v>
      </c>
    </row>
    <row r="2" spans="1:22" s="1" customFormat="1" x14ac:dyDescent="0.3">
      <c r="A2" s="29"/>
      <c r="B2" s="29" t="s">
        <v>23</v>
      </c>
      <c r="C2" s="234"/>
      <c r="D2" s="235"/>
      <c r="E2" s="236"/>
      <c r="F2" s="43"/>
      <c r="G2" s="190"/>
      <c r="H2" s="44"/>
      <c r="I2" s="43"/>
      <c r="J2" s="236"/>
      <c r="K2" s="237"/>
      <c r="L2" s="203"/>
      <c r="R2" s="1" t="s">
        <v>212</v>
      </c>
      <c r="S2" s="22"/>
      <c r="T2" s="22"/>
    </row>
    <row r="3" spans="1:22" s="22" customFormat="1" ht="20.399999999999999" x14ac:dyDescent="0.3">
      <c r="A3" s="266" t="s">
        <v>135</v>
      </c>
      <c r="B3" s="267" t="s">
        <v>24</v>
      </c>
      <c r="C3" s="269" t="s">
        <v>76</v>
      </c>
      <c r="D3" s="269"/>
      <c r="E3" s="269"/>
      <c r="F3" s="269"/>
      <c r="G3" s="269"/>
      <c r="H3" s="269"/>
      <c r="I3" s="269"/>
      <c r="J3" s="269" t="s">
        <v>77</v>
      </c>
      <c r="K3" s="269"/>
      <c r="L3" s="269"/>
      <c r="M3" s="269"/>
      <c r="N3" s="269" t="s">
        <v>78</v>
      </c>
      <c r="O3" s="269"/>
      <c r="P3" s="269"/>
      <c r="Q3" s="269"/>
      <c r="R3" s="269"/>
    </row>
    <row r="4" spans="1:22" s="57" customFormat="1" ht="128.25" customHeight="1" x14ac:dyDescent="0.25">
      <c r="A4" s="266"/>
      <c r="B4" s="267"/>
      <c r="C4" s="214" t="s">
        <v>262</v>
      </c>
      <c r="D4" s="208" t="s">
        <v>279</v>
      </c>
      <c r="E4" s="77" t="s">
        <v>83</v>
      </c>
      <c r="F4" s="70" t="s">
        <v>282</v>
      </c>
      <c r="G4" s="52" t="s">
        <v>281</v>
      </c>
      <c r="H4" s="58" t="s">
        <v>114</v>
      </c>
      <c r="I4" s="58" t="s">
        <v>201</v>
      </c>
      <c r="J4" s="58" t="s">
        <v>265</v>
      </c>
      <c r="K4" s="53" t="s">
        <v>83</v>
      </c>
      <c r="L4" s="53" t="s">
        <v>182</v>
      </c>
      <c r="M4" s="53" t="s">
        <v>10</v>
      </c>
      <c r="N4" s="54" t="s">
        <v>82</v>
      </c>
      <c r="O4" s="54" t="s">
        <v>266</v>
      </c>
      <c r="P4" s="53" t="s">
        <v>83</v>
      </c>
      <c r="Q4" s="53" t="s">
        <v>189</v>
      </c>
      <c r="R4" s="53" t="s">
        <v>10</v>
      </c>
      <c r="V4" s="57" t="s">
        <v>279</v>
      </c>
    </row>
    <row r="5" spans="1:22" s="11" customFormat="1" ht="13.8" x14ac:dyDescent="0.25">
      <c r="A5" s="16">
        <v>1</v>
      </c>
      <c r="B5" s="16">
        <v>2</v>
      </c>
      <c r="C5" s="76" t="s">
        <v>72</v>
      </c>
      <c r="D5" s="179" t="s">
        <v>181</v>
      </c>
      <c r="E5" s="76" t="s">
        <v>11</v>
      </c>
      <c r="F5" s="15" t="s">
        <v>105</v>
      </c>
      <c r="G5" s="15" t="s">
        <v>106</v>
      </c>
      <c r="H5" s="15" t="s">
        <v>73</v>
      </c>
      <c r="I5" s="15" t="s">
        <v>12</v>
      </c>
      <c r="J5" s="179" t="s">
        <v>13</v>
      </c>
      <c r="K5" s="179" t="s">
        <v>14</v>
      </c>
      <c r="L5" s="179" t="s">
        <v>15</v>
      </c>
      <c r="M5" s="179" t="s">
        <v>74</v>
      </c>
      <c r="N5" s="15"/>
      <c r="O5" s="15" t="s">
        <v>16</v>
      </c>
      <c r="P5" s="15" t="s">
        <v>71</v>
      </c>
      <c r="Q5" s="15" t="s">
        <v>101</v>
      </c>
      <c r="R5" s="15" t="s">
        <v>102</v>
      </c>
      <c r="S5" s="24"/>
      <c r="T5" s="24"/>
      <c r="V5" s="11" t="s">
        <v>181</v>
      </c>
    </row>
    <row r="6" spans="1:22" s="1" customFormat="1" ht="25.5" customHeight="1" x14ac:dyDescent="0.35">
      <c r="A6" s="59" t="s">
        <v>116</v>
      </c>
      <c r="B6" s="113" t="s">
        <v>59</v>
      </c>
      <c r="C6" s="140">
        <f>C7+C8+C9</f>
        <v>1432894.6991399999</v>
      </c>
      <c r="D6" s="140">
        <f>D7+D8+D9</f>
        <v>1026884.4536599998</v>
      </c>
      <c r="E6" s="140">
        <f>E7+E8+E9</f>
        <v>926616.28975000011</v>
      </c>
      <c r="F6" s="140">
        <f t="shared" ref="F6:F11" si="0">E6-D6</f>
        <v>-100268.16390999965</v>
      </c>
      <c r="G6" s="163">
        <f>IFERROR(E6/D6,"")</f>
        <v>0.9023569170293444</v>
      </c>
      <c r="H6" s="140">
        <f t="shared" ref="H6:H13" si="1">E6-C6</f>
        <v>-506278.40938999981</v>
      </c>
      <c r="I6" s="163">
        <f>IFERROR(E6/C6,"")</f>
        <v>0.64667437900785041</v>
      </c>
      <c r="J6" s="140">
        <f>J7+J9+J8</f>
        <v>66740.54896</v>
      </c>
      <c r="K6" s="140">
        <f>K7+K9+K8</f>
        <v>49864.35959</v>
      </c>
      <c r="L6" s="140">
        <f t="shared" ref="L6:L16" si="2">K6-J6</f>
        <v>-16876.18937</v>
      </c>
      <c r="M6" s="163">
        <f>IFERROR(K6/J6,"")</f>
        <v>0.74713739049233019</v>
      </c>
      <c r="N6" s="140" t="e">
        <f>#REF!+#REF!</f>
        <v>#REF!</v>
      </c>
      <c r="O6" s="140">
        <f t="shared" ref="O6:O13" si="3">C6+J6</f>
        <v>1499635.2481</v>
      </c>
      <c r="P6" s="140">
        <f t="shared" ref="P6:P13" si="4">E6+K6</f>
        <v>976480.64934000012</v>
      </c>
      <c r="Q6" s="140">
        <f>P6-O6</f>
        <v>-523154.59875999985</v>
      </c>
      <c r="R6" s="163">
        <f>IFERROR(P6/O6,"")</f>
        <v>0.65114543725027563</v>
      </c>
      <c r="S6" s="22"/>
      <c r="T6" s="22"/>
      <c r="V6" s="1">
        <f>V7+V8+V9</f>
        <v>252862.07702999999</v>
      </c>
    </row>
    <row r="7" spans="1:22" s="1" customFormat="1" ht="133.5" customHeight="1" x14ac:dyDescent="0.4">
      <c r="A7" s="238" t="s">
        <v>139</v>
      </c>
      <c r="B7" s="114" t="s">
        <v>155</v>
      </c>
      <c r="C7" s="142">
        <v>887968.59883999999</v>
      </c>
      <c r="D7" s="142">
        <v>642798.16535999975</v>
      </c>
      <c r="E7" s="142">
        <v>580290.04180000001</v>
      </c>
      <c r="F7" s="142">
        <f t="shared" si="0"/>
        <v>-62508.123559999745</v>
      </c>
      <c r="G7" s="191">
        <f t="shared" ref="G7:G48" si="5">IFERROR(E7/D7,"")</f>
        <v>0.90275621971479647</v>
      </c>
      <c r="H7" s="142">
        <f t="shared" si="1"/>
        <v>-307678.55703999999</v>
      </c>
      <c r="I7" s="191">
        <f t="shared" ref="I7:I48" si="6">IFERROR(E7/C7,"")</f>
        <v>0.65350288575301352</v>
      </c>
      <c r="J7" s="142">
        <v>29791.685430000001</v>
      </c>
      <c r="K7" s="142">
        <v>24241.951880000001</v>
      </c>
      <c r="L7" s="142">
        <f>K7-J7</f>
        <v>-5549.7335500000008</v>
      </c>
      <c r="M7" s="191">
        <f t="shared" ref="M7:M48" si="7">IFERROR(K7/J7,"")</f>
        <v>0.81371535480797397</v>
      </c>
      <c r="N7" s="142"/>
      <c r="O7" s="142">
        <f t="shared" si="3"/>
        <v>917760.28426999995</v>
      </c>
      <c r="P7" s="142">
        <f t="shared" si="4"/>
        <v>604531.99367999996</v>
      </c>
      <c r="Q7" s="142">
        <f t="shared" ref="Q7:Q66" si="8">P7-O7</f>
        <v>-313228.29058999999</v>
      </c>
      <c r="R7" s="191">
        <f t="shared" ref="R7:R48" si="9">IFERROR(P7/O7,"")</f>
        <v>0.65870358964253239</v>
      </c>
      <c r="S7" s="22"/>
      <c r="T7" s="22"/>
      <c r="V7" s="1">
        <v>161768.49982</v>
      </c>
    </row>
    <row r="8" spans="1:22" s="1" customFormat="1" ht="91.5" customHeight="1" x14ac:dyDescent="0.4">
      <c r="A8" s="238" t="s">
        <v>154</v>
      </c>
      <c r="B8" s="114" t="s">
        <v>156</v>
      </c>
      <c r="C8" s="142">
        <v>451338.25229999999</v>
      </c>
      <c r="D8" s="142">
        <v>317482.12830000004</v>
      </c>
      <c r="E8" s="142">
        <v>288042.15305000002</v>
      </c>
      <c r="F8" s="142">
        <f t="shared" si="0"/>
        <v>-29439.975250000018</v>
      </c>
      <c r="G8" s="191">
        <f t="shared" si="5"/>
        <v>0.90727044886702679</v>
      </c>
      <c r="H8" s="142">
        <f>E8-C8</f>
        <v>-163296.09924999997</v>
      </c>
      <c r="I8" s="191">
        <f t="shared" si="6"/>
        <v>0.63819574694178882</v>
      </c>
      <c r="J8" s="142">
        <v>4461.7531399999998</v>
      </c>
      <c r="K8" s="142">
        <v>2673.2431800000004</v>
      </c>
      <c r="L8" s="142">
        <f>K8-J8</f>
        <v>-1788.5099599999994</v>
      </c>
      <c r="M8" s="191">
        <f t="shared" si="7"/>
        <v>0.59914636604032301</v>
      </c>
      <c r="N8" s="142"/>
      <c r="O8" s="142">
        <f t="shared" si="3"/>
        <v>455800.00543999998</v>
      </c>
      <c r="P8" s="142">
        <f t="shared" si="4"/>
        <v>290715.39623000001</v>
      </c>
      <c r="Q8" s="142">
        <f>P8-O8</f>
        <v>-165084.60920999997</v>
      </c>
      <c r="R8" s="191">
        <f t="shared" si="9"/>
        <v>0.6378134988159162</v>
      </c>
      <c r="S8" s="22"/>
      <c r="T8" s="22"/>
      <c r="V8" s="1">
        <v>75428.592210000017</v>
      </c>
    </row>
    <row r="9" spans="1:22" s="48" customFormat="1" ht="51.75" customHeight="1" x14ac:dyDescent="0.4">
      <c r="A9" s="238" t="s">
        <v>117</v>
      </c>
      <c r="B9" s="114" t="s">
        <v>157</v>
      </c>
      <c r="C9" s="142">
        <v>93587.847999999998</v>
      </c>
      <c r="D9" s="142">
        <v>66604.160000000003</v>
      </c>
      <c r="E9" s="142">
        <v>58284.094899999996</v>
      </c>
      <c r="F9" s="142">
        <f t="shared" si="0"/>
        <v>-8320.0651000000071</v>
      </c>
      <c r="G9" s="191">
        <f t="shared" si="5"/>
        <v>0.87508190028971156</v>
      </c>
      <c r="H9" s="142">
        <f>E9-C9</f>
        <v>-35303.753100000002</v>
      </c>
      <c r="I9" s="191">
        <f t="shared" si="6"/>
        <v>0.62277417576692218</v>
      </c>
      <c r="J9" s="142">
        <v>32487.110390000002</v>
      </c>
      <c r="K9" s="142">
        <v>22949.164530000002</v>
      </c>
      <c r="L9" s="142">
        <f t="shared" si="2"/>
        <v>-9537.9458599999998</v>
      </c>
      <c r="M9" s="191">
        <f t="shared" si="7"/>
        <v>0.70640830330862803</v>
      </c>
      <c r="N9" s="142" t="e">
        <f>#REF!+#REF!</f>
        <v>#REF!</v>
      </c>
      <c r="O9" s="142">
        <f t="shared" si="3"/>
        <v>126074.95839</v>
      </c>
      <c r="P9" s="142">
        <f t="shared" si="4"/>
        <v>81233.259430000006</v>
      </c>
      <c r="Q9" s="142">
        <f>P9-O9</f>
        <v>-44841.698959999994</v>
      </c>
      <c r="R9" s="191">
        <f t="shared" si="9"/>
        <v>0.64432509411356076</v>
      </c>
      <c r="S9" s="47"/>
      <c r="T9" s="47"/>
      <c r="V9" s="48">
        <v>15664.985000000001</v>
      </c>
    </row>
    <row r="10" spans="1:22" s="1" customFormat="1" ht="24.75" customHeight="1" x14ac:dyDescent="0.35">
      <c r="A10" s="59" t="s">
        <v>118</v>
      </c>
      <c r="B10" s="113" t="s">
        <v>60</v>
      </c>
      <c r="C10" s="140">
        <v>7038515.2674799999</v>
      </c>
      <c r="D10" s="140">
        <v>4968215.3059400013</v>
      </c>
      <c r="E10" s="140">
        <v>4497293.31862</v>
      </c>
      <c r="F10" s="140">
        <f t="shared" si="0"/>
        <v>-470921.98732000124</v>
      </c>
      <c r="G10" s="163">
        <f t="shared" si="5"/>
        <v>0.90521304767992505</v>
      </c>
      <c r="H10" s="140">
        <f t="shared" si="1"/>
        <v>-2541221.9488599999</v>
      </c>
      <c r="I10" s="163">
        <f t="shared" si="6"/>
        <v>0.63895482892518696</v>
      </c>
      <c r="J10" s="140">
        <v>972471.91978999996</v>
      </c>
      <c r="K10" s="140">
        <v>413277.90149000002</v>
      </c>
      <c r="L10" s="140">
        <f t="shared" si="2"/>
        <v>-559194.01829999988</v>
      </c>
      <c r="M10" s="163">
        <f t="shared" si="7"/>
        <v>0.42497669401009042</v>
      </c>
      <c r="N10" s="140" t="e">
        <f>#REF!+#REF!</f>
        <v>#REF!</v>
      </c>
      <c r="O10" s="140">
        <f t="shared" si="3"/>
        <v>8010987.1872699996</v>
      </c>
      <c r="P10" s="140">
        <f t="shared" si="4"/>
        <v>4910571.2201100001</v>
      </c>
      <c r="Q10" s="140">
        <f t="shared" si="8"/>
        <v>-3100415.9671599995</v>
      </c>
      <c r="R10" s="163">
        <f t="shared" si="9"/>
        <v>0.61297953739249889</v>
      </c>
      <c r="S10" s="22"/>
      <c r="T10" s="22"/>
      <c r="V10" s="1">
        <v>1198239.4765299996</v>
      </c>
    </row>
    <row r="11" spans="1:22" s="1" customFormat="1" ht="29.25" customHeight="1" x14ac:dyDescent="0.35">
      <c r="A11" s="59" t="s">
        <v>107</v>
      </c>
      <c r="B11" s="115" t="s">
        <v>202</v>
      </c>
      <c r="C11" s="140">
        <v>413752.77583</v>
      </c>
      <c r="D11" s="140">
        <v>302353.51683000004</v>
      </c>
      <c r="E11" s="140">
        <v>248076.26199</v>
      </c>
      <c r="F11" s="140">
        <f t="shared" si="0"/>
        <v>-54277.254840000038</v>
      </c>
      <c r="G11" s="163">
        <f t="shared" si="5"/>
        <v>0.82048412927666481</v>
      </c>
      <c r="H11" s="140">
        <f t="shared" si="1"/>
        <v>-165676.51384</v>
      </c>
      <c r="I11" s="163">
        <f t="shared" si="6"/>
        <v>0.59957606687315113</v>
      </c>
      <c r="J11" s="140">
        <v>192349.93799000001</v>
      </c>
      <c r="K11" s="140">
        <v>46728.769990000001</v>
      </c>
      <c r="L11" s="140">
        <f t="shared" si="2"/>
        <v>-145621.16800000001</v>
      </c>
      <c r="M11" s="163">
        <f t="shared" si="7"/>
        <v>0.24293623631128677</v>
      </c>
      <c r="N11" s="140" t="e">
        <f>#REF!+#REF!</f>
        <v>#REF!</v>
      </c>
      <c r="O11" s="140">
        <f t="shared" si="3"/>
        <v>606102.71381999995</v>
      </c>
      <c r="P11" s="140">
        <f t="shared" si="4"/>
        <v>294805.03197999997</v>
      </c>
      <c r="Q11" s="140">
        <f t="shared" si="8"/>
        <v>-311297.68183999998</v>
      </c>
      <c r="R11" s="163">
        <f t="shared" si="9"/>
        <v>0.48639450914511334</v>
      </c>
      <c r="S11" s="22"/>
      <c r="T11" s="22"/>
      <c r="V11" s="1">
        <v>100769.05133</v>
      </c>
    </row>
    <row r="12" spans="1:22" s="1" customFormat="1" ht="47.25" customHeight="1" x14ac:dyDescent="0.35">
      <c r="A12" s="174" t="s">
        <v>108</v>
      </c>
      <c r="B12" s="116" t="s">
        <v>61</v>
      </c>
      <c r="C12" s="140">
        <f>SUM(C13:C30)</f>
        <v>734917.02506999997</v>
      </c>
      <c r="D12" s="140">
        <f>SUM(D13:D30)</f>
        <v>520511.02807000006</v>
      </c>
      <c r="E12" s="140">
        <f>SUM(E13:E30)</f>
        <v>432097.45435000001</v>
      </c>
      <c r="F12" s="140">
        <f t="shared" ref="F12:F79" si="10">E12-D12</f>
        <v>-88413.573720000044</v>
      </c>
      <c r="G12" s="163">
        <f t="shared" si="5"/>
        <v>0.8301408251659369</v>
      </c>
      <c r="H12" s="140">
        <f t="shared" si="1"/>
        <v>-302819.57071999996</v>
      </c>
      <c r="I12" s="163">
        <f t="shared" si="6"/>
        <v>0.5879540677518571</v>
      </c>
      <c r="J12" s="140">
        <f>SUM(J13:J30)</f>
        <v>215547.85440999997</v>
      </c>
      <c r="K12" s="140">
        <f>SUM(K13:K30)</f>
        <v>133466.94481000002</v>
      </c>
      <c r="L12" s="140">
        <f t="shared" si="2"/>
        <v>-82080.909599999955</v>
      </c>
      <c r="M12" s="163">
        <f t="shared" si="7"/>
        <v>0.61919867017617614</v>
      </c>
      <c r="N12" s="140" t="e">
        <f>#REF!+#REF!</f>
        <v>#REF!</v>
      </c>
      <c r="O12" s="140">
        <f t="shared" si="3"/>
        <v>950464.87947999989</v>
      </c>
      <c r="P12" s="140">
        <f t="shared" si="4"/>
        <v>565564.39916000003</v>
      </c>
      <c r="Q12" s="140">
        <f t="shared" si="8"/>
        <v>-384900.48031999986</v>
      </c>
      <c r="R12" s="163">
        <f t="shared" si="9"/>
        <v>0.59503976566648187</v>
      </c>
      <c r="S12" s="22"/>
      <c r="T12" s="22"/>
      <c r="V12" s="1">
        <f>SUM(V13:V30)</f>
        <v>119009.23937000001</v>
      </c>
    </row>
    <row r="13" spans="1:22" s="194" customFormat="1" ht="108" customHeight="1" x14ac:dyDescent="0.4">
      <c r="A13" s="192" t="s">
        <v>120</v>
      </c>
      <c r="B13" s="114" t="s">
        <v>183</v>
      </c>
      <c r="C13" s="142">
        <v>159336.54847000001</v>
      </c>
      <c r="D13" s="142">
        <v>104776.72847</v>
      </c>
      <c r="E13" s="142">
        <v>100837.11904000001</v>
      </c>
      <c r="F13" s="142">
        <f t="shared" si="10"/>
        <v>-3939.6094299999968</v>
      </c>
      <c r="G13" s="191">
        <f t="shared" si="5"/>
        <v>0.9623999576286828</v>
      </c>
      <c r="H13" s="142">
        <f t="shared" si="1"/>
        <v>-58499.429430000004</v>
      </c>
      <c r="I13" s="191">
        <f t="shared" si="6"/>
        <v>0.63285617774622305</v>
      </c>
      <c r="J13" s="142"/>
      <c r="K13" s="142"/>
      <c r="L13" s="142">
        <f t="shared" si="2"/>
        <v>0</v>
      </c>
      <c r="M13" s="191" t="str">
        <f t="shared" si="7"/>
        <v/>
      </c>
      <c r="N13" s="142" t="e">
        <f>#REF!+#REF!</f>
        <v>#REF!</v>
      </c>
      <c r="O13" s="142">
        <f t="shared" si="3"/>
        <v>159336.54847000001</v>
      </c>
      <c r="P13" s="142">
        <f t="shared" si="4"/>
        <v>100837.11904000001</v>
      </c>
      <c r="Q13" s="142">
        <f t="shared" si="8"/>
        <v>-58499.429430000004</v>
      </c>
      <c r="R13" s="191">
        <f t="shared" si="9"/>
        <v>0.63285617774622305</v>
      </c>
      <c r="S13" s="193"/>
      <c r="T13" s="193"/>
      <c r="V13" s="194">
        <v>25493.514999999999</v>
      </c>
    </row>
    <row r="14" spans="1:22" s="194" customFormat="1" ht="66.75" customHeight="1" x14ac:dyDescent="0.4">
      <c r="A14" s="192">
        <v>3050</v>
      </c>
      <c r="B14" s="114" t="s">
        <v>158</v>
      </c>
      <c r="C14" s="142">
        <v>1000</v>
      </c>
      <c r="D14" s="142">
        <v>800</v>
      </c>
      <c r="E14" s="142">
        <v>509.61483000000004</v>
      </c>
      <c r="F14" s="142">
        <f t="shared" ref="F14:F21" si="11">E14-D14</f>
        <v>-290.38516999999996</v>
      </c>
      <c r="G14" s="191">
        <f t="shared" si="5"/>
        <v>0.63701853750000004</v>
      </c>
      <c r="H14" s="142">
        <f t="shared" ref="H14:H21" si="12">E14-C14</f>
        <v>-490.38516999999996</v>
      </c>
      <c r="I14" s="191">
        <f t="shared" si="6"/>
        <v>0.50961483000000007</v>
      </c>
      <c r="J14" s="142">
        <v>0</v>
      </c>
      <c r="K14" s="142">
        <v>0</v>
      </c>
      <c r="L14" s="142">
        <f t="shared" si="2"/>
        <v>0</v>
      </c>
      <c r="M14" s="191" t="str">
        <f t="shared" si="7"/>
        <v/>
      </c>
      <c r="N14" s="142"/>
      <c r="O14" s="142">
        <f t="shared" ref="O14:O27" si="13">C14+J14</f>
        <v>1000</v>
      </c>
      <c r="P14" s="142">
        <f t="shared" ref="P14:P27" si="14">E14+K14</f>
        <v>509.61483000000004</v>
      </c>
      <c r="Q14" s="142">
        <f t="shared" ref="Q14:Q27" si="15">P14-O14</f>
        <v>-490.38516999999996</v>
      </c>
      <c r="R14" s="191">
        <f t="shared" si="9"/>
        <v>0.50961483000000007</v>
      </c>
      <c r="S14" s="193"/>
      <c r="T14" s="193"/>
      <c r="V14" s="194">
        <v>200</v>
      </c>
    </row>
    <row r="15" spans="1:22" s="194" customFormat="1" ht="23.25" hidden="1" customHeight="1" x14ac:dyDescent="0.4">
      <c r="A15" s="192">
        <v>3070</v>
      </c>
      <c r="B15" s="114" t="s">
        <v>227</v>
      </c>
      <c r="C15" s="142">
        <v>0</v>
      </c>
      <c r="D15" s="142">
        <v>0</v>
      </c>
      <c r="E15" s="142">
        <v>0</v>
      </c>
      <c r="F15" s="142"/>
      <c r="G15" s="191" t="str">
        <f t="shared" si="5"/>
        <v/>
      </c>
      <c r="H15" s="142">
        <f t="shared" si="12"/>
        <v>0</v>
      </c>
      <c r="I15" s="191" t="str">
        <f t="shared" si="6"/>
        <v/>
      </c>
      <c r="J15" s="142">
        <v>0</v>
      </c>
      <c r="K15" s="142">
        <v>0</v>
      </c>
      <c r="L15" s="142">
        <f t="shared" si="2"/>
        <v>0</v>
      </c>
      <c r="M15" s="191" t="str">
        <f t="shared" si="7"/>
        <v/>
      </c>
      <c r="N15" s="142"/>
      <c r="O15" s="142">
        <f>C15+J15</f>
        <v>0</v>
      </c>
      <c r="P15" s="142">
        <f>E15+K15</f>
        <v>0</v>
      </c>
      <c r="Q15" s="142">
        <f>P15-O15</f>
        <v>0</v>
      </c>
      <c r="R15" s="191"/>
      <c r="S15" s="193"/>
      <c r="T15" s="193"/>
    </row>
    <row r="16" spans="1:22" s="194" customFormat="1" ht="60.75" customHeight="1" x14ac:dyDescent="0.4">
      <c r="A16" s="192">
        <v>3090</v>
      </c>
      <c r="B16" s="114" t="s">
        <v>159</v>
      </c>
      <c r="C16" s="142">
        <v>410</v>
      </c>
      <c r="D16" s="142">
        <v>293.2</v>
      </c>
      <c r="E16" s="142">
        <v>123.03013</v>
      </c>
      <c r="F16" s="142">
        <f t="shared" si="11"/>
        <v>-170.16987</v>
      </c>
      <c r="G16" s="191">
        <f t="shared" si="5"/>
        <v>0.4196116302864939</v>
      </c>
      <c r="H16" s="142">
        <f t="shared" si="12"/>
        <v>-286.96987000000001</v>
      </c>
      <c r="I16" s="191">
        <f t="shared" si="6"/>
        <v>0.30007348780487803</v>
      </c>
      <c r="J16" s="142">
        <v>0</v>
      </c>
      <c r="K16" s="142">
        <v>0</v>
      </c>
      <c r="L16" s="142">
        <f t="shared" si="2"/>
        <v>0</v>
      </c>
      <c r="M16" s="191" t="str">
        <f t="shared" si="7"/>
        <v/>
      </c>
      <c r="N16" s="142"/>
      <c r="O16" s="142">
        <f t="shared" si="13"/>
        <v>410</v>
      </c>
      <c r="P16" s="142">
        <f t="shared" si="14"/>
        <v>123.03013</v>
      </c>
      <c r="Q16" s="142">
        <f t="shared" si="15"/>
        <v>-286.96987000000001</v>
      </c>
      <c r="R16" s="191">
        <f t="shared" si="9"/>
        <v>0.30007348780487803</v>
      </c>
      <c r="S16" s="193"/>
      <c r="T16" s="193"/>
      <c r="V16" s="194">
        <v>56.75</v>
      </c>
    </row>
    <row r="17" spans="1:22" s="194" customFormat="1" ht="102" customHeight="1" x14ac:dyDescent="0.4">
      <c r="A17" s="195" t="s">
        <v>109</v>
      </c>
      <c r="B17" s="185" t="s">
        <v>184</v>
      </c>
      <c r="C17" s="142">
        <v>201982.17965000001</v>
      </c>
      <c r="D17" s="142">
        <v>137518.29965</v>
      </c>
      <c r="E17" s="142">
        <v>123378.59109999999</v>
      </c>
      <c r="F17" s="142">
        <f t="shared" si="11"/>
        <v>-14139.70855000001</v>
      </c>
      <c r="G17" s="191">
        <f t="shared" si="5"/>
        <v>0.89717944022004925</v>
      </c>
      <c r="H17" s="142">
        <f t="shared" si="12"/>
        <v>-78603.588550000015</v>
      </c>
      <c r="I17" s="191">
        <f t="shared" si="6"/>
        <v>0.61083899239919892</v>
      </c>
      <c r="J17" s="142">
        <v>73962.199619999999</v>
      </c>
      <c r="K17" s="142">
        <v>35945.404170000002</v>
      </c>
      <c r="L17" s="142">
        <f>K17-J17</f>
        <v>-38016.795449999998</v>
      </c>
      <c r="M17" s="191">
        <f t="shared" si="7"/>
        <v>0.48599695999684767</v>
      </c>
      <c r="N17" s="142" t="e">
        <f>#REF!+#REF!</f>
        <v>#REF!</v>
      </c>
      <c r="O17" s="142">
        <f t="shared" si="13"/>
        <v>275944.37927000003</v>
      </c>
      <c r="P17" s="142">
        <f t="shared" si="14"/>
        <v>159323.99526999998</v>
      </c>
      <c r="Q17" s="142">
        <f t="shared" si="15"/>
        <v>-116620.38400000005</v>
      </c>
      <c r="R17" s="191">
        <f t="shared" si="9"/>
        <v>0.57737720801375014</v>
      </c>
      <c r="S17" s="193"/>
      <c r="T17" s="193"/>
      <c r="V17" s="194">
        <v>36105.313029999998</v>
      </c>
    </row>
    <row r="18" spans="1:22" s="194" customFormat="1" ht="52.5" customHeight="1" x14ac:dyDescent="0.4">
      <c r="A18" s="192" t="s">
        <v>110</v>
      </c>
      <c r="B18" s="114" t="s">
        <v>185</v>
      </c>
      <c r="C18" s="142">
        <v>9937</v>
      </c>
      <c r="D18" s="142">
        <v>6545.6289999999999</v>
      </c>
      <c r="E18" s="142">
        <v>5407.4363400000002</v>
      </c>
      <c r="F18" s="142">
        <f t="shared" si="11"/>
        <v>-1138.1926599999997</v>
      </c>
      <c r="G18" s="191">
        <f t="shared" si="5"/>
        <v>0.82611408926475982</v>
      </c>
      <c r="H18" s="142">
        <f t="shared" si="12"/>
        <v>-4529.5636599999998</v>
      </c>
      <c r="I18" s="191">
        <f t="shared" si="6"/>
        <v>0.54417191707758883</v>
      </c>
      <c r="J18" s="142">
        <v>447.58240999999998</v>
      </c>
      <c r="K18" s="142">
        <v>439.45240999999999</v>
      </c>
      <c r="L18" s="142">
        <f>K18-J18</f>
        <v>-8.1299999999999955</v>
      </c>
      <c r="M18" s="191">
        <f t="shared" si="7"/>
        <v>0.98183574729846956</v>
      </c>
      <c r="N18" s="142"/>
      <c r="O18" s="142">
        <f t="shared" si="13"/>
        <v>10384.582409999999</v>
      </c>
      <c r="P18" s="142">
        <f t="shared" si="14"/>
        <v>5846.8887500000001</v>
      </c>
      <c r="Q18" s="142">
        <f t="shared" si="15"/>
        <v>-4537.693659999999</v>
      </c>
      <c r="R18" s="191">
        <f t="shared" si="9"/>
        <v>0.56303551930693385</v>
      </c>
      <c r="S18" s="193"/>
      <c r="T18" s="193"/>
      <c r="V18" s="194">
        <v>1550</v>
      </c>
    </row>
    <row r="19" spans="1:22" s="194" customFormat="1" ht="54.75" customHeight="1" x14ac:dyDescent="0.4">
      <c r="A19" s="192">
        <v>3120</v>
      </c>
      <c r="B19" s="114" t="s">
        <v>186</v>
      </c>
      <c r="C19" s="142">
        <v>116172.14917</v>
      </c>
      <c r="D19" s="142">
        <v>80085.102169999998</v>
      </c>
      <c r="E19" s="142">
        <v>69219.095870000005</v>
      </c>
      <c r="F19" s="142">
        <f t="shared" si="11"/>
        <v>-10866.006299999994</v>
      </c>
      <c r="G19" s="191">
        <f t="shared" si="5"/>
        <v>0.86431925532249099</v>
      </c>
      <c r="H19" s="142">
        <f t="shared" si="12"/>
        <v>-46953.0533</v>
      </c>
      <c r="I19" s="191">
        <f t="shared" si="6"/>
        <v>0.59583210231144601</v>
      </c>
      <c r="J19" s="142">
        <v>5700.2893300000005</v>
      </c>
      <c r="K19" s="142">
        <v>3926.1750999999999</v>
      </c>
      <c r="L19" s="142">
        <f>K19-J19</f>
        <v>-1774.1142300000006</v>
      </c>
      <c r="M19" s="191">
        <f t="shared" si="7"/>
        <v>0.68876768751666151</v>
      </c>
      <c r="N19" s="142"/>
      <c r="O19" s="142">
        <f t="shared" si="13"/>
        <v>121872.4385</v>
      </c>
      <c r="P19" s="142">
        <f t="shared" si="14"/>
        <v>73145.270969999998</v>
      </c>
      <c r="Q19" s="142">
        <f t="shared" si="15"/>
        <v>-48727.167530000006</v>
      </c>
      <c r="R19" s="191">
        <f t="shared" si="9"/>
        <v>0.60017894013009343</v>
      </c>
      <c r="S19" s="193"/>
      <c r="T19" s="193"/>
      <c r="V19" s="194">
        <v>11127.645970000001</v>
      </c>
    </row>
    <row r="20" spans="1:22" s="194" customFormat="1" ht="93.75" customHeight="1" x14ac:dyDescent="0.4">
      <c r="A20" s="192" t="s">
        <v>111</v>
      </c>
      <c r="B20" s="114" t="s">
        <v>252</v>
      </c>
      <c r="C20" s="142">
        <v>9050.4</v>
      </c>
      <c r="D20" s="142">
        <v>6362.5199999999995</v>
      </c>
      <c r="E20" s="142">
        <v>4391.8249400000004</v>
      </c>
      <c r="F20" s="142">
        <f t="shared" si="11"/>
        <v>-1970.6950599999991</v>
      </c>
      <c r="G20" s="191">
        <f t="shared" si="5"/>
        <v>0.69026501134770513</v>
      </c>
      <c r="H20" s="142">
        <f t="shared" si="12"/>
        <v>-4658.5750599999992</v>
      </c>
      <c r="I20" s="191">
        <f t="shared" si="6"/>
        <v>0.48526307566516402</v>
      </c>
      <c r="J20" s="142">
        <v>1278.10277</v>
      </c>
      <c r="K20" s="142">
        <v>278.10277000000002</v>
      </c>
      <c r="L20" s="142">
        <f>K20-J20</f>
        <v>-1000</v>
      </c>
      <c r="M20" s="191">
        <f t="shared" si="7"/>
        <v>0.21759030379067251</v>
      </c>
      <c r="N20" s="142"/>
      <c r="O20" s="142">
        <f t="shared" si="13"/>
        <v>10328.502769999999</v>
      </c>
      <c r="P20" s="142">
        <f t="shared" si="14"/>
        <v>4669.9277100000008</v>
      </c>
      <c r="Q20" s="142">
        <f t="shared" si="15"/>
        <v>-5658.5750599999983</v>
      </c>
      <c r="R20" s="191">
        <f t="shared" si="9"/>
        <v>0.45213985163117704</v>
      </c>
      <c r="S20" s="193"/>
      <c r="T20" s="193"/>
      <c r="V20" s="194">
        <v>1077.4199999999998</v>
      </c>
    </row>
    <row r="21" spans="1:22" s="194" customFormat="1" ht="112.5" customHeight="1" x14ac:dyDescent="0.4">
      <c r="A21" s="192" t="s">
        <v>112</v>
      </c>
      <c r="B21" s="114" t="s">
        <v>187</v>
      </c>
      <c r="C21" s="142">
        <v>7951.2539999999999</v>
      </c>
      <c r="D21" s="142">
        <v>7951.2539999999999</v>
      </c>
      <c r="E21" s="142">
        <v>1611.252</v>
      </c>
      <c r="F21" s="142">
        <f t="shared" si="11"/>
        <v>-6340.0020000000004</v>
      </c>
      <c r="G21" s="191">
        <f t="shared" si="5"/>
        <v>0.20264124375853168</v>
      </c>
      <c r="H21" s="142">
        <f t="shared" si="12"/>
        <v>-6340.0020000000004</v>
      </c>
      <c r="I21" s="191">
        <f t="shared" si="6"/>
        <v>0.20264124375853168</v>
      </c>
      <c r="J21" s="142">
        <v>52.210050000000003</v>
      </c>
      <c r="K21" s="142">
        <v>0</v>
      </c>
      <c r="L21" s="142">
        <f>K21-J21</f>
        <v>-52.210050000000003</v>
      </c>
      <c r="M21" s="191">
        <f t="shared" si="7"/>
        <v>0</v>
      </c>
      <c r="N21" s="142" t="e">
        <f>#REF!+#REF!</f>
        <v>#REF!</v>
      </c>
      <c r="O21" s="142">
        <f t="shared" si="13"/>
        <v>8003.4640499999996</v>
      </c>
      <c r="P21" s="142">
        <f t="shared" si="14"/>
        <v>1611.252</v>
      </c>
      <c r="Q21" s="142">
        <f t="shared" si="15"/>
        <v>-6392.2120500000001</v>
      </c>
      <c r="R21" s="191">
        <f t="shared" si="9"/>
        <v>0.20131932747295841</v>
      </c>
      <c r="S21" s="193"/>
      <c r="T21" s="193"/>
      <c r="V21" s="194">
        <v>20</v>
      </c>
    </row>
    <row r="22" spans="1:22" s="194" customFormat="1" ht="150" customHeight="1" x14ac:dyDescent="0.4">
      <c r="A22" s="192">
        <v>3160</v>
      </c>
      <c r="B22" s="114" t="s">
        <v>160</v>
      </c>
      <c r="C22" s="142">
        <v>22623.66</v>
      </c>
      <c r="D22" s="142">
        <v>15317.196</v>
      </c>
      <c r="E22" s="142">
        <v>12261.42302</v>
      </c>
      <c r="F22" s="142">
        <f>E22-D22</f>
        <v>-3055.7729799999997</v>
      </c>
      <c r="G22" s="191">
        <f t="shared" si="5"/>
        <v>0.80050049761065933</v>
      </c>
      <c r="H22" s="142">
        <f>E22-C22</f>
        <v>-10362.23698</v>
      </c>
      <c r="I22" s="191">
        <f t="shared" si="6"/>
        <v>0.54197344815118331</v>
      </c>
      <c r="J22" s="142">
        <v>0</v>
      </c>
      <c r="K22" s="142">
        <v>0</v>
      </c>
      <c r="L22" s="142">
        <f t="shared" ref="L22:L30" si="16">K22-J22</f>
        <v>0</v>
      </c>
      <c r="M22" s="191" t="str">
        <f t="shared" si="7"/>
        <v/>
      </c>
      <c r="N22" s="142"/>
      <c r="O22" s="142">
        <f t="shared" si="13"/>
        <v>22623.66</v>
      </c>
      <c r="P22" s="142">
        <f>E22+K22</f>
        <v>12261.42302</v>
      </c>
      <c r="Q22" s="142">
        <f t="shared" si="15"/>
        <v>-10362.23698</v>
      </c>
      <c r="R22" s="191">
        <f t="shared" si="9"/>
        <v>0.54197344815118331</v>
      </c>
      <c r="S22" s="193"/>
      <c r="T22" s="193"/>
      <c r="V22" s="194">
        <v>3789.06</v>
      </c>
    </row>
    <row r="23" spans="1:22" s="194" customFormat="1" ht="50.25" customHeight="1" x14ac:dyDescent="0.4">
      <c r="A23" s="192">
        <v>3170</v>
      </c>
      <c r="B23" s="114" t="s">
        <v>162</v>
      </c>
      <c r="C23" s="142">
        <v>500</v>
      </c>
      <c r="D23" s="142">
        <v>275</v>
      </c>
      <c r="E23" s="142">
        <v>265.73758000000004</v>
      </c>
      <c r="F23" s="142">
        <f>E23-D23</f>
        <v>-9.2624199999999632</v>
      </c>
      <c r="G23" s="191">
        <f t="shared" si="5"/>
        <v>0.96631847272727289</v>
      </c>
      <c r="H23" s="142">
        <f>E23-C23</f>
        <v>-234.26241999999996</v>
      </c>
      <c r="I23" s="191">
        <f t="shared" si="6"/>
        <v>0.53147516000000006</v>
      </c>
      <c r="J23" s="142">
        <v>0</v>
      </c>
      <c r="K23" s="142">
        <v>0</v>
      </c>
      <c r="L23" s="142">
        <f t="shared" si="16"/>
        <v>0</v>
      </c>
      <c r="M23" s="191" t="str">
        <f t="shared" si="7"/>
        <v/>
      </c>
      <c r="N23" s="142"/>
      <c r="O23" s="142">
        <f t="shared" si="13"/>
        <v>500</v>
      </c>
      <c r="P23" s="142">
        <f>E23+K23</f>
        <v>265.73758000000004</v>
      </c>
      <c r="Q23" s="142">
        <f t="shared" si="15"/>
        <v>-234.26241999999996</v>
      </c>
      <c r="R23" s="191">
        <f t="shared" si="9"/>
        <v>0.53147516000000006</v>
      </c>
      <c r="S23" s="193"/>
      <c r="T23" s="193"/>
      <c r="V23" s="194">
        <v>0</v>
      </c>
    </row>
    <row r="24" spans="1:22" s="194" customFormat="1" ht="126" hidden="1" customHeight="1" x14ac:dyDescent="0.4">
      <c r="A24" s="192" t="s">
        <v>121</v>
      </c>
      <c r="B24" s="114" t="s">
        <v>188</v>
      </c>
      <c r="C24" s="142">
        <v>0</v>
      </c>
      <c r="D24" s="142">
        <v>0</v>
      </c>
      <c r="E24" s="142">
        <v>0</v>
      </c>
      <c r="F24" s="142">
        <f t="shared" si="10"/>
        <v>0</v>
      </c>
      <c r="G24" s="191" t="str">
        <f t="shared" si="5"/>
        <v/>
      </c>
      <c r="H24" s="142">
        <f t="shared" ref="H24:H34" si="17">E24-C24</f>
        <v>0</v>
      </c>
      <c r="I24" s="191" t="str">
        <f t="shared" si="6"/>
        <v/>
      </c>
      <c r="J24" s="142">
        <v>0</v>
      </c>
      <c r="K24" s="142">
        <v>0</v>
      </c>
      <c r="L24" s="142">
        <f t="shared" si="16"/>
        <v>0</v>
      </c>
      <c r="M24" s="191" t="str">
        <f t="shared" si="7"/>
        <v/>
      </c>
      <c r="N24" s="142" t="e">
        <f>#REF!+#REF!</f>
        <v>#REF!</v>
      </c>
      <c r="O24" s="142">
        <f t="shared" si="13"/>
        <v>0</v>
      </c>
      <c r="P24" s="142">
        <f t="shared" si="14"/>
        <v>0</v>
      </c>
      <c r="Q24" s="142">
        <f t="shared" si="15"/>
        <v>0</v>
      </c>
      <c r="R24" s="191" t="str">
        <f t="shared" si="9"/>
        <v/>
      </c>
      <c r="S24" s="193"/>
      <c r="T24" s="193"/>
    </row>
    <row r="25" spans="1:22" s="194" customFormat="1" ht="48.75" customHeight="1" x14ac:dyDescent="0.4">
      <c r="A25" s="192" t="s">
        <v>122</v>
      </c>
      <c r="B25" s="114" t="s">
        <v>119</v>
      </c>
      <c r="C25" s="142">
        <v>33073.872000000003</v>
      </c>
      <c r="D25" s="142">
        <v>24048.057000000001</v>
      </c>
      <c r="E25" s="142">
        <v>17883.999510000001</v>
      </c>
      <c r="F25" s="142">
        <f t="shared" si="10"/>
        <v>-6164.0574899999992</v>
      </c>
      <c r="G25" s="191">
        <f t="shared" si="5"/>
        <v>0.7436775249659463</v>
      </c>
      <c r="H25" s="142">
        <f t="shared" si="17"/>
        <v>-15189.872490000002</v>
      </c>
      <c r="I25" s="191">
        <f t="shared" si="6"/>
        <v>0.54072893279625678</v>
      </c>
      <c r="J25" s="142">
        <v>0</v>
      </c>
      <c r="K25" s="142">
        <v>0</v>
      </c>
      <c r="L25" s="142">
        <f t="shared" si="16"/>
        <v>0</v>
      </c>
      <c r="M25" s="191" t="str">
        <f t="shared" si="7"/>
        <v/>
      </c>
      <c r="N25" s="142" t="e">
        <f>#REF!+#REF!</f>
        <v>#REF!</v>
      </c>
      <c r="O25" s="142">
        <f t="shared" si="13"/>
        <v>33073.872000000003</v>
      </c>
      <c r="P25" s="142">
        <f t="shared" si="14"/>
        <v>17883.999510000001</v>
      </c>
      <c r="Q25" s="142">
        <f t="shared" si="15"/>
        <v>-15189.872490000002</v>
      </c>
      <c r="R25" s="191">
        <f t="shared" si="9"/>
        <v>0.54072893279625678</v>
      </c>
      <c r="S25" s="193"/>
      <c r="T25" s="193"/>
      <c r="V25" s="194">
        <v>2795.9650000000001</v>
      </c>
    </row>
    <row r="26" spans="1:22" s="194" customFormat="1" ht="66.75" customHeight="1" x14ac:dyDescent="0.4">
      <c r="A26" s="192">
        <v>3200</v>
      </c>
      <c r="B26" s="114" t="s">
        <v>161</v>
      </c>
      <c r="C26" s="142">
        <v>9716.4</v>
      </c>
      <c r="D26" s="142">
        <v>6686.4000000000005</v>
      </c>
      <c r="E26" s="142">
        <v>6250.8870299999999</v>
      </c>
      <c r="F26" s="142">
        <f>E26-D26</f>
        <v>-435.51297000000068</v>
      </c>
      <c r="G26" s="191">
        <f t="shared" si="5"/>
        <v>0.93486585157932511</v>
      </c>
      <c r="H26" s="142">
        <f>E26-C26</f>
        <v>-3465.5129699999998</v>
      </c>
      <c r="I26" s="191">
        <f t="shared" si="6"/>
        <v>0.64333364517722613</v>
      </c>
      <c r="J26" s="142">
        <v>696.18318999999997</v>
      </c>
      <c r="K26" s="142">
        <v>36.049059999999997</v>
      </c>
      <c r="L26" s="142">
        <f t="shared" si="16"/>
        <v>-660.13412999999991</v>
      </c>
      <c r="M26" s="191">
        <f t="shared" si="7"/>
        <v>5.1780997469933164E-2</v>
      </c>
      <c r="N26" s="142"/>
      <c r="O26" s="142">
        <f t="shared" si="13"/>
        <v>10412.583189999999</v>
      </c>
      <c r="P26" s="142">
        <f t="shared" si="14"/>
        <v>6286.9360900000001</v>
      </c>
      <c r="Q26" s="142">
        <f t="shared" si="15"/>
        <v>-4125.6470999999992</v>
      </c>
      <c r="R26" s="191">
        <f t="shared" si="9"/>
        <v>0.60378255570988626</v>
      </c>
      <c r="S26" s="193"/>
      <c r="T26" s="193"/>
      <c r="V26" s="194">
        <v>1847.1000000000001</v>
      </c>
    </row>
    <row r="27" spans="1:22" s="194" customFormat="1" ht="53.25" customHeight="1" x14ac:dyDescent="0.4">
      <c r="A27" s="192">
        <v>3210</v>
      </c>
      <c r="B27" s="114" t="s">
        <v>104</v>
      </c>
      <c r="C27" s="142">
        <v>2266.4688799999999</v>
      </c>
      <c r="D27" s="142">
        <v>1966.0588799999998</v>
      </c>
      <c r="E27" s="142">
        <v>1022.9184</v>
      </c>
      <c r="F27" s="142">
        <f>E27-D27</f>
        <v>-943.1404799999998</v>
      </c>
      <c r="G27" s="191">
        <f t="shared" si="5"/>
        <v>0.52028879216475965</v>
      </c>
      <c r="H27" s="142">
        <f>E27-C27</f>
        <v>-1243.5504799999999</v>
      </c>
      <c r="I27" s="191">
        <f t="shared" si="6"/>
        <v>0.45132691166710398</v>
      </c>
      <c r="J27" s="142">
        <v>1144.95345</v>
      </c>
      <c r="K27" s="142">
        <v>1055.7257099999999</v>
      </c>
      <c r="L27" s="142">
        <f t="shared" si="16"/>
        <v>-89.22774000000004</v>
      </c>
      <c r="M27" s="191">
        <f t="shared" si="7"/>
        <v>0.92206867449501984</v>
      </c>
      <c r="N27" s="142"/>
      <c r="O27" s="142">
        <f t="shared" si="13"/>
        <v>3411.4223299999999</v>
      </c>
      <c r="P27" s="142">
        <f t="shared" si="14"/>
        <v>2078.6441100000002</v>
      </c>
      <c r="Q27" s="142">
        <f t="shared" si="15"/>
        <v>-1332.7782199999997</v>
      </c>
      <c r="R27" s="191">
        <f t="shared" si="9"/>
        <v>0.60931890247666876</v>
      </c>
      <c r="S27" s="193"/>
      <c r="T27" s="193"/>
      <c r="V27" s="194">
        <v>374.05</v>
      </c>
    </row>
    <row r="28" spans="1:22" s="194" customFormat="1" ht="84" x14ac:dyDescent="0.4">
      <c r="A28" s="192">
        <v>3220</v>
      </c>
      <c r="B28" s="114" t="s">
        <v>219</v>
      </c>
      <c r="C28" s="142">
        <v>0</v>
      </c>
      <c r="D28" s="142"/>
      <c r="E28" s="142">
        <v>0</v>
      </c>
      <c r="F28" s="142">
        <f>E28-D28</f>
        <v>0</v>
      </c>
      <c r="G28" s="191" t="str">
        <f>IFERROR(E28/D28,"")</f>
        <v/>
      </c>
      <c r="H28" s="142">
        <f>E28-C28</f>
        <v>0</v>
      </c>
      <c r="I28" s="191" t="str">
        <f>IFERROR(E28/C28,"")</f>
        <v/>
      </c>
      <c r="J28" s="142">
        <v>45176.747000000003</v>
      </c>
      <c r="K28" s="142">
        <v>45094.273869999997</v>
      </c>
      <c r="L28" s="142">
        <f>K28-J28</f>
        <v>-82.473130000005767</v>
      </c>
      <c r="M28" s="191">
        <f>IFERROR(K28/J28,"")</f>
        <v>0.99817443407335182</v>
      </c>
      <c r="N28" s="142"/>
      <c r="O28" s="142">
        <f>C28+J28</f>
        <v>45176.747000000003</v>
      </c>
      <c r="P28" s="142">
        <f>E28+K28</f>
        <v>45094.273869999997</v>
      </c>
      <c r="Q28" s="142">
        <f>P28-O28</f>
        <v>-82.473130000005767</v>
      </c>
      <c r="R28" s="191">
        <f>IFERROR(P28/O28,"")</f>
        <v>0.99817443407335182</v>
      </c>
      <c r="S28" s="193"/>
      <c r="T28" s="193"/>
      <c r="V28" s="194">
        <v>1027.4163699999999</v>
      </c>
    </row>
    <row r="29" spans="1:22" s="194" customFormat="1" ht="84.75" customHeight="1" x14ac:dyDescent="0.4">
      <c r="A29" s="192">
        <v>3230</v>
      </c>
      <c r="B29" s="114" t="s">
        <v>249</v>
      </c>
      <c r="C29" s="142">
        <v>9930.7593699999998</v>
      </c>
      <c r="D29" s="142">
        <v>8839.0593700000009</v>
      </c>
      <c r="E29" s="142">
        <v>2093.6513300000001</v>
      </c>
      <c r="F29" s="142">
        <f>E29-D29</f>
        <v>-6745.4080400000003</v>
      </c>
      <c r="G29" s="191">
        <f>IFERROR(E29/D29,"")</f>
        <v>0.23686358947943123</v>
      </c>
      <c r="H29" s="142">
        <f>E29-C29</f>
        <v>-7837.1080399999992</v>
      </c>
      <c r="I29" s="191">
        <f>IFERROR(E29/C29,"")</f>
        <v>0.21082489787485406</v>
      </c>
      <c r="J29" s="142">
        <v>8459.8435900000004</v>
      </c>
      <c r="K29" s="142">
        <v>7015.2149400000008</v>
      </c>
      <c r="L29" s="142">
        <f>K29-J29</f>
        <v>-1444.6286499999997</v>
      </c>
      <c r="M29" s="191">
        <f>IFERROR(K29/J29,"")</f>
        <v>0.82923695519529106</v>
      </c>
      <c r="N29" s="142"/>
      <c r="O29" s="142">
        <f>C29+J29</f>
        <v>18390.60296</v>
      </c>
      <c r="P29" s="142">
        <f>E29+K29</f>
        <v>9108.8662700000004</v>
      </c>
      <c r="Q29" s="142">
        <f>P29-O29</f>
        <v>-9281.7366899999997</v>
      </c>
      <c r="R29" s="191">
        <f>IFERROR(P29/O29,"")</f>
        <v>0.49530003392558697</v>
      </c>
      <c r="S29" s="193"/>
      <c r="T29" s="193"/>
    </row>
    <row r="30" spans="1:22" s="194" customFormat="1" ht="21" customHeight="1" x14ac:dyDescent="0.4">
      <c r="A30" s="192" t="s">
        <v>123</v>
      </c>
      <c r="B30" s="114" t="s">
        <v>152</v>
      </c>
      <c r="C30" s="142">
        <v>150966.33353</v>
      </c>
      <c r="D30" s="142">
        <v>119046.52353000001</v>
      </c>
      <c r="E30" s="142">
        <v>86840.873229999997</v>
      </c>
      <c r="F30" s="142">
        <f t="shared" si="10"/>
        <v>-32205.650300000008</v>
      </c>
      <c r="G30" s="191">
        <f t="shared" si="5"/>
        <v>0.72947004796923698</v>
      </c>
      <c r="H30" s="142">
        <f t="shared" si="17"/>
        <v>-64125.460300000006</v>
      </c>
      <c r="I30" s="191">
        <f t="shared" si="6"/>
        <v>0.57523337289464604</v>
      </c>
      <c r="J30" s="142">
        <v>78629.743000000002</v>
      </c>
      <c r="K30" s="142">
        <v>39676.546780000004</v>
      </c>
      <c r="L30" s="142">
        <f t="shared" si="16"/>
        <v>-38953.196219999998</v>
      </c>
      <c r="M30" s="191">
        <f t="shared" si="7"/>
        <v>0.50459972608584014</v>
      </c>
      <c r="N30" s="142"/>
      <c r="O30" s="142">
        <f t="shared" ref="O30:O48" si="18">C30+J30</f>
        <v>229596.07653000002</v>
      </c>
      <c r="P30" s="142">
        <f t="shared" ref="P30:P48" si="19">E30+K30</f>
        <v>126517.42001</v>
      </c>
      <c r="Q30" s="142">
        <f>P30-O30</f>
        <v>-103078.65652000002</v>
      </c>
      <c r="R30" s="191">
        <f t="shared" si="9"/>
        <v>0.5510434756643966</v>
      </c>
      <c r="S30" s="193"/>
      <c r="T30" s="193"/>
      <c r="V30" s="194">
        <v>33545.004000000001</v>
      </c>
    </row>
    <row r="31" spans="1:22" s="48" customFormat="1" ht="27" customHeight="1" x14ac:dyDescent="0.35">
      <c r="A31" s="60" t="s">
        <v>124</v>
      </c>
      <c r="B31" s="117" t="s">
        <v>63</v>
      </c>
      <c r="C31" s="140">
        <v>320347.68507999997</v>
      </c>
      <c r="D31" s="140">
        <v>225555.7666</v>
      </c>
      <c r="E31" s="140">
        <v>190849.09872000001</v>
      </c>
      <c r="F31" s="140">
        <f t="shared" si="10"/>
        <v>-34706.667879999994</v>
      </c>
      <c r="G31" s="163">
        <f t="shared" si="5"/>
        <v>0.84612821741086897</v>
      </c>
      <c r="H31" s="140">
        <f t="shared" si="17"/>
        <v>-129498.58635999996</v>
      </c>
      <c r="I31" s="163">
        <f t="shared" si="6"/>
        <v>0.59575613500169211</v>
      </c>
      <c r="J31" s="140">
        <v>39170.700870000001</v>
      </c>
      <c r="K31" s="140">
        <v>14801.787119999999</v>
      </c>
      <c r="L31" s="140">
        <f t="shared" ref="L31:L42" si="20">K31-J31</f>
        <v>-24368.91375</v>
      </c>
      <c r="M31" s="163">
        <f t="shared" si="7"/>
        <v>0.3778790471256635</v>
      </c>
      <c r="N31" s="140" t="e">
        <f>#REF!+#REF!</f>
        <v>#REF!</v>
      </c>
      <c r="O31" s="140">
        <f t="shared" si="18"/>
        <v>359518.38594999997</v>
      </c>
      <c r="P31" s="140">
        <f t="shared" si="19"/>
        <v>205650.88584</v>
      </c>
      <c r="Q31" s="140">
        <f t="shared" si="8"/>
        <v>-153867.50010999996</v>
      </c>
      <c r="R31" s="163">
        <f t="shared" si="9"/>
        <v>0.57201771557964465</v>
      </c>
      <c r="S31" s="47"/>
      <c r="T31" s="47"/>
      <c r="V31" s="48">
        <v>55476.794999999998</v>
      </c>
    </row>
    <row r="32" spans="1:22" s="48" customFormat="1" ht="32.25" customHeight="1" x14ac:dyDescent="0.35">
      <c r="A32" s="61" t="s">
        <v>125</v>
      </c>
      <c r="B32" s="117" t="s">
        <v>64</v>
      </c>
      <c r="C32" s="140">
        <v>163089.44</v>
      </c>
      <c r="D32" s="140">
        <v>114993.69099999998</v>
      </c>
      <c r="E32" s="140">
        <v>99054.89546</v>
      </c>
      <c r="F32" s="140">
        <f t="shared" si="10"/>
        <v>-15938.795539999977</v>
      </c>
      <c r="G32" s="163">
        <f t="shared" si="5"/>
        <v>0.86139417387689576</v>
      </c>
      <c r="H32" s="140">
        <f t="shared" si="17"/>
        <v>-64034.544540000003</v>
      </c>
      <c r="I32" s="163">
        <f t="shared" si="6"/>
        <v>0.60736547663662344</v>
      </c>
      <c r="J32" s="140">
        <v>28603.416719999997</v>
      </c>
      <c r="K32" s="140">
        <v>3343.6996600000002</v>
      </c>
      <c r="L32" s="140">
        <f t="shared" si="20"/>
        <v>-25259.717059999995</v>
      </c>
      <c r="M32" s="163">
        <f t="shared" si="7"/>
        <v>0.11689861014617979</v>
      </c>
      <c r="N32" s="140" t="e">
        <f>#REF!+#REF!</f>
        <v>#REF!</v>
      </c>
      <c r="O32" s="140">
        <f t="shared" si="18"/>
        <v>191692.85672000001</v>
      </c>
      <c r="P32" s="140">
        <f t="shared" si="19"/>
        <v>102398.59512</v>
      </c>
      <c r="Q32" s="140">
        <f t="shared" si="8"/>
        <v>-89294.261600000013</v>
      </c>
      <c r="R32" s="163">
        <f t="shared" si="9"/>
        <v>0.53418054731987508</v>
      </c>
      <c r="S32" s="47"/>
      <c r="T32" s="47"/>
      <c r="V32" s="48">
        <v>27914.564999999999</v>
      </c>
    </row>
    <row r="33" spans="1:22" s="48" customFormat="1" ht="34.5" customHeight="1" x14ac:dyDescent="0.35">
      <c r="A33" s="61" t="s">
        <v>126</v>
      </c>
      <c r="B33" s="117" t="s">
        <v>62</v>
      </c>
      <c r="C33" s="140">
        <v>840483.81438</v>
      </c>
      <c r="D33" s="140">
        <v>576190.75692000007</v>
      </c>
      <c r="E33" s="140">
        <v>460362.99937999999</v>
      </c>
      <c r="F33" s="140">
        <f t="shared" si="10"/>
        <v>-115827.75754000008</v>
      </c>
      <c r="G33" s="163">
        <f t="shared" si="5"/>
        <v>0.79897671708732054</v>
      </c>
      <c r="H33" s="140">
        <f t="shared" si="17"/>
        <v>-380120.815</v>
      </c>
      <c r="I33" s="163">
        <f t="shared" si="6"/>
        <v>0.54773571067468574</v>
      </c>
      <c r="J33" s="140">
        <v>404462.22741000005</v>
      </c>
      <c r="K33" s="140">
        <v>161640.90618000002</v>
      </c>
      <c r="L33" s="140">
        <f t="shared" si="20"/>
        <v>-242821.32123000003</v>
      </c>
      <c r="M33" s="163">
        <f t="shared" si="7"/>
        <v>0.39964400931844235</v>
      </c>
      <c r="N33" s="140" t="e">
        <f>#REF!+#REF!</f>
        <v>#REF!</v>
      </c>
      <c r="O33" s="140">
        <f t="shared" si="18"/>
        <v>1244946.0417900002</v>
      </c>
      <c r="P33" s="140">
        <f t="shared" si="19"/>
        <v>622003.90555999998</v>
      </c>
      <c r="Q33" s="140">
        <f t="shared" si="8"/>
        <v>-622942.13623000018</v>
      </c>
      <c r="R33" s="163">
        <f t="shared" si="9"/>
        <v>0.49962318420296709</v>
      </c>
      <c r="S33" s="47"/>
      <c r="T33" s="47"/>
      <c r="V33" s="48">
        <v>122266.66607000001</v>
      </c>
    </row>
    <row r="34" spans="1:22" s="75" customFormat="1" ht="25.5" customHeight="1" x14ac:dyDescent="0.35">
      <c r="A34" s="72" t="s">
        <v>127</v>
      </c>
      <c r="B34" s="118" t="s">
        <v>140</v>
      </c>
      <c r="C34" s="139">
        <f>SUM(C35:C41)</f>
        <v>207710.9811</v>
      </c>
      <c r="D34" s="139">
        <f>SUM(D35:D41)</f>
        <v>154615.90710000001</v>
      </c>
      <c r="E34" s="139">
        <f>SUM(E35:E41)</f>
        <v>95773.469579999975</v>
      </c>
      <c r="F34" s="139">
        <f t="shared" si="10"/>
        <v>-58842.437520000036</v>
      </c>
      <c r="G34" s="163">
        <f t="shared" si="5"/>
        <v>0.61942830706323859</v>
      </c>
      <c r="H34" s="139">
        <f t="shared" si="17"/>
        <v>-111937.51152000003</v>
      </c>
      <c r="I34" s="163">
        <f t="shared" si="6"/>
        <v>0.46109006405343089</v>
      </c>
      <c r="J34" s="140">
        <f>SUM(J35:J41)</f>
        <v>1274824.8117199999</v>
      </c>
      <c r="K34" s="140">
        <f>SUM(K35:K41)</f>
        <v>327841.84855</v>
      </c>
      <c r="L34" s="140">
        <f t="shared" si="20"/>
        <v>-946982.96316999989</v>
      </c>
      <c r="M34" s="163">
        <f t="shared" si="7"/>
        <v>0.25716619690487053</v>
      </c>
      <c r="N34" s="139" t="e">
        <f>#REF!+#REF!</f>
        <v>#REF!</v>
      </c>
      <c r="O34" s="139">
        <f t="shared" si="18"/>
        <v>1482535.7928199999</v>
      </c>
      <c r="P34" s="139">
        <f t="shared" si="19"/>
        <v>423615.31812999997</v>
      </c>
      <c r="Q34" s="139">
        <f t="shared" si="8"/>
        <v>-1058920.4746899998</v>
      </c>
      <c r="R34" s="163">
        <f t="shared" si="9"/>
        <v>0.28573699210608716</v>
      </c>
      <c r="S34" s="73"/>
      <c r="T34" s="74"/>
      <c r="V34" s="75">
        <f>SUM(V35:V41)</f>
        <v>22513.837</v>
      </c>
    </row>
    <row r="35" spans="1:22" s="194" customFormat="1" ht="48" customHeight="1" x14ac:dyDescent="0.4">
      <c r="A35" s="196" t="s">
        <v>150</v>
      </c>
      <c r="B35" s="119" t="s">
        <v>151</v>
      </c>
      <c r="C35" s="142">
        <v>16512.57</v>
      </c>
      <c r="D35" s="142">
        <v>13899.970000000001</v>
      </c>
      <c r="E35" s="142">
        <v>3255.41354</v>
      </c>
      <c r="F35" s="142">
        <f t="shared" si="10"/>
        <v>-10644.556460000002</v>
      </c>
      <c r="G35" s="191">
        <f t="shared" si="5"/>
        <v>0.23420291842356492</v>
      </c>
      <c r="H35" s="142">
        <f t="shared" ref="H35:H45" si="21">E35-C35</f>
        <v>-13257.15646</v>
      </c>
      <c r="I35" s="191">
        <f t="shared" si="6"/>
        <v>0.19714759967709447</v>
      </c>
      <c r="J35" s="142">
        <v>671.94313</v>
      </c>
      <c r="K35" s="142">
        <v>329.70359999999999</v>
      </c>
      <c r="L35" s="142">
        <f t="shared" si="20"/>
        <v>-342.23953</v>
      </c>
      <c r="M35" s="191">
        <f t="shared" si="7"/>
        <v>0.49067188171117992</v>
      </c>
      <c r="N35" s="142"/>
      <c r="O35" s="142">
        <f t="shared" si="18"/>
        <v>17184.513129999999</v>
      </c>
      <c r="P35" s="142">
        <f t="shared" si="19"/>
        <v>3585.1171399999998</v>
      </c>
      <c r="Q35" s="142">
        <f>P35-O35</f>
        <v>-13599.395989999999</v>
      </c>
      <c r="R35" s="191">
        <f t="shared" si="9"/>
        <v>0.20862488875179439</v>
      </c>
      <c r="S35" s="49"/>
      <c r="T35" s="193"/>
      <c r="V35" s="194">
        <v>1749.6000000000001</v>
      </c>
    </row>
    <row r="36" spans="1:22" s="194" customFormat="1" ht="21" x14ac:dyDescent="0.4">
      <c r="A36" s="196" t="s">
        <v>220</v>
      </c>
      <c r="B36" s="119" t="s">
        <v>221</v>
      </c>
      <c r="C36" s="142">
        <v>0</v>
      </c>
      <c r="D36" s="142">
        <v>0</v>
      </c>
      <c r="E36" s="142">
        <v>0</v>
      </c>
      <c r="F36" s="142">
        <f t="shared" si="10"/>
        <v>0</v>
      </c>
      <c r="G36" s="191" t="str">
        <f t="shared" si="5"/>
        <v/>
      </c>
      <c r="H36" s="142">
        <f t="shared" si="21"/>
        <v>0</v>
      </c>
      <c r="I36" s="191" t="str">
        <f t="shared" si="6"/>
        <v/>
      </c>
      <c r="J36" s="142">
        <v>2650</v>
      </c>
      <c r="K36" s="142">
        <v>0</v>
      </c>
      <c r="L36" s="142">
        <f t="shared" si="20"/>
        <v>-2650</v>
      </c>
      <c r="M36" s="191">
        <f t="shared" si="7"/>
        <v>0</v>
      </c>
      <c r="N36" s="142"/>
      <c r="O36" s="142">
        <f t="shared" si="18"/>
        <v>2650</v>
      </c>
      <c r="P36" s="142">
        <f t="shared" si="19"/>
        <v>0</v>
      </c>
      <c r="Q36" s="142">
        <f>P36-O36</f>
        <v>-2650</v>
      </c>
      <c r="R36" s="191">
        <f t="shared" si="9"/>
        <v>0</v>
      </c>
      <c r="S36" s="49"/>
      <c r="T36" s="193"/>
      <c r="V36" s="194">
        <v>0</v>
      </c>
    </row>
    <row r="37" spans="1:22" s="194" customFormat="1" ht="47.25" customHeight="1" x14ac:dyDescent="0.4">
      <c r="A37" s="196" t="s">
        <v>131</v>
      </c>
      <c r="B37" s="119" t="s">
        <v>253</v>
      </c>
      <c r="C37" s="142">
        <v>14766.354960000001</v>
      </c>
      <c r="D37" s="142">
        <v>5543.95496</v>
      </c>
      <c r="E37" s="142">
        <v>522.97296000000006</v>
      </c>
      <c r="F37" s="142">
        <f t="shared" si="10"/>
        <v>-5020.982</v>
      </c>
      <c r="G37" s="191">
        <f t="shared" si="5"/>
        <v>9.4332108354646532E-2</v>
      </c>
      <c r="H37" s="142">
        <f t="shared" si="21"/>
        <v>-14243.382000000001</v>
      </c>
      <c r="I37" s="191">
        <f t="shared" si="6"/>
        <v>3.5416523672677586E-2</v>
      </c>
      <c r="J37" s="142">
        <v>171610.10319999998</v>
      </c>
      <c r="K37" s="142">
        <v>27154.029200000001</v>
      </c>
      <c r="L37" s="142">
        <f t="shared" si="20"/>
        <v>-144456.07399999999</v>
      </c>
      <c r="M37" s="191">
        <f t="shared" si="7"/>
        <v>0.15823094732571669</v>
      </c>
      <c r="N37" s="142"/>
      <c r="O37" s="142">
        <f t="shared" si="18"/>
        <v>186376.45815999998</v>
      </c>
      <c r="P37" s="142">
        <f t="shared" si="19"/>
        <v>27677.00216</v>
      </c>
      <c r="Q37" s="142">
        <f t="shared" si="8"/>
        <v>-158699.45599999998</v>
      </c>
      <c r="R37" s="191">
        <f t="shared" si="9"/>
        <v>0.14850052647872469</v>
      </c>
      <c r="S37" s="49"/>
      <c r="T37" s="193"/>
      <c r="V37" s="194">
        <v>205</v>
      </c>
    </row>
    <row r="38" spans="1:22" s="194" customFormat="1" ht="50.25" customHeight="1" x14ac:dyDescent="0.4">
      <c r="A38" s="196" t="s">
        <v>132</v>
      </c>
      <c r="B38" s="119" t="s">
        <v>254</v>
      </c>
      <c r="C38" s="142">
        <v>154425.96813999998</v>
      </c>
      <c r="D38" s="142">
        <v>120120.30413999999</v>
      </c>
      <c r="E38" s="142">
        <v>85267.930459999989</v>
      </c>
      <c r="F38" s="142">
        <f t="shared" si="10"/>
        <v>-34852.373680000004</v>
      </c>
      <c r="G38" s="191">
        <f t="shared" si="5"/>
        <v>0.70985443360699763</v>
      </c>
      <c r="H38" s="142">
        <f t="shared" si="21"/>
        <v>-69158.037679999994</v>
      </c>
      <c r="I38" s="191">
        <f t="shared" si="6"/>
        <v>0.55216056915179912</v>
      </c>
      <c r="J38" s="142">
        <v>82640.74115999999</v>
      </c>
      <c r="K38" s="142">
        <v>56465.729039999998</v>
      </c>
      <c r="L38" s="142">
        <f t="shared" si="20"/>
        <v>-26175.012119999992</v>
      </c>
      <c r="M38" s="191">
        <f t="shared" si="7"/>
        <v>0.68326745679443035</v>
      </c>
      <c r="N38" s="142"/>
      <c r="O38" s="142">
        <f t="shared" si="18"/>
        <v>237066.70929999999</v>
      </c>
      <c r="P38" s="142">
        <f t="shared" si="19"/>
        <v>141733.65949999998</v>
      </c>
      <c r="Q38" s="142">
        <f t="shared" si="8"/>
        <v>-95333.049800000008</v>
      </c>
      <c r="R38" s="191">
        <f t="shared" si="9"/>
        <v>0.59786403547973821</v>
      </c>
      <c r="S38" s="49"/>
      <c r="T38" s="193"/>
      <c r="V38" s="194">
        <v>17102.413</v>
      </c>
    </row>
    <row r="39" spans="1:22" s="194" customFormat="1" ht="34.5" customHeight="1" x14ac:dyDescent="0.4">
      <c r="A39" s="196" t="s">
        <v>204</v>
      </c>
      <c r="B39" s="119" t="s">
        <v>203</v>
      </c>
      <c r="C39" s="142">
        <v>935</v>
      </c>
      <c r="D39" s="142">
        <v>806.24</v>
      </c>
      <c r="E39" s="142">
        <v>510.35700000000003</v>
      </c>
      <c r="F39" s="142">
        <f t="shared" si="10"/>
        <v>-295.88299999999998</v>
      </c>
      <c r="G39" s="191">
        <f t="shared" si="5"/>
        <v>0.63300878150426676</v>
      </c>
      <c r="H39" s="142">
        <f t="shared" si="21"/>
        <v>-424.64299999999997</v>
      </c>
      <c r="I39" s="191">
        <f t="shared" si="6"/>
        <v>0.54583636363636368</v>
      </c>
      <c r="J39" s="142">
        <v>398</v>
      </c>
      <c r="K39" s="142">
        <v>336.31</v>
      </c>
      <c r="L39" s="142">
        <f t="shared" si="20"/>
        <v>-61.69</v>
      </c>
      <c r="M39" s="191">
        <f t="shared" si="7"/>
        <v>0.84499999999999997</v>
      </c>
      <c r="N39" s="142"/>
      <c r="O39" s="142">
        <f>C39+J39</f>
        <v>1333</v>
      </c>
      <c r="P39" s="142">
        <f>E39+K39</f>
        <v>846.66700000000003</v>
      </c>
      <c r="Q39" s="142">
        <f>P39-O39</f>
        <v>-486.33299999999997</v>
      </c>
      <c r="R39" s="191">
        <f t="shared" si="9"/>
        <v>0.63515903975994004</v>
      </c>
      <c r="S39" s="49"/>
      <c r="T39" s="193"/>
      <c r="V39" s="194">
        <v>506.20000000000005</v>
      </c>
    </row>
    <row r="40" spans="1:22" s="194" customFormat="1" ht="50.25" customHeight="1" x14ac:dyDescent="0.4">
      <c r="A40" s="196" t="s">
        <v>130</v>
      </c>
      <c r="B40" s="119" t="s">
        <v>141</v>
      </c>
      <c r="C40" s="142">
        <v>20986.866000000002</v>
      </c>
      <c r="D40" s="142">
        <v>14161.216</v>
      </c>
      <c r="E40" s="142">
        <v>6132.5736200000001</v>
      </c>
      <c r="F40" s="142">
        <f t="shared" si="10"/>
        <v>-8028.6423800000002</v>
      </c>
      <c r="G40" s="191">
        <f t="shared" si="5"/>
        <v>0.43305416851208256</v>
      </c>
      <c r="H40" s="142">
        <f t="shared" si="21"/>
        <v>-14854.292380000003</v>
      </c>
      <c r="I40" s="191">
        <f t="shared" si="6"/>
        <v>0.29221007176583674</v>
      </c>
      <c r="J40" s="142">
        <v>348573.21163999999</v>
      </c>
      <c r="K40" s="142">
        <v>152844.83833</v>
      </c>
      <c r="L40" s="142">
        <f t="shared" si="20"/>
        <v>-195728.37331</v>
      </c>
      <c r="M40" s="191">
        <f t="shared" si="7"/>
        <v>0.43848704727159393</v>
      </c>
      <c r="N40" s="142"/>
      <c r="O40" s="142">
        <f>C40+J40</f>
        <v>369560.07763999997</v>
      </c>
      <c r="P40" s="142">
        <f>E40+K40</f>
        <v>158977.41195000001</v>
      </c>
      <c r="Q40" s="142">
        <f>P40-O40</f>
        <v>-210582.66568999997</v>
      </c>
      <c r="R40" s="191">
        <f t="shared" si="9"/>
        <v>0.43018015626911105</v>
      </c>
      <c r="S40" s="49"/>
      <c r="T40" s="193"/>
      <c r="V40" s="194">
        <v>2950.6240000000003</v>
      </c>
    </row>
    <row r="41" spans="1:22" s="194" customFormat="1" ht="78" customHeight="1" x14ac:dyDescent="0.4">
      <c r="A41" s="196" t="s">
        <v>175</v>
      </c>
      <c r="B41" s="119" t="s">
        <v>176</v>
      </c>
      <c r="C41" s="142">
        <v>84.221999999999994</v>
      </c>
      <c r="D41" s="142">
        <v>84.222000000000008</v>
      </c>
      <c r="E41" s="142">
        <v>84.221999999999994</v>
      </c>
      <c r="F41" s="142">
        <f t="shared" si="10"/>
        <v>0</v>
      </c>
      <c r="G41" s="191">
        <f t="shared" si="5"/>
        <v>0.99999999999999978</v>
      </c>
      <c r="H41" s="142">
        <f t="shared" si="21"/>
        <v>0</v>
      </c>
      <c r="I41" s="191">
        <f t="shared" si="6"/>
        <v>1</v>
      </c>
      <c r="J41" s="142">
        <v>668280.81258999999</v>
      </c>
      <c r="K41" s="142">
        <v>90711.238379999995</v>
      </c>
      <c r="L41" s="142">
        <f t="shared" si="20"/>
        <v>-577569.57420999999</v>
      </c>
      <c r="M41" s="191">
        <f t="shared" si="7"/>
        <v>0.13573820566303266</v>
      </c>
      <c r="N41" s="142"/>
      <c r="O41" s="142">
        <f>C41+J41</f>
        <v>668365.03458999994</v>
      </c>
      <c r="P41" s="142">
        <f>E41+K41</f>
        <v>90795.46037999999</v>
      </c>
      <c r="Q41" s="142">
        <f>P41-O41</f>
        <v>-577569.57420999999</v>
      </c>
      <c r="R41" s="191">
        <f t="shared" si="9"/>
        <v>0.13584711300120197</v>
      </c>
      <c r="S41" s="49"/>
      <c r="T41" s="193">
        <v>1000</v>
      </c>
    </row>
    <row r="42" spans="1:22" s="75" customFormat="1" ht="30.75" customHeight="1" x14ac:dyDescent="0.35">
      <c r="A42" s="72" t="s">
        <v>128</v>
      </c>
      <c r="B42" s="118" t="s">
        <v>142</v>
      </c>
      <c r="C42" s="139">
        <f>C43+C44+C45+C46+C47+C48</f>
        <v>200146.97845</v>
      </c>
      <c r="D42" s="139">
        <f>D43+D44+D45+D46+D47+D48</f>
        <v>121599.12299999999</v>
      </c>
      <c r="E42" s="139">
        <f>SUM(E43:E47)</f>
        <v>65182.892590000003</v>
      </c>
      <c r="F42" s="139">
        <f t="shared" si="10"/>
        <v>-56416.230409999989</v>
      </c>
      <c r="G42" s="163">
        <f t="shared" si="5"/>
        <v>0.53604739065428952</v>
      </c>
      <c r="H42" s="139">
        <f t="shared" si="21"/>
        <v>-134964.08585999999</v>
      </c>
      <c r="I42" s="163">
        <f t="shared" si="6"/>
        <v>0.32567512682327981</v>
      </c>
      <c r="J42" s="140">
        <f>J43+J44+J45+J46+J47+J48</f>
        <v>61041.300609999998</v>
      </c>
      <c r="K42" s="140">
        <f>K43+K44+K45+K46+K47+K48</f>
        <v>28190.646080000002</v>
      </c>
      <c r="L42" s="140">
        <f t="shared" si="20"/>
        <v>-32850.65453</v>
      </c>
      <c r="M42" s="163">
        <f t="shared" si="7"/>
        <v>0.46182905341603603</v>
      </c>
      <c r="N42" s="139"/>
      <c r="O42" s="139">
        <f t="shared" si="18"/>
        <v>261188.27906</v>
      </c>
      <c r="P42" s="139">
        <f t="shared" si="19"/>
        <v>93373.538670000009</v>
      </c>
      <c r="Q42" s="139">
        <f t="shared" si="8"/>
        <v>-167814.74038999999</v>
      </c>
      <c r="R42" s="163">
        <f t="shared" si="9"/>
        <v>0.35749513341887101</v>
      </c>
      <c r="S42" s="73"/>
      <c r="T42" s="74"/>
      <c r="V42" s="75">
        <f>V43+V44+V45+V46+V47+V48</f>
        <v>43800.04</v>
      </c>
    </row>
    <row r="43" spans="1:22" s="194" customFormat="1" ht="40.5" customHeight="1" x14ac:dyDescent="0.4">
      <c r="A43" s="196" t="s">
        <v>129</v>
      </c>
      <c r="B43" s="119" t="s">
        <v>143</v>
      </c>
      <c r="C43" s="161">
        <v>63205.041450000004</v>
      </c>
      <c r="D43" s="161">
        <v>45755.664000000004</v>
      </c>
      <c r="E43" s="161">
        <v>35241.380229999995</v>
      </c>
      <c r="F43" s="161">
        <f t="shared" si="10"/>
        <v>-10514.283770000009</v>
      </c>
      <c r="G43" s="191">
        <f t="shared" si="5"/>
        <v>0.77020803872499788</v>
      </c>
      <c r="H43" s="161">
        <f t="shared" si="21"/>
        <v>-27963.661220000009</v>
      </c>
      <c r="I43" s="191">
        <f t="shared" si="6"/>
        <v>0.55757229837241085</v>
      </c>
      <c r="J43" s="142">
        <v>11463.47105</v>
      </c>
      <c r="K43" s="142">
        <v>7503.04007</v>
      </c>
      <c r="L43" s="142">
        <f t="shared" ref="L43:L48" si="22">K43-J43</f>
        <v>-3960.4309800000001</v>
      </c>
      <c r="M43" s="191">
        <f t="shared" si="7"/>
        <v>0.65451729561440297</v>
      </c>
      <c r="N43" s="161"/>
      <c r="O43" s="161">
        <f t="shared" si="18"/>
        <v>74668.512500000012</v>
      </c>
      <c r="P43" s="161">
        <f t="shared" si="19"/>
        <v>42744.420299999998</v>
      </c>
      <c r="Q43" s="161">
        <f t="shared" si="8"/>
        <v>-31924.092200000014</v>
      </c>
      <c r="R43" s="191">
        <f t="shared" si="9"/>
        <v>0.57245576306344648</v>
      </c>
      <c r="S43" s="49"/>
      <c r="T43" s="193"/>
      <c r="V43" s="194">
        <v>13340.86</v>
      </c>
    </row>
    <row r="44" spans="1:22" s="194" customFormat="1" ht="33" customHeight="1" x14ac:dyDescent="0.4">
      <c r="A44" s="196" t="s">
        <v>144</v>
      </c>
      <c r="B44" s="119" t="s">
        <v>148</v>
      </c>
      <c r="C44" s="161">
        <v>53181.78</v>
      </c>
      <c r="D44" s="161">
        <v>37320.26</v>
      </c>
      <c r="E44" s="161">
        <v>24388.02072</v>
      </c>
      <c r="F44" s="161">
        <f t="shared" si="10"/>
        <v>-12932.239280000002</v>
      </c>
      <c r="G44" s="191">
        <f t="shared" si="5"/>
        <v>0.65347938947906581</v>
      </c>
      <c r="H44" s="161">
        <f t="shared" si="21"/>
        <v>-28793.759279999998</v>
      </c>
      <c r="I44" s="191">
        <f t="shared" si="6"/>
        <v>0.45857849662045913</v>
      </c>
      <c r="J44" s="142">
        <v>32036.851999999999</v>
      </c>
      <c r="K44" s="142">
        <v>17280.137070000001</v>
      </c>
      <c r="L44" s="142">
        <f t="shared" si="22"/>
        <v>-14756.714929999998</v>
      </c>
      <c r="M44" s="191">
        <f t="shared" si="7"/>
        <v>0.53938311635612646</v>
      </c>
      <c r="N44" s="161"/>
      <c r="O44" s="161">
        <f t="shared" si="18"/>
        <v>85218.631999999998</v>
      </c>
      <c r="P44" s="161">
        <f t="shared" si="19"/>
        <v>41668.157789999997</v>
      </c>
      <c r="Q44" s="161">
        <f>P44-O44</f>
        <v>-43550.47421</v>
      </c>
      <c r="R44" s="191">
        <f t="shared" si="9"/>
        <v>0.48895595730755215</v>
      </c>
      <c r="S44" s="49"/>
      <c r="T44" s="193"/>
      <c r="V44" s="194">
        <v>15799.526</v>
      </c>
    </row>
    <row r="45" spans="1:22" s="194" customFormat="1" ht="44.25" customHeight="1" x14ac:dyDescent="0.4">
      <c r="A45" s="196" t="s">
        <v>145</v>
      </c>
      <c r="B45" s="119" t="s">
        <v>149</v>
      </c>
      <c r="C45" s="161">
        <v>3211.6</v>
      </c>
      <c r="D45" s="161">
        <v>3018.6</v>
      </c>
      <c r="E45" s="161">
        <v>1898.97028</v>
      </c>
      <c r="F45" s="161">
        <f t="shared" si="10"/>
        <v>-1119.6297199999999</v>
      </c>
      <c r="G45" s="191">
        <f t="shared" si="5"/>
        <v>0.6290897369641556</v>
      </c>
      <c r="H45" s="161">
        <f t="shared" si="21"/>
        <v>-1312.6297199999999</v>
      </c>
      <c r="I45" s="191">
        <f t="shared" si="6"/>
        <v>0.59128480508157932</v>
      </c>
      <c r="J45" s="142">
        <v>17230.977559999999</v>
      </c>
      <c r="K45" s="142">
        <v>3101.3369400000001</v>
      </c>
      <c r="L45" s="142">
        <f t="shared" si="22"/>
        <v>-14129.640619999998</v>
      </c>
      <c r="M45" s="191">
        <f t="shared" si="7"/>
        <v>0.17998612842485764</v>
      </c>
      <c r="N45" s="161"/>
      <c r="O45" s="161">
        <f t="shared" si="18"/>
        <v>20442.577559999998</v>
      </c>
      <c r="P45" s="161">
        <f t="shared" si="19"/>
        <v>5000.3072200000006</v>
      </c>
      <c r="Q45" s="161">
        <f>P45-O45</f>
        <v>-15442.270339999997</v>
      </c>
      <c r="R45" s="191">
        <f t="shared" si="9"/>
        <v>0.24460258034114565</v>
      </c>
      <c r="S45" s="49"/>
      <c r="T45" s="193"/>
      <c r="V45" s="194">
        <v>310</v>
      </c>
    </row>
    <row r="46" spans="1:22" s="194" customFormat="1" ht="24.75" customHeight="1" x14ac:dyDescent="0.4">
      <c r="A46" s="196" t="s">
        <v>146</v>
      </c>
      <c r="B46" s="119" t="s">
        <v>255</v>
      </c>
      <c r="C46" s="161">
        <v>4375.6000000000004</v>
      </c>
      <c r="D46" s="161">
        <v>3234.9</v>
      </c>
      <c r="E46" s="161">
        <v>2492.7864399999999</v>
      </c>
      <c r="F46" s="161">
        <f t="shared" si="10"/>
        <v>-742.11356000000023</v>
      </c>
      <c r="G46" s="191">
        <f t="shared" si="5"/>
        <v>0.77059149896441925</v>
      </c>
      <c r="H46" s="161">
        <f t="shared" ref="H46:H81" si="23">E46-C46</f>
        <v>-1882.8135600000005</v>
      </c>
      <c r="I46" s="191">
        <f t="shared" si="6"/>
        <v>0.56970162720541173</v>
      </c>
      <c r="J46" s="142">
        <v>310</v>
      </c>
      <c r="K46" s="142">
        <v>306.13200000000001</v>
      </c>
      <c r="L46" s="142">
        <f t="shared" si="22"/>
        <v>-3.867999999999995</v>
      </c>
      <c r="M46" s="191">
        <f t="shared" si="7"/>
        <v>0.9875225806451613</v>
      </c>
      <c r="N46" s="161"/>
      <c r="O46" s="161">
        <f t="shared" si="18"/>
        <v>4685.6000000000004</v>
      </c>
      <c r="P46" s="161">
        <f t="shared" si="19"/>
        <v>2798.9184399999999</v>
      </c>
      <c r="Q46" s="161">
        <f>P46-O46</f>
        <v>-1886.6815600000004</v>
      </c>
      <c r="R46" s="191">
        <f t="shared" si="9"/>
        <v>0.59734472426156726</v>
      </c>
      <c r="S46" s="49"/>
      <c r="T46" s="193"/>
      <c r="V46" s="194">
        <v>599.29999999999995</v>
      </c>
    </row>
    <row r="47" spans="1:22" s="194" customFormat="1" ht="25.5" customHeight="1" x14ac:dyDescent="0.4">
      <c r="A47" s="196" t="s">
        <v>177</v>
      </c>
      <c r="B47" s="119" t="s">
        <v>178</v>
      </c>
      <c r="C47" s="161">
        <v>1300</v>
      </c>
      <c r="D47" s="161">
        <v>1300</v>
      </c>
      <c r="E47" s="161">
        <v>1161.7349199999999</v>
      </c>
      <c r="F47" s="161">
        <f>E47-D47</f>
        <v>-138.26508000000013</v>
      </c>
      <c r="G47" s="191">
        <f t="shared" si="5"/>
        <v>0.89364224615384602</v>
      </c>
      <c r="H47" s="161">
        <f t="shared" si="23"/>
        <v>-138.26508000000013</v>
      </c>
      <c r="I47" s="191">
        <f t="shared" si="6"/>
        <v>0.89364224615384602</v>
      </c>
      <c r="J47" s="142">
        <v>0</v>
      </c>
      <c r="K47" s="142">
        <v>0</v>
      </c>
      <c r="L47" s="142">
        <f t="shared" si="22"/>
        <v>0</v>
      </c>
      <c r="M47" s="191" t="str">
        <f t="shared" si="7"/>
        <v/>
      </c>
      <c r="N47" s="161"/>
      <c r="O47" s="161">
        <f t="shared" si="18"/>
        <v>1300</v>
      </c>
      <c r="P47" s="161">
        <f t="shared" si="19"/>
        <v>1161.7349199999999</v>
      </c>
      <c r="Q47" s="161">
        <f>P47-O47</f>
        <v>-138.26508000000013</v>
      </c>
      <c r="R47" s="191">
        <f t="shared" si="9"/>
        <v>0.89364224615384602</v>
      </c>
      <c r="S47" s="49"/>
      <c r="T47" s="193"/>
      <c r="V47" s="194">
        <v>0</v>
      </c>
    </row>
    <row r="48" spans="1:22" s="194" customFormat="1" ht="24.75" customHeight="1" x14ac:dyDescent="0.4">
      <c r="A48" s="196" t="s">
        <v>147</v>
      </c>
      <c r="B48" s="119" t="s">
        <v>75</v>
      </c>
      <c r="C48" s="161">
        <v>74872.956999999995</v>
      </c>
      <c r="D48" s="161">
        <v>30969.699000000001</v>
      </c>
      <c r="E48" s="161">
        <v>0</v>
      </c>
      <c r="F48" s="161">
        <f>E48-D48</f>
        <v>-30969.699000000001</v>
      </c>
      <c r="G48" s="191">
        <f t="shared" si="5"/>
        <v>0</v>
      </c>
      <c r="H48" s="161">
        <f t="shared" si="23"/>
        <v>-74872.956999999995</v>
      </c>
      <c r="I48" s="191">
        <f t="shared" si="6"/>
        <v>0</v>
      </c>
      <c r="J48" s="142">
        <v>0</v>
      </c>
      <c r="K48" s="142">
        <v>0</v>
      </c>
      <c r="L48" s="142">
        <f t="shared" si="22"/>
        <v>0</v>
      </c>
      <c r="M48" s="191" t="str">
        <f t="shared" si="7"/>
        <v/>
      </c>
      <c r="N48" s="161"/>
      <c r="O48" s="161">
        <f t="shared" si="18"/>
        <v>74872.956999999995</v>
      </c>
      <c r="P48" s="161">
        <f t="shared" si="19"/>
        <v>0</v>
      </c>
      <c r="Q48" s="161">
        <f>P48-O48</f>
        <v>-74872.956999999995</v>
      </c>
      <c r="R48" s="191">
        <f t="shared" si="9"/>
        <v>0</v>
      </c>
      <c r="S48" s="193"/>
      <c r="T48" s="193"/>
      <c r="V48" s="194">
        <v>13750.354000000001</v>
      </c>
    </row>
    <row r="49" spans="1:22" s="12" customFormat="1" ht="20.25" customHeight="1" x14ac:dyDescent="0.3">
      <c r="A49" s="62" t="s">
        <v>25</v>
      </c>
      <c r="B49" s="120" t="s">
        <v>26</v>
      </c>
      <c r="C49" s="143">
        <f>C6+C10+C11+C12+C31+C32+C33+C34+C42</f>
        <v>11351858.66653</v>
      </c>
      <c r="D49" s="143">
        <f>D6+D10+D11+D12+D31+D32+D33+D34+D42</f>
        <v>8010919.5491200006</v>
      </c>
      <c r="E49" s="143">
        <f>E6+E10+E11+E12+E31+E32+E33+E34+E42</f>
        <v>7015306.6804400012</v>
      </c>
      <c r="F49" s="143">
        <f t="shared" si="10"/>
        <v>-995612.86867999937</v>
      </c>
      <c r="G49" s="167">
        <f>IFERROR(E49/D49,"")</f>
        <v>0.87571802930047304</v>
      </c>
      <c r="H49" s="143">
        <f t="shared" si="23"/>
        <v>-4336551.9860899989</v>
      </c>
      <c r="I49" s="167">
        <f>IFERROR(E49/C49,"")</f>
        <v>0.61798749319563351</v>
      </c>
      <c r="J49" s="143">
        <f>J6+J10+J11+J12+J31+J32+J33+J34+J42</f>
        <v>3255212.7184799998</v>
      </c>
      <c r="K49" s="143">
        <f>K6+K10+K11+K12+K31+K32+K33+K34+K42</f>
        <v>1179156.8634700002</v>
      </c>
      <c r="L49" s="143">
        <f>L6+L10+L11+L12+L31+L32+L33+L34+L42</f>
        <v>-2076055.8550099998</v>
      </c>
      <c r="M49" s="167">
        <f>IFERROR(K49/J49,"")</f>
        <v>0.36223650048301598</v>
      </c>
      <c r="N49" s="143" t="e">
        <f>#REF!+#REF!</f>
        <v>#REF!</v>
      </c>
      <c r="O49" s="143">
        <f t="shared" ref="O49:O89" si="24">C49+J49</f>
        <v>14607071.38501</v>
      </c>
      <c r="P49" s="143">
        <f t="shared" ref="P49:P66" si="25">E49+K49</f>
        <v>8194463.5439100014</v>
      </c>
      <c r="Q49" s="143">
        <f t="shared" si="8"/>
        <v>-6412607.8410999989</v>
      </c>
      <c r="R49" s="167">
        <f>IFERROR(P49/O49,"")</f>
        <v>0.56099291417985986</v>
      </c>
      <c r="S49" s="25"/>
      <c r="T49" s="26"/>
      <c r="V49" s="12">
        <f>V6+V10+V11+V12+V31+V32+V33+V34+V42</f>
        <v>1942851.7473299997</v>
      </c>
    </row>
    <row r="50" spans="1:22" s="48" customFormat="1" ht="24" customHeight="1" x14ac:dyDescent="0.4">
      <c r="A50" s="63" t="s">
        <v>163</v>
      </c>
      <c r="B50" s="114" t="s">
        <v>133</v>
      </c>
      <c r="C50" s="142">
        <v>56677.1</v>
      </c>
      <c r="D50" s="142">
        <v>37784.800000000003</v>
      </c>
      <c r="E50" s="142">
        <v>37784.800000000003</v>
      </c>
      <c r="F50" s="142">
        <f>E50-D50</f>
        <v>0</v>
      </c>
      <c r="G50" s="206">
        <f>IFERROR(E50/D50,"")</f>
        <v>1</v>
      </c>
      <c r="H50" s="142">
        <f t="shared" si="23"/>
        <v>-18892.299999999996</v>
      </c>
      <c r="I50" s="206">
        <f>IFERROR(E50/C50,"")</f>
        <v>0.66666784292068582</v>
      </c>
      <c r="J50" s="142">
        <v>0</v>
      </c>
      <c r="K50" s="142">
        <v>0</v>
      </c>
      <c r="L50" s="142">
        <f>K50-J50</f>
        <v>0</v>
      </c>
      <c r="M50" s="206" t="str">
        <f>IFERROR(K50/J50,"")</f>
        <v/>
      </c>
      <c r="N50" s="142" t="e">
        <f>#REF!+#REF!</f>
        <v>#REF!</v>
      </c>
      <c r="O50" s="142">
        <f>C50+J50</f>
        <v>56677.1</v>
      </c>
      <c r="P50" s="142">
        <f>E50+K50</f>
        <v>37784.800000000003</v>
      </c>
      <c r="Q50" s="142">
        <f t="shared" si="8"/>
        <v>-18892.299999999996</v>
      </c>
      <c r="R50" s="191">
        <f>IFERROR(P50/O50,"")</f>
        <v>0.66666784292068582</v>
      </c>
      <c r="S50" s="47"/>
      <c r="T50" s="47"/>
    </row>
    <row r="51" spans="1:22" s="48" customFormat="1" ht="90.75" customHeight="1" x14ac:dyDescent="0.4">
      <c r="A51" s="63" t="s">
        <v>164</v>
      </c>
      <c r="B51" s="114" t="s">
        <v>165</v>
      </c>
      <c r="C51" s="142">
        <v>170971.94699999999</v>
      </c>
      <c r="D51" s="142">
        <v>170500.44700000001</v>
      </c>
      <c r="E51" s="142">
        <v>160559.63099999999</v>
      </c>
      <c r="F51" s="142">
        <f t="shared" si="10"/>
        <v>-9940.8160000000207</v>
      </c>
      <c r="G51" s="207">
        <f>IFERROR(E51/D51,"")</f>
        <v>0.94169624669664342</v>
      </c>
      <c r="H51" s="142">
        <f t="shared" si="23"/>
        <v>-10412.315999999992</v>
      </c>
      <c r="I51" s="207">
        <f>IFERROR(E51/C51,"")</f>
        <v>0.93909927223323952</v>
      </c>
      <c r="J51" s="142">
        <v>76093.714999999997</v>
      </c>
      <c r="K51" s="142">
        <v>69545.232999999993</v>
      </c>
      <c r="L51" s="142">
        <f>K51-J51</f>
        <v>-6548.4820000000036</v>
      </c>
      <c r="M51" s="207">
        <f>IFERROR(K51/J51,"")</f>
        <v>0.91394188074534144</v>
      </c>
      <c r="N51" s="142"/>
      <c r="O51" s="142">
        <f>C51+J51</f>
        <v>247065.66199999998</v>
      </c>
      <c r="P51" s="142">
        <f>E51+K51</f>
        <v>230104.864</v>
      </c>
      <c r="Q51" s="142">
        <f t="shared" si="8"/>
        <v>-16960.797999999981</v>
      </c>
      <c r="R51" s="191">
        <f>IFERROR(P51/O51,"")</f>
        <v>0.93135105112259597</v>
      </c>
      <c r="S51" s="47"/>
      <c r="T51" s="47"/>
    </row>
    <row r="52" spans="1:22" s="25" customFormat="1" ht="21" customHeight="1" x14ac:dyDescent="0.35">
      <c r="A52" s="64" t="s">
        <v>27</v>
      </c>
      <c r="B52" s="121" t="s">
        <v>134</v>
      </c>
      <c r="C52" s="144">
        <f>C49+C50+C51</f>
        <v>11579507.71353</v>
      </c>
      <c r="D52" s="144">
        <f>D49+D50+D51</f>
        <v>8219204.7961200001</v>
      </c>
      <c r="E52" s="144">
        <f>E49+E50+E51</f>
        <v>7213651.1114400011</v>
      </c>
      <c r="F52" s="144">
        <f t="shared" si="10"/>
        <v>-1005553.684679999</v>
      </c>
      <c r="G52" s="168">
        <f>IFERROR(E52/D52,"")</f>
        <v>0.87765803266580167</v>
      </c>
      <c r="H52" s="144">
        <f t="shared" si="23"/>
        <v>-4365856.6020899992</v>
      </c>
      <c r="I52" s="168">
        <f>IFERROR(E52/C52,"")</f>
        <v>0.62296699392593846</v>
      </c>
      <c r="J52" s="144">
        <f>J49+J50+J51</f>
        <v>3331306.4334799997</v>
      </c>
      <c r="K52" s="144">
        <f>K49+K50+K51</f>
        <v>1248702.0964700002</v>
      </c>
      <c r="L52" s="144">
        <f>L49+L50+L51</f>
        <v>-2082604.3370099999</v>
      </c>
      <c r="M52" s="168">
        <f>IFERROR(K52/J52,"")</f>
        <v>0.37483855700586577</v>
      </c>
      <c r="N52" s="144" t="e">
        <f>#REF!+#REF!</f>
        <v>#REF!</v>
      </c>
      <c r="O52" s="144">
        <f t="shared" si="24"/>
        <v>14910814.14701</v>
      </c>
      <c r="P52" s="144">
        <f t="shared" si="25"/>
        <v>8462353.2079100013</v>
      </c>
      <c r="Q52" s="144">
        <f t="shared" si="8"/>
        <v>-6448460.9390999991</v>
      </c>
      <c r="R52" s="168">
        <f>IFERROR(P52/O52,"")</f>
        <v>0.56753126452232783</v>
      </c>
    </row>
    <row r="53" spans="1:22" s="25" customFormat="1" ht="37.5" hidden="1" customHeight="1" x14ac:dyDescent="0.35">
      <c r="A53" s="65" t="s">
        <v>28</v>
      </c>
      <c r="B53" s="122" t="s">
        <v>29</v>
      </c>
      <c r="C53" s="145"/>
      <c r="D53" s="213"/>
      <c r="E53" s="213"/>
      <c r="F53" s="146">
        <f t="shared" si="10"/>
        <v>0</v>
      </c>
      <c r="G53" s="168" t="str">
        <f t="shared" ref="G53:G89" si="26">IFERROR(E53/D53,"")</f>
        <v/>
      </c>
      <c r="H53" s="146">
        <f t="shared" si="23"/>
        <v>0</v>
      </c>
      <c r="I53" s="168" t="str">
        <f t="shared" ref="I53:I89" si="27">IFERROR(E53/C53,"")</f>
        <v/>
      </c>
      <c r="J53" s="181"/>
      <c r="K53" s="181"/>
      <c r="L53" s="181" t="e">
        <f>K53-#REF!</f>
        <v>#REF!</v>
      </c>
      <c r="M53" s="168" t="str">
        <f t="shared" ref="M53:M89" si="28">IFERROR(K53/J53,"")</f>
        <v/>
      </c>
      <c r="N53" s="147"/>
      <c r="O53" s="146">
        <f t="shared" si="24"/>
        <v>0</v>
      </c>
      <c r="P53" s="146">
        <f t="shared" si="25"/>
        <v>0</v>
      </c>
      <c r="Q53" s="146">
        <f t="shared" si="8"/>
        <v>0</v>
      </c>
      <c r="R53" s="168" t="str">
        <f t="shared" ref="R53:R89" si="29">IFERROR(P53/O53,"")</f>
        <v/>
      </c>
    </row>
    <row r="54" spans="1:22" ht="20.25" hidden="1" customHeight="1" x14ac:dyDescent="0.4">
      <c r="A54" s="66"/>
      <c r="B54" s="123" t="s">
        <v>30</v>
      </c>
      <c r="C54" s="211"/>
      <c r="D54" s="211"/>
      <c r="E54" s="211"/>
      <c r="F54" s="148">
        <f t="shared" si="10"/>
        <v>0</v>
      </c>
      <c r="G54" s="168" t="str">
        <f t="shared" si="26"/>
        <v/>
      </c>
      <c r="H54" s="148">
        <f t="shared" si="23"/>
        <v>0</v>
      </c>
      <c r="I54" s="168" t="str">
        <f t="shared" si="27"/>
        <v/>
      </c>
      <c r="J54" s="175"/>
      <c r="K54" s="175"/>
      <c r="L54" s="175" t="e">
        <f>K54-#REF!</f>
        <v>#REF!</v>
      </c>
      <c r="M54" s="168" t="str">
        <f t="shared" si="28"/>
        <v/>
      </c>
      <c r="N54" s="149"/>
      <c r="O54" s="148">
        <f t="shared" si="24"/>
        <v>0</v>
      </c>
      <c r="P54" s="148">
        <f t="shared" si="25"/>
        <v>0</v>
      </c>
      <c r="Q54" s="148">
        <f t="shared" si="8"/>
        <v>0</v>
      </c>
      <c r="R54" s="168" t="str">
        <f t="shared" si="29"/>
        <v/>
      </c>
    </row>
    <row r="55" spans="1:22" ht="60.75" hidden="1" customHeight="1" x14ac:dyDescent="0.4">
      <c r="A55" s="67">
        <v>406</v>
      </c>
      <c r="B55" s="124" t="s">
        <v>31</v>
      </c>
      <c r="C55" s="211"/>
      <c r="D55" s="211"/>
      <c r="E55" s="211"/>
      <c r="F55" s="148">
        <f t="shared" si="10"/>
        <v>0</v>
      </c>
      <c r="G55" s="168" t="str">
        <f t="shared" si="26"/>
        <v/>
      </c>
      <c r="H55" s="148">
        <f t="shared" si="23"/>
        <v>0</v>
      </c>
      <c r="I55" s="168" t="str">
        <f t="shared" si="27"/>
        <v/>
      </c>
      <c r="J55" s="175"/>
      <c r="K55" s="175"/>
      <c r="L55" s="175" t="e">
        <f>K55-#REF!</f>
        <v>#REF!</v>
      </c>
      <c r="M55" s="168" t="str">
        <f t="shared" si="28"/>
        <v/>
      </c>
      <c r="N55" s="149"/>
      <c r="O55" s="148">
        <f t="shared" si="24"/>
        <v>0</v>
      </c>
      <c r="P55" s="148">
        <f t="shared" si="25"/>
        <v>0</v>
      </c>
      <c r="Q55" s="148">
        <f t="shared" si="8"/>
        <v>0</v>
      </c>
      <c r="R55" s="168" t="str">
        <f t="shared" si="29"/>
        <v/>
      </c>
    </row>
    <row r="56" spans="1:22" ht="20.25" hidden="1" customHeight="1" x14ac:dyDescent="0.4">
      <c r="A56" s="67">
        <v>406.1</v>
      </c>
      <c r="B56" s="125" t="s">
        <v>32</v>
      </c>
      <c r="C56" s="212"/>
      <c r="D56" s="212"/>
      <c r="E56" s="212"/>
      <c r="F56" s="150">
        <f t="shared" si="10"/>
        <v>0</v>
      </c>
      <c r="G56" s="168" t="str">
        <f t="shared" si="26"/>
        <v/>
      </c>
      <c r="H56" s="150">
        <f t="shared" si="23"/>
        <v>0</v>
      </c>
      <c r="I56" s="168" t="str">
        <f t="shared" si="27"/>
        <v/>
      </c>
      <c r="J56" s="180"/>
      <c r="K56" s="180"/>
      <c r="L56" s="180" t="e">
        <f>K56-#REF!</f>
        <v>#REF!</v>
      </c>
      <c r="M56" s="168" t="str">
        <f t="shared" si="28"/>
        <v/>
      </c>
      <c r="N56" s="149"/>
      <c r="O56" s="150">
        <f t="shared" si="24"/>
        <v>0</v>
      </c>
      <c r="P56" s="150">
        <f t="shared" si="25"/>
        <v>0</v>
      </c>
      <c r="Q56" s="150">
        <f t="shared" si="8"/>
        <v>0</v>
      </c>
      <c r="R56" s="168" t="str">
        <f t="shared" si="29"/>
        <v/>
      </c>
    </row>
    <row r="57" spans="1:22" ht="20.25" hidden="1" customHeight="1" x14ac:dyDescent="0.4">
      <c r="A57" s="67">
        <v>406.2</v>
      </c>
      <c r="B57" s="125" t="s">
        <v>33</v>
      </c>
      <c r="C57" s="212"/>
      <c r="D57" s="212"/>
      <c r="E57" s="212"/>
      <c r="F57" s="150">
        <f t="shared" si="10"/>
        <v>0</v>
      </c>
      <c r="G57" s="168" t="str">
        <f t="shared" si="26"/>
        <v/>
      </c>
      <c r="H57" s="150">
        <f t="shared" si="23"/>
        <v>0</v>
      </c>
      <c r="I57" s="168" t="str">
        <f t="shared" si="27"/>
        <v/>
      </c>
      <c r="J57" s="180"/>
      <c r="K57" s="180"/>
      <c r="L57" s="180" t="e">
        <f>K57-#REF!</f>
        <v>#REF!</v>
      </c>
      <c r="M57" s="168" t="str">
        <f t="shared" si="28"/>
        <v/>
      </c>
      <c r="N57" s="149"/>
      <c r="O57" s="150">
        <f t="shared" si="24"/>
        <v>0</v>
      </c>
      <c r="P57" s="150">
        <f t="shared" si="25"/>
        <v>0</v>
      </c>
      <c r="Q57" s="150">
        <f t="shared" si="8"/>
        <v>0</v>
      </c>
      <c r="R57" s="168" t="str">
        <f t="shared" si="29"/>
        <v/>
      </c>
    </row>
    <row r="58" spans="1:22" ht="60.75" hidden="1" customHeight="1" x14ac:dyDescent="0.4">
      <c r="A58" s="67">
        <v>201</v>
      </c>
      <c r="B58" s="124" t="s">
        <v>34</v>
      </c>
      <c r="C58" s="211"/>
      <c r="D58" s="211"/>
      <c r="E58" s="211"/>
      <c r="F58" s="148">
        <f t="shared" si="10"/>
        <v>0</v>
      </c>
      <c r="G58" s="168" t="str">
        <f t="shared" si="26"/>
        <v/>
      </c>
      <c r="H58" s="148">
        <f t="shared" si="23"/>
        <v>0</v>
      </c>
      <c r="I58" s="168" t="str">
        <f t="shared" si="27"/>
        <v/>
      </c>
      <c r="J58" s="175"/>
      <c r="K58" s="175"/>
      <c r="L58" s="175" t="e">
        <f>K58-#REF!</f>
        <v>#REF!</v>
      </c>
      <c r="M58" s="168" t="str">
        <f t="shared" si="28"/>
        <v/>
      </c>
      <c r="N58" s="149"/>
      <c r="O58" s="148">
        <f t="shared" si="24"/>
        <v>0</v>
      </c>
      <c r="P58" s="148">
        <f t="shared" si="25"/>
        <v>0</v>
      </c>
      <c r="Q58" s="148">
        <f t="shared" si="8"/>
        <v>0</v>
      </c>
      <c r="R58" s="168" t="str">
        <f t="shared" si="29"/>
        <v/>
      </c>
    </row>
    <row r="59" spans="1:22" ht="20.25" hidden="1" customHeight="1" x14ac:dyDescent="0.4">
      <c r="A59" s="66">
        <v>201.01</v>
      </c>
      <c r="B59" s="126" t="s">
        <v>35</v>
      </c>
      <c r="C59" s="211"/>
      <c r="D59" s="211"/>
      <c r="E59" s="211"/>
      <c r="F59" s="148">
        <f t="shared" si="10"/>
        <v>0</v>
      </c>
      <c r="G59" s="168" t="str">
        <f t="shared" si="26"/>
        <v/>
      </c>
      <c r="H59" s="148">
        <f t="shared" si="23"/>
        <v>0</v>
      </c>
      <c r="I59" s="168" t="str">
        <f t="shared" si="27"/>
        <v/>
      </c>
      <c r="J59" s="175"/>
      <c r="K59" s="175"/>
      <c r="L59" s="175" t="e">
        <f>K59-#REF!</f>
        <v>#REF!</v>
      </c>
      <c r="M59" s="168" t="str">
        <f t="shared" si="28"/>
        <v/>
      </c>
      <c r="N59" s="149"/>
      <c r="O59" s="148">
        <f t="shared" si="24"/>
        <v>0</v>
      </c>
      <c r="P59" s="148">
        <f t="shared" si="25"/>
        <v>0</v>
      </c>
      <c r="Q59" s="148">
        <f t="shared" si="8"/>
        <v>0</v>
      </c>
      <c r="R59" s="168" t="str">
        <f t="shared" si="29"/>
        <v/>
      </c>
    </row>
    <row r="60" spans="1:22" ht="15" hidden="1" customHeight="1" x14ac:dyDescent="0.4">
      <c r="A60" s="66">
        <v>201.011</v>
      </c>
      <c r="B60" s="127" t="s">
        <v>36</v>
      </c>
      <c r="C60" s="212"/>
      <c r="D60" s="212"/>
      <c r="E60" s="212"/>
      <c r="F60" s="150">
        <f t="shared" si="10"/>
        <v>0</v>
      </c>
      <c r="G60" s="168" t="str">
        <f t="shared" si="26"/>
        <v/>
      </c>
      <c r="H60" s="150">
        <f t="shared" si="23"/>
        <v>0</v>
      </c>
      <c r="I60" s="168" t="str">
        <f t="shared" si="27"/>
        <v/>
      </c>
      <c r="J60" s="180"/>
      <c r="K60" s="180"/>
      <c r="L60" s="180" t="e">
        <f>K60-#REF!</f>
        <v>#REF!</v>
      </c>
      <c r="M60" s="168" t="str">
        <f t="shared" si="28"/>
        <v/>
      </c>
      <c r="N60" s="149"/>
      <c r="O60" s="150">
        <f t="shared" si="24"/>
        <v>0</v>
      </c>
      <c r="P60" s="150">
        <f t="shared" si="25"/>
        <v>0</v>
      </c>
      <c r="Q60" s="150">
        <f t="shared" si="8"/>
        <v>0</v>
      </c>
      <c r="R60" s="168" t="str">
        <f t="shared" si="29"/>
        <v/>
      </c>
    </row>
    <row r="61" spans="1:22" ht="20.25" hidden="1" customHeight="1" x14ac:dyDescent="0.4">
      <c r="A61" s="66">
        <v>201.012</v>
      </c>
      <c r="B61" s="127" t="s">
        <v>37</v>
      </c>
      <c r="C61" s="212"/>
      <c r="D61" s="212"/>
      <c r="E61" s="212"/>
      <c r="F61" s="150">
        <f t="shared" si="10"/>
        <v>0</v>
      </c>
      <c r="G61" s="168" t="str">
        <f t="shared" si="26"/>
        <v/>
      </c>
      <c r="H61" s="150">
        <f t="shared" si="23"/>
        <v>0</v>
      </c>
      <c r="I61" s="168" t="str">
        <f t="shared" si="27"/>
        <v/>
      </c>
      <c r="J61" s="180"/>
      <c r="K61" s="180"/>
      <c r="L61" s="180" t="e">
        <f>K61-#REF!</f>
        <v>#REF!</v>
      </c>
      <c r="M61" s="168" t="str">
        <f t="shared" si="28"/>
        <v/>
      </c>
      <c r="N61" s="149"/>
      <c r="O61" s="150">
        <f t="shared" si="24"/>
        <v>0</v>
      </c>
      <c r="P61" s="150">
        <f t="shared" si="25"/>
        <v>0</v>
      </c>
      <c r="Q61" s="150">
        <f t="shared" si="8"/>
        <v>0</v>
      </c>
      <c r="R61" s="168" t="str">
        <f t="shared" si="29"/>
        <v/>
      </c>
    </row>
    <row r="62" spans="1:22" ht="20.25" hidden="1" customHeight="1" x14ac:dyDescent="0.4">
      <c r="A62" s="66">
        <v>201.02</v>
      </c>
      <c r="B62" s="128" t="s">
        <v>38</v>
      </c>
      <c r="C62" s="211"/>
      <c r="D62" s="211"/>
      <c r="E62" s="211"/>
      <c r="F62" s="148">
        <f t="shared" si="10"/>
        <v>0</v>
      </c>
      <c r="G62" s="168" t="str">
        <f t="shared" si="26"/>
        <v/>
      </c>
      <c r="H62" s="148">
        <f t="shared" si="23"/>
        <v>0</v>
      </c>
      <c r="I62" s="168" t="str">
        <f t="shared" si="27"/>
        <v/>
      </c>
      <c r="J62" s="175"/>
      <c r="K62" s="175"/>
      <c r="L62" s="175" t="e">
        <f>K62-#REF!</f>
        <v>#REF!</v>
      </c>
      <c r="M62" s="168" t="str">
        <f t="shared" si="28"/>
        <v/>
      </c>
      <c r="N62" s="149"/>
      <c r="O62" s="148">
        <f t="shared" si="24"/>
        <v>0</v>
      </c>
      <c r="P62" s="148">
        <f t="shared" si="25"/>
        <v>0</v>
      </c>
      <c r="Q62" s="148">
        <f t="shared" si="8"/>
        <v>0</v>
      </c>
      <c r="R62" s="168" t="str">
        <f t="shared" si="29"/>
        <v/>
      </c>
    </row>
    <row r="63" spans="1:22" ht="20.25" hidden="1" customHeight="1" x14ac:dyDescent="0.4">
      <c r="A63" s="66">
        <v>201.02099999999999</v>
      </c>
      <c r="B63" s="127" t="s">
        <v>36</v>
      </c>
      <c r="C63" s="212"/>
      <c r="D63" s="212"/>
      <c r="E63" s="212"/>
      <c r="F63" s="150">
        <f t="shared" si="10"/>
        <v>0</v>
      </c>
      <c r="G63" s="168" t="str">
        <f t="shared" si="26"/>
        <v/>
      </c>
      <c r="H63" s="150">
        <f t="shared" si="23"/>
        <v>0</v>
      </c>
      <c r="I63" s="168" t="str">
        <f t="shared" si="27"/>
        <v/>
      </c>
      <c r="J63" s="180"/>
      <c r="K63" s="180"/>
      <c r="L63" s="180" t="e">
        <f>K63-#REF!</f>
        <v>#REF!</v>
      </c>
      <c r="M63" s="168" t="str">
        <f t="shared" si="28"/>
        <v/>
      </c>
      <c r="N63" s="149"/>
      <c r="O63" s="150">
        <f t="shared" si="24"/>
        <v>0</v>
      </c>
      <c r="P63" s="150">
        <f t="shared" si="25"/>
        <v>0</v>
      </c>
      <c r="Q63" s="150">
        <f t="shared" si="8"/>
        <v>0</v>
      </c>
      <c r="R63" s="168" t="str">
        <f t="shared" si="29"/>
        <v/>
      </c>
    </row>
    <row r="64" spans="1:22" ht="20.25" hidden="1" customHeight="1" x14ac:dyDescent="0.4">
      <c r="A64" s="66">
        <v>201.02199999999999</v>
      </c>
      <c r="B64" s="127" t="s">
        <v>37</v>
      </c>
      <c r="C64" s="212"/>
      <c r="D64" s="212"/>
      <c r="E64" s="212"/>
      <c r="F64" s="150">
        <f t="shared" si="10"/>
        <v>0</v>
      </c>
      <c r="G64" s="168" t="str">
        <f t="shared" si="26"/>
        <v/>
      </c>
      <c r="H64" s="150">
        <f t="shared" si="23"/>
        <v>0</v>
      </c>
      <c r="I64" s="168" t="str">
        <f t="shared" si="27"/>
        <v/>
      </c>
      <c r="J64" s="180"/>
      <c r="K64" s="180"/>
      <c r="L64" s="180" t="e">
        <f>K64-#REF!</f>
        <v>#REF!</v>
      </c>
      <c r="M64" s="168" t="str">
        <f t="shared" si="28"/>
        <v/>
      </c>
      <c r="N64" s="149"/>
      <c r="O64" s="150">
        <f t="shared" si="24"/>
        <v>0</v>
      </c>
      <c r="P64" s="150">
        <f t="shared" si="25"/>
        <v>0</v>
      </c>
      <c r="Q64" s="150">
        <f t="shared" si="8"/>
        <v>0</v>
      </c>
      <c r="R64" s="168" t="str">
        <f t="shared" si="29"/>
        <v/>
      </c>
    </row>
    <row r="65" spans="1:18" ht="40.5" hidden="1" customHeight="1" x14ac:dyDescent="0.4">
      <c r="A65" s="66">
        <v>201.03</v>
      </c>
      <c r="B65" s="128" t="s">
        <v>39</v>
      </c>
      <c r="C65" s="211"/>
      <c r="D65" s="211"/>
      <c r="E65" s="211"/>
      <c r="F65" s="148">
        <f t="shared" si="10"/>
        <v>0</v>
      </c>
      <c r="G65" s="168" t="str">
        <f t="shared" si="26"/>
        <v/>
      </c>
      <c r="H65" s="148">
        <f t="shared" si="23"/>
        <v>0</v>
      </c>
      <c r="I65" s="168" t="str">
        <f t="shared" si="27"/>
        <v/>
      </c>
      <c r="J65" s="175"/>
      <c r="K65" s="175"/>
      <c r="L65" s="175" t="e">
        <f>K65-#REF!</f>
        <v>#REF!</v>
      </c>
      <c r="M65" s="168" t="str">
        <f t="shared" si="28"/>
        <v/>
      </c>
      <c r="N65" s="149"/>
      <c r="O65" s="148">
        <f t="shared" si="24"/>
        <v>0</v>
      </c>
      <c r="P65" s="148">
        <f t="shared" si="25"/>
        <v>0</v>
      </c>
      <c r="Q65" s="148">
        <f t="shared" si="8"/>
        <v>0</v>
      </c>
      <c r="R65" s="168" t="str">
        <f t="shared" si="29"/>
        <v/>
      </c>
    </row>
    <row r="66" spans="1:18" ht="20.25" hidden="1" customHeight="1" x14ac:dyDescent="0.4">
      <c r="A66" s="66">
        <v>201.03100000000001</v>
      </c>
      <c r="B66" s="127" t="s">
        <v>36</v>
      </c>
      <c r="C66" s="212"/>
      <c r="D66" s="212"/>
      <c r="E66" s="212"/>
      <c r="F66" s="150">
        <f t="shared" si="10"/>
        <v>0</v>
      </c>
      <c r="G66" s="168" t="str">
        <f t="shared" si="26"/>
        <v/>
      </c>
      <c r="H66" s="150">
        <f t="shared" si="23"/>
        <v>0</v>
      </c>
      <c r="I66" s="168" t="str">
        <f t="shared" si="27"/>
        <v/>
      </c>
      <c r="J66" s="180"/>
      <c r="K66" s="180"/>
      <c r="L66" s="180" t="e">
        <f>K66-#REF!</f>
        <v>#REF!</v>
      </c>
      <c r="M66" s="168" t="str">
        <f t="shared" si="28"/>
        <v/>
      </c>
      <c r="N66" s="149"/>
      <c r="O66" s="150">
        <f t="shared" si="24"/>
        <v>0</v>
      </c>
      <c r="P66" s="150">
        <f t="shared" si="25"/>
        <v>0</v>
      </c>
      <c r="Q66" s="150">
        <f t="shared" si="8"/>
        <v>0</v>
      </c>
      <c r="R66" s="168" t="str">
        <f t="shared" si="29"/>
        <v/>
      </c>
    </row>
    <row r="67" spans="1:18" ht="20.25" hidden="1" customHeight="1" x14ac:dyDescent="0.4">
      <c r="A67" s="66">
        <v>201.03200000000001</v>
      </c>
      <c r="B67" s="127" t="s">
        <v>37</v>
      </c>
      <c r="C67" s="212"/>
      <c r="D67" s="212"/>
      <c r="E67" s="212"/>
      <c r="F67" s="150">
        <f t="shared" si="10"/>
        <v>0</v>
      </c>
      <c r="G67" s="168" t="str">
        <f t="shared" si="26"/>
        <v/>
      </c>
      <c r="H67" s="150">
        <f t="shared" si="23"/>
        <v>0</v>
      </c>
      <c r="I67" s="168" t="str">
        <f t="shared" si="27"/>
        <v/>
      </c>
      <c r="J67" s="180"/>
      <c r="K67" s="180"/>
      <c r="L67" s="180" t="e">
        <f>K67-#REF!</f>
        <v>#REF!</v>
      </c>
      <c r="M67" s="168" t="str">
        <f t="shared" si="28"/>
        <v/>
      </c>
      <c r="N67" s="149"/>
      <c r="O67" s="150">
        <f t="shared" si="24"/>
        <v>0</v>
      </c>
      <c r="P67" s="150">
        <f t="shared" ref="P67:P89" si="30">E67+K67</f>
        <v>0</v>
      </c>
      <c r="Q67" s="150">
        <f t="shared" ref="Q67:Q89" si="31">P67-O67</f>
        <v>0</v>
      </c>
      <c r="R67" s="168" t="str">
        <f t="shared" si="29"/>
        <v/>
      </c>
    </row>
    <row r="68" spans="1:18" ht="40.5" hidden="1" customHeight="1" x14ac:dyDescent="0.4">
      <c r="A68" s="67">
        <v>202</v>
      </c>
      <c r="B68" s="124" t="s">
        <v>40</v>
      </c>
      <c r="C68" s="211"/>
      <c r="D68" s="211"/>
      <c r="E68" s="211"/>
      <c r="F68" s="148">
        <f t="shared" si="10"/>
        <v>0</v>
      </c>
      <c r="G68" s="168" t="str">
        <f t="shared" si="26"/>
        <v/>
      </c>
      <c r="H68" s="148">
        <f t="shared" si="23"/>
        <v>0</v>
      </c>
      <c r="I68" s="168" t="str">
        <f t="shared" si="27"/>
        <v/>
      </c>
      <c r="J68" s="175"/>
      <c r="K68" s="175"/>
      <c r="L68" s="175" t="e">
        <f>K68-#REF!</f>
        <v>#REF!</v>
      </c>
      <c r="M68" s="168" t="str">
        <f t="shared" si="28"/>
        <v/>
      </c>
      <c r="N68" s="149"/>
      <c r="O68" s="148">
        <f t="shared" si="24"/>
        <v>0</v>
      </c>
      <c r="P68" s="148">
        <f t="shared" si="30"/>
        <v>0</v>
      </c>
      <c r="Q68" s="148">
        <f t="shared" si="31"/>
        <v>0</v>
      </c>
      <c r="R68" s="168" t="str">
        <f t="shared" si="29"/>
        <v/>
      </c>
    </row>
    <row r="69" spans="1:18" ht="40.5" hidden="1" customHeight="1" x14ac:dyDescent="0.4">
      <c r="A69" s="66">
        <v>202.01</v>
      </c>
      <c r="B69" s="128" t="s">
        <v>41</v>
      </c>
      <c r="C69" s="211"/>
      <c r="D69" s="211"/>
      <c r="E69" s="211"/>
      <c r="F69" s="148">
        <f t="shared" si="10"/>
        <v>0</v>
      </c>
      <c r="G69" s="168" t="str">
        <f t="shared" si="26"/>
        <v/>
      </c>
      <c r="H69" s="148">
        <f t="shared" si="23"/>
        <v>0</v>
      </c>
      <c r="I69" s="168" t="str">
        <f t="shared" si="27"/>
        <v/>
      </c>
      <c r="J69" s="175"/>
      <c r="K69" s="175"/>
      <c r="L69" s="175" t="e">
        <f>K69-#REF!</f>
        <v>#REF!</v>
      </c>
      <c r="M69" s="168" t="str">
        <f t="shared" si="28"/>
        <v/>
      </c>
      <c r="N69" s="149"/>
      <c r="O69" s="148">
        <f t="shared" si="24"/>
        <v>0</v>
      </c>
      <c r="P69" s="148">
        <f t="shared" si="30"/>
        <v>0</v>
      </c>
      <c r="Q69" s="148">
        <f t="shared" si="31"/>
        <v>0</v>
      </c>
      <c r="R69" s="168" t="str">
        <f t="shared" si="29"/>
        <v/>
      </c>
    </row>
    <row r="70" spans="1:18" ht="21" hidden="1" x14ac:dyDescent="0.4">
      <c r="A70" s="66">
        <v>202.011</v>
      </c>
      <c r="B70" s="127" t="s">
        <v>36</v>
      </c>
      <c r="C70" s="212"/>
      <c r="D70" s="212"/>
      <c r="E70" s="212"/>
      <c r="F70" s="150">
        <f t="shared" si="10"/>
        <v>0</v>
      </c>
      <c r="G70" s="168" t="str">
        <f t="shared" si="26"/>
        <v/>
      </c>
      <c r="H70" s="150">
        <f t="shared" si="23"/>
        <v>0</v>
      </c>
      <c r="I70" s="168" t="str">
        <f t="shared" si="27"/>
        <v/>
      </c>
      <c r="J70" s="180"/>
      <c r="K70" s="180"/>
      <c r="L70" s="180" t="e">
        <f>K70-#REF!</f>
        <v>#REF!</v>
      </c>
      <c r="M70" s="168" t="str">
        <f t="shared" si="28"/>
        <v/>
      </c>
      <c r="N70" s="149"/>
      <c r="O70" s="150">
        <f t="shared" si="24"/>
        <v>0</v>
      </c>
      <c r="P70" s="150">
        <f t="shared" si="30"/>
        <v>0</v>
      </c>
      <c r="Q70" s="150">
        <f t="shared" si="31"/>
        <v>0</v>
      </c>
      <c r="R70" s="168" t="str">
        <f t="shared" si="29"/>
        <v/>
      </c>
    </row>
    <row r="71" spans="1:18" ht="21" hidden="1" x14ac:dyDescent="0.4">
      <c r="A71" s="66">
        <v>202.012</v>
      </c>
      <c r="B71" s="127" t="s">
        <v>37</v>
      </c>
      <c r="C71" s="212"/>
      <c r="D71" s="212"/>
      <c r="E71" s="212"/>
      <c r="F71" s="150">
        <f t="shared" si="10"/>
        <v>0</v>
      </c>
      <c r="G71" s="168" t="str">
        <f t="shared" si="26"/>
        <v/>
      </c>
      <c r="H71" s="150">
        <f t="shared" si="23"/>
        <v>0</v>
      </c>
      <c r="I71" s="168" t="str">
        <f t="shared" si="27"/>
        <v/>
      </c>
      <c r="J71" s="180"/>
      <c r="K71" s="180"/>
      <c r="L71" s="180" t="e">
        <f>K71-#REF!</f>
        <v>#REF!</v>
      </c>
      <c r="M71" s="168" t="str">
        <f t="shared" si="28"/>
        <v/>
      </c>
      <c r="N71" s="149"/>
      <c r="O71" s="150">
        <f t="shared" si="24"/>
        <v>0</v>
      </c>
      <c r="P71" s="150">
        <f t="shared" si="30"/>
        <v>0</v>
      </c>
      <c r="Q71" s="150">
        <f t="shared" si="31"/>
        <v>0</v>
      </c>
      <c r="R71" s="168" t="str">
        <f t="shared" si="29"/>
        <v/>
      </c>
    </row>
    <row r="72" spans="1:18" ht="19.5" hidden="1" customHeight="1" x14ac:dyDescent="0.4">
      <c r="A72" s="66">
        <v>202.01300000000001</v>
      </c>
      <c r="B72" s="127" t="s">
        <v>42</v>
      </c>
      <c r="C72" s="212"/>
      <c r="D72" s="212"/>
      <c r="E72" s="212"/>
      <c r="F72" s="150">
        <f t="shared" si="10"/>
        <v>0</v>
      </c>
      <c r="G72" s="168" t="str">
        <f t="shared" si="26"/>
        <v/>
      </c>
      <c r="H72" s="150">
        <f t="shared" si="23"/>
        <v>0</v>
      </c>
      <c r="I72" s="168" t="str">
        <f t="shared" si="27"/>
        <v/>
      </c>
      <c r="J72" s="180"/>
      <c r="K72" s="180"/>
      <c r="L72" s="180" t="e">
        <f>K72-#REF!</f>
        <v>#REF!</v>
      </c>
      <c r="M72" s="168" t="str">
        <f t="shared" si="28"/>
        <v/>
      </c>
      <c r="N72" s="149"/>
      <c r="O72" s="150">
        <f t="shared" si="24"/>
        <v>0</v>
      </c>
      <c r="P72" s="150">
        <f t="shared" si="30"/>
        <v>0</v>
      </c>
      <c r="Q72" s="150">
        <f t="shared" si="31"/>
        <v>0</v>
      </c>
      <c r="R72" s="168" t="str">
        <f t="shared" si="29"/>
        <v/>
      </c>
    </row>
    <row r="73" spans="1:18" ht="21" hidden="1" x14ac:dyDescent="0.4">
      <c r="A73" s="66">
        <v>202.01400000000001</v>
      </c>
      <c r="B73" s="127" t="s">
        <v>43</v>
      </c>
      <c r="C73" s="212"/>
      <c r="D73" s="212"/>
      <c r="E73" s="212"/>
      <c r="F73" s="150">
        <f t="shared" si="10"/>
        <v>0</v>
      </c>
      <c r="G73" s="168" t="str">
        <f t="shared" si="26"/>
        <v/>
      </c>
      <c r="H73" s="150">
        <f t="shared" si="23"/>
        <v>0</v>
      </c>
      <c r="I73" s="168" t="str">
        <f t="shared" si="27"/>
        <v/>
      </c>
      <c r="J73" s="180"/>
      <c r="K73" s="180"/>
      <c r="L73" s="180" t="e">
        <f>K73-#REF!</f>
        <v>#REF!</v>
      </c>
      <c r="M73" s="168" t="str">
        <f t="shared" si="28"/>
        <v/>
      </c>
      <c r="N73" s="149"/>
      <c r="O73" s="150">
        <f t="shared" si="24"/>
        <v>0</v>
      </c>
      <c r="P73" s="150">
        <f t="shared" si="30"/>
        <v>0</v>
      </c>
      <c r="Q73" s="150">
        <f t="shared" si="31"/>
        <v>0</v>
      </c>
      <c r="R73" s="168" t="str">
        <f t="shared" si="29"/>
        <v/>
      </c>
    </row>
    <row r="74" spans="1:18" ht="40.799999999999997" hidden="1" x14ac:dyDescent="0.4">
      <c r="A74" s="67">
        <v>203</v>
      </c>
      <c r="B74" s="124" t="s">
        <v>44</v>
      </c>
      <c r="C74" s="211"/>
      <c r="D74" s="211"/>
      <c r="E74" s="211"/>
      <c r="F74" s="148">
        <f t="shared" si="10"/>
        <v>0</v>
      </c>
      <c r="G74" s="168" t="str">
        <f t="shared" si="26"/>
        <v/>
      </c>
      <c r="H74" s="148">
        <f t="shared" si="23"/>
        <v>0</v>
      </c>
      <c r="I74" s="168" t="str">
        <f t="shared" si="27"/>
        <v/>
      </c>
      <c r="J74" s="175"/>
      <c r="K74" s="175"/>
      <c r="L74" s="175" t="e">
        <f>K74-#REF!</f>
        <v>#REF!</v>
      </c>
      <c r="M74" s="168" t="str">
        <f t="shared" si="28"/>
        <v/>
      </c>
      <c r="N74" s="149"/>
      <c r="O74" s="148">
        <f t="shared" si="24"/>
        <v>0</v>
      </c>
      <c r="P74" s="148">
        <f t="shared" si="30"/>
        <v>0</v>
      </c>
      <c r="Q74" s="148">
        <f t="shared" si="31"/>
        <v>0</v>
      </c>
      <c r="R74" s="168" t="str">
        <f t="shared" si="29"/>
        <v/>
      </c>
    </row>
    <row r="75" spans="1:18" ht="15.75" hidden="1" customHeight="1" x14ac:dyDescent="0.4">
      <c r="A75" s="66">
        <v>203.01</v>
      </c>
      <c r="B75" s="128" t="s">
        <v>45</v>
      </c>
      <c r="C75" s="211"/>
      <c r="D75" s="211"/>
      <c r="E75" s="211"/>
      <c r="F75" s="148">
        <f t="shared" si="10"/>
        <v>0</v>
      </c>
      <c r="G75" s="168" t="str">
        <f t="shared" si="26"/>
        <v/>
      </c>
      <c r="H75" s="148">
        <f t="shared" si="23"/>
        <v>0</v>
      </c>
      <c r="I75" s="168" t="str">
        <f t="shared" si="27"/>
        <v/>
      </c>
      <c r="J75" s="175"/>
      <c r="K75" s="175"/>
      <c r="L75" s="175" t="e">
        <f>K75-#REF!</f>
        <v>#REF!</v>
      </c>
      <c r="M75" s="168" t="str">
        <f t="shared" si="28"/>
        <v/>
      </c>
      <c r="N75" s="149"/>
      <c r="O75" s="148">
        <f t="shared" si="24"/>
        <v>0</v>
      </c>
      <c r="P75" s="148">
        <f t="shared" si="30"/>
        <v>0</v>
      </c>
      <c r="Q75" s="148">
        <f t="shared" si="31"/>
        <v>0</v>
      </c>
      <c r="R75" s="168" t="str">
        <f t="shared" si="29"/>
        <v/>
      </c>
    </row>
    <row r="76" spans="1:18" ht="21" hidden="1" x14ac:dyDescent="0.4">
      <c r="A76" s="66">
        <v>203.011</v>
      </c>
      <c r="B76" s="127" t="s">
        <v>46</v>
      </c>
      <c r="C76" s="212"/>
      <c r="D76" s="212"/>
      <c r="E76" s="212"/>
      <c r="F76" s="150">
        <f t="shared" si="10"/>
        <v>0</v>
      </c>
      <c r="G76" s="168" t="str">
        <f t="shared" si="26"/>
        <v/>
      </c>
      <c r="H76" s="150">
        <f t="shared" si="23"/>
        <v>0</v>
      </c>
      <c r="I76" s="168" t="str">
        <f t="shared" si="27"/>
        <v/>
      </c>
      <c r="J76" s="180"/>
      <c r="K76" s="180"/>
      <c r="L76" s="180" t="e">
        <f>K76-#REF!</f>
        <v>#REF!</v>
      </c>
      <c r="M76" s="168" t="str">
        <f t="shared" si="28"/>
        <v/>
      </c>
      <c r="N76" s="149"/>
      <c r="O76" s="150">
        <f t="shared" si="24"/>
        <v>0</v>
      </c>
      <c r="P76" s="150">
        <f t="shared" si="30"/>
        <v>0</v>
      </c>
      <c r="Q76" s="150">
        <f t="shared" si="31"/>
        <v>0</v>
      </c>
      <c r="R76" s="168" t="str">
        <f t="shared" si="29"/>
        <v/>
      </c>
    </row>
    <row r="77" spans="1:18" ht="21" hidden="1" x14ac:dyDescent="0.4">
      <c r="A77" s="66">
        <v>203.012</v>
      </c>
      <c r="B77" s="127" t="s">
        <v>47</v>
      </c>
      <c r="C77" s="212"/>
      <c r="D77" s="212"/>
      <c r="E77" s="212"/>
      <c r="F77" s="150">
        <f t="shared" si="10"/>
        <v>0</v>
      </c>
      <c r="G77" s="168" t="str">
        <f t="shared" si="26"/>
        <v/>
      </c>
      <c r="H77" s="150">
        <f t="shared" si="23"/>
        <v>0</v>
      </c>
      <c r="I77" s="168" t="str">
        <f t="shared" si="27"/>
        <v/>
      </c>
      <c r="J77" s="180"/>
      <c r="K77" s="180"/>
      <c r="L77" s="180" t="e">
        <f>K77-#REF!</f>
        <v>#REF!</v>
      </c>
      <c r="M77" s="168" t="str">
        <f t="shared" si="28"/>
        <v/>
      </c>
      <c r="N77" s="149"/>
      <c r="O77" s="150">
        <f t="shared" si="24"/>
        <v>0</v>
      </c>
      <c r="P77" s="150">
        <f t="shared" si="30"/>
        <v>0</v>
      </c>
      <c r="Q77" s="150">
        <f t="shared" si="31"/>
        <v>0</v>
      </c>
      <c r="R77" s="168" t="str">
        <f t="shared" si="29"/>
        <v/>
      </c>
    </row>
    <row r="78" spans="1:18" ht="15.75" hidden="1" customHeight="1" x14ac:dyDescent="0.4">
      <c r="A78" s="66">
        <v>203.01300000000001</v>
      </c>
      <c r="B78" s="127" t="s">
        <v>42</v>
      </c>
      <c r="C78" s="212"/>
      <c r="D78" s="212"/>
      <c r="E78" s="212"/>
      <c r="F78" s="150">
        <f t="shared" si="10"/>
        <v>0</v>
      </c>
      <c r="G78" s="168" t="str">
        <f t="shared" si="26"/>
        <v/>
      </c>
      <c r="H78" s="150">
        <f t="shared" si="23"/>
        <v>0</v>
      </c>
      <c r="I78" s="168" t="str">
        <f t="shared" si="27"/>
        <v/>
      </c>
      <c r="J78" s="180"/>
      <c r="K78" s="180"/>
      <c r="L78" s="180" t="e">
        <f>K78-#REF!</f>
        <v>#REF!</v>
      </c>
      <c r="M78" s="168" t="str">
        <f t="shared" si="28"/>
        <v/>
      </c>
      <c r="N78" s="149"/>
      <c r="O78" s="150">
        <f t="shared" si="24"/>
        <v>0</v>
      </c>
      <c r="P78" s="150">
        <f t="shared" si="30"/>
        <v>0</v>
      </c>
      <c r="Q78" s="150">
        <f t="shared" si="31"/>
        <v>0</v>
      </c>
      <c r="R78" s="168" t="str">
        <f t="shared" si="29"/>
        <v/>
      </c>
    </row>
    <row r="79" spans="1:18" ht="14.25" hidden="1" customHeight="1" x14ac:dyDescent="0.4">
      <c r="A79" s="67">
        <v>204</v>
      </c>
      <c r="B79" s="124" t="s">
        <v>48</v>
      </c>
      <c r="C79" s="212"/>
      <c r="D79" s="212"/>
      <c r="E79" s="212"/>
      <c r="F79" s="150">
        <f t="shared" si="10"/>
        <v>0</v>
      </c>
      <c r="G79" s="168" t="str">
        <f t="shared" si="26"/>
        <v/>
      </c>
      <c r="H79" s="150">
        <f t="shared" si="23"/>
        <v>0</v>
      </c>
      <c r="I79" s="168" t="str">
        <f t="shared" si="27"/>
        <v/>
      </c>
      <c r="J79" s="180"/>
      <c r="K79" s="180"/>
      <c r="L79" s="180" t="e">
        <f>K79-#REF!</f>
        <v>#REF!</v>
      </c>
      <c r="M79" s="168" t="str">
        <f t="shared" si="28"/>
        <v/>
      </c>
      <c r="N79" s="149"/>
      <c r="O79" s="150">
        <f t="shared" si="24"/>
        <v>0</v>
      </c>
      <c r="P79" s="150">
        <f t="shared" si="30"/>
        <v>0</v>
      </c>
      <c r="Q79" s="150">
        <f t="shared" si="31"/>
        <v>0</v>
      </c>
      <c r="R79" s="168" t="str">
        <f t="shared" si="29"/>
        <v/>
      </c>
    </row>
    <row r="80" spans="1:18" ht="18.75" hidden="1" customHeight="1" x14ac:dyDescent="0.4">
      <c r="A80" s="67">
        <v>205</v>
      </c>
      <c r="B80" s="124" t="s">
        <v>49</v>
      </c>
      <c r="C80" s="212"/>
      <c r="D80" s="212"/>
      <c r="E80" s="212"/>
      <c r="F80" s="150">
        <f t="shared" ref="F80:F89" si="32">E80-D80</f>
        <v>0</v>
      </c>
      <c r="G80" s="168" t="str">
        <f t="shared" si="26"/>
        <v/>
      </c>
      <c r="H80" s="150">
        <f t="shared" si="23"/>
        <v>0</v>
      </c>
      <c r="I80" s="168" t="str">
        <f t="shared" si="27"/>
        <v/>
      </c>
      <c r="J80" s="180"/>
      <c r="K80" s="180"/>
      <c r="L80" s="180" t="e">
        <f>K80-#REF!</f>
        <v>#REF!</v>
      </c>
      <c r="M80" s="168" t="str">
        <f t="shared" si="28"/>
        <v/>
      </c>
      <c r="N80" s="149"/>
      <c r="O80" s="150">
        <f t="shared" si="24"/>
        <v>0</v>
      </c>
      <c r="P80" s="150">
        <f t="shared" si="30"/>
        <v>0</v>
      </c>
      <c r="Q80" s="150">
        <f t="shared" si="31"/>
        <v>0</v>
      </c>
      <c r="R80" s="168" t="str">
        <f t="shared" si="29"/>
        <v/>
      </c>
    </row>
    <row r="81" spans="1:20" ht="15" hidden="1" customHeight="1" x14ac:dyDescent="0.4">
      <c r="A81" s="67">
        <v>900.4</v>
      </c>
      <c r="B81" s="129" t="s">
        <v>50</v>
      </c>
      <c r="C81" s="211"/>
      <c r="D81" s="211"/>
      <c r="E81" s="211"/>
      <c r="F81" s="148">
        <f t="shared" si="32"/>
        <v>0</v>
      </c>
      <c r="G81" s="168" t="str">
        <f t="shared" si="26"/>
        <v/>
      </c>
      <c r="H81" s="148">
        <f t="shared" si="23"/>
        <v>0</v>
      </c>
      <c r="I81" s="168" t="str">
        <f t="shared" si="27"/>
        <v/>
      </c>
      <c r="J81" s="175"/>
      <c r="K81" s="175"/>
      <c r="L81" s="175" t="e">
        <f>K81-#REF!</f>
        <v>#REF!</v>
      </c>
      <c r="M81" s="168" t="str">
        <f t="shared" si="28"/>
        <v/>
      </c>
      <c r="N81" s="149"/>
      <c r="O81" s="148">
        <f t="shared" si="24"/>
        <v>0</v>
      </c>
      <c r="P81" s="148">
        <f t="shared" si="30"/>
        <v>0</v>
      </c>
      <c r="Q81" s="148">
        <f t="shared" si="31"/>
        <v>0</v>
      </c>
      <c r="R81" s="168" t="str">
        <f t="shared" si="29"/>
        <v/>
      </c>
    </row>
    <row r="82" spans="1:20" s="188" customFormat="1" ht="21" customHeight="1" x14ac:dyDescent="0.35">
      <c r="A82" s="134"/>
      <c r="B82" s="135" t="s">
        <v>0</v>
      </c>
      <c r="C82" s="145">
        <f>C83+C84</f>
        <v>2455.5909999999999</v>
      </c>
      <c r="D82" s="145">
        <f>D83+D84</f>
        <v>0</v>
      </c>
      <c r="E82" s="145">
        <f>E83+E84</f>
        <v>-35.944960000000002</v>
      </c>
      <c r="F82" s="145">
        <f t="shared" si="32"/>
        <v>-35.944960000000002</v>
      </c>
      <c r="G82" s="169" t="str">
        <f t="shared" si="26"/>
        <v/>
      </c>
      <c r="H82" s="145"/>
      <c r="I82" s="169"/>
      <c r="J82" s="140">
        <f>SUM(J83:J87)+J88</f>
        <v>20193.779000000002</v>
      </c>
      <c r="K82" s="140">
        <f>SUM(K83:K87)+K88</f>
        <v>-1516.6607400000003</v>
      </c>
      <c r="L82" s="140"/>
      <c r="M82" s="169"/>
      <c r="N82" s="145"/>
      <c r="O82" s="145">
        <f t="shared" si="24"/>
        <v>22649.370000000003</v>
      </c>
      <c r="P82" s="145">
        <f t="shared" si="30"/>
        <v>-1552.6057000000003</v>
      </c>
      <c r="Q82" s="145"/>
      <c r="R82" s="169"/>
    </row>
    <row r="83" spans="1:20" s="188" customFormat="1" ht="24" customHeight="1" x14ac:dyDescent="0.4">
      <c r="A83" s="170">
        <v>4110</v>
      </c>
      <c r="B83" s="130" t="s">
        <v>238</v>
      </c>
      <c r="C83" s="151">
        <v>2455.5909999999999</v>
      </c>
      <c r="D83" s="151"/>
      <c r="E83" s="151">
        <v>25</v>
      </c>
      <c r="F83" s="151">
        <f t="shared" si="32"/>
        <v>25</v>
      </c>
      <c r="G83" s="186" t="str">
        <f t="shared" si="26"/>
        <v/>
      </c>
      <c r="H83" s="151"/>
      <c r="I83" s="186"/>
      <c r="J83" s="142">
        <v>22714.716</v>
      </c>
      <c r="K83" s="142">
        <v>1000</v>
      </c>
      <c r="L83" s="142"/>
      <c r="M83" s="186"/>
      <c r="N83" s="151"/>
      <c r="O83" s="151">
        <f t="shared" si="24"/>
        <v>25170.307000000001</v>
      </c>
      <c r="P83" s="151">
        <f t="shared" si="30"/>
        <v>1025</v>
      </c>
      <c r="Q83" s="151"/>
      <c r="R83" s="186"/>
    </row>
    <row r="84" spans="1:20" s="188" customFormat="1" ht="21" x14ac:dyDescent="0.4">
      <c r="A84" s="170" t="s">
        <v>239</v>
      </c>
      <c r="B84" s="130" t="s">
        <v>240</v>
      </c>
      <c r="C84" s="151">
        <v>0</v>
      </c>
      <c r="D84" s="151">
        <v>0</v>
      </c>
      <c r="E84" s="151">
        <v>-60.944960000000002</v>
      </c>
      <c r="F84" s="151"/>
      <c r="G84" s="186" t="str">
        <f t="shared" si="26"/>
        <v/>
      </c>
      <c r="H84" s="151"/>
      <c r="I84" s="186" t="str">
        <f t="shared" si="27"/>
        <v/>
      </c>
      <c r="J84" s="142">
        <v>-2520.9369999999999</v>
      </c>
      <c r="K84" s="142">
        <v>-2516.6607400000003</v>
      </c>
      <c r="L84" s="142"/>
      <c r="M84" s="186"/>
      <c r="N84" s="151"/>
      <c r="O84" s="151">
        <f t="shared" si="24"/>
        <v>-2520.9369999999999</v>
      </c>
      <c r="P84" s="151">
        <f t="shared" si="30"/>
        <v>-2577.6057000000001</v>
      </c>
      <c r="Q84" s="151"/>
      <c r="R84" s="186"/>
    </row>
    <row r="85" spans="1:20" s="1" customFormat="1" ht="63" hidden="1" x14ac:dyDescent="0.4">
      <c r="A85" s="68">
        <v>8103</v>
      </c>
      <c r="B85" s="131" t="s">
        <v>1</v>
      </c>
      <c r="C85" s="151"/>
      <c r="D85" s="151"/>
      <c r="E85" s="151"/>
      <c r="F85" s="152">
        <f t="shared" si="32"/>
        <v>0</v>
      </c>
      <c r="G85" s="168" t="str">
        <f t="shared" si="26"/>
        <v/>
      </c>
      <c r="H85" s="152">
        <f>E85-C85</f>
        <v>0</v>
      </c>
      <c r="I85" s="168" t="str">
        <f t="shared" si="27"/>
        <v/>
      </c>
      <c r="J85" s="142"/>
      <c r="K85" s="142"/>
      <c r="L85" s="142">
        <f>K85-J85</f>
        <v>0</v>
      </c>
      <c r="M85" s="168" t="str">
        <f t="shared" si="28"/>
        <v/>
      </c>
      <c r="N85" s="152"/>
      <c r="O85" s="152">
        <f t="shared" si="24"/>
        <v>0</v>
      </c>
      <c r="P85" s="152">
        <f t="shared" si="30"/>
        <v>0</v>
      </c>
      <c r="Q85" s="152">
        <f t="shared" si="31"/>
        <v>0</v>
      </c>
      <c r="R85" s="168" t="str">
        <f t="shared" si="29"/>
        <v/>
      </c>
    </row>
    <row r="86" spans="1:20" s="1" customFormat="1" ht="63" hidden="1" x14ac:dyDescent="0.4">
      <c r="A86" s="68">
        <v>8104</v>
      </c>
      <c r="B86" s="131" t="s">
        <v>2</v>
      </c>
      <c r="C86" s="151"/>
      <c r="D86" s="151"/>
      <c r="E86" s="151"/>
      <c r="F86" s="152">
        <f t="shared" si="32"/>
        <v>0</v>
      </c>
      <c r="G86" s="168" t="str">
        <f t="shared" si="26"/>
        <v/>
      </c>
      <c r="H86" s="152">
        <f>E86-C86</f>
        <v>0</v>
      </c>
      <c r="I86" s="168" t="str">
        <f t="shared" si="27"/>
        <v/>
      </c>
      <c r="J86" s="142"/>
      <c r="K86" s="142"/>
      <c r="L86" s="142">
        <f>K86-J86</f>
        <v>0</v>
      </c>
      <c r="M86" s="168" t="str">
        <f t="shared" si="28"/>
        <v/>
      </c>
      <c r="N86" s="152"/>
      <c r="O86" s="152">
        <f t="shared" si="24"/>
        <v>0</v>
      </c>
      <c r="P86" s="152">
        <f t="shared" si="30"/>
        <v>0</v>
      </c>
      <c r="Q86" s="152">
        <f t="shared" si="31"/>
        <v>0</v>
      </c>
      <c r="R86" s="168" t="str">
        <f t="shared" si="29"/>
        <v/>
      </c>
    </row>
    <row r="87" spans="1:20" s="1" customFormat="1" ht="42" hidden="1" x14ac:dyDescent="0.4">
      <c r="A87" s="68">
        <v>8106</v>
      </c>
      <c r="B87" s="131" t="s">
        <v>3</v>
      </c>
      <c r="C87" s="151"/>
      <c r="D87" s="151"/>
      <c r="E87" s="151"/>
      <c r="F87" s="152">
        <f t="shared" si="32"/>
        <v>0</v>
      </c>
      <c r="G87" s="168" t="str">
        <f t="shared" si="26"/>
        <v/>
      </c>
      <c r="H87" s="152">
        <f>E87-C87</f>
        <v>0</v>
      </c>
      <c r="I87" s="168" t="str">
        <f t="shared" si="27"/>
        <v/>
      </c>
      <c r="J87" s="142"/>
      <c r="K87" s="142"/>
      <c r="L87" s="142">
        <f>K87-J87</f>
        <v>0</v>
      </c>
      <c r="M87" s="168" t="str">
        <f t="shared" si="28"/>
        <v/>
      </c>
      <c r="N87" s="152"/>
      <c r="O87" s="152">
        <f t="shared" si="24"/>
        <v>0</v>
      </c>
      <c r="P87" s="152">
        <f t="shared" si="30"/>
        <v>0</v>
      </c>
      <c r="Q87" s="152">
        <f t="shared" si="31"/>
        <v>0</v>
      </c>
      <c r="R87" s="168" t="str">
        <f t="shared" si="29"/>
        <v/>
      </c>
    </row>
    <row r="88" spans="1:20" s="1" customFormat="1" ht="63" hidden="1" x14ac:dyDescent="0.4">
      <c r="A88" s="68">
        <v>8107</v>
      </c>
      <c r="B88" s="131" t="s">
        <v>113</v>
      </c>
      <c r="C88" s="151"/>
      <c r="D88" s="151"/>
      <c r="E88" s="151"/>
      <c r="F88" s="152">
        <f t="shared" si="32"/>
        <v>0</v>
      </c>
      <c r="G88" s="168" t="str">
        <f t="shared" si="26"/>
        <v/>
      </c>
      <c r="H88" s="152">
        <f>E88-C88</f>
        <v>0</v>
      </c>
      <c r="I88" s="168" t="str">
        <f t="shared" si="27"/>
        <v/>
      </c>
      <c r="J88" s="142"/>
      <c r="K88" s="142"/>
      <c r="L88" s="142">
        <f>K88-J88</f>
        <v>0</v>
      </c>
      <c r="M88" s="168" t="str">
        <f t="shared" si="28"/>
        <v/>
      </c>
      <c r="N88" s="152"/>
      <c r="O88" s="152">
        <f t="shared" si="24"/>
        <v>0</v>
      </c>
      <c r="P88" s="152">
        <f t="shared" si="30"/>
        <v>0</v>
      </c>
      <c r="Q88" s="152">
        <f t="shared" si="31"/>
        <v>0</v>
      </c>
      <c r="R88" s="168" t="str">
        <f t="shared" si="29"/>
        <v/>
      </c>
    </row>
    <row r="89" spans="1:20" ht="25.5" customHeight="1" x14ac:dyDescent="0.35">
      <c r="A89" s="69"/>
      <c r="B89" s="132" t="s">
        <v>4</v>
      </c>
      <c r="C89" s="144">
        <f>C82+C52</f>
        <v>11581963.30453</v>
      </c>
      <c r="D89" s="144">
        <f>D82+D52</f>
        <v>8219204.7961200001</v>
      </c>
      <c r="E89" s="144">
        <f>E82+E52</f>
        <v>7213615.1664800011</v>
      </c>
      <c r="F89" s="144">
        <f t="shared" si="32"/>
        <v>-1005589.629639999</v>
      </c>
      <c r="G89" s="168">
        <f t="shared" si="26"/>
        <v>0.87765365937654904</v>
      </c>
      <c r="H89" s="144">
        <f>E89-C89</f>
        <v>-4368348.1380499993</v>
      </c>
      <c r="I89" s="168">
        <f t="shared" si="27"/>
        <v>0.62283180984165032</v>
      </c>
      <c r="J89" s="144">
        <f>J52+J82</f>
        <v>3351500.2124799998</v>
      </c>
      <c r="K89" s="144">
        <f>K52+K82</f>
        <v>1247185.4357300003</v>
      </c>
      <c r="L89" s="144">
        <f>L52+L82</f>
        <v>-2082604.3370099999</v>
      </c>
      <c r="M89" s="168">
        <f t="shared" si="28"/>
        <v>0.3721275120573912</v>
      </c>
      <c r="N89" s="187"/>
      <c r="O89" s="187">
        <f t="shared" si="24"/>
        <v>14933463.51701</v>
      </c>
      <c r="P89" s="187">
        <f t="shared" si="30"/>
        <v>8460800.602210002</v>
      </c>
      <c r="Q89" s="187">
        <f t="shared" si="31"/>
        <v>-6472662.9147999976</v>
      </c>
      <c r="R89" s="168">
        <f t="shared" si="29"/>
        <v>0.56656652976536259</v>
      </c>
      <c r="S89" s="5"/>
      <c r="T89" s="5"/>
    </row>
    <row r="90" spans="1:20" x14ac:dyDescent="0.3">
      <c r="A90" s="37"/>
      <c r="B90" s="38"/>
      <c r="C90" s="239"/>
      <c r="D90" s="240"/>
      <c r="E90" s="239"/>
      <c r="F90" s="136"/>
      <c r="G90" s="136"/>
      <c r="H90" s="137"/>
      <c r="I90" s="137"/>
      <c r="J90" s="241"/>
      <c r="K90" s="241"/>
      <c r="L90" s="204"/>
      <c r="M90" s="205"/>
      <c r="N90" s="138"/>
      <c r="O90" s="138"/>
      <c r="P90" s="138"/>
      <c r="Q90" s="138"/>
      <c r="R90" s="138"/>
    </row>
    <row r="91" spans="1:20" x14ac:dyDescent="0.3">
      <c r="A91" s="34"/>
      <c r="B91" s="50"/>
      <c r="C91" s="242"/>
      <c r="D91" s="241"/>
      <c r="E91" s="242"/>
      <c r="F91" s="137"/>
      <c r="G91" s="137"/>
      <c r="H91" s="137"/>
      <c r="I91" s="137"/>
      <c r="J91" s="241"/>
      <c r="K91" s="241"/>
      <c r="L91" s="204"/>
      <c r="M91" s="205"/>
      <c r="N91" s="138"/>
      <c r="O91" s="138"/>
      <c r="P91" s="138"/>
      <c r="Q91" s="138"/>
      <c r="R91" s="138"/>
    </row>
    <row r="92" spans="1:20" x14ac:dyDescent="0.3">
      <c r="A92" s="32"/>
      <c r="B92" s="33"/>
      <c r="C92" s="243">
        <v>11161244703.230001</v>
      </c>
      <c r="D92" s="243">
        <v>7481536.0300000003</v>
      </c>
      <c r="E92" s="243">
        <v>6542952102.2400007</v>
      </c>
      <c r="F92" s="34"/>
      <c r="G92" s="34"/>
      <c r="H92" s="40"/>
      <c r="I92" s="189"/>
      <c r="J92" s="244"/>
      <c r="K92" s="245"/>
      <c r="M92" s="200"/>
    </row>
    <row r="93" spans="1:20" ht="17.399999999999999" x14ac:dyDescent="0.3">
      <c r="A93" s="32"/>
      <c r="B93" s="84"/>
      <c r="C93" s="246"/>
      <c r="D93" s="246"/>
      <c r="E93" s="246"/>
      <c r="F93" s="40"/>
      <c r="G93" s="40">
        <v>1000</v>
      </c>
      <c r="H93" s="40"/>
      <c r="I93" s="189"/>
      <c r="J93" s="247"/>
      <c r="K93" s="245">
        <v>1000</v>
      </c>
      <c r="M93" s="200"/>
    </row>
    <row r="94" spans="1:20" x14ac:dyDescent="0.3">
      <c r="A94" s="32"/>
      <c r="B94" s="33"/>
      <c r="C94" s="246"/>
      <c r="D94" s="248"/>
      <c r="E94" s="249"/>
      <c r="F94" s="40"/>
      <c r="G94" s="40"/>
      <c r="H94" s="40"/>
      <c r="I94" s="189"/>
      <c r="J94" s="245"/>
      <c r="K94" s="247"/>
      <c r="M94" s="200"/>
    </row>
    <row r="95" spans="1:20" x14ac:dyDescent="0.3">
      <c r="A95" s="32"/>
      <c r="B95" s="33"/>
      <c r="C95" s="246"/>
      <c r="D95" s="248"/>
      <c r="E95" s="249"/>
      <c r="F95" s="40"/>
      <c r="G95" s="40"/>
      <c r="H95" s="40"/>
      <c r="I95" s="189"/>
      <c r="J95" s="245"/>
      <c r="K95" s="245"/>
      <c r="M95" s="200"/>
    </row>
    <row r="96" spans="1:20" x14ac:dyDescent="0.3">
      <c r="A96" s="32"/>
      <c r="B96" s="33"/>
      <c r="C96" s="246"/>
      <c r="D96" s="248"/>
      <c r="E96" s="249"/>
      <c r="F96" s="40"/>
      <c r="G96" s="40"/>
      <c r="H96" s="40"/>
      <c r="I96" s="189"/>
      <c r="J96" s="245"/>
      <c r="K96" s="245"/>
      <c r="M96" s="200"/>
    </row>
    <row r="97" spans="1:13" x14ac:dyDescent="0.3">
      <c r="A97" s="32"/>
      <c r="B97" s="33"/>
      <c r="C97" s="246"/>
      <c r="D97" s="248"/>
      <c r="E97" s="249"/>
      <c r="F97" s="40"/>
      <c r="G97" s="40"/>
      <c r="H97" s="40"/>
      <c r="I97" s="189"/>
      <c r="J97" s="245"/>
      <c r="K97" s="245"/>
      <c r="M97" s="200"/>
    </row>
    <row r="98" spans="1:13" x14ac:dyDescent="0.3">
      <c r="A98" s="35"/>
      <c r="B98" s="36"/>
      <c r="C98" s="250"/>
      <c r="D98" s="251"/>
      <c r="E98" s="216"/>
      <c r="F98" s="41"/>
      <c r="G98" s="41"/>
      <c r="H98" s="41"/>
      <c r="M98" s="200"/>
    </row>
    <row r="99" spans="1:13" x14ac:dyDescent="0.3">
      <c r="A99" s="35"/>
      <c r="B99" s="36"/>
      <c r="C99" s="250"/>
      <c r="D99" s="251"/>
      <c r="E99" s="216"/>
      <c r="F99" s="41"/>
      <c r="G99" s="41"/>
      <c r="H99" s="41"/>
      <c r="M99" s="200"/>
    </row>
    <row r="100" spans="1:13" x14ac:dyDescent="0.3">
      <c r="A100" s="35"/>
      <c r="B100" s="36"/>
      <c r="C100" s="250"/>
      <c r="D100" s="251"/>
      <c r="E100" s="216"/>
      <c r="F100" s="41"/>
      <c r="G100" s="41"/>
      <c r="H100" s="41"/>
      <c r="M100" s="200"/>
    </row>
    <row r="101" spans="1:13" x14ac:dyDescent="0.3">
      <c r="M101" s="200"/>
    </row>
    <row r="102" spans="1:13" x14ac:dyDescent="0.3">
      <c r="M102" s="200"/>
    </row>
    <row r="103" spans="1:13" x14ac:dyDescent="0.3">
      <c r="M103" s="200"/>
    </row>
    <row r="104" spans="1:13" x14ac:dyDescent="0.3">
      <c r="M104" s="200"/>
    </row>
    <row r="105" spans="1:13" x14ac:dyDescent="0.3">
      <c r="M105" s="200"/>
    </row>
    <row r="106" spans="1:13" x14ac:dyDescent="0.3">
      <c r="M106" s="200"/>
    </row>
    <row r="107" spans="1:13" x14ac:dyDescent="0.3">
      <c r="M107" s="200"/>
    </row>
    <row r="108" spans="1:13" x14ac:dyDescent="0.3">
      <c r="M108" s="200"/>
    </row>
    <row r="109" spans="1:13" x14ac:dyDescent="0.3">
      <c r="M109" s="200"/>
    </row>
    <row r="110" spans="1:13" x14ac:dyDescent="0.3">
      <c r="M110" s="200"/>
    </row>
    <row r="111" spans="1:13" x14ac:dyDescent="0.3">
      <c r="M111" s="200"/>
    </row>
    <row r="112" spans="1:13" x14ac:dyDescent="0.3">
      <c r="M112" s="200"/>
    </row>
    <row r="113" spans="13:13" x14ac:dyDescent="0.3">
      <c r="M113" s="200"/>
    </row>
    <row r="114" spans="13:13" x14ac:dyDescent="0.3">
      <c r="M114" s="200"/>
    </row>
    <row r="115" spans="13:13" x14ac:dyDescent="0.3">
      <c r="M115" s="200"/>
    </row>
    <row r="116" spans="13:13" x14ac:dyDescent="0.3">
      <c r="M116" s="200"/>
    </row>
    <row r="117" spans="13:13" x14ac:dyDescent="0.3">
      <c r="M117" s="200"/>
    </row>
    <row r="118" spans="13:13" x14ac:dyDescent="0.3">
      <c r="M118" s="200"/>
    </row>
    <row r="119" spans="13:13" x14ac:dyDescent="0.3">
      <c r="M119" s="200"/>
    </row>
    <row r="120" spans="13:13" x14ac:dyDescent="0.3">
      <c r="M120" s="200"/>
    </row>
    <row r="121" spans="13:13" x14ac:dyDescent="0.3">
      <c r="M121" s="200"/>
    </row>
    <row r="122" spans="13:13" x14ac:dyDescent="0.3">
      <c r="M122" s="200"/>
    </row>
    <row r="123" spans="13:13" x14ac:dyDescent="0.3">
      <c r="M123" s="200"/>
    </row>
    <row r="124" spans="13:13" x14ac:dyDescent="0.3">
      <c r="M124" s="200"/>
    </row>
    <row r="125" spans="13:13" x14ac:dyDescent="0.3">
      <c r="M125" s="200"/>
    </row>
    <row r="126" spans="13:13" x14ac:dyDescent="0.3">
      <c r="M126" s="200"/>
    </row>
    <row r="127" spans="13:13" x14ac:dyDescent="0.3">
      <c r="M127" s="200"/>
    </row>
    <row r="128" spans="13:13" x14ac:dyDescent="0.3">
      <c r="M128" s="200"/>
    </row>
    <row r="129" spans="13:13" x14ac:dyDescent="0.3">
      <c r="M129" s="200"/>
    </row>
    <row r="130" spans="13:13" x14ac:dyDescent="0.3">
      <c r="M130" s="200"/>
    </row>
    <row r="131" spans="13:13" x14ac:dyDescent="0.3">
      <c r="M131" s="200"/>
    </row>
    <row r="132" spans="13:13" x14ac:dyDescent="0.3">
      <c r="M132" s="200"/>
    </row>
    <row r="133" spans="13:13" x14ac:dyDescent="0.3">
      <c r="M133" s="200"/>
    </row>
    <row r="134" spans="13:13" x14ac:dyDescent="0.3">
      <c r="M134" s="200"/>
    </row>
    <row r="135" spans="13:13" x14ac:dyDescent="0.3">
      <c r="M135" s="200"/>
    </row>
    <row r="136" spans="13:13" x14ac:dyDescent="0.3">
      <c r="M136" s="200"/>
    </row>
    <row r="137" spans="13:13" x14ac:dyDescent="0.3">
      <c r="M137" s="200"/>
    </row>
    <row r="138" spans="13:13" x14ac:dyDescent="0.3">
      <c r="M138" s="200"/>
    </row>
    <row r="139" spans="13:13" x14ac:dyDescent="0.3">
      <c r="M139" s="200"/>
    </row>
    <row r="140" spans="13:13" x14ac:dyDescent="0.3">
      <c r="M140" s="200"/>
    </row>
    <row r="141" spans="13:13" x14ac:dyDescent="0.3">
      <c r="M141" s="200"/>
    </row>
    <row r="142" spans="13:13" x14ac:dyDescent="0.3">
      <c r="M142" s="200"/>
    </row>
    <row r="143" spans="13:13" x14ac:dyDescent="0.3">
      <c r="M143" s="200"/>
    </row>
    <row r="144" spans="13:13" x14ac:dyDescent="0.3">
      <c r="M144" s="200"/>
    </row>
    <row r="145" spans="13:13" x14ac:dyDescent="0.3">
      <c r="M145" s="200"/>
    </row>
    <row r="146" spans="13:13" x14ac:dyDescent="0.3">
      <c r="M146" s="200"/>
    </row>
    <row r="147" spans="13:13" x14ac:dyDescent="0.3">
      <c r="M147" s="200"/>
    </row>
    <row r="148" spans="13:13" x14ac:dyDescent="0.3">
      <c r="M148" s="200"/>
    </row>
    <row r="149" spans="13:13" x14ac:dyDescent="0.3">
      <c r="M149" s="200"/>
    </row>
    <row r="150" spans="13:13" x14ac:dyDescent="0.3">
      <c r="M150" s="200"/>
    </row>
    <row r="151" spans="13:13" x14ac:dyDescent="0.3">
      <c r="M151" s="200"/>
    </row>
    <row r="152" spans="13:13" x14ac:dyDescent="0.3">
      <c r="M152" s="200"/>
    </row>
    <row r="153" spans="13:13" x14ac:dyDescent="0.3">
      <c r="M153" s="200"/>
    </row>
    <row r="154" spans="13:13" x14ac:dyDescent="0.3">
      <c r="M154" s="200"/>
    </row>
    <row r="155" spans="13:13" x14ac:dyDescent="0.3">
      <c r="M155" s="200"/>
    </row>
    <row r="156" spans="13:13" x14ac:dyDescent="0.3">
      <c r="M156" s="200"/>
    </row>
    <row r="157" spans="13:13" x14ac:dyDescent="0.3">
      <c r="M157" s="200"/>
    </row>
    <row r="158" spans="13:13" x14ac:dyDescent="0.3">
      <c r="M158" s="200"/>
    </row>
    <row r="159" spans="13:13" x14ac:dyDescent="0.3">
      <c r="M159" s="200"/>
    </row>
    <row r="160" spans="13:13" x14ac:dyDescent="0.3">
      <c r="M160" s="200"/>
    </row>
    <row r="161" spans="13:13" x14ac:dyDescent="0.3">
      <c r="M161" s="200"/>
    </row>
    <row r="162" spans="13:13" x14ac:dyDescent="0.3">
      <c r="M162" s="200"/>
    </row>
    <row r="163" spans="13:13" x14ac:dyDescent="0.3">
      <c r="M163" s="200"/>
    </row>
    <row r="164" spans="13:13" x14ac:dyDescent="0.3">
      <c r="M164" s="200"/>
    </row>
    <row r="165" spans="13:13" x14ac:dyDescent="0.3">
      <c r="M165" s="200"/>
    </row>
    <row r="166" spans="13:13" x14ac:dyDescent="0.3">
      <c r="M166" s="200"/>
    </row>
    <row r="167" spans="13:13" x14ac:dyDescent="0.3">
      <c r="M167" s="200"/>
    </row>
    <row r="168" spans="13:13" x14ac:dyDescent="0.3">
      <c r="M168" s="200"/>
    </row>
    <row r="169" spans="13:13" x14ac:dyDescent="0.3">
      <c r="M169" s="200"/>
    </row>
    <row r="170" spans="13:13" x14ac:dyDescent="0.3">
      <c r="M170" s="200"/>
    </row>
    <row r="171" spans="13:13" x14ac:dyDescent="0.3">
      <c r="M171" s="200"/>
    </row>
    <row r="172" spans="13:13" x14ac:dyDescent="0.3">
      <c r="M172" s="200"/>
    </row>
    <row r="173" spans="13:13" x14ac:dyDescent="0.3">
      <c r="M173" s="200"/>
    </row>
    <row r="174" spans="13:13" x14ac:dyDescent="0.3">
      <c r="M174" s="200"/>
    </row>
    <row r="175" spans="13:13" x14ac:dyDescent="0.3">
      <c r="M175" s="200"/>
    </row>
    <row r="176" spans="13:13" x14ac:dyDescent="0.3">
      <c r="M176" s="200"/>
    </row>
    <row r="177" spans="13:13" x14ac:dyDescent="0.3">
      <c r="M177" s="200"/>
    </row>
    <row r="178" spans="13:13" x14ac:dyDescent="0.3">
      <c r="M178" s="200"/>
    </row>
    <row r="179" spans="13:13" x14ac:dyDescent="0.3">
      <c r="M179" s="200"/>
    </row>
    <row r="180" spans="13:13" x14ac:dyDescent="0.3">
      <c r="M180" s="200"/>
    </row>
    <row r="181" spans="13:13" x14ac:dyDescent="0.3">
      <c r="M181" s="200"/>
    </row>
    <row r="182" spans="13:13" x14ac:dyDescent="0.3">
      <c r="M182" s="200"/>
    </row>
    <row r="183" spans="13:13" x14ac:dyDescent="0.3">
      <c r="M183" s="200"/>
    </row>
    <row r="184" spans="13:13" x14ac:dyDescent="0.3">
      <c r="M184" s="200"/>
    </row>
    <row r="185" spans="13:13" x14ac:dyDescent="0.3">
      <c r="M185" s="200"/>
    </row>
    <row r="186" spans="13:13" x14ac:dyDescent="0.3">
      <c r="M186" s="200"/>
    </row>
    <row r="187" spans="13:13" x14ac:dyDescent="0.3">
      <c r="M187" s="200"/>
    </row>
    <row r="188" spans="13:13" x14ac:dyDescent="0.3">
      <c r="M188" s="200"/>
    </row>
    <row r="189" spans="13:13" x14ac:dyDescent="0.3">
      <c r="M189" s="200"/>
    </row>
    <row r="190" spans="13:13" x14ac:dyDescent="0.3">
      <c r="M190" s="200"/>
    </row>
    <row r="191" spans="13:13" x14ac:dyDescent="0.3">
      <c r="M191" s="200"/>
    </row>
    <row r="192" spans="13:13" x14ac:dyDescent="0.3">
      <c r="M192" s="200"/>
    </row>
    <row r="193" spans="13:13" x14ac:dyDescent="0.3">
      <c r="M193" s="200"/>
    </row>
    <row r="194" spans="13:13" x14ac:dyDescent="0.3">
      <c r="M194" s="200"/>
    </row>
    <row r="195" spans="13:13" x14ac:dyDescent="0.3">
      <c r="M195" s="200"/>
    </row>
    <row r="196" spans="13:13" x14ac:dyDescent="0.3">
      <c r="M196" s="200"/>
    </row>
    <row r="197" spans="13:13" x14ac:dyDescent="0.3">
      <c r="M197" s="200"/>
    </row>
    <row r="198" spans="13:13" x14ac:dyDescent="0.3">
      <c r="M198" s="200"/>
    </row>
    <row r="199" spans="13:13" x14ac:dyDescent="0.3">
      <c r="M199" s="200"/>
    </row>
    <row r="200" spans="13:13" x14ac:dyDescent="0.3">
      <c r="M200" s="200"/>
    </row>
    <row r="201" spans="13:13" x14ac:dyDescent="0.3">
      <c r="M201" s="200"/>
    </row>
    <row r="202" spans="13:13" x14ac:dyDescent="0.3">
      <c r="M202" s="200"/>
    </row>
    <row r="203" spans="13:13" x14ac:dyDescent="0.3">
      <c r="M203" s="200"/>
    </row>
    <row r="204" spans="13:13" x14ac:dyDescent="0.3">
      <c r="M204" s="200"/>
    </row>
    <row r="205" spans="13:13" x14ac:dyDescent="0.3">
      <c r="M205" s="200"/>
    </row>
    <row r="206" spans="13:13" x14ac:dyDescent="0.3">
      <c r="M206" s="200"/>
    </row>
    <row r="207" spans="13:13" x14ac:dyDescent="0.3">
      <c r="M207" s="200"/>
    </row>
    <row r="208" spans="13:13" x14ac:dyDescent="0.3">
      <c r="M208" s="200"/>
    </row>
    <row r="209" spans="13:13" x14ac:dyDescent="0.3">
      <c r="M209" s="200"/>
    </row>
    <row r="210" spans="13:13" x14ac:dyDescent="0.3">
      <c r="M210" s="200"/>
    </row>
    <row r="211" spans="13:13" x14ac:dyDescent="0.3">
      <c r="M211" s="200"/>
    </row>
    <row r="212" spans="13:13" x14ac:dyDescent="0.3">
      <c r="M212" s="200"/>
    </row>
    <row r="213" spans="13:13" x14ac:dyDescent="0.3">
      <c r="M213" s="200"/>
    </row>
    <row r="214" spans="13:13" x14ac:dyDescent="0.3">
      <c r="M214" s="200"/>
    </row>
    <row r="215" spans="13:13" x14ac:dyDescent="0.3">
      <c r="M215" s="200"/>
    </row>
    <row r="216" spans="13:13" x14ac:dyDescent="0.3">
      <c r="M216" s="200"/>
    </row>
    <row r="217" spans="13:13" x14ac:dyDescent="0.3">
      <c r="M217" s="200"/>
    </row>
    <row r="218" spans="13:13" x14ac:dyDescent="0.3">
      <c r="M218" s="200"/>
    </row>
    <row r="219" spans="13:13" x14ac:dyDescent="0.3">
      <c r="M219" s="200"/>
    </row>
    <row r="220" spans="13:13" x14ac:dyDescent="0.3">
      <c r="M220" s="200"/>
    </row>
    <row r="221" spans="13:13" x14ac:dyDescent="0.3">
      <c r="M221" s="200"/>
    </row>
    <row r="222" spans="13:13" x14ac:dyDescent="0.3">
      <c r="M222" s="200"/>
    </row>
    <row r="223" spans="13:13" x14ac:dyDescent="0.3">
      <c r="M223" s="200"/>
    </row>
    <row r="224" spans="13:13" x14ac:dyDescent="0.3">
      <c r="M224" s="200"/>
    </row>
    <row r="225" spans="13:13" x14ac:dyDescent="0.3">
      <c r="M225" s="200"/>
    </row>
    <row r="226" spans="13:13" x14ac:dyDescent="0.3">
      <c r="M226" s="200"/>
    </row>
    <row r="227" spans="13:13" x14ac:dyDescent="0.3">
      <c r="M227" s="200"/>
    </row>
    <row r="228" spans="13:13" x14ac:dyDescent="0.3">
      <c r="M228" s="200"/>
    </row>
    <row r="229" spans="13:13" x14ac:dyDescent="0.3">
      <c r="M229" s="200"/>
    </row>
    <row r="230" spans="13:13" x14ac:dyDescent="0.3">
      <c r="M230" s="200"/>
    </row>
    <row r="231" spans="13:13" x14ac:dyDescent="0.3">
      <c r="M231" s="200"/>
    </row>
    <row r="232" spans="13:13" x14ac:dyDescent="0.3">
      <c r="M232" s="200"/>
    </row>
    <row r="233" spans="13:13" x14ac:dyDescent="0.3">
      <c r="M233" s="200"/>
    </row>
    <row r="234" spans="13:13" x14ac:dyDescent="0.3">
      <c r="M234" s="200"/>
    </row>
    <row r="235" spans="13:13" x14ac:dyDescent="0.3">
      <c r="M235" s="200"/>
    </row>
    <row r="236" spans="13:13" x14ac:dyDescent="0.3">
      <c r="M236" s="200"/>
    </row>
    <row r="237" spans="13:13" x14ac:dyDescent="0.3">
      <c r="M237" s="200"/>
    </row>
    <row r="238" spans="13:13" x14ac:dyDescent="0.3">
      <c r="M238" s="200"/>
    </row>
    <row r="239" spans="13:13" x14ac:dyDescent="0.3">
      <c r="M239" s="200"/>
    </row>
    <row r="240" spans="13:13" x14ac:dyDescent="0.3">
      <c r="M240" s="200"/>
    </row>
    <row r="241" spans="13:13" x14ac:dyDescent="0.3">
      <c r="M241" s="200"/>
    </row>
    <row r="242" spans="13:13" x14ac:dyDescent="0.3">
      <c r="M242" s="200"/>
    </row>
    <row r="243" spans="13:13" x14ac:dyDescent="0.3">
      <c r="M243" s="200"/>
    </row>
    <row r="244" spans="13:13" x14ac:dyDescent="0.3">
      <c r="M244" s="200"/>
    </row>
    <row r="245" spans="13:13" x14ac:dyDescent="0.3">
      <c r="M245" s="200"/>
    </row>
    <row r="246" spans="13:13" x14ac:dyDescent="0.3">
      <c r="M246" s="200"/>
    </row>
    <row r="247" spans="13:13" x14ac:dyDescent="0.3">
      <c r="M247" s="200"/>
    </row>
    <row r="248" spans="13:13" x14ac:dyDescent="0.3">
      <c r="M248" s="200"/>
    </row>
    <row r="249" spans="13:13" x14ac:dyDescent="0.3">
      <c r="M249" s="200"/>
    </row>
    <row r="250" spans="13:13" x14ac:dyDescent="0.3">
      <c r="M250" s="200"/>
    </row>
    <row r="251" spans="13:13" x14ac:dyDescent="0.3">
      <c r="M251" s="200"/>
    </row>
    <row r="252" spans="13:13" x14ac:dyDescent="0.3">
      <c r="M252" s="200"/>
    </row>
    <row r="253" spans="13:13" x14ac:dyDescent="0.3">
      <c r="M253" s="200"/>
    </row>
    <row r="254" spans="13:13" x14ac:dyDescent="0.3">
      <c r="M254" s="200"/>
    </row>
    <row r="255" spans="13:13" x14ac:dyDescent="0.3">
      <c r="M255" s="200"/>
    </row>
    <row r="256" spans="13:13" x14ac:dyDescent="0.3">
      <c r="M256" s="200"/>
    </row>
    <row r="257" spans="13:13" x14ac:dyDescent="0.3">
      <c r="M257" s="200"/>
    </row>
    <row r="258" spans="13:13" x14ac:dyDescent="0.3">
      <c r="M258" s="200"/>
    </row>
    <row r="259" spans="13:13" x14ac:dyDescent="0.3">
      <c r="M259" s="200"/>
    </row>
    <row r="260" spans="13:13" x14ac:dyDescent="0.3">
      <c r="M260" s="200"/>
    </row>
    <row r="261" spans="13:13" x14ac:dyDescent="0.3">
      <c r="M261" s="200"/>
    </row>
    <row r="262" spans="13:13" x14ac:dyDescent="0.3">
      <c r="M262" s="200"/>
    </row>
    <row r="263" spans="13:13" x14ac:dyDescent="0.3">
      <c r="M263" s="200"/>
    </row>
    <row r="264" spans="13:13" x14ac:dyDescent="0.3">
      <c r="M264" s="200"/>
    </row>
    <row r="265" spans="13:13" x14ac:dyDescent="0.3">
      <c r="M265" s="200"/>
    </row>
    <row r="266" spans="13:13" x14ac:dyDescent="0.3">
      <c r="M266" s="200"/>
    </row>
    <row r="267" spans="13:13" x14ac:dyDescent="0.3">
      <c r="M267" s="200"/>
    </row>
    <row r="268" spans="13:13" x14ac:dyDescent="0.3">
      <c r="M268" s="200"/>
    </row>
    <row r="269" spans="13:13" x14ac:dyDescent="0.3">
      <c r="M269" s="200"/>
    </row>
    <row r="270" spans="13:13" x14ac:dyDescent="0.3">
      <c r="M270" s="200"/>
    </row>
    <row r="271" spans="13:13" x14ac:dyDescent="0.3">
      <c r="M271" s="200"/>
    </row>
    <row r="272" spans="13:13" x14ac:dyDescent="0.3">
      <c r="M272" s="200"/>
    </row>
    <row r="273" spans="13:13" x14ac:dyDescent="0.3">
      <c r="M273" s="200"/>
    </row>
    <row r="274" spans="13:13" x14ac:dyDescent="0.3">
      <c r="M274" s="200"/>
    </row>
    <row r="275" spans="13:13" x14ac:dyDescent="0.3">
      <c r="M275" s="200"/>
    </row>
    <row r="276" spans="13:13" x14ac:dyDescent="0.3">
      <c r="M276" s="200"/>
    </row>
    <row r="277" spans="13:13" x14ac:dyDescent="0.3">
      <c r="M277" s="200"/>
    </row>
    <row r="278" spans="13:13" x14ac:dyDescent="0.3">
      <c r="M278" s="200"/>
    </row>
    <row r="279" spans="13:13" x14ac:dyDescent="0.3">
      <c r="M279" s="200"/>
    </row>
    <row r="280" spans="13:13" x14ac:dyDescent="0.3">
      <c r="M280" s="200"/>
    </row>
    <row r="281" spans="13:13" x14ac:dyDescent="0.3">
      <c r="M281" s="200"/>
    </row>
    <row r="282" spans="13:13" x14ac:dyDescent="0.3">
      <c r="M282" s="200"/>
    </row>
    <row r="283" spans="13:13" x14ac:dyDescent="0.3">
      <c r="M283" s="200"/>
    </row>
    <row r="284" spans="13:13" x14ac:dyDescent="0.3">
      <c r="M284" s="200"/>
    </row>
    <row r="285" spans="13:13" x14ac:dyDescent="0.3">
      <c r="M285" s="200"/>
    </row>
    <row r="286" spans="13:13" x14ac:dyDescent="0.3">
      <c r="M286" s="200"/>
    </row>
    <row r="287" spans="13:13" x14ac:dyDescent="0.3">
      <c r="M287" s="200"/>
    </row>
    <row r="288" spans="13:13" x14ac:dyDescent="0.3">
      <c r="M288" s="200"/>
    </row>
    <row r="289" spans="13:13" x14ac:dyDescent="0.3">
      <c r="M289" s="200"/>
    </row>
    <row r="290" spans="13:13" x14ac:dyDescent="0.3">
      <c r="M290" s="200"/>
    </row>
    <row r="291" spans="13:13" x14ac:dyDescent="0.3">
      <c r="M291" s="200"/>
    </row>
    <row r="292" spans="13:13" x14ac:dyDescent="0.3">
      <c r="M292" s="200"/>
    </row>
    <row r="293" spans="13:13" x14ac:dyDescent="0.3">
      <c r="M293" s="200"/>
    </row>
    <row r="294" spans="13:13" x14ac:dyDescent="0.3">
      <c r="M294" s="200"/>
    </row>
    <row r="295" spans="13:13" x14ac:dyDescent="0.3">
      <c r="M295" s="200"/>
    </row>
    <row r="296" spans="13:13" x14ac:dyDescent="0.3">
      <c r="M296" s="200"/>
    </row>
    <row r="297" spans="13:13" x14ac:dyDescent="0.3">
      <c r="M297" s="200"/>
    </row>
    <row r="298" spans="13:13" x14ac:dyDescent="0.3">
      <c r="M298" s="200"/>
    </row>
    <row r="299" spans="13:13" x14ac:dyDescent="0.3">
      <c r="M299" s="200"/>
    </row>
    <row r="300" spans="13:13" x14ac:dyDescent="0.3">
      <c r="M300" s="200"/>
    </row>
    <row r="301" spans="13:13" x14ac:dyDescent="0.3">
      <c r="M301" s="200"/>
    </row>
    <row r="302" spans="13:13" x14ac:dyDescent="0.3">
      <c r="M302" s="200"/>
    </row>
    <row r="303" spans="13:13" x14ac:dyDescent="0.3">
      <c r="M303" s="200"/>
    </row>
    <row r="304" spans="13:13" x14ac:dyDescent="0.3">
      <c r="M304" s="200"/>
    </row>
    <row r="305" spans="13:13" x14ac:dyDescent="0.3">
      <c r="M305" s="200"/>
    </row>
    <row r="306" spans="13:13" x14ac:dyDescent="0.3">
      <c r="M306" s="200"/>
    </row>
    <row r="307" spans="13:13" x14ac:dyDescent="0.3">
      <c r="M307" s="200"/>
    </row>
    <row r="308" spans="13:13" x14ac:dyDescent="0.3">
      <c r="M308" s="200"/>
    </row>
    <row r="309" spans="13:13" x14ac:dyDescent="0.3">
      <c r="M309" s="200"/>
    </row>
    <row r="310" spans="13:13" x14ac:dyDescent="0.3">
      <c r="M310" s="200"/>
    </row>
    <row r="311" spans="13:13" x14ac:dyDescent="0.3">
      <c r="M311" s="200"/>
    </row>
    <row r="312" spans="13:13" x14ac:dyDescent="0.3">
      <c r="M312" s="200"/>
    </row>
    <row r="313" spans="13:13" x14ac:dyDescent="0.3">
      <c r="M313" s="200"/>
    </row>
    <row r="314" spans="13:13" x14ac:dyDescent="0.3">
      <c r="M314" s="200"/>
    </row>
    <row r="315" spans="13:13" x14ac:dyDescent="0.3">
      <c r="M315" s="200"/>
    </row>
    <row r="316" spans="13:13" x14ac:dyDescent="0.3">
      <c r="M316" s="200"/>
    </row>
    <row r="317" spans="13:13" x14ac:dyDescent="0.3">
      <c r="M317" s="200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5748031496062992" right="0.19685039370078741" top="0.98425196850393704" bottom="0.27559055118110237" header="0.31496062992125984" footer="0.19685039370078741"/>
  <pageSetup paperSize="9" scale="38" orientation="landscape" horizontalDpi="4294967294" r:id="rId1"/>
  <headerFooter alignWithMargins="0">
    <oddHeader>&amp;R&amp;P</oddHeader>
  </headerFooter>
  <rowBreaks count="2" manualBreakCount="2">
    <brk id="21" max="17" man="1"/>
    <brk id="4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2025-09-12T08:18:15Z</cp:lastPrinted>
  <dcterms:created xsi:type="dcterms:W3CDTF">2001-07-11T13:17:26Z</dcterms:created>
  <dcterms:modified xsi:type="dcterms:W3CDTF">2025-09-17T07:58:58Z</dcterms:modified>
</cp:coreProperties>
</file>