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0803BA8A-FC8E-4AE2-9380-096F9A19C3CB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Видатки!$B$6:$B$89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Видатки!$A$1:$R$91</definedName>
    <definedName name="_xlnm.Print_Area" localSheetId="0">Доходи!$A$1:$R$98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 l="1"/>
  <c r="G28" i="6"/>
  <c r="H28" i="6"/>
  <c r="I28" i="6"/>
  <c r="F29" i="6"/>
  <c r="G29" i="6"/>
  <c r="H29" i="6"/>
  <c r="I29" i="6"/>
  <c r="G87" i="5"/>
  <c r="H87" i="5"/>
  <c r="I87" i="5"/>
  <c r="J87" i="5"/>
  <c r="G88" i="5"/>
  <c r="H88" i="5"/>
  <c r="I88" i="5"/>
  <c r="J88" i="5"/>
  <c r="G89" i="5"/>
  <c r="H89" i="5"/>
  <c r="I89" i="5"/>
  <c r="J89" i="5"/>
  <c r="O89" i="5"/>
  <c r="P89" i="5"/>
  <c r="Q89" i="5"/>
  <c r="R89" i="5"/>
  <c r="O67" i="5"/>
  <c r="Q67" i="5" s="1"/>
  <c r="P67" i="5"/>
  <c r="G72" i="5"/>
  <c r="H72" i="5"/>
  <c r="I72" i="5"/>
  <c r="J72" i="5"/>
  <c r="G70" i="5"/>
  <c r="H70" i="5"/>
  <c r="I70" i="5"/>
  <c r="J70" i="5"/>
  <c r="G71" i="5"/>
  <c r="H71" i="5"/>
  <c r="I71" i="5"/>
  <c r="J71" i="5"/>
  <c r="G67" i="5"/>
  <c r="H67" i="5"/>
  <c r="I67" i="5"/>
  <c r="J67" i="5"/>
  <c r="G68" i="5"/>
  <c r="H68" i="5"/>
  <c r="I68" i="5"/>
  <c r="J68" i="5"/>
  <c r="N65" i="5"/>
  <c r="M65" i="5"/>
  <c r="G58" i="5"/>
  <c r="H58" i="5"/>
  <c r="I58" i="5"/>
  <c r="J58" i="5"/>
  <c r="O70" i="5"/>
  <c r="P70" i="5"/>
  <c r="Q70" i="5"/>
  <c r="O71" i="5"/>
  <c r="P71" i="5"/>
  <c r="Q71" i="5"/>
  <c r="O72" i="5"/>
  <c r="P72" i="5"/>
  <c r="R72" i="5" s="1"/>
  <c r="Q72" i="5"/>
  <c r="E60" i="5"/>
  <c r="H60" i="5" s="1"/>
  <c r="F60" i="5"/>
  <c r="D60" i="5"/>
  <c r="O68" i="5"/>
  <c r="R68" i="5" s="1"/>
  <c r="P68" i="5"/>
  <c r="G64" i="5"/>
  <c r="H64" i="5"/>
  <c r="I64" i="5"/>
  <c r="J64" i="5"/>
  <c r="O65" i="5"/>
  <c r="P65" i="5"/>
  <c r="R65" i="5" s="1"/>
  <c r="F50" i="6"/>
  <c r="L28" i="6"/>
  <c r="M28" i="6"/>
  <c r="L29" i="6"/>
  <c r="M29" i="6"/>
  <c r="O28" i="6"/>
  <c r="P28" i="6"/>
  <c r="R28" i="6" s="1"/>
  <c r="O29" i="6"/>
  <c r="P29" i="6"/>
  <c r="R29" i="6" s="1"/>
  <c r="G21" i="6"/>
  <c r="I21" i="6"/>
  <c r="O64" i="5"/>
  <c r="P64" i="5"/>
  <c r="Q64" i="5" s="1"/>
  <c r="O58" i="5"/>
  <c r="P58" i="5"/>
  <c r="E55" i="5"/>
  <c r="E54" i="5" s="1"/>
  <c r="E53" i="5" s="1"/>
  <c r="F55" i="5"/>
  <c r="P55" i="5" s="1"/>
  <c r="D55" i="5"/>
  <c r="G39" i="5"/>
  <c r="H39" i="5"/>
  <c r="I39" i="5"/>
  <c r="J39" i="5"/>
  <c r="D42" i="6"/>
  <c r="D49" i="6"/>
  <c r="D52" i="6"/>
  <c r="D34" i="6"/>
  <c r="D12" i="6"/>
  <c r="D6" i="6"/>
  <c r="F6" i="6" s="1"/>
  <c r="E6" i="6"/>
  <c r="E12" i="6"/>
  <c r="E34" i="6"/>
  <c r="F34" i="6" s="1"/>
  <c r="E42" i="6"/>
  <c r="H42" i="6" s="1"/>
  <c r="V42" i="6"/>
  <c r="V34" i="6"/>
  <c r="V12" i="6"/>
  <c r="V6" i="6"/>
  <c r="O39" i="5"/>
  <c r="P39" i="5"/>
  <c r="R39" i="5"/>
  <c r="D82" i="6"/>
  <c r="D89" i="6" s="1"/>
  <c r="E82" i="6"/>
  <c r="C82" i="6"/>
  <c r="C6" i="6"/>
  <c r="K6" i="6"/>
  <c r="J6" i="6"/>
  <c r="O6" i="6"/>
  <c r="Q6" i="6" s="1"/>
  <c r="R6" i="6"/>
  <c r="G66" i="5"/>
  <c r="H66" i="5"/>
  <c r="I66" i="5"/>
  <c r="J66" i="5"/>
  <c r="G69" i="5"/>
  <c r="H69" i="5"/>
  <c r="I69" i="5"/>
  <c r="J69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6" i="5"/>
  <c r="H86" i="5"/>
  <c r="I86" i="5"/>
  <c r="J86" i="5"/>
  <c r="J63" i="5"/>
  <c r="I63" i="5"/>
  <c r="H63" i="5"/>
  <c r="G63" i="5"/>
  <c r="O66" i="5"/>
  <c r="P66" i="5"/>
  <c r="R66" i="5"/>
  <c r="O79" i="5"/>
  <c r="Q79" i="5" s="1"/>
  <c r="P79" i="5"/>
  <c r="R79" i="5" s="1"/>
  <c r="O80" i="5"/>
  <c r="P80" i="5"/>
  <c r="O81" i="5"/>
  <c r="P81" i="5"/>
  <c r="O82" i="5"/>
  <c r="P82" i="5"/>
  <c r="R82" i="5" s="1"/>
  <c r="O83" i="5"/>
  <c r="P83" i="5"/>
  <c r="O84" i="5"/>
  <c r="P84" i="5"/>
  <c r="O85" i="5"/>
  <c r="P85" i="5"/>
  <c r="Q85" i="5"/>
  <c r="O86" i="5"/>
  <c r="R86" i="5" s="1"/>
  <c r="P86" i="5"/>
  <c r="O87" i="5"/>
  <c r="R87" i="5" s="1"/>
  <c r="P87" i="5"/>
  <c r="O88" i="5"/>
  <c r="P88" i="5"/>
  <c r="R88" i="5" s="1"/>
  <c r="Q88" i="5"/>
  <c r="F11" i="6"/>
  <c r="F7" i="6"/>
  <c r="F8" i="6"/>
  <c r="F9" i="6"/>
  <c r="F10" i="6"/>
  <c r="O74" i="5"/>
  <c r="P74" i="5"/>
  <c r="Q74" i="5" s="1"/>
  <c r="R74" i="5"/>
  <c r="O75" i="5"/>
  <c r="P75" i="5"/>
  <c r="O76" i="5"/>
  <c r="P76" i="5"/>
  <c r="O77" i="5"/>
  <c r="P77" i="5"/>
  <c r="R77" i="5" s="1"/>
  <c r="O78" i="5"/>
  <c r="R78" i="5" s="1"/>
  <c r="P78" i="5"/>
  <c r="O33" i="5"/>
  <c r="P33" i="5"/>
  <c r="E31" i="5"/>
  <c r="F31" i="5"/>
  <c r="D31" i="5"/>
  <c r="D10" i="5" s="1"/>
  <c r="J31" i="5"/>
  <c r="D15" i="5"/>
  <c r="E15" i="5"/>
  <c r="G15" i="5"/>
  <c r="F15" i="5"/>
  <c r="G15" i="6"/>
  <c r="H15" i="6"/>
  <c r="I15" i="6"/>
  <c r="L15" i="6"/>
  <c r="M15" i="6"/>
  <c r="O15" i="6"/>
  <c r="Q15" i="6"/>
  <c r="P15" i="6"/>
  <c r="P63" i="5"/>
  <c r="O63" i="5"/>
  <c r="Q63" i="5" s="1"/>
  <c r="O34" i="5"/>
  <c r="Q34" i="5" s="1"/>
  <c r="P34" i="5"/>
  <c r="E21" i="5"/>
  <c r="E26" i="5"/>
  <c r="C42" i="6"/>
  <c r="C34" i="6"/>
  <c r="H34" i="6"/>
  <c r="C12" i="6"/>
  <c r="I12" i="6" s="1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O59" i="5"/>
  <c r="P59" i="5"/>
  <c r="R59" i="5"/>
  <c r="L60" i="5"/>
  <c r="P60" i="5" s="1"/>
  <c r="K60" i="5"/>
  <c r="M88" i="5"/>
  <c r="N88" i="5"/>
  <c r="O69" i="5"/>
  <c r="P69" i="5"/>
  <c r="Q69" i="5" s="1"/>
  <c r="O73" i="5"/>
  <c r="R73" i="5" s="1"/>
  <c r="P73" i="5"/>
  <c r="M69" i="5"/>
  <c r="N69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2" i="5"/>
  <c r="N82" i="5"/>
  <c r="M84" i="5"/>
  <c r="N84" i="5"/>
  <c r="M85" i="5"/>
  <c r="N85" i="5"/>
  <c r="M86" i="5"/>
  <c r="N86" i="5"/>
  <c r="M87" i="5"/>
  <c r="N87" i="5"/>
  <c r="M36" i="6"/>
  <c r="P36" i="6"/>
  <c r="Q36" i="6" s="1"/>
  <c r="O36" i="6"/>
  <c r="E43" i="5"/>
  <c r="D21" i="5"/>
  <c r="F21" i="5"/>
  <c r="H21" i="5"/>
  <c r="P21" i="6"/>
  <c r="Q21" i="6" s="1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5" i="6"/>
  <c r="M86" i="6"/>
  <c r="M87" i="6"/>
  <c r="M88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50" i="6"/>
  <c r="I51" i="6"/>
  <c r="I7" i="6"/>
  <c r="I8" i="6"/>
  <c r="I9" i="6"/>
  <c r="I10" i="6"/>
  <c r="I11" i="6"/>
  <c r="I13" i="6"/>
  <c r="I14" i="6"/>
  <c r="I16" i="6"/>
  <c r="I17" i="6"/>
  <c r="I18" i="6"/>
  <c r="I19" i="6"/>
  <c r="I20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O39" i="6"/>
  <c r="P39" i="6"/>
  <c r="O40" i="6"/>
  <c r="P40" i="6"/>
  <c r="Q40" i="6"/>
  <c r="O41" i="6"/>
  <c r="R41" i="6" s="1"/>
  <c r="P41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1" i="5"/>
  <c r="J62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1" i="5"/>
  <c r="H62" i="5"/>
  <c r="H91" i="5"/>
  <c r="H92" i="5"/>
  <c r="H93" i="5"/>
  <c r="H94" i="5"/>
  <c r="H96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N15" i="5" s="1"/>
  <c r="P48" i="6"/>
  <c r="R48" i="6" s="1"/>
  <c r="G56" i="5"/>
  <c r="G57" i="5"/>
  <c r="G45" i="5"/>
  <c r="G46" i="5"/>
  <c r="G47" i="5"/>
  <c r="G48" i="5"/>
  <c r="O25" i="5"/>
  <c r="P25" i="5"/>
  <c r="R25" i="5" s="1"/>
  <c r="M12" i="5"/>
  <c r="M13" i="5"/>
  <c r="M14" i="5"/>
  <c r="F23" i="6"/>
  <c r="H23" i="6"/>
  <c r="P23" i="6"/>
  <c r="Q23" i="6"/>
  <c r="I25" i="5"/>
  <c r="M61" i="5"/>
  <c r="O61" i="5"/>
  <c r="P61" i="5"/>
  <c r="I61" i="5"/>
  <c r="G61" i="5"/>
  <c r="O30" i="5"/>
  <c r="P30" i="5"/>
  <c r="Q30" i="5" s="1"/>
  <c r="L22" i="6"/>
  <c r="H41" i="6"/>
  <c r="F41" i="6"/>
  <c r="H39" i="6"/>
  <c r="F39" i="6"/>
  <c r="M34" i="5"/>
  <c r="G62" i="5"/>
  <c r="G30" i="5"/>
  <c r="I30" i="5"/>
  <c r="G25" i="5"/>
  <c r="F26" i="5"/>
  <c r="J26" i="5" s="1"/>
  <c r="D26" i="5"/>
  <c r="K34" i="6"/>
  <c r="P34" i="6"/>
  <c r="J34" i="6"/>
  <c r="M34" i="6" s="1"/>
  <c r="J12" i="6"/>
  <c r="K12" i="6"/>
  <c r="P12" i="6"/>
  <c r="K50" i="5"/>
  <c r="L50" i="5"/>
  <c r="P50" i="5"/>
  <c r="F21" i="6"/>
  <c r="H21" i="6"/>
  <c r="O62" i="5"/>
  <c r="P62" i="5"/>
  <c r="Q62" i="5"/>
  <c r="M62" i="5"/>
  <c r="I62" i="5"/>
  <c r="L44" i="6"/>
  <c r="O14" i="5"/>
  <c r="P14" i="5"/>
  <c r="R14" i="5" s="1"/>
  <c r="P22" i="6"/>
  <c r="L10" i="6"/>
  <c r="L11" i="6"/>
  <c r="P47" i="5"/>
  <c r="L55" i="5"/>
  <c r="K55" i="5"/>
  <c r="M55" i="5" s="1"/>
  <c r="N55" i="5"/>
  <c r="M47" i="5"/>
  <c r="M48" i="5"/>
  <c r="M36" i="5"/>
  <c r="M32" i="5"/>
  <c r="M51" i="5"/>
  <c r="M44" i="5"/>
  <c r="M45" i="5"/>
  <c r="M46" i="5"/>
  <c r="G49" i="5"/>
  <c r="I49" i="5"/>
  <c r="E50" i="5"/>
  <c r="F50" i="5"/>
  <c r="H50" i="5" s="1"/>
  <c r="D50" i="5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F30" i="6"/>
  <c r="H30" i="6"/>
  <c r="L30" i="6"/>
  <c r="O30" i="6"/>
  <c r="Q30" i="6" s="1"/>
  <c r="P30" i="6"/>
  <c r="L43" i="5"/>
  <c r="G12" i="5"/>
  <c r="G13" i="5"/>
  <c r="L26" i="5"/>
  <c r="K26" i="5"/>
  <c r="M26" i="5" s="1"/>
  <c r="L21" i="5"/>
  <c r="K21" i="5"/>
  <c r="N21" i="5"/>
  <c r="E11" i="5"/>
  <c r="F35" i="6"/>
  <c r="F37" i="6"/>
  <c r="F38" i="6"/>
  <c r="F40" i="6"/>
  <c r="F43" i="6"/>
  <c r="F44" i="6"/>
  <c r="F45" i="6"/>
  <c r="F46" i="6"/>
  <c r="F47" i="6"/>
  <c r="F48" i="6"/>
  <c r="K42" i="6"/>
  <c r="L42" i="6" s="1"/>
  <c r="P42" i="6"/>
  <c r="R42" i="6" s="1"/>
  <c r="J42" i="6"/>
  <c r="L37" i="5"/>
  <c r="K43" i="5"/>
  <c r="K37" i="5"/>
  <c r="M37" i="5"/>
  <c r="L11" i="5"/>
  <c r="P11" i="5" s="1"/>
  <c r="K11" i="5"/>
  <c r="J82" i="6"/>
  <c r="O82" i="6" s="1"/>
  <c r="K82" i="6"/>
  <c r="F11" i="5"/>
  <c r="J11" i="5" s="1"/>
  <c r="F37" i="5"/>
  <c r="F35" i="5" s="1"/>
  <c r="E37" i="5"/>
  <c r="E35" i="5" s="1"/>
  <c r="E52" i="5" s="1"/>
  <c r="E90" i="5" s="1"/>
  <c r="F43" i="5"/>
  <c r="H43" i="5" s="1"/>
  <c r="O49" i="5"/>
  <c r="P49" i="5"/>
  <c r="M49" i="5"/>
  <c r="L8" i="6"/>
  <c r="O47" i="6"/>
  <c r="P47" i="6"/>
  <c r="R47" i="6" s="1"/>
  <c r="O48" i="6"/>
  <c r="H47" i="6"/>
  <c r="H48" i="6"/>
  <c r="P51" i="6"/>
  <c r="O51" i="6"/>
  <c r="Q51" i="6" s="1"/>
  <c r="P50" i="6"/>
  <c r="Q50" i="6" s="1"/>
  <c r="O50" i="6"/>
  <c r="L45" i="6"/>
  <c r="L35" i="6"/>
  <c r="H8" i="6"/>
  <c r="H9" i="6"/>
  <c r="H35" i="6"/>
  <c r="H44" i="6"/>
  <c r="H45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5" i="6"/>
  <c r="Q35" i="6" s="1"/>
  <c r="O35" i="6"/>
  <c r="P44" i="6"/>
  <c r="O44" i="6"/>
  <c r="P45" i="6"/>
  <c r="R45" i="6" s="1"/>
  <c r="O45" i="6"/>
  <c r="P46" i="6"/>
  <c r="Q46" i="6" s="1"/>
  <c r="O46" i="6"/>
  <c r="O14" i="6"/>
  <c r="P14" i="6"/>
  <c r="R14" i="6"/>
  <c r="O16" i="6"/>
  <c r="Q16" i="6" s="1"/>
  <c r="P16" i="6"/>
  <c r="O17" i="6"/>
  <c r="P17" i="6"/>
  <c r="R17" i="6" s="1"/>
  <c r="O18" i="6"/>
  <c r="P18" i="6"/>
  <c r="O19" i="6"/>
  <c r="P19" i="6"/>
  <c r="R19" i="6" s="1"/>
  <c r="O20" i="6"/>
  <c r="P20" i="6"/>
  <c r="O21" i="6"/>
  <c r="O22" i="6"/>
  <c r="R22" i="6" s="1"/>
  <c r="O23" i="6"/>
  <c r="O24" i="6"/>
  <c r="P24" i="6"/>
  <c r="Q24" i="6" s="1"/>
  <c r="O25" i="6"/>
  <c r="P25" i="6"/>
  <c r="O26" i="6"/>
  <c r="P26" i="6"/>
  <c r="R26" i="6" s="1"/>
  <c r="O27" i="6"/>
  <c r="P27" i="6"/>
  <c r="R27" i="6" s="1"/>
  <c r="O8" i="6"/>
  <c r="R8" i="6" s="1"/>
  <c r="P8" i="6"/>
  <c r="O9" i="6"/>
  <c r="P9" i="6"/>
  <c r="L26" i="6"/>
  <c r="L27" i="6"/>
  <c r="F22" i="6"/>
  <c r="H22" i="6"/>
  <c r="P17" i="5"/>
  <c r="Q17" i="5" s="1"/>
  <c r="O17" i="5"/>
  <c r="P42" i="5"/>
  <c r="R42" i="5" s="1"/>
  <c r="O42" i="5"/>
  <c r="P45" i="5"/>
  <c r="O45" i="5"/>
  <c r="Q45" i="5" s="1"/>
  <c r="P46" i="5"/>
  <c r="O46" i="5"/>
  <c r="D43" i="5"/>
  <c r="I43" i="5" s="1"/>
  <c r="F13" i="6"/>
  <c r="F24" i="6"/>
  <c r="F25" i="6"/>
  <c r="F31" i="6"/>
  <c r="F32" i="6"/>
  <c r="F33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5" i="6"/>
  <c r="F86" i="6"/>
  <c r="F87" i="6"/>
  <c r="F88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R7" i="6" s="1"/>
  <c r="P7" i="6"/>
  <c r="O10" i="6"/>
  <c r="P10" i="6"/>
  <c r="O11" i="6"/>
  <c r="P11" i="6"/>
  <c r="R11" i="6" s="1"/>
  <c r="O13" i="6"/>
  <c r="P13" i="6"/>
  <c r="Q13" i="6" s="1"/>
  <c r="O31" i="6"/>
  <c r="P31" i="6"/>
  <c r="O32" i="6"/>
  <c r="P32" i="6"/>
  <c r="O33" i="6"/>
  <c r="P33" i="6"/>
  <c r="R33" i="6" s="1"/>
  <c r="O37" i="6"/>
  <c r="P37" i="6"/>
  <c r="O38" i="6"/>
  <c r="P38" i="6"/>
  <c r="O43" i="6"/>
  <c r="P43" i="6"/>
  <c r="H43" i="6"/>
  <c r="L43" i="6"/>
  <c r="L88" i="6"/>
  <c r="L87" i="6"/>
  <c r="L86" i="6"/>
  <c r="L85" i="6"/>
  <c r="L46" i="6"/>
  <c r="D37" i="5"/>
  <c r="I23" i="5"/>
  <c r="I22" i="5"/>
  <c r="P23" i="5"/>
  <c r="O23" i="5"/>
  <c r="R23" i="5" s="1"/>
  <c r="P22" i="5"/>
  <c r="O22" i="5"/>
  <c r="P24" i="5"/>
  <c r="O24" i="5"/>
  <c r="O21" i="5" s="1"/>
  <c r="L7" i="6"/>
  <c r="H7" i="6"/>
  <c r="D11" i="5"/>
  <c r="L17" i="6"/>
  <c r="O53" i="6"/>
  <c r="R53" i="6" s="1"/>
  <c r="Q53" i="6"/>
  <c r="P53" i="6"/>
  <c r="O54" i="6"/>
  <c r="P54" i="6"/>
  <c r="R54" i="6" s="1"/>
  <c r="O55" i="6"/>
  <c r="O56" i="6"/>
  <c r="P56" i="6"/>
  <c r="Q56" i="6" s="1"/>
  <c r="R56" i="6"/>
  <c r="O57" i="6"/>
  <c r="P57" i="6"/>
  <c r="R57" i="6" s="1"/>
  <c r="O58" i="6"/>
  <c r="O59" i="6"/>
  <c r="O60" i="6"/>
  <c r="P60" i="6"/>
  <c r="Q60" i="6"/>
  <c r="O61" i="6"/>
  <c r="P61" i="6"/>
  <c r="R61" i="6" s="1"/>
  <c r="O62" i="6"/>
  <c r="P62" i="6"/>
  <c r="Q62" i="6" s="1"/>
  <c r="O63" i="6"/>
  <c r="P63" i="6"/>
  <c r="Q63" i="6" s="1"/>
  <c r="O64" i="6"/>
  <c r="P64" i="6"/>
  <c r="R64" i="6" s="1"/>
  <c r="O65" i="6"/>
  <c r="P65" i="6"/>
  <c r="Q65" i="6"/>
  <c r="O66" i="6"/>
  <c r="P66" i="6"/>
  <c r="R66" i="6" s="1"/>
  <c r="O67" i="6"/>
  <c r="P67" i="6"/>
  <c r="R67" i="6" s="1"/>
  <c r="O68" i="6"/>
  <c r="O69" i="6"/>
  <c r="O70" i="6"/>
  <c r="R70" i="6" s="1"/>
  <c r="P70" i="6"/>
  <c r="O71" i="6"/>
  <c r="P71" i="6"/>
  <c r="Q71" i="6" s="1"/>
  <c r="O72" i="6"/>
  <c r="P72" i="6"/>
  <c r="R72" i="6" s="1"/>
  <c r="O73" i="6"/>
  <c r="Q73" i="6"/>
  <c r="P73" i="6"/>
  <c r="O74" i="6"/>
  <c r="O75" i="6"/>
  <c r="O76" i="6"/>
  <c r="Q76" i="6"/>
  <c r="P76" i="6"/>
  <c r="O77" i="6"/>
  <c r="P77" i="6"/>
  <c r="R77" i="6" s="1"/>
  <c r="O78" i="6"/>
  <c r="P78" i="6"/>
  <c r="O79" i="6"/>
  <c r="P79" i="6"/>
  <c r="R79" i="6" s="1"/>
  <c r="O80" i="6"/>
  <c r="P80" i="6"/>
  <c r="R80" i="6" s="1"/>
  <c r="O81" i="6"/>
  <c r="O83" i="6"/>
  <c r="P83" i="6"/>
  <c r="O84" i="6"/>
  <c r="P84" i="6"/>
  <c r="O85" i="6"/>
  <c r="P85" i="6"/>
  <c r="Q85" i="6" s="1"/>
  <c r="O86" i="6"/>
  <c r="P86" i="6"/>
  <c r="O87" i="6"/>
  <c r="P87" i="6"/>
  <c r="Q87" i="6" s="1"/>
  <c r="O88" i="6"/>
  <c r="P88" i="6"/>
  <c r="Q88" i="6" s="1"/>
  <c r="H37" i="6"/>
  <c r="H38" i="6"/>
  <c r="H40" i="6"/>
  <c r="H46" i="6"/>
  <c r="H24" i="6"/>
  <c r="N24" i="6"/>
  <c r="H25" i="6"/>
  <c r="N25" i="6"/>
  <c r="I27" i="5"/>
  <c r="F95" i="5"/>
  <c r="I95" i="5"/>
  <c r="P55" i="6"/>
  <c r="R55" i="6" s="1"/>
  <c r="P68" i="6"/>
  <c r="Q68" i="6"/>
  <c r="O57" i="5"/>
  <c r="Q57" i="5" s="1"/>
  <c r="P57" i="5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N13" i="6"/>
  <c r="O27" i="5"/>
  <c r="Q27" i="5" s="1"/>
  <c r="P27" i="5"/>
  <c r="M27" i="5"/>
  <c r="O92" i="5"/>
  <c r="P92" i="5"/>
  <c r="Q92" i="5" s="1"/>
  <c r="O93" i="5"/>
  <c r="P93" i="5"/>
  <c r="R93" i="5" s="1"/>
  <c r="O94" i="5"/>
  <c r="P94" i="5"/>
  <c r="Q94" i="5"/>
  <c r="K95" i="5"/>
  <c r="O95" i="5" s="1"/>
  <c r="Q95" i="5" s="1"/>
  <c r="L95" i="5"/>
  <c r="O96" i="5"/>
  <c r="Q96" i="5" s="1"/>
  <c r="P96" i="5"/>
  <c r="P91" i="5"/>
  <c r="O91" i="5"/>
  <c r="Q91" i="5" s="1"/>
  <c r="M94" i="5"/>
  <c r="N94" i="5"/>
  <c r="N93" i="5"/>
  <c r="M93" i="5"/>
  <c r="I91" i="5"/>
  <c r="J91" i="5"/>
  <c r="I92" i="5"/>
  <c r="J92" i="5"/>
  <c r="I93" i="5"/>
  <c r="J93" i="5"/>
  <c r="I94" i="5"/>
  <c r="J94" i="5"/>
  <c r="P20" i="5"/>
  <c r="R20" i="5" s="1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6" i="5"/>
  <c r="J96" i="5"/>
  <c r="O38" i="5"/>
  <c r="R38" i="5" s="1"/>
  <c r="P38" i="5"/>
  <c r="M38" i="5"/>
  <c r="M40" i="5"/>
  <c r="M41" i="5"/>
  <c r="M42" i="5"/>
  <c r="O32" i="5"/>
  <c r="P32" i="5"/>
  <c r="R32" i="5"/>
  <c r="M28" i="5"/>
  <c r="M29" i="5"/>
  <c r="M30" i="5"/>
  <c r="O28" i="5"/>
  <c r="P28" i="5"/>
  <c r="O29" i="5"/>
  <c r="P29" i="5"/>
  <c r="Q29" i="5" s="1"/>
  <c r="P18" i="5"/>
  <c r="O18" i="5"/>
  <c r="P19" i="5"/>
  <c r="R19" i="5" s="1"/>
  <c r="O19" i="5"/>
  <c r="O56" i="5"/>
  <c r="P56" i="5"/>
  <c r="M96" i="5"/>
  <c r="N96" i="5"/>
  <c r="N6" i="6"/>
  <c r="N33" i="6"/>
  <c r="M16" i="5"/>
  <c r="O16" i="5"/>
  <c r="P16" i="5"/>
  <c r="R16" i="5"/>
  <c r="O47" i="5"/>
  <c r="Q47" i="5" s="1"/>
  <c r="P40" i="5"/>
  <c r="R40" i="5" s="1"/>
  <c r="O40" i="5"/>
  <c r="P41" i="5"/>
  <c r="O41" i="5"/>
  <c r="P36" i="5"/>
  <c r="O3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10" i="5" s="1"/>
  <c r="C52" i="5" s="1"/>
  <c r="C97" i="5" s="1"/>
  <c r="C24" i="5"/>
  <c r="C21" i="5"/>
  <c r="C50" i="5"/>
  <c r="C55" i="5"/>
  <c r="C60" i="5"/>
  <c r="C54" i="5"/>
  <c r="C95" i="5"/>
  <c r="C53" i="5" s="1"/>
  <c r="O12" i="5"/>
  <c r="P12" i="5"/>
  <c r="R12" i="5"/>
  <c r="P13" i="5"/>
  <c r="O13" i="5"/>
  <c r="P44" i="5"/>
  <c r="O44" i="5"/>
  <c r="R44" i="5" s="1"/>
  <c r="O48" i="5"/>
  <c r="Q48" i="5" s="1"/>
  <c r="P48" i="5"/>
  <c r="O51" i="5"/>
  <c r="P51" i="5"/>
  <c r="R51" i="5" s="1"/>
  <c r="M19" i="5"/>
  <c r="M24" i="5"/>
  <c r="M21" i="5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Q75" i="6" s="1"/>
  <c r="R75" i="6"/>
  <c r="P69" i="6"/>
  <c r="R69" i="6" s="1"/>
  <c r="P59" i="6"/>
  <c r="Q59" i="6"/>
  <c r="P58" i="6"/>
  <c r="R58" i="6" s="1"/>
  <c r="H58" i="6"/>
  <c r="P74" i="6"/>
  <c r="Q74" i="6" s="1"/>
  <c r="R74" i="6"/>
  <c r="H74" i="6"/>
  <c r="H81" i="6"/>
  <c r="P81" i="6"/>
  <c r="R81" i="6" s="1"/>
  <c r="N49" i="6"/>
  <c r="N52" i="6"/>
  <c r="I57" i="5"/>
  <c r="I56" i="5"/>
  <c r="R68" i="6"/>
  <c r="Q54" i="6"/>
  <c r="Q66" i="6"/>
  <c r="R86" i="6"/>
  <c r="Q86" i="6"/>
  <c r="Q61" i="6"/>
  <c r="R78" i="6"/>
  <c r="R71" i="6"/>
  <c r="Q78" i="6"/>
  <c r="R73" i="6"/>
  <c r="R76" i="6"/>
  <c r="G6" i="6"/>
  <c r="V49" i="6"/>
  <c r="R62" i="6"/>
  <c r="R60" i="6"/>
  <c r="R65" i="6"/>
  <c r="R59" i="6"/>
  <c r="G34" i="6"/>
  <c r="G12" i="6"/>
  <c r="F12" i="6"/>
  <c r="Q20" i="6"/>
  <c r="M42" i="6"/>
  <c r="Q38" i="6"/>
  <c r="Q49" i="5"/>
  <c r="P6" i="6"/>
  <c r="Q26" i="6"/>
  <c r="Q44" i="6"/>
  <c r="Q45" i="6"/>
  <c r="Q22" i="6"/>
  <c r="R25" i="6"/>
  <c r="R44" i="6"/>
  <c r="O42" i="6"/>
  <c r="Q25" i="6"/>
  <c r="Q17" i="6"/>
  <c r="D93" i="6"/>
  <c r="H6" i="6"/>
  <c r="I6" i="6"/>
  <c r="Q66" i="5"/>
  <c r="I55" i="5"/>
  <c r="G50" i="5"/>
  <c r="J43" i="5"/>
  <c r="G43" i="5"/>
  <c r="Q68" i="5"/>
  <c r="O55" i="5"/>
  <c r="Q56" i="5"/>
  <c r="Q28" i="5"/>
  <c r="R22" i="5"/>
  <c r="N50" i="5"/>
  <c r="M15" i="5"/>
  <c r="R33" i="5"/>
  <c r="Q75" i="5"/>
  <c r="R83" i="5"/>
  <c r="R80" i="5"/>
  <c r="F10" i="5"/>
  <c r="H10" i="5" s="1"/>
  <c r="G21" i="5"/>
  <c r="Q13" i="5"/>
  <c r="R27" i="5"/>
  <c r="I50" i="5"/>
  <c r="I31" i="5"/>
  <c r="Q81" i="5"/>
  <c r="H95" i="5"/>
  <c r="P21" i="5"/>
  <c r="Q42" i="5"/>
  <c r="R49" i="5"/>
  <c r="J50" i="5"/>
  <c r="R85" i="5"/>
  <c r="Q39" i="5"/>
  <c r="Q93" i="5"/>
  <c r="Q33" i="5"/>
  <c r="D35" i="5"/>
  <c r="Q36" i="5"/>
  <c r="R94" i="5"/>
  <c r="I11" i="5"/>
  <c r="P15" i="5"/>
  <c r="R15" i="5" s="1"/>
  <c r="R13" i="5"/>
  <c r="J95" i="5"/>
  <c r="R62" i="5"/>
  <c r="M31" i="5"/>
  <c r="H15" i="5"/>
  <c r="R75" i="5"/>
  <c r="J21" i="5"/>
  <c r="G31" i="5"/>
  <c r="O50" i="5"/>
  <c r="P95" i="5"/>
  <c r="R95" i="5" s="1"/>
  <c r="R81" i="5"/>
  <c r="Q22" i="5"/>
  <c r="O11" i="5"/>
  <c r="H11" i="5"/>
  <c r="J15" i="5"/>
  <c r="Q83" i="5"/>
  <c r="M50" i="5"/>
  <c r="Q23" i="5"/>
  <c r="N31" i="5"/>
  <c r="H26" i="5"/>
  <c r="I60" i="5"/>
  <c r="J60" i="5"/>
  <c r="D54" i="5"/>
  <c r="H55" i="5"/>
  <c r="R56" i="5"/>
  <c r="R36" i="5"/>
  <c r="P31" i="5"/>
  <c r="H31" i="5"/>
  <c r="I26" i="5"/>
  <c r="R28" i="5"/>
  <c r="G26" i="5"/>
  <c r="I21" i="5"/>
  <c r="O15" i="5"/>
  <c r="I15" i="5"/>
  <c r="G11" i="5"/>
  <c r="Q12" i="5"/>
  <c r="E10" i="5"/>
  <c r="D53" i="5"/>
  <c r="R43" i="6"/>
  <c r="Q37" i="6"/>
  <c r="R32" i="6"/>
  <c r="Q14" i="6"/>
  <c r="R40" i="6"/>
  <c r="R38" i="6"/>
  <c r="R23" i="6"/>
  <c r="R18" i="6"/>
  <c r="R39" i="6"/>
  <c r="Q10" i="6"/>
  <c r="R46" i="6"/>
  <c r="R24" i="6"/>
  <c r="R20" i="6"/>
  <c r="Q9" i="6"/>
  <c r="Q28" i="6"/>
  <c r="R35" i="6"/>
  <c r="L6" i="6"/>
  <c r="Q41" i="6"/>
  <c r="R10" i="6"/>
  <c r="R31" i="6"/>
  <c r="Q43" i="6"/>
  <c r="R37" i="6"/>
  <c r="Q32" i="6"/>
  <c r="Q18" i="6"/>
  <c r="Q39" i="6"/>
  <c r="J49" i="6"/>
  <c r="J52" i="6" s="1"/>
  <c r="J89" i="6" s="1"/>
  <c r="Q31" i="6"/>
  <c r="O12" i="6"/>
  <c r="R12" i="6" s="1"/>
  <c r="L12" i="6"/>
  <c r="M12" i="6"/>
  <c r="Q7" i="6"/>
  <c r="R9" i="6"/>
  <c r="M6" i="6"/>
  <c r="P82" i="6"/>
  <c r="Q11" i="6"/>
  <c r="R64" i="5"/>
  <c r="R76" i="5"/>
  <c r="R84" i="5"/>
  <c r="Q80" i="5"/>
  <c r="R70" i="5"/>
  <c r="Q59" i="5"/>
  <c r="Q61" i="5"/>
  <c r="R58" i="5"/>
  <c r="R71" i="5"/>
  <c r="Q84" i="5"/>
  <c r="O60" i="5"/>
  <c r="R57" i="5"/>
  <c r="Q58" i="5"/>
  <c r="R61" i="5"/>
  <c r="Q76" i="5"/>
  <c r="Q65" i="5"/>
  <c r="Q87" i="5"/>
  <c r="P26" i="5"/>
  <c r="Q14" i="5"/>
  <c r="Q16" i="5"/>
  <c r="R41" i="5"/>
  <c r="R47" i="5"/>
  <c r="Q18" i="5"/>
  <c r="L35" i="5"/>
  <c r="O37" i="5"/>
  <c r="Q41" i="5"/>
  <c r="K10" i="5"/>
  <c r="K52" i="5" s="1"/>
  <c r="R18" i="5"/>
  <c r="N37" i="5"/>
  <c r="Q46" i="5"/>
  <c r="R46" i="5"/>
  <c r="K35" i="5"/>
  <c r="M35" i="5" s="1"/>
  <c r="Q50" i="5"/>
  <c r="Q51" i="5"/>
  <c r="R50" i="5"/>
  <c r="R48" i="5"/>
  <c r="M43" i="5"/>
  <c r="N35" i="5"/>
  <c r="P43" i="5"/>
  <c r="N43" i="5"/>
  <c r="O35" i="5"/>
  <c r="Q32" i="5"/>
  <c r="H35" i="5" l="1"/>
  <c r="J35" i="5"/>
  <c r="I35" i="5"/>
  <c r="P35" i="5"/>
  <c r="G35" i="5"/>
  <c r="Q60" i="5"/>
  <c r="R60" i="5"/>
  <c r="R21" i="5"/>
  <c r="Q21" i="5"/>
  <c r="Q11" i="5"/>
  <c r="R11" i="5"/>
  <c r="R34" i="6"/>
  <c r="R31" i="5"/>
  <c r="O10" i="5"/>
  <c r="D52" i="5"/>
  <c r="R55" i="5"/>
  <c r="Q55" i="5"/>
  <c r="Q19" i="6"/>
  <c r="K49" i="6"/>
  <c r="J10" i="5"/>
  <c r="P37" i="5"/>
  <c r="Q25" i="5"/>
  <c r="R17" i="5"/>
  <c r="R69" i="5"/>
  <c r="O26" i="5"/>
  <c r="R63" i="5"/>
  <c r="Q19" i="5"/>
  <c r="C49" i="6"/>
  <c r="F42" i="6"/>
  <c r="R91" i="5"/>
  <c r="Q77" i="5"/>
  <c r="G55" i="5"/>
  <c r="R29" i="5"/>
  <c r="R21" i="6"/>
  <c r="L34" i="6"/>
  <c r="L49" i="6" s="1"/>
  <c r="L52" i="6" s="1"/>
  <c r="L89" i="6" s="1"/>
  <c r="Q29" i="6"/>
  <c r="R30" i="5"/>
  <c r="M11" i="5"/>
  <c r="Q82" i="5"/>
  <c r="O34" i="6"/>
  <c r="Q34" i="6" s="1"/>
  <c r="Q15" i="5"/>
  <c r="I37" i="5"/>
  <c r="R96" i="5"/>
  <c r="O31" i="5"/>
  <c r="Q31" i="5" s="1"/>
  <c r="Q40" i="5"/>
  <c r="M95" i="5"/>
  <c r="R51" i="6"/>
  <c r="H12" i="6"/>
  <c r="Q70" i="6"/>
  <c r="Q80" i="6"/>
  <c r="R63" i="6"/>
  <c r="Q58" i="6"/>
  <c r="O43" i="5"/>
  <c r="I42" i="6"/>
  <c r="F54" i="5"/>
  <c r="Q47" i="6"/>
  <c r="G42" i="6"/>
  <c r="Q69" i="6"/>
  <c r="Q44" i="5"/>
  <c r="M60" i="5"/>
  <c r="G82" i="6"/>
  <c r="Q8" i="6"/>
  <c r="R16" i="6"/>
  <c r="H37" i="5"/>
  <c r="J55" i="5"/>
  <c r="Q27" i="6"/>
  <c r="Q77" i="6"/>
  <c r="R87" i="6"/>
  <c r="R88" i="6"/>
  <c r="Q81" i="6"/>
  <c r="R85" i="6"/>
  <c r="Q67" i="6"/>
  <c r="N26" i="5"/>
  <c r="Q78" i="5"/>
  <c r="G37" i="5"/>
  <c r="Q24" i="5"/>
  <c r="Q33" i="6"/>
  <c r="L10" i="5"/>
  <c r="I34" i="6"/>
  <c r="Q48" i="6"/>
  <c r="Q55" i="6"/>
  <c r="K54" i="5"/>
  <c r="R67" i="5"/>
  <c r="N11" i="5"/>
  <c r="R36" i="6"/>
  <c r="I10" i="5"/>
  <c r="Q12" i="6"/>
  <c r="R45" i="5"/>
  <c r="N60" i="5"/>
  <c r="Q42" i="6"/>
  <c r="G10" i="5"/>
  <c r="J37" i="5"/>
  <c r="R92" i="5"/>
  <c r="R50" i="6"/>
  <c r="N95" i="5"/>
  <c r="Q57" i="6"/>
  <c r="Q64" i="6"/>
  <c r="R13" i="6"/>
  <c r="R30" i="6"/>
  <c r="Q73" i="5"/>
  <c r="Q86" i="5"/>
  <c r="F82" i="6"/>
  <c r="E49" i="6"/>
  <c r="Q72" i="6"/>
  <c r="L54" i="5"/>
  <c r="F52" i="5"/>
  <c r="Q38" i="5"/>
  <c r="R24" i="5"/>
  <c r="G60" i="5"/>
  <c r="R34" i="5"/>
  <c r="Q79" i="6"/>
  <c r="P10" i="5" l="1"/>
  <c r="M10" i="5"/>
  <c r="N10" i="5"/>
  <c r="L52" i="5"/>
  <c r="Q43" i="5"/>
  <c r="R43" i="5"/>
  <c r="O49" i="6"/>
  <c r="C52" i="6"/>
  <c r="M49" i="6"/>
  <c r="K52" i="6"/>
  <c r="K53" i="5"/>
  <c r="O54" i="5"/>
  <c r="Q35" i="5"/>
  <c r="R35" i="5"/>
  <c r="R37" i="5"/>
  <c r="Q37" i="5"/>
  <c r="I52" i="5"/>
  <c r="J52" i="5"/>
  <c r="H52" i="5"/>
  <c r="G52" i="5"/>
  <c r="Q26" i="5"/>
  <c r="R26" i="5"/>
  <c r="M54" i="5"/>
  <c r="P54" i="5"/>
  <c r="N54" i="5"/>
  <c r="L53" i="5"/>
  <c r="P49" i="6"/>
  <c r="H49" i="6"/>
  <c r="I49" i="6"/>
  <c r="E52" i="6"/>
  <c r="F49" i="6"/>
  <c r="G49" i="6"/>
  <c r="G54" i="5"/>
  <c r="J54" i="5"/>
  <c r="H54" i="5"/>
  <c r="F53" i="5"/>
  <c r="I54" i="5"/>
  <c r="O52" i="5"/>
  <c r="D90" i="5"/>
  <c r="O90" i="5" l="1"/>
  <c r="D97" i="5"/>
  <c r="E89" i="6"/>
  <c r="E93" i="6"/>
  <c r="H52" i="6"/>
  <c r="F52" i="6"/>
  <c r="I52" i="6"/>
  <c r="P52" i="6"/>
  <c r="G52" i="6"/>
  <c r="G53" i="5"/>
  <c r="F90" i="5"/>
  <c r="I53" i="5"/>
  <c r="H53" i="5"/>
  <c r="J53" i="5"/>
  <c r="P52" i="5"/>
  <c r="N52" i="5"/>
  <c r="M52" i="5"/>
  <c r="Q49" i="6"/>
  <c r="R49" i="6"/>
  <c r="C93" i="6"/>
  <c r="C89" i="6"/>
  <c r="O89" i="6" s="1"/>
  <c r="O52" i="6"/>
  <c r="K90" i="5"/>
  <c r="K97" i="5" s="1"/>
  <c r="O53" i="5"/>
  <c r="N53" i="5"/>
  <c r="L90" i="5"/>
  <c r="P53" i="5"/>
  <c r="M53" i="5"/>
  <c r="M52" i="6"/>
  <c r="K89" i="6"/>
  <c r="M89" i="6" s="1"/>
  <c r="R54" i="5"/>
  <c r="Q54" i="5"/>
  <c r="Q10" i="5"/>
  <c r="R10" i="5"/>
  <c r="Q52" i="6" l="1"/>
  <c r="R52" i="6"/>
  <c r="R52" i="5"/>
  <c r="Q52" i="5"/>
  <c r="R53" i="5"/>
  <c r="Q53" i="5"/>
  <c r="H90" i="5"/>
  <c r="F97" i="5"/>
  <c r="J90" i="5"/>
  <c r="P90" i="5"/>
  <c r="I90" i="5"/>
  <c r="G90" i="5"/>
  <c r="G89" i="6"/>
  <c r="I89" i="6"/>
  <c r="H89" i="6"/>
  <c r="P89" i="6"/>
  <c r="F89" i="6"/>
  <c r="L97" i="5"/>
  <c r="M90" i="5"/>
  <c r="N90" i="5"/>
  <c r="O97" i="5"/>
  <c r="I97" i="5" l="1"/>
  <c r="J97" i="5"/>
  <c r="H97" i="5"/>
  <c r="Q89" i="6"/>
  <c r="R89" i="6"/>
  <c r="N97" i="5"/>
  <c r="P97" i="5"/>
  <c r="M97" i="5"/>
  <c r="R90" i="5"/>
  <c r="Q90" i="5"/>
  <c r="R97" i="5" l="1"/>
  <c r="Q97" i="5"/>
</calcChain>
</file>

<file path=xl/sharedStrings.xml><?xml version="1.0" encoding="utf-8"?>
<sst xmlns="http://schemas.openxmlformats.org/spreadsheetml/2006/main" count="323" uniqueCount="281">
  <si>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</si>
  <si>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</si>
  <si>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</si>
  <si>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</si>
  <si>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</si>
  <si>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</si>
  <si>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</si>
  <si>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</si>
  <si>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</si>
  <si>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</si>
  <si>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</si>
  <si>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</si>
  <si>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</si>
  <si>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</si>
  <si>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</si>
  <si>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</si>
  <si>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</si>
  <si>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</si>
  <si>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</si>
  <si>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</si>
  <si>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</si>
  <si>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</si>
  <si>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</si>
  <si>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</si>
  <si>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</si>
  <si>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</si>
  <si>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</si>
  <si>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</si>
  <si>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</si>
  <si>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</si>
  <si>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</si>
  <si>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</si>
  <si>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</si>
  <si>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</si>
  <si>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</si>
  <si>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</si>
  <si>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</si>
  <si>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</si>
  <si>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</si>
  <si>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</si>
  <si>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</si>
  <si>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</si>
  <si>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</si>
  <si>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</si>
  <si>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</si>
  <si>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</si>
  <si>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</si>
  <si>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</si>
  <si>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</si>
  <si>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</si>
  <si>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</si>
  <si>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</si>
  <si>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</si>
  <si>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</si>
  <si>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</si>
  <si>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</si>
  <si>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</si>
  <si>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</si>
  <si>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</si>
  <si>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</si>
  <si>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</si>
  <si>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</si>
  <si>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</si>
  <si>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</si>
  <si>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</si>
  <si>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</si>
  <si>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</si>
  <si>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</si>
  <si>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</si>
  <si>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</si>
  <si>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</si>
  <si>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</si>
  <si>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</si>
  <si>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</si>
  <si>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</si>
  <si>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</si>
  <si>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</si>
  <si>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</si>
  <si>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</si>
  <si>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</si>
  <si>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</si>
  <si>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</si>
  <si>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</si>
  <si>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</si>
  <si>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</si>
  <si>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</si>
  <si>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</si>
  <si>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</si>
  <si>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</si>
  <si>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</si>
  <si>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</si>
  <si>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</si>
  <si>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</si>
  <si>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</si>
  <si>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</si>
  <si>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</si>
  <si>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</si>
  <si>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</si>
  <si>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</si>
  <si>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</si>
  <si>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</si>
  <si>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</si>
  <si>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</si>
  <si>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</si>
  <si>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</si>
  <si>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</si>
  <si>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</si>
  <si>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</si>
  <si>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</si>
  <si>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</si>
  <si>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</si>
  <si>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</si>
  <si>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</si>
  <si>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</si>
  <si>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</si>
  <si>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</si>
  <si>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</si>
  <si>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</si>
  <si>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</si>
  <si>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</si>
  <si>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</si>
  <si>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</si>
  <si>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</si>
  <si>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</si>
  <si>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</si>
  <si>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</si>
  <si>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</si>
  <si>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</si>
  <si>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</si>
  <si>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</si>
  <si>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</si>
  <si>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</si>
  <si>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</si>
  <si>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</si>
  <si>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</si>
  <si>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</si>
  <si>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</si>
  <si>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</si>
  <si>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</si>
  <si>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</si>
  <si>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</si>
  <si>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</si>
  <si>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</si>
  <si>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</si>
  <si>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</si>
  <si>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</si>
  <si>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</si>
  <si>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</si>
  <si>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</si>
  <si>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</si>
  <si>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</si>
  <si>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</si>
  <si>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</si>
  <si>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</si>
  <si>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</si>
  <si>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</si>
  <si>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</si>
  <si>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</si>
  <si>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</si>
  <si>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</si>
  <si>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</si>
  <si>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</si>
  <si>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</si>
  <si>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</si>
  <si>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</si>
  <si>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</si>
  <si>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</si>
  <si>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</si>
  <si>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</si>
  <si>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</si>
  <si>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</si>
  <si>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</si>
  <si>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</si>
  <si>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</si>
  <si>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</si>
  <si>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</si>
  <si>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</si>
  <si>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</si>
  <si>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</si>
  <si>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</si>
  <si>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</si>
  <si>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</si>
  <si>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</si>
  <si>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</si>
  <si>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</si>
  <si>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</si>
  <si>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</si>
  <si>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</si>
  <si>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</si>
  <si>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</si>
  <si>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</si>
  <si>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</si>
  <si>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</si>
  <si>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</si>
  <si>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</si>
  <si>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</si>
  <si>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</si>
  <si>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</si>
  <si>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</si>
  <si>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</si>
  <si>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</si>
  <si>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</si>
  <si>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</si>
  <si>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</si>
  <si>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</si>
  <si>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</si>
  <si>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</si>
  <si>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</si>
  <si>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</si>
  <si>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</si>
  <si>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</si>
  <si>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</si>
  <si>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</si>
  <si>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</si>
  <si>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</si>
  <si>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</si>
  <si>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</si>
  <si>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</si>
  <si>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</si>
  <si>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</si>
  <si>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</si>
  <si>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</si>
  <si>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</si>
  <si>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</si>
  <si>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</si>
  <si>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</si>
  <si>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</si>
  <si>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</si>
  <si>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</si>
  <si>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Процент виконання до плану 2025 року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</si>
  <si>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</si>
  <si>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</si>
  <si>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</si>
  <si>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</si>
  <si>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</si>
  <si>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</si>
  <si>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</si>
  <si>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</si>
  <si>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</si>
  <si>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</si>
  <si>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</si>
  <si>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</si>
  <si>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</si>
  <si>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</si>
  <si>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</si>
  <si>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</si>
  <si>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</si>
  <si>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</si>
  <si>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</si>
  <si>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</si>
  <si>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</si>
  <si>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</si>
  <si>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</si>
  <si>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Регіональний розвиток та інші інвестиційні проекти</t>
  </si>
  <si>
    <t>Транспорт та транспортна інфраструктура, дорожнє господарство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</si>
  <si>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</si>
  <si>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</si>
  <si>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</si>
  <si>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</si>
  <si>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</si>
  <si>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</si>
  <si>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</si>
  <si>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за січень-травень 2025 року</t>
  </si>
  <si>
    <t>План на січень-травень 2025 року</t>
  </si>
  <si>
    <t>Відхилення на січень-травень 2025 року (+/-)</t>
  </si>
  <si>
    <t xml:space="preserve">Процент виконання до плану на січень-травень 2025 року </t>
  </si>
  <si>
    <t>Відхилення до плану на січень-травень 2025 року (+/-)</t>
  </si>
  <si>
    <t>Затверджено  на 2025 рік із урахуванням змін</t>
  </si>
  <si>
    <t>Затверджено на 2025 рік із урахуванням змін (кошторисні призначення)</t>
  </si>
  <si>
    <t>Затверджено   на 2025 рік з урахуванням змін</t>
  </si>
  <si>
    <t>Затверджено  на 2025 рік із урахуванням змін (кошторисні призначення)</t>
  </si>
  <si>
    <t>Затверджено  на 2025 рік з урахуванням змін (кошторисні призначення)</t>
  </si>
  <si>
    <t>41033500</t>
  </si>
  <si>
    <t>41033600</t>
  </si>
  <si>
    <t>41033800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</si>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</sst>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7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6"/>
      <name val="Times New Roman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i/>
      <sz val="12"/>
      <color rgb="FF0070C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4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58" fillId="0" borderId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7" borderId="1" applyNumberFormat="0" applyAlignment="0" applyProtection="0"/>
    <xf numFmtId="9" fontId="1" fillId="0" borderId="0" applyFont="0" applyFill="0" applyBorder="0" applyAlignment="0" applyProtection="0"/>
    <xf numFmtId="0" fontId="57" fillId="4" borderId="0" applyNumberFormat="0" applyBorder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58" fillId="0" borderId="0"/>
    <xf numFmtId="0" fontId="66" fillId="0" borderId="0"/>
    <xf numFmtId="0" fontId="67" fillId="0" borderId="0"/>
    <xf numFmtId="0" fontId="68" fillId="0" borderId="0"/>
    <xf numFmtId="0" fontId="31" fillId="0" borderId="0"/>
    <xf numFmtId="0" fontId="70" fillId="0" borderId="0"/>
    <xf numFmtId="0" fontId="55" fillId="0" borderId="5" applyNumberFormat="0" applyFill="0" applyAlignment="0" applyProtection="0"/>
    <xf numFmtId="0" fontId="52" fillId="20" borderId="6" applyNumberFormat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8" fillId="0" borderId="0"/>
    <xf numFmtId="0" fontId="65" fillId="0" borderId="0"/>
    <xf numFmtId="0" fontId="70" fillId="0" borderId="0"/>
    <xf numFmtId="0" fontId="60" fillId="0" borderId="0"/>
    <xf numFmtId="0" fontId="2" fillId="0" borderId="0"/>
    <xf numFmtId="0" fontId="3" fillId="0" borderId="0"/>
    <xf numFmtId="0" fontId="3" fillId="0" borderId="0"/>
    <xf numFmtId="0" fontId="46" fillId="22" borderId="7" applyNumberFormat="0" applyFont="0" applyAlignment="0" applyProtection="0"/>
    <xf numFmtId="0" fontId="65" fillId="22" borderId="7" applyNumberFormat="0" applyFont="0" applyAlignment="0" applyProtection="0"/>
    <xf numFmtId="0" fontId="54" fillId="21" borderId="0" applyNumberFormat="0" applyBorder="0" applyAlignment="0" applyProtection="0"/>
    <xf numFmtId="0" fontId="59" fillId="0" borderId="0"/>
    <xf numFmtId="0" fontId="5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4">
    <xf numFmtId="0" fontId="0" fillId="0" borderId="0" xfId="0"/>
    <xf numFmtId="0" fontId="8" fillId="0" borderId="0" xfId="65" applyFont="1" applyFill="1" applyProtection="1"/>
    <xf numFmtId="0" fontId="5" fillId="0" borderId="0" xfId="65" applyFont="1" applyFill="1" applyAlignment="1" applyProtection="1">
      <alignment horizontal="left" vertical="center"/>
    </xf>
    <xf numFmtId="0" fontId="10" fillId="0" borderId="0" xfId="65" applyFont="1" applyProtection="1"/>
    <xf numFmtId="0" fontId="11" fillId="0" borderId="8" xfId="65" applyFont="1" applyBorder="1" applyAlignment="1" applyProtection="1">
      <alignment horizontal="center" vertical="center"/>
    </xf>
    <xf numFmtId="0" fontId="8" fillId="0" borderId="0" xfId="65" applyFont="1" applyProtection="1"/>
    <xf numFmtId="0" fontId="6" fillId="0" borderId="8" xfId="65" applyFont="1" applyBorder="1" applyAlignment="1" applyProtection="1">
      <alignment horizontal="center" vertical="center" wrapText="1"/>
    </xf>
    <xf numFmtId="191" fontId="9" fillId="0" borderId="8" xfId="65" applyNumberFormat="1" applyFont="1" applyBorder="1" applyProtection="1">
      <protection locked="0"/>
    </xf>
    <xf numFmtId="0" fontId="6" fillId="23" borderId="8" xfId="65" applyFont="1" applyFill="1" applyBorder="1" applyAlignment="1" applyProtection="1">
      <alignment horizontal="center" vertical="center"/>
    </xf>
    <xf numFmtId="0" fontId="6" fillId="23" borderId="8" xfId="65" applyFont="1" applyFill="1" applyBorder="1" applyAlignment="1" applyProtection="1">
      <alignment horizontal="center" vertical="center" wrapText="1"/>
    </xf>
    <xf numFmtId="191" fontId="6" fillId="23" borderId="8" xfId="65" applyNumberFormat="1" applyFont="1" applyFill="1" applyBorder="1" applyProtection="1"/>
    <xf numFmtId="0" fontId="11" fillId="0" borderId="0" xfId="0" applyFont="1" applyProtection="1"/>
    <xf numFmtId="0" fontId="2" fillId="0" borderId="0" xfId="65" applyFont="1" applyProtection="1"/>
    <xf numFmtId="0" fontId="10" fillId="0" borderId="8" xfId="65" applyFont="1" applyBorder="1" applyAlignment="1" applyProtection="1">
      <alignment horizontal="center" vertical="center"/>
    </xf>
    <xf numFmtId="191" fontId="13" fillId="0" borderId="8" xfId="65" applyNumberFormat="1" applyFont="1" applyBorder="1" applyProtection="1">
      <protection locked="0"/>
    </xf>
    <xf numFmtId="49" fontId="11" fillId="0" borderId="8" xfId="65" applyNumberFormat="1" applyFont="1" applyBorder="1" applyAlignment="1" applyProtection="1">
      <alignment horizontal="center" vertical="top" wrapText="1"/>
    </xf>
    <xf numFmtId="0" fontId="11" fillId="0" borderId="8" xfId="65" applyFont="1" applyBorder="1" applyAlignment="1" applyProtection="1">
      <alignment horizontal="center" vertical="top" wrapText="1"/>
    </xf>
    <xf numFmtId="0" fontId="7" fillId="0" borderId="8" xfId="65" applyFont="1" applyBorder="1" applyAlignment="1" applyProtection="1">
      <alignment vertical="center" wrapText="1"/>
    </xf>
    <xf numFmtId="0" fontId="18" fillId="0" borderId="0" xfId="65" applyFont="1" applyAlignment="1" applyProtection="1"/>
    <xf numFmtId="0" fontId="19" fillId="0" borderId="0" xfId="65" applyFont="1" applyFill="1" applyAlignment="1" applyProtection="1"/>
    <xf numFmtId="0" fontId="17" fillId="0" borderId="0" xfId="66" applyFont="1" applyAlignment="1" applyProtection="1"/>
    <xf numFmtId="0" fontId="16" fillId="0" borderId="0" xfId="65" applyFont="1" applyFill="1" applyAlignment="1" applyProtection="1"/>
    <xf numFmtId="0" fontId="21" fillId="0" borderId="0" xfId="65" applyFont="1" applyFill="1" applyProtection="1"/>
    <xf numFmtId="0" fontId="21" fillId="0" borderId="0" xfId="65" applyFont="1" applyProtection="1"/>
    <xf numFmtId="0" fontId="21" fillId="0" borderId="0" xfId="65" applyFont="1" applyBorder="1" applyProtection="1"/>
    <xf numFmtId="0" fontId="22" fillId="0" borderId="0" xfId="0" applyFont="1" applyProtection="1"/>
    <xf numFmtId="0" fontId="24" fillId="0" borderId="0" xfId="65" applyFont="1" applyProtection="1"/>
    <xf numFmtId="200" fontId="24" fillId="0" borderId="0" xfId="65" applyNumberFormat="1" applyFont="1" applyProtection="1"/>
    <xf numFmtId="0" fontId="8" fillId="0" borderId="0" xfId="65" applyFont="1" applyAlignment="1" applyProtection="1">
      <alignment horizontal="center"/>
    </xf>
    <xf numFmtId="0" fontId="26" fillId="0" borderId="0" xfId="65" applyFont="1" applyProtection="1"/>
    <xf numFmtId="0" fontId="16" fillId="0" borderId="0" xfId="0" applyFont="1" applyFill="1" applyAlignment="1" applyProtection="1"/>
    <xf numFmtId="0" fontId="16" fillId="0" borderId="0" xfId="0" applyFont="1" applyFill="1" applyBorder="1" applyAlignment="1" applyProtection="1">
      <alignment vertical="center"/>
    </xf>
    <xf numFmtId="191" fontId="16" fillId="0" borderId="0" xfId="0" applyNumberFormat="1" applyFont="1" applyFill="1" applyBorder="1" applyAlignment="1" applyProtection="1">
      <alignment vertical="center"/>
    </xf>
    <xf numFmtId="191" fontId="21" fillId="0" borderId="0" xfId="65" applyNumberFormat="1" applyFont="1" applyBorder="1" applyProtection="1"/>
    <xf numFmtId="0" fontId="6" fillId="0" borderId="9" xfId="65" applyFont="1" applyFill="1" applyBorder="1" applyAlignment="1" applyProtection="1">
      <alignment horizontal="center" wrapText="1"/>
    </xf>
    <xf numFmtId="0" fontId="8" fillId="0" borderId="0" xfId="65" applyFont="1" applyAlignment="1" applyProtection="1">
      <alignment wrapText="1"/>
    </xf>
    <xf numFmtId="49" fontId="11" fillId="0" borderId="10" xfId="65" applyNumberFormat="1" applyFont="1" applyBorder="1" applyAlignment="1" applyProtection="1">
      <alignment horizontal="center" vertical="top" wrapText="1"/>
    </xf>
    <xf numFmtId="191" fontId="8" fillId="0" borderId="0" xfId="65" applyNumberFormat="1" applyFont="1" applyBorder="1" applyAlignment="1" applyProtection="1">
      <alignment wrapText="1"/>
    </xf>
    <xf numFmtId="191" fontId="8" fillId="0" borderId="0" xfId="65" applyNumberFormat="1" applyFont="1" applyBorder="1" applyAlignment="1" applyProtection="1">
      <alignment horizontal="center"/>
    </xf>
    <xf numFmtId="191" fontId="8" fillId="0" borderId="0" xfId="65" applyNumberFormat="1" applyFont="1" applyBorder="1" applyAlignment="1" applyProtection="1">
      <alignment horizontal="center" vertical="center" wrapText="1"/>
    </xf>
    <xf numFmtId="191" fontId="8" fillId="0" borderId="0" xfId="65" applyNumberFormat="1" applyFont="1" applyAlignment="1" applyProtection="1">
      <alignment wrapText="1"/>
    </xf>
    <xf numFmtId="191" fontId="8" fillId="0" borderId="0" xfId="65" applyNumberFormat="1" applyFont="1" applyAlignment="1" applyProtection="1">
      <alignment horizontal="center"/>
    </xf>
    <xf numFmtId="191" fontId="6" fillId="0" borderId="0" xfId="65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5" applyNumberFormat="1" applyFont="1" applyFill="1" applyBorder="1" applyProtection="1">
      <protection locked="0"/>
    </xf>
    <xf numFmtId="191" fontId="8" fillId="0" borderId="0" xfId="65" applyNumberFormat="1" applyFont="1" applyBorder="1" applyProtection="1"/>
    <xf numFmtId="191" fontId="8" fillId="0" borderId="0" xfId="65" applyNumberFormat="1" applyFont="1" applyProtection="1"/>
    <xf numFmtId="0" fontId="6" fillId="0" borderId="0" xfId="65" applyFont="1" applyFill="1" applyAlignment="1" applyProtection="1">
      <alignment horizontal="center" wrapText="1"/>
    </xf>
    <xf numFmtId="2" fontId="8" fillId="0" borderId="0" xfId="65" applyNumberFormat="1" applyFont="1" applyFill="1" applyProtection="1"/>
    <xf numFmtId="200" fontId="6" fillId="0" borderId="0" xfId="67" applyNumberFormat="1" applyFont="1" applyAlignment="1" applyProtection="1">
      <alignment horizontal="center"/>
    </xf>
    <xf numFmtId="191" fontId="27" fillId="0" borderId="0" xfId="65" applyNumberFormat="1" applyFont="1" applyFill="1" applyBorder="1" applyProtection="1"/>
    <xf numFmtId="191" fontId="28" fillId="0" borderId="0" xfId="65" applyNumberFormat="1" applyFont="1" applyFill="1" applyBorder="1" applyProtection="1"/>
    <xf numFmtId="0" fontId="24" fillId="0" borderId="0" xfId="65" applyFont="1" applyFill="1" applyProtection="1"/>
    <xf numFmtId="0" fontId="2" fillId="0" borderId="0" xfId="65" applyFont="1" applyFill="1" applyProtection="1"/>
    <xf numFmtId="0" fontId="23" fillId="0" borderId="0" xfId="65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5" applyFont="1" applyFill="1" applyBorder="1" applyAlignment="1" applyProtection="1">
      <alignment horizontal="centerContinuous" vertical="center" wrapText="1"/>
    </xf>
    <xf numFmtId="0" fontId="11" fillId="0" borderId="11" xfId="65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5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5" applyFont="1" applyFill="1" applyProtection="1"/>
    <xf numFmtId="0" fontId="11" fillId="0" borderId="8" xfId="65" applyFont="1" applyFill="1" applyBorder="1" applyAlignment="1" applyProtection="1">
      <alignment horizontal="center" vertical="center" wrapText="1"/>
    </xf>
    <xf numFmtId="49" fontId="4" fillId="0" borderId="8" xfId="65" applyNumberFormat="1" applyFont="1" applyFill="1" applyBorder="1" applyAlignment="1" applyProtection="1">
      <alignment horizontal="center"/>
    </xf>
    <xf numFmtId="49" fontId="34" fillId="0" borderId="8" xfId="0" applyNumberFormat="1" applyFont="1" applyFill="1" applyBorder="1" applyAlignment="1">
      <alignment horizontal="center" vertical="center"/>
    </xf>
    <xf numFmtId="49" fontId="25" fillId="0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Fill="1" applyBorder="1" applyAlignment="1" applyProtection="1">
      <alignment horizontal="center" vertical="center" wrapText="1"/>
    </xf>
    <xf numFmtId="49" fontId="25" fillId="24" borderId="8" xfId="65" applyNumberFormat="1" applyFont="1" applyFill="1" applyBorder="1" applyAlignment="1" applyProtection="1">
      <alignment horizontal="center"/>
    </xf>
    <xf numFmtId="49" fontId="35" fillId="0" borderId="8" xfId="65" applyNumberFormat="1" applyFont="1" applyFill="1" applyBorder="1" applyAlignment="1" applyProtection="1">
      <alignment horizontal="center" vertical="center" wrapText="1"/>
    </xf>
    <xf numFmtId="49" fontId="25" fillId="23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5" applyFont="1" applyFill="1" applyBorder="1" applyProtection="1">
      <protection locked="0"/>
    </xf>
    <xf numFmtId="200" fontId="32" fillId="23" borderId="8" xfId="65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5" applyNumberFormat="1" applyFont="1" applyFill="1" applyProtection="1"/>
    <xf numFmtId="49" fontId="25" fillId="25" borderId="8" xfId="65" applyNumberFormat="1" applyFont="1" applyFill="1" applyBorder="1" applyAlignment="1" applyProtection="1">
      <alignment horizontal="center" vertical="center" wrapText="1"/>
    </xf>
    <xf numFmtId="0" fontId="23" fillId="25" borderId="0" xfId="65" applyFont="1" applyFill="1" applyProtection="1"/>
    <xf numFmtId="0" fontId="24" fillId="25" borderId="0" xfId="65" applyFont="1" applyFill="1" applyProtection="1"/>
    <xf numFmtId="0" fontId="2" fillId="25" borderId="0" xfId="65" applyFont="1" applyFill="1" applyProtection="1"/>
    <xf numFmtId="49" fontId="11" fillId="25" borderId="8" xfId="65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5" applyFont="1" applyFill="1" applyProtection="1"/>
    <xf numFmtId="191" fontId="27" fillId="25" borderId="0" xfId="65" applyNumberFormat="1" applyFont="1" applyFill="1" applyBorder="1" applyProtection="1"/>
    <xf numFmtId="0" fontId="8" fillId="25" borderId="0" xfId="65" applyFont="1" applyFill="1" applyProtection="1"/>
    <xf numFmtId="0" fontId="6" fillId="23" borderId="8" xfId="65" applyNumberFormat="1" applyFont="1" applyFill="1" applyBorder="1" applyAlignment="1" applyProtection="1">
      <alignment horizontal="center"/>
    </xf>
    <xf numFmtId="191" fontId="28" fillId="25" borderId="0" xfId="65" applyNumberFormat="1" applyFont="1" applyFill="1" applyBorder="1" applyProtection="1"/>
    <xf numFmtId="191" fontId="21" fillId="25" borderId="0" xfId="65" applyNumberFormat="1" applyFont="1" applyFill="1" applyProtection="1"/>
    <xf numFmtId="0" fontId="6" fillId="0" borderId="0" xfId="65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1" fillId="0" borderId="0" xfId="65" applyNumberFormat="1" applyFont="1" applyProtection="1"/>
    <xf numFmtId="200" fontId="8" fillId="0" borderId="0" xfId="65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5" applyNumberFormat="1" applyFont="1" applyBorder="1" applyProtection="1">
      <protection locked="0"/>
    </xf>
    <xf numFmtId="200" fontId="6" fillId="0" borderId="8" xfId="65" applyNumberFormat="1" applyFont="1" applyFill="1" applyBorder="1" applyProtection="1"/>
    <xf numFmtId="200" fontId="13" fillId="0" borderId="8" xfId="65" applyNumberFormat="1" applyFont="1" applyBorder="1" applyProtection="1"/>
    <xf numFmtId="200" fontId="11" fillId="0" borderId="8" xfId="65" applyNumberFormat="1" applyFont="1" applyBorder="1" applyProtection="1"/>
    <xf numFmtId="200" fontId="8" fillId="0" borderId="8" xfId="65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5" applyNumberFormat="1" applyFont="1" applyFill="1" applyBorder="1" applyProtection="1"/>
    <xf numFmtId="200" fontId="12" fillId="23" borderId="8" xfId="65" applyNumberFormat="1" applyFont="1" applyFill="1" applyBorder="1" applyProtection="1"/>
    <xf numFmtId="200" fontId="8" fillId="0" borderId="0" xfId="65" applyNumberFormat="1" applyFont="1" applyBorder="1" applyProtection="1"/>
    <xf numFmtId="0" fontId="5" fillId="0" borderId="8" xfId="65" applyFont="1" applyFill="1" applyBorder="1" applyAlignment="1" applyProtection="1">
      <alignment horizontal="center" vertical="center" wrapText="1"/>
    </xf>
    <xf numFmtId="191" fontId="5" fillId="0" borderId="8" xfId="65" applyNumberFormat="1" applyFont="1" applyFill="1" applyBorder="1" applyProtection="1"/>
    <xf numFmtId="0" fontId="38" fillId="0" borderId="8" xfId="65" applyFont="1" applyFill="1" applyBorder="1" applyAlignment="1" applyProtection="1">
      <alignment vertical="center" wrapText="1"/>
    </xf>
    <xf numFmtId="191" fontId="38" fillId="0" borderId="8" xfId="65" applyNumberFormat="1" applyFont="1" applyFill="1" applyBorder="1" applyProtection="1">
      <protection locked="0"/>
    </xf>
    <xf numFmtId="191" fontId="5" fillId="0" borderId="8" xfId="65" applyNumberFormat="1" applyFont="1" applyFill="1" applyBorder="1" applyProtection="1">
      <protection locked="0"/>
    </xf>
    <xf numFmtId="191" fontId="39" fillId="0" borderId="8" xfId="65" applyNumberFormat="1" applyFont="1" applyFill="1" applyBorder="1" applyProtection="1">
      <protection locked="0"/>
    </xf>
    <xf numFmtId="0" fontId="5" fillId="25" borderId="8" xfId="65" applyFont="1" applyFill="1" applyBorder="1" applyAlignment="1" applyProtection="1">
      <alignment horizontal="center" vertical="center" wrapText="1"/>
    </xf>
    <xf numFmtId="191" fontId="5" fillId="25" borderId="8" xfId="65" applyNumberFormat="1" applyFont="1" applyFill="1" applyBorder="1" applyProtection="1">
      <protection locked="0"/>
    </xf>
    <xf numFmtId="191" fontId="37" fillId="0" borderId="8" xfId="65" applyNumberFormat="1" applyFont="1" applyFill="1" applyBorder="1" applyProtection="1">
      <protection locked="0"/>
    </xf>
    <xf numFmtId="191" fontId="37" fillId="25" borderId="8" xfId="65" applyNumberFormat="1" applyFont="1" applyFill="1" applyBorder="1" applyProtection="1">
      <protection locked="0"/>
    </xf>
    <xf numFmtId="0" fontId="5" fillId="23" borderId="8" xfId="65" applyFont="1" applyFill="1" applyBorder="1" applyAlignment="1" applyProtection="1">
      <alignment horizontal="center" vertical="center" wrapText="1"/>
    </xf>
    <xf numFmtId="191" fontId="5" fillId="23" borderId="8" xfId="65" applyNumberFormat="1" applyFont="1" applyFill="1" applyBorder="1" applyProtection="1"/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191" fontId="42" fillId="0" borderId="8" xfId="0" applyNumberFormat="1" applyFont="1" applyFill="1" applyBorder="1" applyAlignment="1">
      <alignment vertical="center"/>
    </xf>
    <xf numFmtId="0" fontId="37" fillId="0" borderId="8" xfId="65" applyFont="1" applyFill="1" applyBorder="1" applyAlignment="1" applyProtection="1">
      <alignment horizontal="center" vertical="center" wrapText="1"/>
    </xf>
    <xf numFmtId="200" fontId="5" fillId="23" borderId="8" xfId="65" applyNumberFormat="1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wrapText="1"/>
    </xf>
    <xf numFmtId="0" fontId="42" fillId="0" borderId="8" xfId="65" applyFont="1" applyFill="1" applyBorder="1" applyAlignment="1" applyProtection="1">
      <alignment vertical="center" wrapText="1"/>
    </xf>
    <xf numFmtId="0" fontId="5" fillId="0" borderId="8" xfId="65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vertical="center" wrapText="1"/>
    </xf>
    <xf numFmtId="0" fontId="40" fillId="0" borderId="8" xfId="65" applyFont="1" applyFill="1" applyBorder="1" applyAlignment="1" applyProtection="1">
      <alignment horizontal="left" vertical="center" wrapText="1"/>
    </xf>
    <xf numFmtId="0" fontId="40" fillId="25" borderId="8" xfId="65" applyFont="1" applyFill="1" applyBorder="1" applyAlignment="1" applyProtection="1">
      <alignment horizontal="left" vertical="center" wrapText="1"/>
    </xf>
    <xf numFmtId="0" fontId="42" fillId="0" borderId="8" xfId="65" applyFont="1" applyFill="1" applyBorder="1" applyAlignment="1" applyProtection="1">
      <alignment horizontal="left" vertical="center" wrapText="1"/>
    </xf>
    <xf numFmtId="0" fontId="40" fillId="24" borderId="8" xfId="65" applyFont="1" applyFill="1" applyBorder="1" applyAlignment="1" applyProtection="1">
      <alignment horizontal="center" vertical="center" wrapText="1"/>
    </xf>
    <xf numFmtId="0" fontId="40" fillId="23" borderId="8" xfId="65" applyFont="1" applyFill="1" applyBorder="1" applyAlignment="1" applyProtection="1">
      <alignment horizontal="center" vertical="center" wrapText="1"/>
    </xf>
    <xf numFmtId="0" fontId="40" fillId="0" borderId="8" xfId="65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9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39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8" fillId="25" borderId="8" xfId="0" applyNumberFormat="1" applyFont="1" applyFill="1" applyBorder="1" applyAlignment="1">
      <alignment horizontal="left" vertical="center" wrapText="1"/>
    </xf>
    <xf numFmtId="0" fontId="38" fillId="0" borderId="8" xfId="0" applyNumberFormat="1" applyFont="1" applyFill="1" applyBorder="1" applyAlignment="1">
      <alignment horizontal="left" vertical="center" wrapText="1"/>
    </xf>
    <xf numFmtId="200" fontId="44" fillId="23" borderId="8" xfId="65" applyNumberFormat="1" applyFont="1" applyFill="1" applyBorder="1" applyAlignment="1" applyProtection="1">
      <alignment horizontal="left"/>
    </xf>
    <xf numFmtId="0" fontId="37" fillId="0" borderId="8" xfId="65" applyFont="1" applyFill="1" applyBorder="1" applyAlignment="1" applyProtection="1">
      <alignment vertical="center" wrapText="1"/>
    </xf>
    <xf numFmtId="49" fontId="35" fillId="25" borderId="8" xfId="65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Protection="1"/>
    <xf numFmtId="200" fontId="5" fillId="25" borderId="8" xfId="65" applyNumberFormat="1" applyFont="1" applyFill="1" applyBorder="1" applyAlignment="1" applyProtection="1">
      <alignment horizontal="center"/>
    </xf>
    <xf numFmtId="200" fontId="5" fillId="0" borderId="8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</xf>
    <xf numFmtId="200" fontId="40" fillId="24" borderId="8" xfId="65" applyNumberFormat="1" applyFont="1" applyFill="1" applyBorder="1" applyAlignment="1" applyProtection="1">
      <alignment horizontal="center" vertical="center" wrapText="1"/>
    </xf>
    <xf numFmtId="200" fontId="44" fillId="23" borderId="8" xfId="65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40" fillId="0" borderId="8" xfId="65" applyNumberFormat="1" applyFont="1" applyBorder="1" applyAlignment="1" applyProtection="1">
      <alignment horizontal="center"/>
    </xf>
    <xf numFmtId="200" fontId="41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</xf>
    <xf numFmtId="200" fontId="38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  <protection locked="0"/>
    </xf>
    <xf numFmtId="200" fontId="42" fillId="25" borderId="8" xfId="0" applyNumberFormat="1" applyFont="1" applyFill="1" applyBorder="1" applyAlignment="1">
      <alignment horizontal="center"/>
    </xf>
    <xf numFmtId="200" fontId="42" fillId="0" borderId="8" xfId="0" applyNumberFormat="1" applyFont="1" applyFill="1" applyBorder="1" applyAlignment="1">
      <alignment horizontal="center"/>
    </xf>
    <xf numFmtId="200" fontId="5" fillId="0" borderId="10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  <protection locked="0"/>
    </xf>
    <xf numFmtId="200" fontId="38" fillId="0" borderId="10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  <protection locked="0"/>
    </xf>
    <xf numFmtId="200" fontId="38" fillId="25" borderId="14" xfId="65" applyNumberFormat="1" applyFont="1" applyFill="1" applyBorder="1" applyAlignment="1" applyProtection="1">
      <alignment horizontal="center"/>
      <protection locked="0"/>
    </xf>
    <xf numFmtId="200" fontId="5" fillId="23" borderId="8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  <protection locked="0"/>
    </xf>
    <xf numFmtId="200" fontId="38" fillId="28" borderId="8" xfId="65" applyNumberFormat="1" applyFont="1" applyFill="1" applyBorder="1" applyAlignment="1" applyProtection="1">
      <alignment horizontal="center"/>
    </xf>
    <xf numFmtId="0" fontId="43" fillId="26" borderId="15" xfId="0" applyFont="1" applyFill="1" applyBorder="1" applyAlignment="1">
      <alignment horizontal="left" vertical="center" wrapText="1"/>
    </xf>
    <xf numFmtId="200" fontId="5" fillId="0" borderId="8" xfId="65" applyNumberFormat="1" applyFont="1" applyFill="1" applyBorder="1" applyAlignment="1" applyProtection="1">
      <alignment horizontal="center"/>
      <protection locked="0"/>
    </xf>
    <xf numFmtId="210" fontId="5" fillId="0" borderId="8" xfId="45" applyNumberFormat="1" applyFont="1" applyFill="1" applyBorder="1" applyAlignment="1" applyProtection="1">
      <alignment horizontal="center"/>
    </xf>
    <xf numFmtId="210" fontId="39" fillId="0" borderId="8" xfId="45" applyNumberFormat="1" applyFont="1" applyFill="1" applyBorder="1" applyAlignment="1" applyProtection="1">
      <alignment horizontal="center"/>
    </xf>
    <xf numFmtId="210" fontId="5" fillId="23" borderId="8" xfId="45" applyNumberFormat="1" applyFont="1" applyFill="1" applyBorder="1" applyAlignment="1" applyProtection="1">
      <alignment horizontal="center"/>
    </xf>
    <xf numFmtId="210" fontId="5" fillId="25" borderId="8" xfId="45" applyNumberFormat="1" applyFont="1" applyFill="1" applyBorder="1" applyAlignment="1" applyProtection="1">
      <alignment horizontal="center"/>
    </xf>
    <xf numFmtId="210" fontId="40" fillId="24" borderId="8" xfId="45" applyNumberFormat="1" applyFont="1" applyFill="1" applyBorder="1" applyAlignment="1" applyProtection="1">
      <alignment horizontal="center" vertical="center" wrapText="1"/>
    </xf>
    <xf numFmtId="210" fontId="44" fillId="23" borderId="8" xfId="45" applyNumberFormat="1" applyFont="1" applyFill="1" applyBorder="1" applyAlignment="1" applyProtection="1">
      <alignment horizontal="center"/>
    </xf>
    <xf numFmtId="210" fontId="44" fillId="28" borderId="8" xfId="45" applyNumberFormat="1" applyFont="1" applyFill="1" applyBorder="1" applyAlignment="1" applyProtection="1">
      <alignment horizontal="center"/>
    </xf>
    <xf numFmtId="0" fontId="33" fillId="25" borderId="8" xfId="65" applyFont="1" applyFill="1" applyBorder="1" applyAlignment="1" applyProtection="1">
      <alignment horizontal="center" vertical="center"/>
      <protection locked="0"/>
    </xf>
    <xf numFmtId="0" fontId="6" fillId="0" borderId="8" xfId="65" applyFont="1" applyFill="1" applyBorder="1" applyAlignment="1" applyProtection="1">
      <alignment horizontal="center" vertical="center"/>
    </xf>
    <xf numFmtId="0" fontId="8" fillId="0" borderId="8" xfId="65" applyFont="1" applyFill="1" applyBorder="1" applyAlignment="1" applyProtection="1">
      <alignment horizontal="center" vertical="center"/>
    </xf>
    <xf numFmtId="0" fontId="6" fillId="25" borderId="8" xfId="65" applyFont="1" applyFill="1" applyBorder="1" applyAlignment="1" applyProtection="1">
      <alignment horizontal="center" vertical="center"/>
    </xf>
    <xf numFmtId="49" fontId="4" fillId="0" borderId="8" xfId="65" applyNumberFormat="1" applyFont="1" applyFill="1" applyBorder="1" applyAlignment="1" applyProtection="1">
      <alignment horizontal="center" vertical="center"/>
    </xf>
    <xf numFmtId="200" fontId="39" fillId="0" borderId="8" xfId="65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5" applyFont="1" applyFill="1" applyBorder="1" applyAlignment="1" applyProtection="1">
      <alignment vertical="center" wrapText="1"/>
    </xf>
    <xf numFmtId="0" fontId="38" fillId="0" borderId="0" xfId="65" applyFont="1" applyFill="1" applyBorder="1" applyAlignment="1" applyProtection="1">
      <alignment horizontal="left" vertical="center" wrapText="1"/>
    </xf>
    <xf numFmtId="49" fontId="11" fillId="0" borderId="8" xfId="65" applyNumberFormat="1" applyFont="1" applyFill="1" applyBorder="1" applyAlignment="1" applyProtection="1">
      <alignment horizontal="center" vertical="top" wrapText="1"/>
    </xf>
    <xf numFmtId="200" fontId="39" fillId="0" borderId="8" xfId="65" applyNumberFormat="1" applyFont="1" applyFill="1" applyBorder="1" applyAlignment="1" applyProtection="1">
      <alignment horizontal="center"/>
      <protection locked="0"/>
    </xf>
    <xf numFmtId="200" fontId="40" fillId="0" borderId="8" xfId="65" applyNumberFormat="1" applyFont="1" applyFill="1" applyBorder="1" applyAlignment="1" applyProtection="1">
      <alignment horizontal="center"/>
    </xf>
    <xf numFmtId="0" fontId="30" fillId="0" borderId="0" xfId="65" applyFont="1" applyFill="1" applyProtection="1"/>
    <xf numFmtId="210" fontId="5" fillId="28" borderId="8" xfId="45" applyNumberFormat="1" applyFont="1" applyFill="1" applyBorder="1" applyAlignment="1" applyProtection="1">
      <alignment horizontal="center"/>
    </xf>
    <xf numFmtId="210" fontId="39" fillId="28" borderId="8" xfId="45" applyNumberFormat="1" applyFont="1" applyFill="1" applyBorder="1" applyAlignment="1" applyProtection="1">
      <alignment horizontal="center"/>
    </xf>
    <xf numFmtId="0" fontId="42" fillId="28" borderId="8" xfId="65" applyFont="1" applyFill="1" applyBorder="1" applyAlignment="1" applyProtection="1">
      <alignment vertical="center" wrapText="1"/>
    </xf>
    <xf numFmtId="210" fontId="45" fillId="28" borderId="8" xfId="45" applyNumberFormat="1" applyFont="1" applyFill="1" applyBorder="1" applyAlignment="1" applyProtection="1">
      <alignment horizontal="center"/>
    </xf>
    <xf numFmtId="200" fontId="40" fillId="23" borderId="8" xfId="65" applyNumberFormat="1" applyFont="1" applyFill="1" applyBorder="1" applyAlignment="1" applyProtection="1">
      <alignment horizontal="center" wrapText="1"/>
    </xf>
    <xf numFmtId="0" fontId="72" fillId="24" borderId="0" xfId="65" applyFont="1" applyFill="1" applyProtection="1"/>
    <xf numFmtId="0" fontId="8" fillId="0" borderId="0" xfId="65" applyFont="1" applyBorder="1" applyProtection="1"/>
    <xf numFmtId="2" fontId="8" fillId="28" borderId="0" xfId="65" applyNumberFormat="1" applyFont="1" applyFill="1" applyProtection="1"/>
    <xf numFmtId="210" fontId="38" fillId="0" borderId="8" xfId="45" applyNumberFormat="1" applyFont="1" applyFill="1" applyBorder="1" applyAlignment="1" applyProtection="1">
      <alignment horizontal="center"/>
    </xf>
    <xf numFmtId="0" fontId="61" fillId="0" borderId="8" xfId="0" applyNumberFormat="1" applyFont="1" applyFill="1" applyBorder="1" applyAlignment="1" applyProtection="1">
      <alignment horizontal="center" vertical="center"/>
      <protection hidden="1"/>
    </xf>
    <xf numFmtId="0" fontId="62" fillId="0" borderId="0" xfId="65" applyFont="1" applyFill="1" applyProtection="1"/>
    <xf numFmtId="0" fontId="63" fillId="0" borderId="0" xfId="65" applyFont="1" applyFill="1" applyProtection="1"/>
    <xf numFmtId="0" fontId="61" fillId="28" borderId="8" xfId="0" applyNumberFormat="1" applyFont="1" applyFill="1" applyBorder="1" applyAlignment="1" applyProtection="1">
      <alignment horizontal="center" vertical="center"/>
      <protection hidden="1"/>
    </xf>
    <xf numFmtId="49" fontId="64" fillId="0" borderId="8" xfId="65" applyNumberFormat="1" applyFont="1" applyFill="1" applyBorder="1" applyAlignment="1" applyProtection="1">
      <alignment horizontal="center" vertical="center" wrapText="1"/>
    </xf>
    <xf numFmtId="0" fontId="7" fillId="0" borderId="8" xfId="65" applyFont="1" applyFill="1" applyBorder="1" applyAlignment="1" applyProtection="1">
      <alignment horizontal="center" vertical="center"/>
    </xf>
    <xf numFmtId="200" fontId="37" fillId="25" borderId="8" xfId="65" applyNumberFormat="1" applyFont="1" applyFill="1" applyBorder="1" applyAlignment="1" applyProtection="1">
      <alignment horizontal="center"/>
    </xf>
    <xf numFmtId="210" fontId="38" fillId="28" borderId="8" xfId="45" applyNumberFormat="1" applyFont="1" applyFill="1" applyBorder="1" applyAlignment="1" applyProtection="1">
      <alignment horizontal="center"/>
    </xf>
    <xf numFmtId="0" fontId="7" fillId="0" borderId="0" xfId="65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7" fillId="28" borderId="8" xfId="45" applyNumberFormat="1" applyFont="1" applyFill="1" applyBorder="1" applyAlignment="1" applyProtection="1">
      <alignment horizontal="center"/>
    </xf>
    <xf numFmtId="200" fontId="6" fillId="0" borderId="0" xfId="67" applyNumberFormat="1" applyFont="1" applyFill="1" applyAlignment="1" applyProtection="1">
      <alignment horizontal="center"/>
    </xf>
    <xf numFmtId="4" fontId="8" fillId="0" borderId="0" xfId="65" applyNumberFormat="1" applyFont="1" applyFill="1" applyProtection="1"/>
    <xf numFmtId="4" fontId="7" fillId="0" borderId="0" xfId="65" applyNumberFormat="1" applyFont="1" applyFill="1" applyProtection="1"/>
    <xf numFmtId="191" fontId="72" fillId="25" borderId="0" xfId="65" applyNumberFormat="1" applyFont="1" applyFill="1" applyProtection="1"/>
    <xf numFmtId="0" fontId="73" fillId="25" borderId="0" xfId="65" applyFont="1" applyFill="1" applyAlignment="1" applyProtection="1">
      <alignment horizontal="center" wrapText="1"/>
    </xf>
    <xf numFmtId="4" fontId="73" fillId="25" borderId="0" xfId="65" applyNumberFormat="1" applyFont="1" applyFill="1" applyBorder="1" applyAlignment="1" applyProtection="1">
      <alignment horizontal="centerContinuous" vertical="center"/>
    </xf>
    <xf numFmtId="4" fontId="73" fillId="0" borderId="0" xfId="65" applyNumberFormat="1" applyFont="1" applyFill="1" applyBorder="1" applyAlignment="1" applyProtection="1">
      <alignment horizontal="centerContinuous" vertical="center"/>
    </xf>
    <xf numFmtId="4" fontId="72" fillId="25" borderId="0" xfId="65" applyNumberFormat="1" applyFont="1" applyFill="1" applyBorder="1" applyAlignment="1" applyProtection="1">
      <alignment horizontal="centerContinuous" vertical="center"/>
    </xf>
    <xf numFmtId="4" fontId="72" fillId="0" borderId="0" xfId="65" applyNumberFormat="1" applyFont="1" applyFill="1" applyBorder="1" applyAlignment="1" applyProtection="1">
      <alignment horizontal="centerContinuous" vertical="center"/>
    </xf>
    <xf numFmtId="191" fontId="72" fillId="25" borderId="0" xfId="65" applyNumberFormat="1" applyFont="1" applyFill="1" applyBorder="1" applyAlignment="1" applyProtection="1">
      <alignment horizontal="center"/>
    </xf>
    <xf numFmtId="191" fontId="72" fillId="0" borderId="0" xfId="65" applyNumberFormat="1" applyFont="1" applyFill="1" applyBorder="1" applyAlignment="1" applyProtection="1">
      <alignment horizontal="center"/>
    </xf>
    <xf numFmtId="191" fontId="72" fillId="25" borderId="0" xfId="65" applyNumberFormat="1" applyFont="1" applyFill="1" applyBorder="1" applyProtection="1"/>
    <xf numFmtId="191" fontId="72" fillId="25" borderId="0" xfId="65" applyNumberFormat="1" applyFont="1" applyFill="1" applyAlignment="1" applyProtection="1">
      <alignment horizontal="center"/>
    </xf>
    <xf numFmtId="191" fontId="72" fillId="0" borderId="0" xfId="65" applyNumberFormat="1" applyFont="1" applyFill="1" applyAlignment="1" applyProtection="1">
      <alignment horizontal="center"/>
    </xf>
    <xf numFmtId="0" fontId="72" fillId="25" borderId="0" xfId="65" applyFont="1" applyFill="1" applyAlignment="1" applyProtection="1">
      <alignment horizontal="center"/>
    </xf>
    <xf numFmtId="0" fontId="72" fillId="0" borderId="0" xfId="65" applyFont="1" applyFill="1" applyAlignment="1" applyProtection="1">
      <alignment horizontal="center"/>
    </xf>
    <xf numFmtId="0" fontId="72" fillId="25" borderId="0" xfId="65" applyFont="1" applyFill="1" applyProtection="1"/>
    <xf numFmtId="0" fontId="72" fillId="0" borderId="0" xfId="65" applyFont="1" applyFill="1" applyProtection="1"/>
    <xf numFmtId="200" fontId="72" fillId="0" borderId="0" xfId="65" applyNumberFormat="1" applyFont="1" applyFill="1" applyProtection="1"/>
    <xf numFmtId="191" fontId="72" fillId="0" borderId="0" xfId="65" applyNumberFormat="1" applyFont="1" applyFill="1" applyProtection="1"/>
    <xf numFmtId="4" fontId="72" fillId="0" borderId="0" xfId="65" applyNumberFormat="1" applyFont="1" applyFill="1" applyBorder="1" applyProtection="1"/>
    <xf numFmtId="0" fontId="72" fillId="0" borderId="0" xfId="65" applyFont="1" applyFill="1" applyBorder="1" applyProtection="1"/>
    <xf numFmtId="200" fontId="72" fillId="0" borderId="0" xfId="65" applyNumberFormat="1" applyFont="1" applyFill="1" applyBorder="1" applyProtection="1"/>
    <xf numFmtId="210" fontId="69" fillId="28" borderId="8" xfId="45" applyNumberFormat="1" applyFont="1" applyFill="1" applyBorder="1" applyAlignment="1" applyProtection="1">
      <alignment horizontal="center" vertical="center" wrapText="1"/>
    </xf>
    <xf numFmtId="210" fontId="69" fillId="28" borderId="8" xfId="45" applyNumberFormat="1" applyFont="1" applyFill="1" applyBorder="1" applyAlignment="1" applyProtection="1">
      <alignment horizontal="center" wrapText="1"/>
    </xf>
    <xf numFmtId="4" fontId="74" fillId="29" borderId="8" xfId="54" applyNumberFormat="1" applyFont="1" applyFill="1" applyBorder="1" applyAlignment="1">
      <alignment vertical="center"/>
    </xf>
    <xf numFmtId="0" fontId="43" fillId="26" borderId="0" xfId="0" applyFont="1" applyFill="1" applyBorder="1" applyAlignment="1">
      <alignment horizontal="left" vertical="center" wrapText="1"/>
    </xf>
    <xf numFmtId="0" fontId="75" fillId="0" borderId="8" xfId="65" applyFont="1" applyFill="1" applyBorder="1" applyAlignment="1" applyProtection="1">
      <alignment horizontal="center" vertical="center"/>
    </xf>
    <xf numFmtId="200" fontId="5" fillId="0" borderId="0" xfId="65" applyNumberFormat="1" applyFont="1" applyFill="1" applyAlignment="1" applyProtection="1">
      <alignment horizontal="left" vertical="center"/>
    </xf>
    <xf numFmtId="200" fontId="5" fillId="0" borderId="0" xfId="65" applyNumberFormat="1" applyFont="1" applyFill="1" applyAlignment="1" applyProtection="1">
      <alignment horizontal="right" vertical="center"/>
    </xf>
    <xf numFmtId="0" fontId="11" fillId="0" borderId="13" xfId="65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76" fillId="0" borderId="0" xfId="56" applyNumberFormat="1" applyFont="1"/>
    <xf numFmtId="191" fontId="8" fillId="25" borderId="0" xfId="65" applyNumberFormat="1" applyFont="1" applyFill="1" applyProtection="1"/>
    <xf numFmtId="200" fontId="8" fillId="25" borderId="0" xfId="65" applyNumberFormat="1" applyFont="1" applyFill="1" applyProtection="1"/>
    <xf numFmtId="0" fontId="11" fillId="25" borderId="13" xfId="65" applyFont="1" applyFill="1" applyBorder="1" applyAlignment="1" applyProtection="1">
      <alignment horizontal="center" vertical="center" wrapText="1"/>
    </xf>
    <xf numFmtId="49" fontId="11" fillId="25" borderId="17" xfId="65" applyNumberFormat="1" applyFont="1" applyFill="1" applyBorder="1" applyAlignment="1" applyProtection="1">
      <alignment horizontal="center" vertical="top" wrapText="1"/>
    </xf>
    <xf numFmtId="200" fontId="6" fillId="27" borderId="8" xfId="65" applyNumberFormat="1" applyFont="1" applyFill="1" applyBorder="1" applyProtection="1"/>
    <xf numFmtId="200" fontId="13" fillId="27" borderId="8" xfId="65" applyNumberFormat="1" applyFont="1" applyFill="1" applyBorder="1" applyProtection="1">
      <protection locked="0"/>
    </xf>
    <xf numFmtId="200" fontId="11" fillId="27" borderId="8" xfId="65" applyNumberFormat="1" applyFont="1" applyFill="1" applyBorder="1" applyProtection="1"/>
    <xf numFmtId="200" fontId="14" fillId="27" borderId="8" xfId="0" applyNumberFormat="1" applyFont="1" applyFill="1" applyBorder="1" applyAlignment="1"/>
    <xf numFmtId="200" fontId="8" fillId="25" borderId="0" xfId="65" applyNumberFormat="1" applyFont="1" applyFill="1" applyBorder="1" applyProtection="1"/>
    <xf numFmtId="191" fontId="8" fillId="27" borderId="0" xfId="65" applyNumberFormat="1" applyFont="1" applyFill="1" applyBorder="1" applyProtection="1"/>
    <xf numFmtId="191" fontId="8" fillId="27" borderId="0" xfId="65" applyNumberFormat="1" applyFont="1" applyFill="1" applyProtection="1"/>
    <xf numFmtId="0" fontId="8" fillId="27" borderId="0" xfId="65" applyFont="1" applyFill="1" applyProtection="1"/>
    <xf numFmtId="0" fontId="77" fillId="0" borderId="0" xfId="0" applyFont="1" applyFill="1" applyAlignment="1">
      <alignment horizontal="right" vertical="center" wrapText="1"/>
    </xf>
    <xf numFmtId="39" fontId="72" fillId="0" borderId="0" xfId="0" applyNumberFormat="1" applyFont="1" applyFill="1" applyBorder="1" applyAlignment="1">
      <alignment horizontal="right" vertical="center" wrapText="1"/>
    </xf>
    <xf numFmtId="0" fontId="11" fillId="25" borderId="8" xfId="65" applyFont="1" applyFill="1" applyBorder="1" applyAlignment="1" applyProtection="1">
      <alignment horizontal="center" vertical="center" wrapText="1"/>
    </xf>
    <xf numFmtId="200" fontId="40" fillId="25" borderId="8" xfId="65" applyNumberFormat="1" applyFont="1" applyFill="1" applyBorder="1" applyAlignment="1" applyProtection="1">
      <alignment horizontal="center"/>
    </xf>
    <xf numFmtId="200" fontId="39" fillId="25" borderId="8" xfId="65" applyNumberFormat="1" applyFont="1" applyFill="1" applyBorder="1" applyAlignment="1" applyProtection="1">
      <alignment horizontal="center"/>
    </xf>
    <xf numFmtId="200" fontId="39" fillId="25" borderId="8" xfId="65" applyNumberFormat="1" applyFont="1" applyFill="1" applyBorder="1" applyAlignment="1" applyProtection="1">
      <alignment horizontal="center"/>
      <protection locked="0"/>
    </xf>
    <xf numFmtId="0" fontId="21" fillId="0" borderId="0" xfId="65" applyFont="1" applyAlignment="1" applyProtection="1">
      <alignment horizontal="center"/>
    </xf>
    <xf numFmtId="0" fontId="7" fillId="0" borderId="0" xfId="65" applyFont="1" applyFill="1" applyAlignment="1" applyProtection="1">
      <alignment horizontal="center" vertical="center" wrapText="1"/>
    </xf>
    <xf numFmtId="0" fontId="5" fillId="25" borderId="8" xfId="65" applyFont="1" applyFill="1" applyBorder="1" applyAlignment="1" applyProtection="1">
      <alignment horizontal="center" vertical="center"/>
    </xf>
    <xf numFmtId="0" fontId="5" fillId="25" borderId="11" xfId="65" applyFont="1" applyFill="1" applyBorder="1" applyAlignment="1" applyProtection="1">
      <alignment horizontal="center" vertical="center"/>
    </xf>
    <xf numFmtId="0" fontId="9" fillId="0" borderId="8" xfId="65" applyFont="1" applyFill="1" applyBorder="1" applyAlignment="1" applyProtection="1">
      <alignment horizontal="center" vertical="center" wrapText="1"/>
    </xf>
    <xf numFmtId="0" fontId="4" fillId="0" borderId="8" xfId="65" applyFont="1" applyFill="1" applyBorder="1" applyAlignment="1" applyProtection="1">
      <alignment horizontal="center" vertical="center" wrapText="1"/>
    </xf>
    <xf numFmtId="0" fontId="8" fillId="0" borderId="9" xfId="65" applyFont="1" applyFill="1" applyBorder="1" applyAlignment="1" applyProtection="1">
      <alignment horizontal="center"/>
    </xf>
    <xf numFmtId="0" fontId="4" fillId="0" borderId="0" xfId="65" applyFont="1" applyAlignment="1" applyProtection="1">
      <alignment horizontal="center"/>
    </xf>
    <xf numFmtId="0" fontId="17" fillId="0" borderId="0" xfId="65" applyFont="1" applyAlignment="1" applyProtection="1">
      <alignment horizontal="center"/>
    </xf>
    <xf numFmtId="0" fontId="20" fillId="0" borderId="0" xfId="65" applyFont="1" applyFill="1" applyAlignment="1" applyProtection="1">
      <alignment horizontal="center" vertical="center" wrapText="1"/>
    </xf>
    <xf numFmtId="0" fontId="36" fillId="0" borderId="0" xfId="65" applyFont="1" applyFill="1" applyAlignment="1" applyProtection="1">
      <alignment horizontal="center" vertical="center" wrapText="1"/>
    </xf>
    <xf numFmtId="0" fontId="4" fillId="0" borderId="0" xfId="66" applyFont="1" applyAlignment="1" applyProtection="1">
      <alignment horizontal="center"/>
    </xf>
    <xf numFmtId="0" fontId="17" fillId="0" borderId="0" xfId="66" applyFont="1" applyAlignment="1" applyProtection="1">
      <alignment horizontal="center"/>
    </xf>
    <xf numFmtId="0" fontId="5" fillId="0" borderId="12" xfId="65" applyFont="1" applyFill="1" applyBorder="1" applyAlignment="1" applyProtection="1">
      <alignment horizontal="center" vertical="center"/>
    </xf>
    <xf numFmtId="0" fontId="5" fillId="0" borderId="16" xfId="65" applyFont="1" applyFill="1" applyBorder="1" applyAlignment="1" applyProtection="1">
      <alignment horizontal="center" vertical="center"/>
    </xf>
    <xf numFmtId="0" fontId="5" fillId="0" borderId="10" xfId="65" applyFont="1" applyFill="1" applyBorder="1" applyAlignment="1" applyProtection="1">
      <alignment horizontal="center" vertical="center"/>
    </xf>
    <xf numFmtId="0" fontId="5" fillId="0" borderId="17" xfId="65" applyFont="1" applyFill="1" applyBorder="1" applyAlignment="1" applyProtection="1">
      <alignment horizontal="center" vertical="center"/>
    </xf>
    <xf numFmtId="0" fontId="19" fillId="0" borderId="16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vertical="center" wrapText="1"/>
    </xf>
    <xf numFmtId="0" fontId="5" fillId="0" borderId="8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wrapText="1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2 3" xfId="53"/>
    <cellStyle name="Звичайний 2 4" xfId="54"/>
    <cellStyle name="Звичайний 3" xfId="55"/>
    <cellStyle name="Звичайний 4" xfId="56"/>
    <cellStyle name="Зв'язана клітинка" xfId="57"/>
    <cellStyle name="Контрольна клітинка" xfId="58"/>
    <cellStyle name="Назва" xfId="59"/>
    <cellStyle name="Обычный 2" xfId="60"/>
    <cellStyle name="Обычный 2 2" xfId="61"/>
    <cellStyle name="Обычный 2 3" xfId="62"/>
    <cellStyle name="Обычный 3" xfId="63"/>
    <cellStyle name="Обычный 3 2" xfId="64"/>
    <cellStyle name="Обычный_ZV1PIV98" xfId="65"/>
    <cellStyle name="Обычный_Додаток 4" xfId="66"/>
    <cellStyle name="Обычный_Додаток 5" xfId="67"/>
    <cellStyle name="Примечание 2" xfId="68"/>
    <cellStyle name="Примітка 2" xfId="69"/>
    <cellStyle name="Середній" xfId="70"/>
    <cellStyle name="Стиль 1" xfId="71"/>
    <cellStyle name="Текст попередження" xfId="72"/>
    <cellStyle name="Тысячи [0]_Розподіл (2)" xfId="73"/>
    <cellStyle name="Тысячи_Розподіл (2)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showGridLines="0" showZeros="0" tabSelected="1" view="pageBreakPreview" zoomScale="75" zoomScaleNormal="75" zoomScaleSheetLayoutView="75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Q89" sqref="Q89"/>
    </sheetView>
  </sheetViews>
  <sheetFormatPr defaultColWidth="7.88671875" defaultRowHeight="15.6" x14ac:dyDescent="0.3"/>
  <cols>
    <col min="1" max="1" width="12.44140625" style="23" customWidth="1"/>
    <col min="2" max="2" width="72.109375" style="23" customWidth="1"/>
    <col min="3" max="3" width="0.109375" style="23" customWidth="1"/>
    <col min="4" max="4" width="22.5546875" style="5" customWidth="1"/>
    <col min="5" max="5" width="19.33203125" style="5" customWidth="1"/>
    <col min="6" max="6" width="20.5546875" style="5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.44140625" style="256" customWidth="1"/>
    <col min="12" max="12" width="22.5546875" style="256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70" t="s">
        <v>5</v>
      </c>
      <c r="B1" s="270"/>
      <c r="C1" s="270"/>
      <c r="D1" s="271"/>
      <c r="E1" s="271"/>
      <c r="F1" s="271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33" s="19" customFormat="1" ht="20.25" customHeight="1" x14ac:dyDescent="0.35">
      <c r="A2" s="272" t="s">
        <v>68</v>
      </c>
      <c r="B2" s="272"/>
      <c r="C2" s="272"/>
      <c r="D2" s="273"/>
      <c r="E2" s="273"/>
      <c r="F2" s="273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33" s="20" customFormat="1" ht="15.75" customHeight="1" x14ac:dyDescent="0.3">
      <c r="A3" s="274" t="s">
        <v>6</v>
      </c>
      <c r="B3" s="274"/>
      <c r="C3" s="274"/>
      <c r="D3" s="275"/>
      <c r="E3" s="275"/>
      <c r="F3" s="275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33" s="21" customFormat="1" ht="26.25" customHeight="1" x14ac:dyDescent="0.3">
      <c r="A4" s="281" t="s">
        <v>262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</row>
    <row r="5" spans="1:33" s="21" customFormat="1" ht="23.25" customHeight="1" x14ac:dyDescent="0.3">
      <c r="A5" s="264" t="s">
        <v>224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</row>
    <row r="6" spans="1:33" s="1" customFormat="1" ht="20.399999999999999" x14ac:dyDescent="0.3">
      <c r="B6" s="2" t="s">
        <v>137</v>
      </c>
      <c r="C6" s="2"/>
      <c r="D6" s="240"/>
      <c r="E6" s="241"/>
      <c r="F6" s="240"/>
      <c r="G6" s="77"/>
      <c r="H6" s="77"/>
      <c r="K6" s="245"/>
      <c r="L6" s="246"/>
      <c r="M6" s="89"/>
      <c r="N6" s="84"/>
      <c r="O6" s="77"/>
      <c r="Q6" s="269" t="s">
        <v>212</v>
      </c>
      <c r="R6" s="269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67" t="s">
        <v>7</v>
      </c>
      <c r="B7" s="268" t="s">
        <v>8</v>
      </c>
      <c r="C7" s="279" t="s">
        <v>76</v>
      </c>
      <c r="D7" s="280"/>
      <c r="E7" s="280"/>
      <c r="F7" s="280"/>
      <c r="G7" s="277"/>
      <c r="H7" s="277"/>
      <c r="I7" s="277"/>
      <c r="J7" s="278"/>
      <c r="K7" s="265" t="s">
        <v>77</v>
      </c>
      <c r="L7" s="266"/>
      <c r="M7" s="266"/>
      <c r="N7" s="266"/>
      <c r="O7" s="276" t="s">
        <v>78</v>
      </c>
      <c r="P7" s="276"/>
      <c r="Q7" s="277"/>
      <c r="R7" s="278"/>
    </row>
    <row r="8" spans="1:33" s="62" customFormat="1" ht="114" customHeight="1" x14ac:dyDescent="0.25">
      <c r="A8" s="267"/>
      <c r="B8" s="268"/>
      <c r="C8" s="56" t="s">
        <v>80</v>
      </c>
      <c r="D8" s="57" t="s">
        <v>267</v>
      </c>
      <c r="E8" s="242" t="s">
        <v>263</v>
      </c>
      <c r="F8" s="242" t="s">
        <v>9</v>
      </c>
      <c r="G8" s="76" t="s">
        <v>264</v>
      </c>
      <c r="H8" s="57" t="s">
        <v>265</v>
      </c>
      <c r="I8" s="57" t="s">
        <v>114</v>
      </c>
      <c r="J8" s="57" t="s">
        <v>229</v>
      </c>
      <c r="K8" s="247" t="s">
        <v>268</v>
      </c>
      <c r="L8" s="83" t="s">
        <v>9</v>
      </c>
      <c r="M8" s="83" t="s">
        <v>200</v>
      </c>
      <c r="N8" s="83" t="s">
        <v>10</v>
      </c>
      <c r="O8" s="59" t="s">
        <v>269</v>
      </c>
      <c r="P8" s="58" t="s">
        <v>9</v>
      </c>
      <c r="Q8" s="60" t="s">
        <v>182</v>
      </c>
      <c r="R8" s="61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72</v>
      </c>
      <c r="D9" s="15" t="s">
        <v>72</v>
      </c>
      <c r="E9" s="15" t="s">
        <v>181</v>
      </c>
      <c r="F9" s="15" t="s">
        <v>11</v>
      </c>
      <c r="G9" s="15" t="s">
        <v>105</v>
      </c>
      <c r="H9" s="15" t="s">
        <v>106</v>
      </c>
      <c r="I9" s="15" t="s">
        <v>73</v>
      </c>
      <c r="J9" s="15" t="s">
        <v>12</v>
      </c>
      <c r="K9" s="248" t="s">
        <v>13</v>
      </c>
      <c r="L9" s="82" t="s">
        <v>14</v>
      </c>
      <c r="M9" s="82" t="s">
        <v>15</v>
      </c>
      <c r="N9" s="82" t="s">
        <v>74</v>
      </c>
      <c r="O9" s="15" t="s">
        <v>16</v>
      </c>
      <c r="P9" s="15" t="s">
        <v>71</v>
      </c>
      <c r="Q9" s="36" t="s">
        <v>101</v>
      </c>
      <c r="R9" s="15" t="s">
        <v>102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s="1" customFormat="1" ht="20.25" customHeight="1" x14ac:dyDescent="0.35">
      <c r="A10" s="180">
        <v>10000000</v>
      </c>
      <c r="B10" s="104" t="s">
        <v>17</v>
      </c>
      <c r="C10" s="105" t="e">
        <f>C11+#REF!+C15+C21+#REF!</f>
        <v>#REF!</v>
      </c>
      <c r="D10" s="148">
        <f>D11+D15+D21+D26+D31+D25</f>
        <v>6754024.1843999997</v>
      </c>
      <c r="E10" s="148">
        <f>E11+E15+E21+E26+E31+E25</f>
        <v>2755540.7199600004</v>
      </c>
      <c r="F10" s="148">
        <f>F11+F15+F21+F26+F31+F25</f>
        <v>2941201.0154800001</v>
      </c>
      <c r="G10" s="148">
        <f>F10-E10</f>
        <v>185660.29551999969</v>
      </c>
      <c r="H10" s="172">
        <f>IFERROR(F10/E10,"")</f>
        <v>1.0673770828988856</v>
      </c>
      <c r="I10" s="148">
        <f t="shared" ref="I10:I19" si="0">F10-D10</f>
        <v>-3812823.1689199996</v>
      </c>
      <c r="J10" s="172">
        <f>IFERROR(F10/D10,"")</f>
        <v>0.43547386494016299</v>
      </c>
      <c r="K10" s="147">
        <f>K11+K15+K21+K26+K31+K14</f>
        <v>6198.08</v>
      </c>
      <c r="L10" s="147">
        <f>L11+L15+L21+L26+L31+L14</f>
        <v>3397.27657</v>
      </c>
      <c r="M10" s="147">
        <f t="shared" ref="M10:M16" si="1">L10-K10</f>
        <v>-2800.8034299999999</v>
      </c>
      <c r="N10" s="175">
        <f>IFERROR(L10/K10,"")</f>
        <v>0.54811757350663437</v>
      </c>
      <c r="O10" s="148">
        <f t="shared" ref="O10:O19" si="2">D10+K10</f>
        <v>6760222.2643999998</v>
      </c>
      <c r="P10" s="148">
        <f t="shared" ref="P10:P24" si="3">L10+F10</f>
        <v>2944598.2920500003</v>
      </c>
      <c r="Q10" s="161">
        <f t="shared" ref="Q10:Q19" si="4">P10-O10</f>
        <v>-3815623.9723499995</v>
      </c>
      <c r="R10" s="172">
        <f>IFERROR(P10/O10,"")</f>
        <v>0.43557714182809443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80">
        <v>11000000</v>
      </c>
      <c r="B11" s="104" t="s">
        <v>56</v>
      </c>
      <c r="C11" s="105">
        <f>C12+C13</f>
        <v>107497.5</v>
      </c>
      <c r="D11" s="148">
        <f>D12+D13</f>
        <v>4061183.8363999999</v>
      </c>
      <c r="E11" s="148">
        <f>E12+E13</f>
        <v>1631190.6859600001</v>
      </c>
      <c r="F11" s="148">
        <f>F12+F13</f>
        <v>1740500.6493600002</v>
      </c>
      <c r="G11" s="148">
        <f t="shared" ref="G11:G90" si="5">F11-E11</f>
        <v>109309.96340000001</v>
      </c>
      <c r="H11" s="172">
        <f t="shared" ref="H11:H51" si="6">IFERROR(F11/E11,"")</f>
        <v>1.0670123758925636</v>
      </c>
      <c r="I11" s="148">
        <f t="shared" si="0"/>
        <v>-2320683.1870399998</v>
      </c>
      <c r="J11" s="172">
        <f t="shared" ref="J11:J51" si="7">IFERROR(F11/D11,"")</f>
        <v>0.42856977656614809</v>
      </c>
      <c r="K11" s="147">
        <f>K12+K13</f>
        <v>0</v>
      </c>
      <c r="L11" s="147">
        <f>L12+L13</f>
        <v>0</v>
      </c>
      <c r="M11" s="147">
        <f>L11-K11</f>
        <v>0</v>
      </c>
      <c r="N11" s="175" t="str">
        <f t="shared" ref="N11:N51" si="8">IFERROR(L11/K11,"")</f>
        <v/>
      </c>
      <c r="O11" s="148">
        <f t="shared" si="2"/>
        <v>4061183.8363999999</v>
      </c>
      <c r="P11" s="148">
        <f t="shared" si="3"/>
        <v>1740500.6493600002</v>
      </c>
      <c r="Q11" s="161">
        <f t="shared" si="4"/>
        <v>-2320683.1870399998</v>
      </c>
      <c r="R11" s="172">
        <f t="shared" ref="R11:R51" si="9">IFERROR(P11/O11,"")</f>
        <v>0.42856977656614809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09" customFormat="1" ht="21" customHeight="1" x14ac:dyDescent="0.4">
      <c r="A12" s="206">
        <v>11010000</v>
      </c>
      <c r="B12" s="106" t="s">
        <v>190</v>
      </c>
      <c r="C12" s="107">
        <v>106199</v>
      </c>
      <c r="D12" s="163">
        <v>3971234.7204</v>
      </c>
      <c r="E12" s="163">
        <v>1582153.2399600002</v>
      </c>
      <c r="F12" s="163">
        <v>1692945.7733800001</v>
      </c>
      <c r="G12" s="163">
        <f t="shared" si="5"/>
        <v>110792.53341999999</v>
      </c>
      <c r="H12" s="200">
        <f t="shared" si="6"/>
        <v>1.0700264238771213</v>
      </c>
      <c r="I12" s="163">
        <f t="shared" si="0"/>
        <v>-2278288.9470199998</v>
      </c>
      <c r="J12" s="200">
        <f t="shared" si="7"/>
        <v>0.42630211825139341</v>
      </c>
      <c r="K12" s="207">
        <v>0</v>
      </c>
      <c r="L12" s="207">
        <v>0</v>
      </c>
      <c r="M12" s="207">
        <f>L12-K12</f>
        <v>0</v>
      </c>
      <c r="N12" s="208" t="str">
        <f t="shared" si="8"/>
        <v/>
      </c>
      <c r="O12" s="150">
        <f t="shared" si="2"/>
        <v>3971234.7204</v>
      </c>
      <c r="P12" s="163">
        <f t="shared" si="3"/>
        <v>1692945.7733800001</v>
      </c>
      <c r="Q12" s="164">
        <f t="shared" si="4"/>
        <v>-2278288.9470199998</v>
      </c>
      <c r="R12" s="200">
        <f t="shared" si="9"/>
        <v>0.42630211825139341</v>
      </c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</row>
    <row r="13" spans="1:33" s="209" customFormat="1" ht="24" customHeight="1" x14ac:dyDescent="0.4">
      <c r="A13" s="206">
        <v>11020000</v>
      </c>
      <c r="B13" s="106" t="s">
        <v>69</v>
      </c>
      <c r="C13" s="107">
        <v>1298.5</v>
      </c>
      <c r="D13" s="163">
        <v>89949.115999999995</v>
      </c>
      <c r="E13" s="163">
        <v>49037.446000000004</v>
      </c>
      <c r="F13" s="163">
        <v>47554.875979999997</v>
      </c>
      <c r="G13" s="163">
        <f t="shared" si="5"/>
        <v>-1482.5700200000065</v>
      </c>
      <c r="H13" s="200">
        <f t="shared" si="6"/>
        <v>0.96976657348753426</v>
      </c>
      <c r="I13" s="163">
        <f t="shared" si="0"/>
        <v>-42394.240019999997</v>
      </c>
      <c r="J13" s="200">
        <f t="shared" si="7"/>
        <v>0.5286864184412885</v>
      </c>
      <c r="K13" s="207"/>
      <c r="L13" s="207">
        <v>0</v>
      </c>
      <c r="M13" s="207">
        <f>L13-K13</f>
        <v>0</v>
      </c>
      <c r="N13" s="208" t="str">
        <f t="shared" si="8"/>
        <v/>
      </c>
      <c r="O13" s="150">
        <f t="shared" si="2"/>
        <v>89949.115999999995</v>
      </c>
      <c r="P13" s="163">
        <f t="shared" si="3"/>
        <v>47554.875979999997</v>
      </c>
      <c r="Q13" s="164">
        <f t="shared" si="4"/>
        <v>-42394.240019999997</v>
      </c>
      <c r="R13" s="200">
        <f t="shared" si="9"/>
        <v>0.5286864184412885</v>
      </c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</row>
    <row r="14" spans="1:33" s="1" customFormat="1" ht="24" hidden="1" customHeight="1" x14ac:dyDescent="0.4">
      <c r="A14" s="180" t="s">
        <v>206</v>
      </c>
      <c r="B14" s="104" t="s">
        <v>205</v>
      </c>
      <c r="C14" s="107"/>
      <c r="D14" s="168">
        <v>0</v>
      </c>
      <c r="E14" s="168">
        <v>0</v>
      </c>
      <c r="F14" s="168">
        <v>0</v>
      </c>
      <c r="G14" s="168"/>
      <c r="H14" s="172" t="str">
        <f t="shared" si="6"/>
        <v/>
      </c>
      <c r="I14" s="168"/>
      <c r="J14" s="172" t="str">
        <f t="shared" si="7"/>
        <v/>
      </c>
      <c r="K14" s="147">
        <v>0</v>
      </c>
      <c r="L14" s="147">
        <v>0</v>
      </c>
      <c r="M14" s="147">
        <f>L14-K14</f>
        <v>0</v>
      </c>
      <c r="N14" s="175" t="str">
        <f t="shared" si="8"/>
        <v/>
      </c>
      <c r="O14" s="150">
        <f>D14+K14</f>
        <v>0</v>
      </c>
      <c r="P14" s="163">
        <f>L14+F14</f>
        <v>0</v>
      </c>
      <c r="Q14" s="164">
        <f>P14-O14</f>
        <v>0</v>
      </c>
      <c r="R14" s="172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80">
        <v>13000000</v>
      </c>
      <c r="B15" s="104" t="s">
        <v>166</v>
      </c>
      <c r="C15" s="108" t="e">
        <f>C16+#REF!+#REF!+C19</f>
        <v>#REF!</v>
      </c>
      <c r="D15" s="148">
        <f>SUM(D16:D20)</f>
        <v>37661.347000000002</v>
      </c>
      <c r="E15" s="148">
        <f>SUM(E16:E20)</f>
        <v>17700.292999999998</v>
      </c>
      <c r="F15" s="148">
        <f>SUM(F16:F20)</f>
        <v>17403.875980000001</v>
      </c>
      <c r="G15" s="148">
        <f t="shared" si="5"/>
        <v>-296.41701999999714</v>
      </c>
      <c r="H15" s="172">
        <f t="shared" si="6"/>
        <v>0.98325355292141225</v>
      </c>
      <c r="I15" s="148">
        <f t="shared" si="0"/>
        <v>-20257.471020000001</v>
      </c>
      <c r="J15" s="172">
        <f t="shared" si="7"/>
        <v>0.4621150693308978</v>
      </c>
      <c r="K15" s="147">
        <f>SUM(K16:K20)</f>
        <v>0</v>
      </c>
      <c r="L15" s="147">
        <f>SUM(L16:L20)</f>
        <v>0</v>
      </c>
      <c r="M15" s="147">
        <f t="shared" si="1"/>
        <v>0</v>
      </c>
      <c r="N15" s="175" t="str">
        <f t="shared" si="8"/>
        <v/>
      </c>
      <c r="O15" s="148">
        <f t="shared" si="2"/>
        <v>37661.347000000002</v>
      </c>
      <c r="P15" s="148">
        <f t="shared" si="3"/>
        <v>17403.875980000001</v>
      </c>
      <c r="Q15" s="161">
        <f t="shared" si="4"/>
        <v>-20257.471020000001</v>
      </c>
      <c r="R15" s="172">
        <f t="shared" si="9"/>
        <v>0.4621150693308978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09" customFormat="1" ht="42.75" customHeight="1" x14ac:dyDescent="0.4">
      <c r="A16" s="206">
        <v>13010000</v>
      </c>
      <c r="B16" s="106" t="s">
        <v>167</v>
      </c>
      <c r="C16" s="107">
        <v>1</v>
      </c>
      <c r="D16" s="163">
        <v>23685.210999999999</v>
      </c>
      <c r="E16" s="163">
        <v>11044.485000000001</v>
      </c>
      <c r="F16" s="163">
        <v>10920.312190000001</v>
      </c>
      <c r="G16" s="163">
        <f t="shared" si="5"/>
        <v>-124.17281000000003</v>
      </c>
      <c r="H16" s="200">
        <f t="shared" si="6"/>
        <v>0.98875703031875184</v>
      </c>
      <c r="I16" s="163">
        <f t="shared" si="0"/>
        <v>-12764.898809999999</v>
      </c>
      <c r="J16" s="200">
        <f t="shared" si="7"/>
        <v>0.4610603718075385</v>
      </c>
      <c r="K16" s="149">
        <v>0</v>
      </c>
      <c r="L16" s="149">
        <v>0</v>
      </c>
      <c r="M16" s="149">
        <f t="shared" si="1"/>
        <v>0</v>
      </c>
      <c r="N16" s="208" t="str">
        <f t="shared" si="8"/>
        <v/>
      </c>
      <c r="O16" s="150">
        <f t="shared" si="2"/>
        <v>23685.210999999999</v>
      </c>
      <c r="P16" s="163">
        <f t="shared" si="3"/>
        <v>10920.312190000001</v>
      </c>
      <c r="Q16" s="164">
        <f t="shared" si="4"/>
        <v>-12764.898809999999</v>
      </c>
      <c r="R16" s="200">
        <f t="shared" si="9"/>
        <v>0.4610603718075385</v>
      </c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</row>
    <row r="17" spans="1:33" s="209" customFormat="1" ht="32.25" customHeight="1" x14ac:dyDescent="0.4">
      <c r="A17" s="206">
        <v>13020000</v>
      </c>
      <c r="B17" s="106" t="s">
        <v>168</v>
      </c>
      <c r="C17" s="107"/>
      <c r="D17" s="163">
        <v>7710.2</v>
      </c>
      <c r="E17" s="163">
        <v>4173.3</v>
      </c>
      <c r="F17" s="163">
        <v>2797.6327500000002</v>
      </c>
      <c r="G17" s="163">
        <f t="shared" si="5"/>
        <v>-1375.66725</v>
      </c>
      <c r="H17" s="200">
        <f t="shared" si="6"/>
        <v>0.67036463949392566</v>
      </c>
      <c r="I17" s="163">
        <f t="shared" si="0"/>
        <v>-4912.5672500000001</v>
      </c>
      <c r="J17" s="200">
        <f t="shared" si="7"/>
        <v>0.36284827241835493</v>
      </c>
      <c r="K17" s="149">
        <v>0</v>
      </c>
      <c r="L17" s="149">
        <v>0</v>
      </c>
      <c r="M17" s="149"/>
      <c r="N17" s="208" t="str">
        <f t="shared" si="8"/>
        <v/>
      </c>
      <c r="O17" s="150">
        <f t="shared" si="2"/>
        <v>7710.2</v>
      </c>
      <c r="P17" s="163">
        <f t="shared" si="3"/>
        <v>2797.6327500000002</v>
      </c>
      <c r="Q17" s="164">
        <f t="shared" si="4"/>
        <v>-4912.5672500000001</v>
      </c>
      <c r="R17" s="200">
        <f t="shared" si="9"/>
        <v>0.36284827241835493</v>
      </c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</row>
    <row r="18" spans="1:33" s="209" customFormat="1" ht="43.5" customHeight="1" x14ac:dyDescent="0.4">
      <c r="A18" s="206">
        <v>13030000</v>
      </c>
      <c r="B18" s="106" t="s">
        <v>250</v>
      </c>
      <c r="C18" s="106"/>
      <c r="D18" s="163">
        <v>3135.636</v>
      </c>
      <c r="E18" s="163">
        <v>1291.9079999999999</v>
      </c>
      <c r="F18" s="163">
        <v>2384.3957700000001</v>
      </c>
      <c r="G18" s="163">
        <f t="shared" si="5"/>
        <v>1092.4877700000002</v>
      </c>
      <c r="H18" s="200">
        <f t="shared" si="6"/>
        <v>1.8456389851289723</v>
      </c>
      <c r="I18" s="163">
        <f t="shared" si="0"/>
        <v>-751.24022999999988</v>
      </c>
      <c r="J18" s="200">
        <f t="shared" si="7"/>
        <v>0.76041854666804443</v>
      </c>
      <c r="K18" s="149">
        <v>0</v>
      </c>
      <c r="L18" s="149">
        <v>0</v>
      </c>
      <c r="M18" s="149"/>
      <c r="N18" s="208" t="str">
        <f t="shared" si="8"/>
        <v/>
      </c>
      <c r="O18" s="150">
        <f t="shared" si="2"/>
        <v>3135.636</v>
      </c>
      <c r="P18" s="163">
        <f t="shared" si="3"/>
        <v>2384.3957700000001</v>
      </c>
      <c r="Q18" s="164">
        <f t="shared" si="4"/>
        <v>-751.24022999999988</v>
      </c>
      <c r="R18" s="200">
        <f t="shared" si="9"/>
        <v>0.76041854666804443</v>
      </c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</row>
    <row r="19" spans="1:33" s="209" customFormat="1" ht="42" customHeight="1" x14ac:dyDescent="0.4">
      <c r="A19" s="206">
        <v>13040000</v>
      </c>
      <c r="B19" s="106" t="s">
        <v>210</v>
      </c>
      <c r="C19" s="107"/>
      <c r="D19" s="162">
        <v>3130.3</v>
      </c>
      <c r="E19" s="162">
        <v>1190.5999999999999</v>
      </c>
      <c r="F19" s="162">
        <v>1301.5352700000001</v>
      </c>
      <c r="G19" s="162">
        <f t="shared" si="5"/>
        <v>110.93527000000017</v>
      </c>
      <c r="H19" s="200">
        <f t="shared" si="6"/>
        <v>1.0931759365026039</v>
      </c>
      <c r="I19" s="163">
        <f t="shared" si="0"/>
        <v>-1828.7647300000001</v>
      </c>
      <c r="J19" s="200">
        <f t="shared" si="7"/>
        <v>0.41578611315209407</v>
      </c>
      <c r="K19" s="149">
        <v>0</v>
      </c>
      <c r="L19" s="149">
        <v>0</v>
      </c>
      <c r="M19" s="149">
        <f>L19-K19</f>
        <v>0</v>
      </c>
      <c r="N19" s="208" t="str">
        <f t="shared" si="8"/>
        <v/>
      </c>
      <c r="O19" s="150">
        <f t="shared" si="2"/>
        <v>3130.3</v>
      </c>
      <c r="P19" s="163">
        <f t="shared" si="3"/>
        <v>1301.5352700000001</v>
      </c>
      <c r="Q19" s="164">
        <f t="shared" si="4"/>
        <v>-1828.7647300000001</v>
      </c>
      <c r="R19" s="200">
        <f t="shared" si="9"/>
        <v>0.41578611315209407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</row>
    <row r="20" spans="1:33" s="1" customFormat="1" ht="26.25" hidden="1" customHeight="1" x14ac:dyDescent="0.4">
      <c r="A20" s="181">
        <v>13070000</v>
      </c>
      <c r="B20" s="106" t="s">
        <v>91</v>
      </c>
      <c r="C20" s="107"/>
      <c r="D20" s="148">
        <v>0</v>
      </c>
      <c r="E20" s="148">
        <v>0</v>
      </c>
      <c r="F20" s="148">
        <v>0</v>
      </c>
      <c r="G20" s="148">
        <f t="shared" si="5"/>
        <v>0</v>
      </c>
      <c r="H20" s="173" t="str">
        <f t="shared" si="6"/>
        <v/>
      </c>
      <c r="I20" s="163"/>
      <c r="J20" s="173" t="str">
        <f t="shared" si="7"/>
        <v/>
      </c>
      <c r="K20" s="149">
        <v>0</v>
      </c>
      <c r="L20" s="149">
        <v>0</v>
      </c>
      <c r="M20" s="149"/>
      <c r="N20" s="193" t="str">
        <f t="shared" si="8"/>
        <v/>
      </c>
      <c r="O20" s="150"/>
      <c r="P20" s="163">
        <f t="shared" si="3"/>
        <v>0</v>
      </c>
      <c r="Q20" s="164"/>
      <c r="R20" s="173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80">
        <v>14000000</v>
      </c>
      <c r="B21" s="104" t="s">
        <v>57</v>
      </c>
      <c r="C21" s="108" t="e">
        <f>C24+#REF!</f>
        <v>#REF!</v>
      </c>
      <c r="D21" s="148">
        <f>D24+D23+D22</f>
        <v>662489.674</v>
      </c>
      <c r="E21" s="148">
        <f>E24+E23+E22</f>
        <v>262691.576</v>
      </c>
      <c r="F21" s="148">
        <f>F22+F23+F24</f>
        <v>277697.37004000001</v>
      </c>
      <c r="G21" s="148">
        <f t="shared" si="5"/>
        <v>15005.794040000008</v>
      </c>
      <c r="H21" s="172">
        <f t="shared" si="6"/>
        <v>1.0571232403737225</v>
      </c>
      <c r="I21" s="148">
        <f t="shared" ref="I21:I34" si="10">F21-D21</f>
        <v>-384792.30395999999</v>
      </c>
      <c r="J21" s="172">
        <f t="shared" si="7"/>
        <v>0.41917237496444359</v>
      </c>
      <c r="K21" s="147">
        <f>((K24+K23+K22)/1000)/1000</f>
        <v>0</v>
      </c>
      <c r="L21" s="147">
        <f>((L24+L23+L22)/1000)/1000</f>
        <v>0</v>
      </c>
      <c r="M21" s="147">
        <f>M24+M23+M22</f>
        <v>0</v>
      </c>
      <c r="N21" s="175" t="str">
        <f t="shared" si="8"/>
        <v/>
      </c>
      <c r="O21" s="148">
        <f>O24+O23+O22</f>
        <v>662489.674</v>
      </c>
      <c r="P21" s="148">
        <f>P24+P23+P22</f>
        <v>277697.37004000001</v>
      </c>
      <c r="Q21" s="161">
        <f t="shared" ref="Q21:Q29" si="11">P21-O21</f>
        <v>-384792.30395999999</v>
      </c>
      <c r="R21" s="172">
        <f t="shared" si="9"/>
        <v>0.41917237496444359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09" customFormat="1" ht="49.5" customHeight="1" x14ac:dyDescent="0.4">
      <c r="A22" s="210">
        <v>14020000</v>
      </c>
      <c r="B22" s="106" t="s">
        <v>136</v>
      </c>
      <c r="C22" s="107"/>
      <c r="D22" s="163">
        <v>46399.64</v>
      </c>
      <c r="E22" s="163">
        <v>19714.23</v>
      </c>
      <c r="F22" s="163">
        <v>23460.963689999997</v>
      </c>
      <c r="G22" s="163">
        <f t="shared" si="5"/>
        <v>3746.7336899999973</v>
      </c>
      <c r="H22" s="200">
        <f t="shared" si="6"/>
        <v>1.1900522460172169</v>
      </c>
      <c r="I22" s="163">
        <f t="shared" si="10"/>
        <v>-22938.676310000003</v>
      </c>
      <c r="J22" s="200">
        <f t="shared" si="7"/>
        <v>0.50562814043384818</v>
      </c>
      <c r="K22" s="165">
        <v>0</v>
      </c>
      <c r="L22" s="165">
        <v>0</v>
      </c>
      <c r="M22" s="165"/>
      <c r="N22" s="208" t="str">
        <f t="shared" si="8"/>
        <v/>
      </c>
      <c r="O22" s="163">
        <f>D22+K22</f>
        <v>46399.64</v>
      </c>
      <c r="P22" s="163">
        <f>L22+F22</f>
        <v>23460.963689999997</v>
      </c>
      <c r="Q22" s="163">
        <f t="shared" si="11"/>
        <v>-22938.676310000003</v>
      </c>
      <c r="R22" s="200">
        <f t="shared" si="9"/>
        <v>0.50562814043384818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</row>
    <row r="23" spans="1:33" s="209" customFormat="1" ht="48" customHeight="1" x14ac:dyDescent="0.4">
      <c r="A23" s="210">
        <v>14030000</v>
      </c>
      <c r="B23" s="106" t="s">
        <v>169</v>
      </c>
      <c r="C23" s="107"/>
      <c r="D23" s="163">
        <v>295643.39399999997</v>
      </c>
      <c r="E23" s="163">
        <v>117125.924</v>
      </c>
      <c r="F23" s="163">
        <v>116724.16014000002</v>
      </c>
      <c r="G23" s="163">
        <f t="shared" si="5"/>
        <v>-401.76385999997729</v>
      </c>
      <c r="H23" s="200">
        <f t="shared" si="6"/>
        <v>0.99656981267443423</v>
      </c>
      <c r="I23" s="163">
        <f t="shared" si="10"/>
        <v>-178919.23385999995</v>
      </c>
      <c r="J23" s="200">
        <f t="shared" si="7"/>
        <v>0.3948140310552653</v>
      </c>
      <c r="K23" s="165">
        <v>0</v>
      </c>
      <c r="L23" s="165">
        <v>0</v>
      </c>
      <c r="M23" s="165"/>
      <c r="N23" s="208" t="str">
        <f t="shared" si="8"/>
        <v/>
      </c>
      <c r="O23" s="163">
        <f>D23+K23</f>
        <v>295643.39399999997</v>
      </c>
      <c r="P23" s="163">
        <f>L23+F23</f>
        <v>116724.16014000002</v>
      </c>
      <c r="Q23" s="163">
        <f t="shared" si="11"/>
        <v>-178919.23385999995</v>
      </c>
      <c r="R23" s="200">
        <f t="shared" si="9"/>
        <v>0.3948140310552653</v>
      </c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</row>
    <row r="24" spans="1:33" s="209" customFormat="1" ht="64.5" customHeight="1" x14ac:dyDescent="0.4">
      <c r="A24" s="210">
        <v>14040000</v>
      </c>
      <c r="B24" s="106" t="s">
        <v>170</v>
      </c>
      <c r="C24" s="107" t="e">
        <f>#REF!+#REF!+#REF!+#REF!+#REF!</f>
        <v>#REF!</v>
      </c>
      <c r="D24" s="163">
        <v>320446.64</v>
      </c>
      <c r="E24" s="163">
        <v>125851.42200000001</v>
      </c>
      <c r="F24" s="163">
        <v>137512.24620999998</v>
      </c>
      <c r="G24" s="163">
        <f t="shared" si="5"/>
        <v>11660.824209999977</v>
      </c>
      <c r="H24" s="200">
        <f t="shared" si="6"/>
        <v>1.0926554823512442</v>
      </c>
      <c r="I24" s="163">
        <f t="shared" si="10"/>
        <v>-182934.39379000003</v>
      </c>
      <c r="J24" s="200">
        <f t="shared" si="7"/>
        <v>0.42912681565330185</v>
      </c>
      <c r="K24" s="165">
        <v>0</v>
      </c>
      <c r="L24" s="165">
        <v>0</v>
      </c>
      <c r="M24" s="165">
        <f>L24-K24</f>
        <v>0</v>
      </c>
      <c r="N24" s="208" t="str">
        <f t="shared" si="8"/>
        <v/>
      </c>
      <c r="O24" s="163">
        <f>D24+K24</f>
        <v>320446.64</v>
      </c>
      <c r="P24" s="163">
        <f t="shared" si="3"/>
        <v>137512.24620999998</v>
      </c>
      <c r="Q24" s="163">
        <f t="shared" si="11"/>
        <v>-182934.39379000003</v>
      </c>
      <c r="R24" s="200">
        <f t="shared" si="9"/>
        <v>0.42912681565330185</v>
      </c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</row>
    <row r="25" spans="1:33" s="1" customFormat="1" ht="42.75" hidden="1" customHeight="1" x14ac:dyDescent="0.4">
      <c r="A25" s="185">
        <v>16000000</v>
      </c>
      <c r="B25" s="186" t="s">
        <v>207</v>
      </c>
      <c r="C25" s="109"/>
      <c r="D25" s="168">
        <v>0</v>
      </c>
      <c r="E25" s="168">
        <v>0</v>
      </c>
      <c r="F25" s="168">
        <v>0</v>
      </c>
      <c r="G25" s="168">
        <f t="shared" si="5"/>
        <v>0</v>
      </c>
      <c r="H25" s="173" t="str">
        <f t="shared" si="6"/>
        <v/>
      </c>
      <c r="I25" s="168">
        <f t="shared" si="10"/>
        <v>0</v>
      </c>
      <c r="J25" s="172" t="str">
        <f t="shared" si="7"/>
        <v/>
      </c>
      <c r="K25" s="165"/>
      <c r="L25" s="165"/>
      <c r="M25" s="165"/>
      <c r="N25" s="175" t="str">
        <f t="shared" si="8"/>
        <v/>
      </c>
      <c r="O25" s="163">
        <f>D25+K25</f>
        <v>0</v>
      </c>
      <c r="P25" s="171">
        <f>L25+F25</f>
        <v>0</v>
      </c>
      <c r="Q25" s="171">
        <f>P25-O25</f>
        <v>0</v>
      </c>
      <c r="R25" s="172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64.5" customHeight="1" x14ac:dyDescent="0.35">
      <c r="A26" s="180">
        <v>18000000</v>
      </c>
      <c r="B26" s="186" t="s">
        <v>251</v>
      </c>
      <c r="C26" s="186"/>
      <c r="D26" s="148">
        <f>SUM(D27:D30)</f>
        <v>1992689.327</v>
      </c>
      <c r="E26" s="148">
        <f>SUM(E27:E30)</f>
        <v>843958.16500000004</v>
      </c>
      <c r="F26" s="148">
        <f>SUM(F27:F30)</f>
        <v>905598.79009999987</v>
      </c>
      <c r="G26" s="148">
        <f t="shared" si="5"/>
        <v>61640.62509999983</v>
      </c>
      <c r="H26" s="172">
        <f t="shared" si="6"/>
        <v>1.0730375362859363</v>
      </c>
      <c r="I26" s="148">
        <f t="shared" si="10"/>
        <v>-1087090.5369000002</v>
      </c>
      <c r="J26" s="172">
        <f t="shared" si="7"/>
        <v>0.45446060147438117</v>
      </c>
      <c r="K26" s="147">
        <f>(K27+K28+K29+K30)/1000</f>
        <v>0</v>
      </c>
      <c r="L26" s="147">
        <f>(L27+L28+L29+L30)/1000</f>
        <v>0</v>
      </c>
      <c r="M26" s="147">
        <f t="shared" ref="M26:M34" si="12">L26-K26</f>
        <v>0</v>
      </c>
      <c r="N26" s="175" t="str">
        <f t="shared" si="8"/>
        <v/>
      </c>
      <c r="O26" s="148">
        <f t="shared" ref="O26:O60" si="13">D26+K26</f>
        <v>1992689.327</v>
      </c>
      <c r="P26" s="148">
        <f t="shared" ref="P26:P32" si="14">L26+F26</f>
        <v>905598.79009999987</v>
      </c>
      <c r="Q26" s="161">
        <f t="shared" si="11"/>
        <v>-1087090.5369000002</v>
      </c>
      <c r="R26" s="172">
        <f t="shared" si="9"/>
        <v>0.45446060147438117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09" customFormat="1" ht="29.25" customHeight="1" x14ac:dyDescent="0.4">
      <c r="A27" s="206">
        <v>18010000</v>
      </c>
      <c r="B27" s="106" t="s">
        <v>171</v>
      </c>
      <c r="C27" s="119"/>
      <c r="D27" s="163">
        <v>884122.27899999998</v>
      </c>
      <c r="E27" s="163">
        <v>339550.68699999998</v>
      </c>
      <c r="F27" s="163">
        <v>379225.8085199999</v>
      </c>
      <c r="G27" s="163">
        <f t="shared" si="5"/>
        <v>39675.121519999928</v>
      </c>
      <c r="H27" s="200">
        <f t="shared" si="6"/>
        <v>1.116845946832085</v>
      </c>
      <c r="I27" s="163">
        <f t="shared" si="10"/>
        <v>-504896.47048000008</v>
      </c>
      <c r="J27" s="200">
        <f t="shared" si="7"/>
        <v>0.42892913969878582</v>
      </c>
      <c r="K27" s="166">
        <v>0</v>
      </c>
      <c r="L27" s="166">
        <v>0</v>
      </c>
      <c r="M27" s="166">
        <f>L27-K27</f>
        <v>0</v>
      </c>
      <c r="N27" s="208" t="str">
        <f t="shared" si="8"/>
        <v/>
      </c>
      <c r="O27" s="150">
        <f t="shared" si="13"/>
        <v>884122.27899999998</v>
      </c>
      <c r="P27" s="150">
        <f t="shared" si="14"/>
        <v>379225.8085199999</v>
      </c>
      <c r="Q27" s="150">
        <f t="shared" si="11"/>
        <v>-504896.47048000008</v>
      </c>
      <c r="R27" s="200">
        <f t="shared" si="9"/>
        <v>0.42892913969878582</v>
      </c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</row>
    <row r="28" spans="1:33" s="209" customFormat="1" ht="36" customHeight="1" x14ac:dyDescent="0.4">
      <c r="A28" s="206">
        <v>18020000</v>
      </c>
      <c r="B28" s="106" t="s">
        <v>84</v>
      </c>
      <c r="C28" s="107"/>
      <c r="D28" s="163">
        <v>4373.6000000000004</v>
      </c>
      <c r="E28" s="163">
        <v>2051.9</v>
      </c>
      <c r="F28" s="163">
        <v>2082.3545199999999</v>
      </c>
      <c r="G28" s="163">
        <f t="shared" si="5"/>
        <v>30.454519999999775</v>
      </c>
      <c r="H28" s="200">
        <f t="shared" si="6"/>
        <v>1.0148421073151712</v>
      </c>
      <c r="I28" s="163">
        <f t="shared" si="10"/>
        <v>-2291.2454800000005</v>
      </c>
      <c r="J28" s="200">
        <f t="shared" si="7"/>
        <v>0.47611910554234493</v>
      </c>
      <c r="K28" s="149">
        <v>0</v>
      </c>
      <c r="L28" s="149">
        <v>0</v>
      </c>
      <c r="M28" s="149">
        <f t="shared" si="12"/>
        <v>0</v>
      </c>
      <c r="N28" s="208" t="str">
        <f t="shared" si="8"/>
        <v/>
      </c>
      <c r="O28" s="150">
        <f t="shared" si="13"/>
        <v>4373.6000000000004</v>
      </c>
      <c r="P28" s="163">
        <f t="shared" si="14"/>
        <v>2082.3545199999999</v>
      </c>
      <c r="Q28" s="164">
        <f t="shared" si="11"/>
        <v>-2291.2454800000005</v>
      </c>
      <c r="R28" s="200">
        <f t="shared" si="9"/>
        <v>0.47611910554234493</v>
      </c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</row>
    <row r="29" spans="1:33" s="209" customFormat="1" ht="27" customHeight="1" x14ac:dyDescent="0.4">
      <c r="A29" s="206">
        <v>18030000</v>
      </c>
      <c r="B29" s="106" t="s">
        <v>85</v>
      </c>
      <c r="C29" s="107"/>
      <c r="D29" s="163">
        <v>4042.319</v>
      </c>
      <c r="E29" s="163">
        <v>1558.3109999999999</v>
      </c>
      <c r="F29" s="163">
        <v>1911.0259700000001</v>
      </c>
      <c r="G29" s="163">
        <f t="shared" si="5"/>
        <v>352.71497000000022</v>
      </c>
      <c r="H29" s="200">
        <f t="shared" si="6"/>
        <v>1.2263444010855344</v>
      </c>
      <c r="I29" s="163">
        <f t="shared" si="10"/>
        <v>-2131.2930299999998</v>
      </c>
      <c r="J29" s="200">
        <f t="shared" si="7"/>
        <v>0.47275486422521334</v>
      </c>
      <c r="K29" s="149">
        <v>0</v>
      </c>
      <c r="L29" s="149">
        <v>0</v>
      </c>
      <c r="M29" s="149">
        <f t="shared" si="12"/>
        <v>0</v>
      </c>
      <c r="N29" s="208" t="str">
        <f t="shared" si="8"/>
        <v/>
      </c>
      <c r="O29" s="150">
        <f t="shared" si="13"/>
        <v>4042.319</v>
      </c>
      <c r="P29" s="163">
        <f t="shared" si="14"/>
        <v>1911.0259700000001</v>
      </c>
      <c r="Q29" s="164">
        <f t="shared" si="11"/>
        <v>-2131.2930299999998</v>
      </c>
      <c r="R29" s="200">
        <f t="shared" si="9"/>
        <v>0.47275486422521334</v>
      </c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 spans="1:33" s="209" customFormat="1" ht="22.5" customHeight="1" x14ac:dyDescent="0.4">
      <c r="A30" s="206">
        <v>18050000</v>
      </c>
      <c r="B30" s="106" t="s">
        <v>86</v>
      </c>
      <c r="C30" s="107"/>
      <c r="D30" s="163">
        <v>1100151.129</v>
      </c>
      <c r="E30" s="163">
        <v>500797.26699999999</v>
      </c>
      <c r="F30" s="163">
        <v>522379.60109000001</v>
      </c>
      <c r="G30" s="163">
        <f>F30-E30</f>
        <v>21582.334090000018</v>
      </c>
      <c r="H30" s="200">
        <f t="shared" si="6"/>
        <v>1.0430959502221087</v>
      </c>
      <c r="I30" s="163">
        <f>F30-D30</f>
        <v>-577771.52790999995</v>
      </c>
      <c r="J30" s="200">
        <f t="shared" si="7"/>
        <v>0.47482531019608676</v>
      </c>
      <c r="K30" s="149">
        <v>0</v>
      </c>
      <c r="L30" s="149">
        <v>0</v>
      </c>
      <c r="M30" s="149">
        <f t="shared" si="12"/>
        <v>0</v>
      </c>
      <c r="N30" s="208" t="str">
        <f t="shared" si="8"/>
        <v/>
      </c>
      <c r="O30" s="150">
        <f>D30+K30</f>
        <v>1100151.129</v>
      </c>
      <c r="P30" s="163">
        <f>L30+F30</f>
        <v>522379.60109000001</v>
      </c>
      <c r="Q30" s="164">
        <f>P30-O30</f>
        <v>-577771.52790999995</v>
      </c>
      <c r="R30" s="200">
        <f t="shared" si="9"/>
        <v>0.47482531019608676</v>
      </c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</row>
    <row r="31" spans="1:33" s="1" customFormat="1" ht="21.75" customHeight="1" x14ac:dyDescent="0.4">
      <c r="A31" s="180">
        <v>19000000</v>
      </c>
      <c r="B31" s="104" t="s">
        <v>87</v>
      </c>
      <c r="C31" s="107"/>
      <c r="D31" s="171">
        <f>D32+D33+D34</f>
        <v>0</v>
      </c>
      <c r="E31" s="171">
        <f>E32+E33+E34</f>
        <v>0</v>
      </c>
      <c r="F31" s="171">
        <f>F32+F33+F34</f>
        <v>0.33</v>
      </c>
      <c r="G31" s="171">
        <f t="shared" si="5"/>
        <v>0.33</v>
      </c>
      <c r="H31" s="172" t="str">
        <f t="shared" si="6"/>
        <v/>
      </c>
      <c r="I31" s="171">
        <f t="shared" si="10"/>
        <v>0.33</v>
      </c>
      <c r="J31" s="172" t="str">
        <f t="shared" si="7"/>
        <v/>
      </c>
      <c r="K31" s="147">
        <f>K32+K34+K33</f>
        <v>6198.08</v>
      </c>
      <c r="L31" s="147">
        <f>L32+L34+L33</f>
        <v>3397.27657</v>
      </c>
      <c r="M31" s="147">
        <f t="shared" si="12"/>
        <v>-2800.8034299999999</v>
      </c>
      <c r="N31" s="175">
        <f t="shared" si="8"/>
        <v>0.54811757350663437</v>
      </c>
      <c r="O31" s="148">
        <f t="shared" si="13"/>
        <v>6198.08</v>
      </c>
      <c r="P31" s="148">
        <f t="shared" si="14"/>
        <v>3397.6065699999999</v>
      </c>
      <c r="Q31" s="148">
        <f t="shared" ref="Q31:Q56" si="15">P31-O31</f>
        <v>-2800.47343</v>
      </c>
      <c r="R31" s="172">
        <f t="shared" si="9"/>
        <v>0.54817081580102223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9" customFormat="1" ht="23.25" customHeight="1" x14ac:dyDescent="0.4">
      <c r="A32" s="206">
        <v>19010000</v>
      </c>
      <c r="B32" s="106" t="s">
        <v>88</v>
      </c>
      <c r="C32" s="107"/>
      <c r="D32" s="163">
        <v>0</v>
      </c>
      <c r="E32" s="163">
        <v>0</v>
      </c>
      <c r="F32" s="163">
        <v>0</v>
      </c>
      <c r="G32" s="163">
        <f t="shared" si="5"/>
        <v>0</v>
      </c>
      <c r="H32" s="200" t="str">
        <f t="shared" si="6"/>
        <v/>
      </c>
      <c r="I32" s="163">
        <f t="shared" si="10"/>
        <v>0</v>
      </c>
      <c r="J32" s="200" t="str">
        <f t="shared" si="7"/>
        <v/>
      </c>
      <c r="K32" s="149">
        <v>6198.08</v>
      </c>
      <c r="L32" s="149">
        <v>3397.27657</v>
      </c>
      <c r="M32" s="149">
        <f t="shared" si="12"/>
        <v>-2800.8034299999999</v>
      </c>
      <c r="N32" s="208">
        <f t="shared" si="8"/>
        <v>0.54811757350663437</v>
      </c>
      <c r="O32" s="150">
        <f t="shared" si="13"/>
        <v>6198.08</v>
      </c>
      <c r="P32" s="163">
        <f t="shared" si="14"/>
        <v>3397.27657</v>
      </c>
      <c r="Q32" s="150">
        <f t="shared" si="15"/>
        <v>-2800.8034299999999</v>
      </c>
      <c r="R32" s="200">
        <f t="shared" si="9"/>
        <v>0.54811757350663437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</row>
    <row r="33" spans="1:33" s="209" customFormat="1" ht="42" hidden="1" customHeight="1" x14ac:dyDescent="0.4">
      <c r="A33" s="206">
        <v>19050000</v>
      </c>
      <c r="B33" s="106" t="s">
        <v>226</v>
      </c>
      <c r="C33" s="106"/>
      <c r="D33" s="163"/>
      <c r="E33" s="163"/>
      <c r="F33" s="163"/>
      <c r="G33" s="163"/>
      <c r="H33" s="200"/>
      <c r="I33" s="163"/>
      <c r="J33" s="200"/>
      <c r="K33" s="149">
        <v>0</v>
      </c>
      <c r="L33" s="149"/>
      <c r="M33" s="149">
        <f t="shared" si="12"/>
        <v>0</v>
      </c>
      <c r="N33" s="208" t="str">
        <f t="shared" si="8"/>
        <v/>
      </c>
      <c r="O33" s="150">
        <f>D33+K33</f>
        <v>0</v>
      </c>
      <c r="P33" s="163">
        <f>L33+F33</f>
        <v>0</v>
      </c>
      <c r="Q33" s="150">
        <f>P33-O33</f>
        <v>0</v>
      </c>
      <c r="R33" s="200" t="str">
        <f>IFERROR(P33/O33,"")</f>
        <v/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</row>
    <row r="34" spans="1:33" s="209" customFormat="1" ht="63" x14ac:dyDescent="0.4">
      <c r="A34" s="206">
        <v>19090000</v>
      </c>
      <c r="B34" s="106" t="s">
        <v>211</v>
      </c>
      <c r="C34" s="107"/>
      <c r="D34" s="163">
        <v>0</v>
      </c>
      <c r="E34" s="163">
        <v>0</v>
      </c>
      <c r="F34" s="163">
        <v>0.33</v>
      </c>
      <c r="G34" s="163">
        <f t="shared" si="5"/>
        <v>0.33</v>
      </c>
      <c r="H34" s="200" t="str">
        <f t="shared" si="6"/>
        <v/>
      </c>
      <c r="I34" s="163">
        <f t="shared" si="10"/>
        <v>0.33</v>
      </c>
      <c r="J34" s="200" t="str">
        <f t="shared" si="7"/>
        <v/>
      </c>
      <c r="K34" s="149">
        <v>0</v>
      </c>
      <c r="L34" s="149">
        <v>0</v>
      </c>
      <c r="M34" s="149">
        <f t="shared" si="12"/>
        <v>0</v>
      </c>
      <c r="N34" s="208" t="str">
        <f t="shared" si="8"/>
        <v/>
      </c>
      <c r="O34" s="150">
        <f>D34+K34</f>
        <v>0</v>
      </c>
      <c r="P34" s="163">
        <f>L34+F34</f>
        <v>0.33</v>
      </c>
      <c r="Q34" s="150">
        <f>P34-O34</f>
        <v>0.33</v>
      </c>
      <c r="R34" s="200" t="str">
        <f>IFERROR(P34/O34,"")</f>
        <v/>
      </c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</row>
    <row r="35" spans="1:33" s="86" customFormat="1" ht="23.25" customHeight="1" x14ac:dyDescent="0.35">
      <c r="A35" s="182">
        <v>20000000</v>
      </c>
      <c r="B35" s="110" t="s">
        <v>18</v>
      </c>
      <c r="C35" s="111">
        <v>5750.4</v>
      </c>
      <c r="D35" s="147">
        <f>(D36+D37+D43+D47)</f>
        <v>254892.77799999996</v>
      </c>
      <c r="E35" s="147">
        <f>(E36+E37+E43+E47)</f>
        <v>108352.18299999999</v>
      </c>
      <c r="F35" s="147">
        <f>(F36+F37+F43+F47)</f>
        <v>135328.54427000001</v>
      </c>
      <c r="G35" s="147">
        <f t="shared" si="5"/>
        <v>26976.361270000023</v>
      </c>
      <c r="H35" s="172">
        <f t="shared" si="6"/>
        <v>1.2489692456865407</v>
      </c>
      <c r="I35" s="147">
        <f t="shared" ref="I35:I44" si="16">F35-D35</f>
        <v>-119564.23372999995</v>
      </c>
      <c r="J35" s="172">
        <f t="shared" si="7"/>
        <v>0.53092341545275179</v>
      </c>
      <c r="K35" s="147">
        <f>K36+K37+K43+K47</f>
        <v>518585.50315</v>
      </c>
      <c r="L35" s="147">
        <f>L36+L37+L43+L47</f>
        <v>296892.56460000004</v>
      </c>
      <c r="M35" s="147">
        <f t="shared" ref="M35:M48" si="17">L35-K35</f>
        <v>-221692.93854999996</v>
      </c>
      <c r="N35" s="175">
        <f t="shared" si="8"/>
        <v>0.57250455864387007</v>
      </c>
      <c r="O35" s="147">
        <f t="shared" si="13"/>
        <v>773478.28114999994</v>
      </c>
      <c r="P35" s="147">
        <f t="shared" ref="P35:P60" si="18">L35+F35</f>
        <v>432221.10887000005</v>
      </c>
      <c r="Q35" s="147">
        <f t="shared" si="15"/>
        <v>-341257.17227999988</v>
      </c>
      <c r="R35" s="172">
        <f t="shared" si="9"/>
        <v>0.55880186865412429</v>
      </c>
      <c r="S35" s="85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s="1" customFormat="1" ht="45.75" customHeight="1" x14ac:dyDescent="0.35">
      <c r="A36" s="180">
        <v>21000000</v>
      </c>
      <c r="B36" s="104" t="s">
        <v>70</v>
      </c>
      <c r="C36" s="108">
        <v>1</v>
      </c>
      <c r="D36" s="148">
        <v>45720.807999999997</v>
      </c>
      <c r="E36" s="148">
        <v>20084.763999999999</v>
      </c>
      <c r="F36" s="148">
        <v>41264.923459999998</v>
      </c>
      <c r="G36" s="148">
        <f t="shared" si="5"/>
        <v>21180.159459999999</v>
      </c>
      <c r="H36" s="172">
        <f t="shared" si="6"/>
        <v>2.0545386273893982</v>
      </c>
      <c r="I36" s="148">
        <f t="shared" si="16"/>
        <v>-4455.8845399999991</v>
      </c>
      <c r="J36" s="172">
        <f t="shared" si="7"/>
        <v>0.90254143058889069</v>
      </c>
      <c r="K36" s="147"/>
      <c r="L36" s="147"/>
      <c r="M36" s="147">
        <f t="shared" si="17"/>
        <v>0</v>
      </c>
      <c r="N36" s="175" t="str">
        <f t="shared" si="8"/>
        <v/>
      </c>
      <c r="O36" s="148">
        <f t="shared" si="13"/>
        <v>45720.807999999997</v>
      </c>
      <c r="P36" s="148">
        <f t="shared" si="18"/>
        <v>41264.923459999998</v>
      </c>
      <c r="Q36" s="148">
        <f t="shared" si="15"/>
        <v>-4455.8845399999991</v>
      </c>
      <c r="R36" s="172">
        <f t="shared" si="9"/>
        <v>0.90254143058889069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80">
        <v>22000000</v>
      </c>
      <c r="B37" s="104" t="s">
        <v>172</v>
      </c>
      <c r="C37" s="108">
        <v>4948.8</v>
      </c>
      <c r="D37" s="148">
        <f>SUM(D38:D42)</f>
        <v>184582.07499999998</v>
      </c>
      <c r="E37" s="148">
        <f>SUM(E38:E42)</f>
        <v>75198.665999999997</v>
      </c>
      <c r="F37" s="148">
        <f>SUM(F38:F42)</f>
        <v>71736.318980000025</v>
      </c>
      <c r="G37" s="148">
        <f t="shared" si="5"/>
        <v>-3462.347019999972</v>
      </c>
      <c r="H37" s="172">
        <f t="shared" si="6"/>
        <v>0.9539573345622917</v>
      </c>
      <c r="I37" s="148">
        <f t="shared" si="16"/>
        <v>-112845.75601999996</v>
      </c>
      <c r="J37" s="172">
        <f t="shared" si="7"/>
        <v>0.38864184932366824</v>
      </c>
      <c r="K37" s="147">
        <f>SUM(K38:K42)</f>
        <v>0</v>
      </c>
      <c r="L37" s="147">
        <f>SUM(L38:L42)</f>
        <v>0</v>
      </c>
      <c r="M37" s="147">
        <f t="shared" si="17"/>
        <v>0</v>
      </c>
      <c r="N37" s="175" t="str">
        <f t="shared" si="8"/>
        <v/>
      </c>
      <c r="O37" s="148">
        <f t="shared" si="13"/>
        <v>184582.07499999998</v>
      </c>
      <c r="P37" s="148">
        <f t="shared" si="18"/>
        <v>71736.318980000025</v>
      </c>
      <c r="Q37" s="148">
        <f t="shared" si="15"/>
        <v>-112845.75601999996</v>
      </c>
      <c r="R37" s="172">
        <f t="shared" si="9"/>
        <v>0.38864184932366824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09" customFormat="1" ht="22.5" customHeight="1" x14ac:dyDescent="0.4">
      <c r="A38" s="206">
        <v>22010000</v>
      </c>
      <c r="B38" s="106" t="s">
        <v>115</v>
      </c>
      <c r="C38" s="112"/>
      <c r="D38" s="163">
        <v>99168.717999999993</v>
      </c>
      <c r="E38" s="163">
        <v>39934.485000000001</v>
      </c>
      <c r="F38" s="163">
        <v>34663.437520000007</v>
      </c>
      <c r="G38" s="163">
        <f t="shared" si="5"/>
        <v>-5271.0474799999938</v>
      </c>
      <c r="H38" s="200">
        <f t="shared" si="6"/>
        <v>0.86800762599041925</v>
      </c>
      <c r="I38" s="163">
        <f t="shared" si="16"/>
        <v>-64505.280479999987</v>
      </c>
      <c r="J38" s="200">
        <f t="shared" si="7"/>
        <v>0.34954003862387339</v>
      </c>
      <c r="K38" s="149"/>
      <c r="L38" s="149">
        <v>0</v>
      </c>
      <c r="M38" s="149">
        <f t="shared" si="17"/>
        <v>0</v>
      </c>
      <c r="N38" s="208" t="str">
        <f t="shared" si="8"/>
        <v/>
      </c>
      <c r="O38" s="150">
        <f t="shared" si="13"/>
        <v>99168.717999999993</v>
      </c>
      <c r="P38" s="163">
        <f t="shared" si="18"/>
        <v>34663.437520000007</v>
      </c>
      <c r="Q38" s="150">
        <f t="shared" si="15"/>
        <v>-64505.280479999987</v>
      </c>
      <c r="R38" s="200">
        <f t="shared" si="9"/>
        <v>0.34954003862387339</v>
      </c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</row>
    <row r="39" spans="1:33" s="209" customFormat="1" ht="60.75" customHeight="1" x14ac:dyDescent="0.4">
      <c r="A39" s="206">
        <v>22020000</v>
      </c>
      <c r="B39" s="106" t="s">
        <v>230</v>
      </c>
      <c r="C39" s="106"/>
      <c r="D39" s="163">
        <v>3680</v>
      </c>
      <c r="E39" s="163">
        <v>1775</v>
      </c>
      <c r="F39" s="163">
        <v>1775</v>
      </c>
      <c r="G39" s="163">
        <f>F39-E39</f>
        <v>0</v>
      </c>
      <c r="H39" s="200">
        <f>IFERROR(F39/E39,"")</f>
        <v>1</v>
      </c>
      <c r="I39" s="163">
        <f>F39-D39</f>
        <v>-1905</v>
      </c>
      <c r="J39" s="200">
        <f>IFERROR(F39/D39,"")</f>
        <v>0.48233695652173914</v>
      </c>
      <c r="K39" s="149"/>
      <c r="L39" s="149"/>
      <c r="M39" s="149"/>
      <c r="N39" s="208"/>
      <c r="O39" s="150">
        <f>D39+K39</f>
        <v>3680</v>
      </c>
      <c r="P39" s="163">
        <f>L39+F39</f>
        <v>1775</v>
      </c>
      <c r="Q39" s="150">
        <f>P39-O39</f>
        <v>-1905</v>
      </c>
      <c r="R39" s="200">
        <f>IFERROR(P39/O39,"")</f>
        <v>0.48233695652173914</v>
      </c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</row>
    <row r="40" spans="1:33" s="209" customFormat="1" ht="61.5" customHeight="1" x14ac:dyDescent="0.4">
      <c r="A40" s="206">
        <v>22080000</v>
      </c>
      <c r="B40" s="106" t="s">
        <v>173</v>
      </c>
      <c r="C40" s="107">
        <v>259.60000000000002</v>
      </c>
      <c r="D40" s="163">
        <v>80130.212</v>
      </c>
      <c r="E40" s="163">
        <v>33018.692000000003</v>
      </c>
      <c r="F40" s="163">
        <v>34514.503900000003</v>
      </c>
      <c r="G40" s="163">
        <f t="shared" si="5"/>
        <v>1495.8119000000006</v>
      </c>
      <c r="H40" s="200">
        <f t="shared" si="6"/>
        <v>1.0453019731974846</v>
      </c>
      <c r="I40" s="163">
        <f t="shared" si="16"/>
        <v>-45615.708099999996</v>
      </c>
      <c r="J40" s="200">
        <f t="shared" si="7"/>
        <v>0.43073022070626749</v>
      </c>
      <c r="K40" s="149"/>
      <c r="L40" s="149">
        <v>0</v>
      </c>
      <c r="M40" s="149">
        <f t="shared" si="17"/>
        <v>0</v>
      </c>
      <c r="N40" s="208" t="str">
        <f t="shared" si="8"/>
        <v/>
      </c>
      <c r="O40" s="150">
        <f t="shared" si="13"/>
        <v>80130.212</v>
      </c>
      <c r="P40" s="163">
        <f t="shared" si="18"/>
        <v>34514.503900000003</v>
      </c>
      <c r="Q40" s="150">
        <f t="shared" si="15"/>
        <v>-45615.708099999996</v>
      </c>
      <c r="R40" s="200">
        <f t="shared" si="9"/>
        <v>0.43073022070626749</v>
      </c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</row>
    <row r="41" spans="1:33" s="209" customFormat="1" ht="23.25" customHeight="1" x14ac:dyDescent="0.4">
      <c r="A41" s="206">
        <v>22090000</v>
      </c>
      <c r="B41" s="106" t="s">
        <v>51</v>
      </c>
      <c r="C41" s="107">
        <v>4672.3</v>
      </c>
      <c r="D41" s="163">
        <v>1270.6410000000001</v>
      </c>
      <c r="E41" s="163">
        <v>373.58499999999998</v>
      </c>
      <c r="F41" s="163">
        <v>598.08369999999979</v>
      </c>
      <c r="G41" s="163">
        <f t="shared" si="5"/>
        <v>224.49869999999981</v>
      </c>
      <c r="H41" s="200">
        <f t="shared" si="6"/>
        <v>1.6009307118861833</v>
      </c>
      <c r="I41" s="163">
        <f t="shared" si="16"/>
        <v>-672.55730000000028</v>
      </c>
      <c r="J41" s="200">
        <f t="shared" si="7"/>
        <v>0.47069447625253691</v>
      </c>
      <c r="K41" s="149"/>
      <c r="L41" s="149">
        <v>0</v>
      </c>
      <c r="M41" s="149">
        <f t="shared" si="17"/>
        <v>0</v>
      </c>
      <c r="N41" s="208" t="str">
        <f t="shared" si="8"/>
        <v/>
      </c>
      <c r="O41" s="150">
        <f t="shared" si="13"/>
        <v>1270.6410000000001</v>
      </c>
      <c r="P41" s="163">
        <f t="shared" si="18"/>
        <v>598.08369999999979</v>
      </c>
      <c r="Q41" s="150">
        <f t="shared" si="15"/>
        <v>-672.55730000000028</v>
      </c>
      <c r="R41" s="200">
        <f t="shared" si="9"/>
        <v>0.47069447625253691</v>
      </c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</row>
    <row r="42" spans="1:33" s="209" customFormat="1" ht="120" customHeight="1" x14ac:dyDescent="0.4">
      <c r="A42" s="206">
        <v>22130000</v>
      </c>
      <c r="B42" s="106" t="s">
        <v>191</v>
      </c>
      <c r="C42" s="107"/>
      <c r="D42" s="163">
        <v>332.50400000000002</v>
      </c>
      <c r="E42" s="163">
        <v>96.903999999999996</v>
      </c>
      <c r="F42" s="163">
        <v>185.29386000000002</v>
      </c>
      <c r="G42" s="163">
        <f t="shared" si="5"/>
        <v>88.389860000000027</v>
      </c>
      <c r="H42" s="200">
        <f t="shared" si="6"/>
        <v>1.912138405019401</v>
      </c>
      <c r="I42" s="163">
        <f t="shared" si="16"/>
        <v>-147.21014</v>
      </c>
      <c r="J42" s="200">
        <f t="shared" si="7"/>
        <v>0.55726806294059628</v>
      </c>
      <c r="K42" s="149"/>
      <c r="L42" s="149">
        <v>0</v>
      </c>
      <c r="M42" s="149">
        <f t="shared" si="17"/>
        <v>0</v>
      </c>
      <c r="N42" s="208" t="str">
        <f t="shared" si="8"/>
        <v/>
      </c>
      <c r="O42" s="150">
        <f t="shared" si="13"/>
        <v>332.50400000000002</v>
      </c>
      <c r="P42" s="163">
        <f t="shared" si="18"/>
        <v>185.29386000000002</v>
      </c>
      <c r="Q42" s="150">
        <f t="shared" si="15"/>
        <v>-147.21014</v>
      </c>
      <c r="R42" s="200">
        <f t="shared" si="9"/>
        <v>0.55726806294059628</v>
      </c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</row>
    <row r="43" spans="1:33" s="1" customFormat="1" ht="20.25" customHeight="1" x14ac:dyDescent="0.35">
      <c r="A43" s="180">
        <v>24000000</v>
      </c>
      <c r="B43" s="104" t="s">
        <v>58</v>
      </c>
      <c r="C43" s="108">
        <f>C44+C47</f>
        <v>300.2</v>
      </c>
      <c r="D43" s="148">
        <f>SUM(D44:D45)</f>
        <v>24589.895</v>
      </c>
      <c r="E43" s="148">
        <f>SUM(E44:E45)</f>
        <v>13068.753000000001</v>
      </c>
      <c r="F43" s="148">
        <f>SUM(F44:F45)</f>
        <v>22327.301829999997</v>
      </c>
      <c r="G43" s="148">
        <f t="shared" si="5"/>
        <v>9258.5488299999961</v>
      </c>
      <c r="H43" s="172">
        <f t="shared" si="6"/>
        <v>1.7084492935171394</v>
      </c>
      <c r="I43" s="148">
        <f t="shared" si="16"/>
        <v>-2262.5931700000037</v>
      </c>
      <c r="J43" s="172">
        <f t="shared" si="7"/>
        <v>0.9079868714364171</v>
      </c>
      <c r="K43" s="147">
        <f>K44+K45+K46</f>
        <v>5401.951</v>
      </c>
      <c r="L43" s="147">
        <f>L44+L45+L46</f>
        <v>1188.3678100000002</v>
      </c>
      <c r="M43" s="147">
        <f t="shared" si="17"/>
        <v>-4213.5831899999994</v>
      </c>
      <c r="N43" s="175">
        <f t="shared" si="8"/>
        <v>0.21998863188503565</v>
      </c>
      <c r="O43" s="148">
        <f t="shared" si="13"/>
        <v>29991.846000000001</v>
      </c>
      <c r="P43" s="148">
        <f t="shared" si="18"/>
        <v>23515.669639999996</v>
      </c>
      <c r="Q43" s="148">
        <f t="shared" si="15"/>
        <v>-6476.1763600000049</v>
      </c>
      <c r="R43" s="172">
        <f t="shared" si="9"/>
        <v>0.78406876455687302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09" customFormat="1" ht="24" customHeight="1" x14ac:dyDescent="0.4">
      <c r="A44" s="206">
        <v>24060000</v>
      </c>
      <c r="B44" s="106" t="s">
        <v>19</v>
      </c>
      <c r="C44" s="107">
        <v>300.2</v>
      </c>
      <c r="D44" s="163">
        <v>24589.895</v>
      </c>
      <c r="E44" s="163">
        <v>13068.753000000001</v>
      </c>
      <c r="F44" s="163">
        <v>22327.301829999997</v>
      </c>
      <c r="G44" s="163">
        <f t="shared" si="5"/>
        <v>9258.5488299999961</v>
      </c>
      <c r="H44" s="200">
        <f t="shared" si="6"/>
        <v>1.7084492935171394</v>
      </c>
      <c r="I44" s="163">
        <f t="shared" si="16"/>
        <v>-2262.5931700000037</v>
      </c>
      <c r="J44" s="200">
        <f t="shared" si="7"/>
        <v>0.9079868714364171</v>
      </c>
      <c r="K44" s="149">
        <v>1096.8499999999999</v>
      </c>
      <c r="L44" s="149">
        <v>556.72564999999997</v>
      </c>
      <c r="M44" s="149">
        <f t="shared" si="17"/>
        <v>-540.12434999999994</v>
      </c>
      <c r="N44" s="208">
        <f t="shared" si="8"/>
        <v>0.5075677166431144</v>
      </c>
      <c r="O44" s="150">
        <f t="shared" si="13"/>
        <v>25686.744999999999</v>
      </c>
      <c r="P44" s="163">
        <f>L44+F44</f>
        <v>22884.027479999997</v>
      </c>
      <c r="Q44" s="150">
        <f t="shared" si="15"/>
        <v>-2802.717520000002</v>
      </c>
      <c r="R44" s="200">
        <f t="shared" si="9"/>
        <v>0.89088856840366493</v>
      </c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</row>
    <row r="45" spans="1:33" s="209" customFormat="1" ht="55.5" customHeight="1" x14ac:dyDescent="0.4">
      <c r="A45" s="206">
        <v>24110000</v>
      </c>
      <c r="B45" s="106" t="s">
        <v>81</v>
      </c>
      <c r="C45" s="107"/>
      <c r="D45" s="163">
        <v>0</v>
      </c>
      <c r="E45" s="163">
        <v>0</v>
      </c>
      <c r="F45" s="163">
        <v>0</v>
      </c>
      <c r="G45" s="163">
        <f t="shared" si="5"/>
        <v>0</v>
      </c>
      <c r="H45" s="200" t="str">
        <f t="shared" si="6"/>
        <v/>
      </c>
      <c r="I45" s="163"/>
      <c r="J45" s="200" t="str">
        <f t="shared" si="7"/>
        <v/>
      </c>
      <c r="K45" s="149">
        <v>107.101</v>
      </c>
      <c r="L45" s="149">
        <v>34.633400000000002</v>
      </c>
      <c r="M45" s="149">
        <f t="shared" si="17"/>
        <v>-72.467600000000004</v>
      </c>
      <c r="N45" s="208">
        <f t="shared" si="8"/>
        <v>0.32337139709246415</v>
      </c>
      <c r="O45" s="150">
        <f t="shared" si="13"/>
        <v>107.101</v>
      </c>
      <c r="P45" s="163">
        <f>L45+F45</f>
        <v>34.633400000000002</v>
      </c>
      <c r="Q45" s="150">
        <f t="shared" si="15"/>
        <v>-72.467600000000004</v>
      </c>
      <c r="R45" s="200">
        <f t="shared" si="9"/>
        <v>0.32337139709246415</v>
      </c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</row>
    <row r="46" spans="1:33" s="209" customFormat="1" ht="53.25" customHeight="1" x14ac:dyDescent="0.4">
      <c r="A46" s="206" t="s">
        <v>89</v>
      </c>
      <c r="B46" s="106" t="s">
        <v>90</v>
      </c>
      <c r="C46" s="107"/>
      <c r="D46" s="163">
        <v>0</v>
      </c>
      <c r="E46" s="163">
        <v>0</v>
      </c>
      <c r="F46" s="163">
        <v>0</v>
      </c>
      <c r="G46" s="163">
        <f t="shared" si="5"/>
        <v>0</v>
      </c>
      <c r="H46" s="200" t="str">
        <f t="shared" si="6"/>
        <v/>
      </c>
      <c r="I46" s="163"/>
      <c r="J46" s="200" t="str">
        <f t="shared" si="7"/>
        <v/>
      </c>
      <c r="K46" s="149">
        <v>4198</v>
      </c>
      <c r="L46" s="149">
        <v>597.00876000000005</v>
      </c>
      <c r="M46" s="149">
        <f t="shared" si="17"/>
        <v>-3600.9912399999998</v>
      </c>
      <c r="N46" s="208">
        <f t="shared" si="8"/>
        <v>0.14221266317293951</v>
      </c>
      <c r="O46" s="150">
        <f t="shared" si="13"/>
        <v>4198</v>
      </c>
      <c r="P46" s="163">
        <f>L46+F46</f>
        <v>597.00876000000005</v>
      </c>
      <c r="Q46" s="150">
        <f t="shared" si="15"/>
        <v>-3600.9912399999998</v>
      </c>
      <c r="R46" s="200">
        <f t="shared" si="9"/>
        <v>0.14221266317293951</v>
      </c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 spans="1:33" s="1" customFormat="1" ht="22.5" customHeight="1" x14ac:dyDescent="0.4">
      <c r="A47" s="180">
        <v>25000000</v>
      </c>
      <c r="B47" s="104" t="s">
        <v>52</v>
      </c>
      <c r="C47" s="108"/>
      <c r="D47" s="163">
        <v>0</v>
      </c>
      <c r="E47" s="163">
        <v>0</v>
      </c>
      <c r="F47" s="163">
        <v>0</v>
      </c>
      <c r="G47" s="163">
        <f t="shared" si="5"/>
        <v>0</v>
      </c>
      <c r="H47" s="172" t="str">
        <f t="shared" si="6"/>
        <v/>
      </c>
      <c r="I47" s="148">
        <f>F47-D47</f>
        <v>0</v>
      </c>
      <c r="J47" s="172" t="str">
        <f t="shared" si="7"/>
        <v/>
      </c>
      <c r="K47" s="147">
        <v>513183.55215</v>
      </c>
      <c r="L47" s="147">
        <v>295704.19679000002</v>
      </c>
      <c r="M47" s="147">
        <f t="shared" si="17"/>
        <v>-217479.35535999999</v>
      </c>
      <c r="N47" s="175">
        <f t="shared" si="8"/>
        <v>0.57621526557337466</v>
      </c>
      <c r="O47" s="148">
        <f t="shared" si="13"/>
        <v>513183.55215</v>
      </c>
      <c r="P47" s="171">
        <f>L47+F47</f>
        <v>295704.19679000002</v>
      </c>
      <c r="Q47" s="148">
        <f t="shared" si="15"/>
        <v>-217479.35535999999</v>
      </c>
      <c r="R47" s="172">
        <f t="shared" si="9"/>
        <v>0.57621526557337466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80">
        <v>30000000</v>
      </c>
      <c r="B48" s="104" t="s">
        <v>67</v>
      </c>
      <c r="C48" s="112"/>
      <c r="D48" s="171">
        <v>70.875</v>
      </c>
      <c r="E48" s="171">
        <v>24.875</v>
      </c>
      <c r="F48" s="171">
        <v>43.378260000000004</v>
      </c>
      <c r="G48" s="171">
        <f t="shared" si="5"/>
        <v>18.503260000000004</v>
      </c>
      <c r="H48" s="172">
        <f t="shared" si="6"/>
        <v>1.7438496482412063</v>
      </c>
      <c r="I48" s="148">
        <f>F48-D48</f>
        <v>-27.496739999999996</v>
      </c>
      <c r="J48" s="172">
        <f t="shared" si="7"/>
        <v>0.61203894179894192</v>
      </c>
      <c r="K48" s="147">
        <v>304709.78499999997</v>
      </c>
      <c r="L48" s="147">
        <v>152669.02505000003</v>
      </c>
      <c r="M48" s="147">
        <f t="shared" si="17"/>
        <v>-152040.75994999995</v>
      </c>
      <c r="N48" s="175">
        <f t="shared" si="8"/>
        <v>0.50103092373617097</v>
      </c>
      <c r="O48" s="148">
        <f t="shared" si="13"/>
        <v>304780.65999999997</v>
      </c>
      <c r="P48" s="148">
        <f t="shared" si="18"/>
        <v>152712.40331000002</v>
      </c>
      <c r="Q48" s="148">
        <f t="shared" si="15"/>
        <v>-152068.25668999995</v>
      </c>
      <c r="R48" s="172">
        <f t="shared" si="9"/>
        <v>0.50105673801611961</v>
      </c>
      <c r="S48" s="50"/>
      <c r="T48" s="50"/>
      <c r="U48" s="50"/>
      <c r="V48" s="50"/>
      <c r="W48" s="5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86" customFormat="1" ht="61.2" x14ac:dyDescent="0.35">
      <c r="A49" s="182" t="s">
        <v>179</v>
      </c>
      <c r="B49" s="110" t="s">
        <v>180</v>
      </c>
      <c r="C49" s="113"/>
      <c r="D49" s="148">
        <v>0</v>
      </c>
      <c r="E49" s="148">
        <v>0</v>
      </c>
      <c r="F49" s="148">
        <v>0</v>
      </c>
      <c r="G49" s="148">
        <f>F49-E49</f>
        <v>0</v>
      </c>
      <c r="H49" s="172" t="str">
        <f t="shared" si="6"/>
        <v/>
      </c>
      <c r="I49" s="148">
        <f>F49-D49</f>
        <v>0</v>
      </c>
      <c r="J49" s="172" t="str">
        <f t="shared" si="7"/>
        <v/>
      </c>
      <c r="K49" s="147">
        <v>190203</v>
      </c>
      <c r="L49" s="147">
        <v>480.00981999999999</v>
      </c>
      <c r="M49" s="147">
        <f t="shared" ref="M49:M57" si="19">L49-K49</f>
        <v>-189722.99017999999</v>
      </c>
      <c r="N49" s="175">
        <f t="shared" si="8"/>
        <v>2.5236711303186594E-3</v>
      </c>
      <c r="O49" s="147">
        <f>D49+K49</f>
        <v>190203</v>
      </c>
      <c r="P49" s="147">
        <f>L49+F49</f>
        <v>480.00981999999999</v>
      </c>
      <c r="Q49" s="147">
        <f>P49-O49</f>
        <v>-189722.99017999999</v>
      </c>
      <c r="R49" s="172">
        <f t="shared" si="9"/>
        <v>2.5236711303186594E-3</v>
      </c>
      <c r="S49" s="85"/>
      <c r="T49" s="85"/>
      <c r="U49" s="85"/>
      <c r="V49" s="85"/>
      <c r="W49" s="88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s="1" customFormat="1" ht="30" customHeight="1" x14ac:dyDescent="0.35">
      <c r="A50" s="180">
        <v>50000000</v>
      </c>
      <c r="B50" s="104" t="s">
        <v>20</v>
      </c>
      <c r="C50" s="108" t="e">
        <f>#REF!+C51</f>
        <v>#REF!</v>
      </c>
      <c r="D50" s="148">
        <f>D51</f>
        <v>0</v>
      </c>
      <c r="E50" s="148">
        <f>E51</f>
        <v>0</v>
      </c>
      <c r="F50" s="148">
        <f>F51</f>
        <v>0</v>
      </c>
      <c r="G50" s="148">
        <f>F50-E50</f>
        <v>0</v>
      </c>
      <c r="H50" s="172" t="str">
        <f t="shared" si="6"/>
        <v/>
      </c>
      <c r="I50" s="148">
        <f>F50-D50</f>
        <v>0</v>
      </c>
      <c r="J50" s="172" t="str">
        <f t="shared" si="7"/>
        <v/>
      </c>
      <c r="K50" s="147">
        <f>K51</f>
        <v>25900.400000000001</v>
      </c>
      <c r="L50" s="147">
        <f>L51</f>
        <v>13801.395410000001</v>
      </c>
      <c r="M50" s="147">
        <f t="shared" si="19"/>
        <v>-12099.00459</v>
      </c>
      <c r="N50" s="175">
        <f t="shared" si="8"/>
        <v>0.53286418008988279</v>
      </c>
      <c r="O50" s="148">
        <f t="shared" si="13"/>
        <v>25900.400000000001</v>
      </c>
      <c r="P50" s="148">
        <f t="shared" si="18"/>
        <v>13801.395410000001</v>
      </c>
      <c r="Q50" s="148">
        <f t="shared" si="15"/>
        <v>-12099.00459</v>
      </c>
      <c r="R50" s="172">
        <f t="shared" si="9"/>
        <v>0.53286418008988279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09" customFormat="1" ht="81" customHeight="1" x14ac:dyDescent="0.4">
      <c r="A51" s="206">
        <v>50110000</v>
      </c>
      <c r="B51" s="106" t="s">
        <v>174</v>
      </c>
      <c r="C51" s="107"/>
      <c r="D51" s="163">
        <v>0</v>
      </c>
      <c r="E51" s="163">
        <v>0</v>
      </c>
      <c r="F51" s="163">
        <v>0</v>
      </c>
      <c r="G51" s="163">
        <f t="shared" si="5"/>
        <v>0</v>
      </c>
      <c r="H51" s="200" t="str">
        <f t="shared" si="6"/>
        <v/>
      </c>
      <c r="I51" s="163"/>
      <c r="J51" s="200" t="str">
        <f t="shared" si="7"/>
        <v/>
      </c>
      <c r="K51" s="149">
        <v>25900.400000000001</v>
      </c>
      <c r="L51" s="149">
        <v>13801.395410000001</v>
      </c>
      <c r="M51" s="149">
        <f t="shared" si="19"/>
        <v>-12099.00459</v>
      </c>
      <c r="N51" s="208">
        <f t="shared" si="8"/>
        <v>0.53286418008988279</v>
      </c>
      <c r="O51" s="150">
        <f t="shared" si="13"/>
        <v>25900.400000000001</v>
      </c>
      <c r="P51" s="163">
        <f t="shared" si="18"/>
        <v>13801.395410000001</v>
      </c>
      <c r="Q51" s="150">
        <f t="shared" si="15"/>
        <v>-12099.00459</v>
      </c>
      <c r="R51" s="200">
        <f t="shared" si="9"/>
        <v>0.53286418008988279</v>
      </c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</row>
    <row r="52" spans="1:33" ht="20.25" customHeight="1" x14ac:dyDescent="0.35">
      <c r="A52" s="8">
        <v>900101</v>
      </c>
      <c r="B52" s="114" t="s">
        <v>21</v>
      </c>
      <c r="C52" s="115" t="e">
        <f>C10+C35+C50+#REF!</f>
        <v>#REF!</v>
      </c>
      <c r="D52" s="167">
        <f>D10+D35+D50+D48</f>
        <v>7008987.8373999996</v>
      </c>
      <c r="E52" s="167">
        <f>E10+E35+E50+E48</f>
        <v>2863917.7779600006</v>
      </c>
      <c r="F52" s="167">
        <f>F10+F35+F50+F48</f>
        <v>3076572.9380100002</v>
      </c>
      <c r="G52" s="167">
        <f t="shared" si="5"/>
        <v>212655.1600499996</v>
      </c>
      <c r="H52" s="174">
        <f t="shared" ref="H52:H62" si="20">IFERROR(F52/E52,"")</f>
        <v>1.0742532350916429</v>
      </c>
      <c r="I52" s="167">
        <f t="shared" ref="I52:I62" si="21">F52-D52</f>
        <v>-3932414.8993899995</v>
      </c>
      <c r="J52" s="174">
        <f t="shared" ref="J52:J62" si="22">IFERROR(F52/D52,"")</f>
        <v>0.43894682219212727</v>
      </c>
      <c r="K52" s="167">
        <f>K10+K35+K48+K50+K49</f>
        <v>1045596.76815</v>
      </c>
      <c r="L52" s="167">
        <f>L10+L35+L48+L50+L49</f>
        <v>467240.27145000006</v>
      </c>
      <c r="M52" s="167">
        <f t="shared" si="19"/>
        <v>-578356.49670000002</v>
      </c>
      <c r="N52" s="174">
        <f t="shared" ref="N52:N62" si="23">IFERROR(L52/K52,"")</f>
        <v>0.44686468596942941</v>
      </c>
      <c r="O52" s="167">
        <f t="shared" si="13"/>
        <v>8054584.6055499995</v>
      </c>
      <c r="P52" s="167">
        <f t="shared" si="18"/>
        <v>3543813.20946</v>
      </c>
      <c r="Q52" s="167">
        <f t="shared" si="15"/>
        <v>-4510771.396089999</v>
      </c>
      <c r="R52" s="174">
        <f t="shared" ref="R52:R63" si="24">IFERROR(P52/O52,"")</f>
        <v>0.43997467070097457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80">
        <v>40000000</v>
      </c>
      <c r="B53" s="104" t="s">
        <v>53</v>
      </c>
      <c r="C53" s="116">
        <f>C54+C95</f>
        <v>226954.7</v>
      </c>
      <c r="D53" s="148">
        <f>D54</f>
        <v>4092870.2940000002</v>
      </c>
      <c r="E53" s="148">
        <f>E54</f>
        <v>2137333.7989999996</v>
      </c>
      <c r="F53" s="148">
        <f>F54</f>
        <v>2141340.9359999998</v>
      </c>
      <c r="G53" s="148">
        <f t="shared" si="5"/>
        <v>4007.1370000001043</v>
      </c>
      <c r="H53" s="192">
        <f t="shared" si="20"/>
        <v>1.0018748297537217</v>
      </c>
      <c r="I53" s="148">
        <f t="shared" si="21"/>
        <v>-1951529.3580000005</v>
      </c>
      <c r="J53" s="192">
        <f t="shared" si="22"/>
        <v>0.52318807638227094</v>
      </c>
      <c r="K53" s="148">
        <f>K54</f>
        <v>43504.820999999996</v>
      </c>
      <c r="L53" s="148">
        <f>L54</f>
        <v>6424.8270000000002</v>
      </c>
      <c r="M53" s="148">
        <f t="shared" si="19"/>
        <v>-37079.993999999999</v>
      </c>
      <c r="N53" s="192">
        <f t="shared" si="23"/>
        <v>0.1476808053066119</v>
      </c>
      <c r="O53" s="148">
        <f t="shared" si="13"/>
        <v>4136375.1150000002</v>
      </c>
      <c r="P53" s="148">
        <f t="shared" si="18"/>
        <v>2147765.7629999998</v>
      </c>
      <c r="Q53" s="148">
        <f t="shared" si="15"/>
        <v>-1988609.3520000004</v>
      </c>
      <c r="R53" s="192">
        <f t="shared" si="24"/>
        <v>0.51923863365569045</v>
      </c>
    </row>
    <row r="54" spans="1:33" s="1" customFormat="1" ht="23.25" customHeight="1" x14ac:dyDescent="0.35">
      <c r="A54" s="180">
        <v>41000000</v>
      </c>
      <c r="B54" s="104" t="s">
        <v>54</v>
      </c>
      <c r="C54" s="116">
        <f>C55+C60</f>
        <v>226954.7</v>
      </c>
      <c r="D54" s="148">
        <f>D55+D60</f>
        <v>4092870.2940000002</v>
      </c>
      <c r="E54" s="148">
        <f>E55+E60</f>
        <v>2137333.7989999996</v>
      </c>
      <c r="F54" s="148">
        <f>F55+F60</f>
        <v>2141340.9359999998</v>
      </c>
      <c r="G54" s="148">
        <f t="shared" si="5"/>
        <v>4007.1370000001043</v>
      </c>
      <c r="H54" s="192">
        <f t="shared" si="20"/>
        <v>1.0018748297537217</v>
      </c>
      <c r="I54" s="148">
        <f t="shared" si="21"/>
        <v>-1951529.3580000005</v>
      </c>
      <c r="J54" s="192">
        <f t="shared" si="22"/>
        <v>0.52318807638227094</v>
      </c>
      <c r="K54" s="148">
        <f>K55+K60</f>
        <v>43504.820999999996</v>
      </c>
      <c r="L54" s="148">
        <f>L55+L60</f>
        <v>6424.8270000000002</v>
      </c>
      <c r="M54" s="148">
        <f t="shared" si="19"/>
        <v>-37079.993999999999</v>
      </c>
      <c r="N54" s="192">
        <f t="shared" si="23"/>
        <v>0.1476808053066119</v>
      </c>
      <c r="O54" s="148">
        <f t="shared" si="13"/>
        <v>4136375.1150000002</v>
      </c>
      <c r="P54" s="148">
        <f t="shared" si="18"/>
        <v>2147765.7629999998</v>
      </c>
      <c r="Q54" s="148">
        <f t="shared" si="15"/>
        <v>-1988609.3520000004</v>
      </c>
      <c r="R54" s="192">
        <f t="shared" si="24"/>
        <v>0.51923863365569045</v>
      </c>
    </row>
    <row r="55" spans="1:33" s="90" customFormat="1" ht="23.25" customHeight="1" x14ac:dyDescent="0.35">
      <c r="A55" s="180">
        <v>41020000</v>
      </c>
      <c r="B55" s="141" t="s">
        <v>65</v>
      </c>
      <c r="C55" s="117">
        <f>SUM(C56:C56)</f>
        <v>226954.7</v>
      </c>
      <c r="D55" s="148">
        <f>SUM(D56:D59)</f>
        <v>1522930.642</v>
      </c>
      <c r="E55" s="148">
        <f>SUM(E56:E59)</f>
        <v>641442.24199999997</v>
      </c>
      <c r="F55" s="148">
        <f>SUM(F56:F59)</f>
        <v>641442.24199999997</v>
      </c>
      <c r="G55" s="148">
        <f t="shared" si="5"/>
        <v>0</v>
      </c>
      <c r="H55" s="192">
        <f t="shared" si="20"/>
        <v>1</v>
      </c>
      <c r="I55" s="168">
        <f t="shared" si="21"/>
        <v>-881488.4</v>
      </c>
      <c r="J55" s="192">
        <f t="shared" si="22"/>
        <v>0.42118939911644376</v>
      </c>
      <c r="K55" s="148">
        <f>K56+K57</f>
        <v>0</v>
      </c>
      <c r="L55" s="148">
        <f>L56+L57</f>
        <v>0</v>
      </c>
      <c r="M55" s="148">
        <f t="shared" si="19"/>
        <v>0</v>
      </c>
      <c r="N55" s="192" t="str">
        <f t="shared" si="23"/>
        <v/>
      </c>
      <c r="O55" s="162">
        <f t="shared" si="13"/>
        <v>1522930.642</v>
      </c>
      <c r="P55" s="168">
        <f t="shared" si="18"/>
        <v>641442.24199999997</v>
      </c>
      <c r="Q55" s="162">
        <f t="shared" si="15"/>
        <v>-881488.4</v>
      </c>
      <c r="R55" s="192">
        <f t="shared" si="24"/>
        <v>0.42118939911644376</v>
      </c>
    </row>
    <row r="56" spans="1:33" s="209" customFormat="1" ht="46.5" customHeight="1" x14ac:dyDescent="0.4">
      <c r="A56" s="206">
        <v>41020100</v>
      </c>
      <c r="B56" s="106" t="s">
        <v>103</v>
      </c>
      <c r="C56" s="118">
        <v>226954.7</v>
      </c>
      <c r="D56" s="150">
        <v>1345716.5</v>
      </c>
      <c r="E56" s="150">
        <v>560717.5</v>
      </c>
      <c r="F56" s="150">
        <v>560717.5</v>
      </c>
      <c r="G56" s="162">
        <f t="shared" si="5"/>
        <v>0</v>
      </c>
      <c r="H56" s="208">
        <f t="shared" si="20"/>
        <v>1</v>
      </c>
      <c r="I56" s="163">
        <f t="shared" si="21"/>
        <v>-784999</v>
      </c>
      <c r="J56" s="208">
        <f t="shared" si="22"/>
        <v>0.41666836960087805</v>
      </c>
      <c r="K56" s="162">
        <v>0</v>
      </c>
      <c r="L56" s="162">
        <v>0</v>
      </c>
      <c r="M56" s="162">
        <f t="shared" si="19"/>
        <v>0</v>
      </c>
      <c r="N56" s="208" t="str">
        <f t="shared" si="23"/>
        <v/>
      </c>
      <c r="O56" s="150">
        <f t="shared" si="13"/>
        <v>1345716.5</v>
      </c>
      <c r="P56" s="163">
        <f t="shared" si="18"/>
        <v>560717.5</v>
      </c>
      <c r="Q56" s="150">
        <f t="shared" si="15"/>
        <v>-784999</v>
      </c>
      <c r="R56" s="208">
        <f t="shared" si="24"/>
        <v>0.41666836960087805</v>
      </c>
    </row>
    <row r="57" spans="1:33" s="209" customFormat="1" ht="84" customHeight="1" x14ac:dyDescent="0.4">
      <c r="A57" s="206">
        <v>41020200</v>
      </c>
      <c r="B57" s="170" t="s">
        <v>153</v>
      </c>
      <c r="C57" s="170"/>
      <c r="D57" s="150">
        <v>112348.8</v>
      </c>
      <c r="E57" s="150">
        <v>46812</v>
      </c>
      <c r="F57" s="150">
        <v>46812</v>
      </c>
      <c r="G57" s="162">
        <f t="shared" si="5"/>
        <v>0</v>
      </c>
      <c r="H57" s="208">
        <f t="shared" si="20"/>
        <v>1</v>
      </c>
      <c r="I57" s="163">
        <f t="shared" si="21"/>
        <v>-65536.800000000003</v>
      </c>
      <c r="J57" s="208">
        <f t="shared" si="22"/>
        <v>0.41666666666666663</v>
      </c>
      <c r="K57" s="162">
        <v>0</v>
      </c>
      <c r="L57" s="162">
        <v>0</v>
      </c>
      <c r="M57" s="162">
        <f t="shared" si="19"/>
        <v>0</v>
      </c>
      <c r="N57" s="208" t="str">
        <f t="shared" si="23"/>
        <v/>
      </c>
      <c r="O57" s="150">
        <f t="shared" si="13"/>
        <v>112348.8</v>
      </c>
      <c r="P57" s="163">
        <f>L57+F57</f>
        <v>46812</v>
      </c>
      <c r="Q57" s="150">
        <f t="shared" ref="Q57:Q63" si="25">P57-O57</f>
        <v>-65536.800000000003</v>
      </c>
      <c r="R57" s="208">
        <f t="shared" si="24"/>
        <v>0.41666666666666663</v>
      </c>
    </row>
    <row r="58" spans="1:33" s="209" customFormat="1" ht="117.75" customHeight="1" x14ac:dyDescent="0.4">
      <c r="A58" s="206" t="s">
        <v>243</v>
      </c>
      <c r="B58" s="170" t="s">
        <v>244</v>
      </c>
      <c r="C58" s="170"/>
      <c r="D58" s="150">
        <v>5061.1419999999998</v>
      </c>
      <c r="E58" s="150">
        <v>5061.1419999999998</v>
      </c>
      <c r="F58" s="150">
        <v>5061.1419999999998</v>
      </c>
      <c r="G58" s="162">
        <f>F58-E58</f>
        <v>0</v>
      </c>
      <c r="H58" s="208">
        <f>IFERROR(F58/E58,"")</f>
        <v>1</v>
      </c>
      <c r="I58" s="163">
        <f>F58-D58</f>
        <v>0</v>
      </c>
      <c r="J58" s="208">
        <f>IFERROR(F58/D58,"")</f>
        <v>1</v>
      </c>
      <c r="K58" s="162"/>
      <c r="L58" s="162"/>
      <c r="M58" s="162"/>
      <c r="N58" s="208"/>
      <c r="O58" s="150">
        <f>D58+K58</f>
        <v>5061.1419999999998</v>
      </c>
      <c r="P58" s="163">
        <f>L58+F58</f>
        <v>5061.1419999999998</v>
      </c>
      <c r="Q58" s="150">
        <f>P58-O58</f>
        <v>0</v>
      </c>
      <c r="R58" s="208">
        <f>IFERROR(P58/O58,"")</f>
        <v>1</v>
      </c>
    </row>
    <row r="59" spans="1:33" s="209" customFormat="1" ht="147" x14ac:dyDescent="0.4">
      <c r="A59" s="206" t="s">
        <v>228</v>
      </c>
      <c r="B59" s="170" t="s">
        <v>241</v>
      </c>
      <c r="C59" s="170"/>
      <c r="D59" s="150">
        <v>59804.2</v>
      </c>
      <c r="E59" s="150">
        <v>28851.599999999999</v>
      </c>
      <c r="F59" s="150">
        <v>28851.599999999999</v>
      </c>
      <c r="G59" s="162">
        <f t="shared" ref="G59:G64" si="26">F59-E59</f>
        <v>0</v>
      </c>
      <c r="H59" s="208">
        <f>IFERROR(F59/E59,"")</f>
        <v>1</v>
      </c>
      <c r="I59" s="163">
        <f>F59-D59</f>
        <v>-30952.6</v>
      </c>
      <c r="J59" s="208">
        <f>IFERROR(F59/D59,"")</f>
        <v>0.48243434407616859</v>
      </c>
      <c r="K59" s="162">
        <v>0</v>
      </c>
      <c r="L59" s="162">
        <v>0</v>
      </c>
      <c r="M59" s="162">
        <f>L59-K59</f>
        <v>0</v>
      </c>
      <c r="N59" s="208" t="str">
        <f>IFERROR(L59/K59,"")</f>
        <v/>
      </c>
      <c r="O59" s="150">
        <f>D59+K59</f>
        <v>59804.2</v>
      </c>
      <c r="P59" s="163">
        <f>L59+F59</f>
        <v>28851.599999999999</v>
      </c>
      <c r="Q59" s="150">
        <f t="shared" si="25"/>
        <v>-30952.6</v>
      </c>
      <c r="R59" s="208">
        <f>IFERROR(P59/O59,"")</f>
        <v>0.48243434407616859</v>
      </c>
    </row>
    <row r="60" spans="1:33" s="1" customFormat="1" ht="23.25" customHeight="1" x14ac:dyDescent="0.35">
      <c r="A60" s="180">
        <v>41030000</v>
      </c>
      <c r="B60" s="119" t="s">
        <v>66</v>
      </c>
      <c r="C60" s="108">
        <f>C87</f>
        <v>0</v>
      </c>
      <c r="D60" s="148">
        <f>SUM(D63:D89)</f>
        <v>2569939.6520000002</v>
      </c>
      <c r="E60" s="148">
        <f>SUM(E63:E89)</f>
        <v>1495891.5569999996</v>
      </c>
      <c r="F60" s="148">
        <f>SUM(F63:F89)</f>
        <v>1499898.6939999997</v>
      </c>
      <c r="G60" s="148">
        <f t="shared" si="26"/>
        <v>4007.1370000001043</v>
      </c>
      <c r="H60" s="192">
        <f t="shared" si="20"/>
        <v>1.0026787616931514</v>
      </c>
      <c r="I60" s="148">
        <f t="shared" si="21"/>
        <v>-1070040.9580000006</v>
      </c>
      <c r="J60" s="192">
        <f t="shared" si="22"/>
        <v>0.58363187354720014</v>
      </c>
      <c r="K60" s="147">
        <f>SUM(K61:K88)</f>
        <v>43504.820999999996</v>
      </c>
      <c r="L60" s="147">
        <f>SUM(L61:L88)</f>
        <v>6424.8270000000002</v>
      </c>
      <c r="M60" s="147">
        <f>L60-K60</f>
        <v>-37079.993999999999</v>
      </c>
      <c r="N60" s="192">
        <f t="shared" si="23"/>
        <v>0.1476808053066119</v>
      </c>
      <c r="O60" s="148">
        <f t="shared" si="13"/>
        <v>2613444.4730000002</v>
      </c>
      <c r="P60" s="148">
        <f t="shared" si="18"/>
        <v>1506323.5209999997</v>
      </c>
      <c r="Q60" s="148">
        <f t="shared" si="25"/>
        <v>-1107120.9520000005</v>
      </c>
      <c r="R60" s="192">
        <f t="shared" si="24"/>
        <v>0.57637479447607132</v>
      </c>
    </row>
    <row r="61" spans="1:33" s="1" customFormat="1" ht="107.25" hidden="1" customHeight="1" x14ac:dyDescent="0.4">
      <c r="A61" s="181">
        <v>41030400</v>
      </c>
      <c r="B61" s="187" t="s">
        <v>209</v>
      </c>
      <c r="C61" s="108"/>
      <c r="D61" s="150"/>
      <c r="E61" s="150"/>
      <c r="F61" s="150"/>
      <c r="G61" s="150">
        <f t="shared" si="26"/>
        <v>0</v>
      </c>
      <c r="H61" s="192" t="str">
        <f t="shared" si="20"/>
        <v/>
      </c>
      <c r="I61" s="150">
        <f t="shared" si="21"/>
        <v>0</v>
      </c>
      <c r="J61" s="192" t="str">
        <f t="shared" si="22"/>
        <v/>
      </c>
      <c r="K61" s="150"/>
      <c r="L61" s="150"/>
      <c r="M61" s="150">
        <f>L61-K61</f>
        <v>0</v>
      </c>
      <c r="N61" s="192" t="str">
        <f t="shared" si="23"/>
        <v/>
      </c>
      <c r="O61" s="150">
        <f t="shared" ref="O61:O78" si="27">D61+K61</f>
        <v>0</v>
      </c>
      <c r="P61" s="150">
        <f t="shared" ref="P61:P78" si="28">L61+F61</f>
        <v>0</v>
      </c>
      <c r="Q61" s="150">
        <f t="shared" si="25"/>
        <v>0</v>
      </c>
      <c r="R61" s="192" t="str">
        <f t="shared" si="24"/>
        <v/>
      </c>
    </row>
    <row r="62" spans="1:33" s="1" customFormat="1" ht="409.6" hidden="1" customHeight="1" x14ac:dyDescent="0.4">
      <c r="A62" s="181">
        <v>41030500</v>
      </c>
      <c r="B62" s="170" t="s">
        <v>208</v>
      </c>
      <c r="C62" s="108"/>
      <c r="D62" s="150"/>
      <c r="E62" s="150"/>
      <c r="F62" s="150"/>
      <c r="G62" s="150">
        <f t="shared" si="26"/>
        <v>0</v>
      </c>
      <c r="H62" s="193" t="str">
        <f t="shared" si="20"/>
        <v/>
      </c>
      <c r="I62" s="150">
        <f t="shared" si="21"/>
        <v>0</v>
      </c>
      <c r="J62" s="193" t="str">
        <f t="shared" si="22"/>
        <v/>
      </c>
      <c r="K62" s="150"/>
      <c r="L62" s="150"/>
      <c r="M62" s="150">
        <f>L62-K62</f>
        <v>0</v>
      </c>
      <c r="N62" s="192" t="str">
        <f t="shared" si="23"/>
        <v/>
      </c>
      <c r="O62" s="150">
        <f t="shared" si="27"/>
        <v>0</v>
      </c>
      <c r="P62" s="150">
        <f t="shared" si="28"/>
        <v>0</v>
      </c>
      <c r="Q62" s="150">
        <f t="shared" si="25"/>
        <v>0</v>
      </c>
      <c r="R62" s="193" t="str">
        <f t="shared" si="24"/>
        <v/>
      </c>
    </row>
    <row r="63" spans="1:33" s="209" customFormat="1" ht="82.5" customHeight="1" x14ac:dyDescent="0.4">
      <c r="A63" s="206">
        <v>41030600</v>
      </c>
      <c r="B63" s="170" t="s">
        <v>225</v>
      </c>
      <c r="C63" s="170"/>
      <c r="D63" s="150">
        <v>4222.2</v>
      </c>
      <c r="E63" s="150">
        <v>1759.5</v>
      </c>
      <c r="F63" s="150">
        <v>1759.5</v>
      </c>
      <c r="G63" s="150">
        <f t="shared" si="26"/>
        <v>0</v>
      </c>
      <c r="H63" s="208">
        <f>IFERROR(F63/E63,"")</f>
        <v>1</v>
      </c>
      <c r="I63" s="150">
        <f>F63-D63</f>
        <v>-2462.6999999999998</v>
      </c>
      <c r="J63" s="208">
        <f>IFERROR(F63/D63,"")</f>
        <v>0.41672587750461848</v>
      </c>
      <c r="K63" s="150"/>
      <c r="L63" s="150"/>
      <c r="M63" s="150"/>
      <c r="N63" s="211"/>
      <c r="O63" s="150">
        <f t="shared" si="27"/>
        <v>4222.2</v>
      </c>
      <c r="P63" s="150">
        <f t="shared" si="28"/>
        <v>1759.5</v>
      </c>
      <c r="Q63" s="150">
        <f t="shared" si="25"/>
        <v>-2462.6999999999998</v>
      </c>
      <c r="R63" s="208">
        <f t="shared" si="24"/>
        <v>0.41672587750461848</v>
      </c>
    </row>
    <row r="64" spans="1:33" s="209" customFormat="1" ht="101.25" customHeight="1" x14ac:dyDescent="0.4">
      <c r="A64" s="206" t="s">
        <v>245</v>
      </c>
      <c r="B64" s="170" t="s">
        <v>246</v>
      </c>
      <c r="C64" s="170"/>
      <c r="D64" s="150">
        <v>71971.89</v>
      </c>
      <c r="E64" s="150">
        <v>58729.764000000003</v>
      </c>
      <c r="F64" s="150">
        <v>58729.764000000003</v>
      </c>
      <c r="G64" s="150">
        <f t="shared" si="26"/>
        <v>0</v>
      </c>
      <c r="H64" s="208">
        <f>IFERROR(F64/E64,"")</f>
        <v>1</v>
      </c>
      <c r="I64" s="150">
        <f>F64-D64</f>
        <v>-13242.125999999997</v>
      </c>
      <c r="J64" s="208">
        <f>IFERROR(F64/D64,"")</f>
        <v>0.81600975047341406</v>
      </c>
      <c r="K64" s="150"/>
      <c r="L64" s="150"/>
      <c r="M64" s="150"/>
      <c r="N64" s="211"/>
      <c r="O64" s="150">
        <f>D64+K64</f>
        <v>71971.89</v>
      </c>
      <c r="P64" s="150">
        <f>L64+F64</f>
        <v>58729.764000000003</v>
      </c>
      <c r="Q64" s="150">
        <f>P64-O64</f>
        <v>-13242.125999999997</v>
      </c>
      <c r="R64" s="208">
        <f>IFERROR(P64/O64,"")</f>
        <v>0.81600975047341406</v>
      </c>
    </row>
    <row r="65" spans="1:18" s="209" customFormat="1" ht="101.25" customHeight="1" x14ac:dyDescent="0.4">
      <c r="A65" s="206" t="s">
        <v>260</v>
      </c>
      <c r="B65" s="170" t="s">
        <v>261</v>
      </c>
      <c r="C65" s="170"/>
      <c r="D65" s="150"/>
      <c r="E65" s="150"/>
      <c r="F65" s="150"/>
      <c r="G65" s="150"/>
      <c r="H65" s="208"/>
      <c r="I65" s="150"/>
      <c r="J65" s="208"/>
      <c r="K65" s="150">
        <v>38221.720999999998</v>
      </c>
      <c r="L65" s="150">
        <v>1133.827</v>
      </c>
      <c r="M65" s="150">
        <f>L65-K65</f>
        <v>-37087.894</v>
      </c>
      <c r="N65" s="208">
        <f>IFERROR(L65/K65,"")</f>
        <v>2.9664467489572226E-2</v>
      </c>
      <c r="O65" s="150">
        <f>D65+K65</f>
        <v>38221.720999999998</v>
      </c>
      <c r="P65" s="150">
        <f>L65+F65</f>
        <v>1133.827</v>
      </c>
      <c r="Q65" s="150">
        <f>P65-O65</f>
        <v>-37087.894</v>
      </c>
      <c r="R65" s="208">
        <f>IFERROR(P65/O65,"")</f>
        <v>2.9664467489572226E-2</v>
      </c>
    </row>
    <row r="66" spans="1:18" s="209" customFormat="1" ht="82.5" customHeight="1" x14ac:dyDescent="0.4">
      <c r="A66" s="206" t="s">
        <v>231</v>
      </c>
      <c r="B66" s="170" t="s">
        <v>232</v>
      </c>
      <c r="C66" s="170"/>
      <c r="D66" s="150">
        <v>133972</v>
      </c>
      <c r="E66" s="150">
        <v>33493</v>
      </c>
      <c r="F66" s="150">
        <v>33493</v>
      </c>
      <c r="G66" s="150">
        <f t="shared" ref="G66:G86" si="29">F66-E66</f>
        <v>0</v>
      </c>
      <c r="H66" s="208">
        <f t="shared" ref="H66:H86" si="30">IFERROR(F66/E66,"")</f>
        <v>1</v>
      </c>
      <c r="I66" s="150">
        <f t="shared" ref="I66:I86" si="31">F66-D66</f>
        <v>-100479</v>
      </c>
      <c r="J66" s="208">
        <f t="shared" ref="J66:J86" si="32">IFERROR(F66/D66,"")</f>
        <v>0.25</v>
      </c>
      <c r="K66" s="150"/>
      <c r="L66" s="150"/>
      <c r="M66" s="150"/>
      <c r="N66" s="211"/>
      <c r="O66" s="150">
        <f t="shared" si="27"/>
        <v>133972</v>
      </c>
      <c r="P66" s="150">
        <f t="shared" si="28"/>
        <v>33493</v>
      </c>
      <c r="Q66" s="150">
        <f t="shared" ref="Q66:Q78" si="33">P66-O66</f>
        <v>-100479</v>
      </c>
      <c r="R66" s="208">
        <f t="shared" ref="R66:R78" si="34">IFERROR(P66/O66,"")</f>
        <v>0.25</v>
      </c>
    </row>
    <row r="67" spans="1:18" s="209" customFormat="1" ht="123.75" customHeight="1" x14ac:dyDescent="0.4">
      <c r="A67" s="206" t="s">
        <v>275</v>
      </c>
      <c r="B67" s="170" t="s">
        <v>276</v>
      </c>
      <c r="C67" s="170"/>
      <c r="D67" s="150">
        <v>27852.013999999999</v>
      </c>
      <c r="E67" s="150">
        <v>2757.3490000000002</v>
      </c>
      <c r="F67" s="150">
        <v>3295.1860000000001</v>
      </c>
      <c r="G67" s="150">
        <f>F67-E67</f>
        <v>537.83699999999999</v>
      </c>
      <c r="H67" s="208">
        <f>IFERROR(F67/E67,"")</f>
        <v>1.1950558307998007</v>
      </c>
      <c r="I67" s="150">
        <f>F67-D67</f>
        <v>-24556.827999999998</v>
      </c>
      <c r="J67" s="208">
        <f>IFERROR(F67/D67,"")</f>
        <v>0.1183105106869471</v>
      </c>
      <c r="K67" s="150"/>
      <c r="L67" s="150"/>
      <c r="M67" s="150"/>
      <c r="N67" s="211"/>
      <c r="O67" s="150">
        <f>D67+K67</f>
        <v>27852.013999999999</v>
      </c>
      <c r="P67" s="150">
        <f>L67+F67</f>
        <v>3295.1860000000001</v>
      </c>
      <c r="Q67" s="150">
        <f>P67-O67</f>
        <v>-24556.827999999998</v>
      </c>
      <c r="R67" s="208">
        <f>IFERROR(P67/O67,"")</f>
        <v>0.1183105106869471</v>
      </c>
    </row>
    <row r="68" spans="1:18" s="209" customFormat="1" ht="82.5" customHeight="1" x14ac:dyDescent="0.4">
      <c r="A68" s="206" t="s">
        <v>256</v>
      </c>
      <c r="B68" s="170" t="s">
        <v>257</v>
      </c>
      <c r="C68" s="170"/>
      <c r="D68" s="150">
        <v>632.44799999999998</v>
      </c>
      <c r="E68" s="150">
        <v>140.54400000000001</v>
      </c>
      <c r="F68" s="150">
        <v>140.54400000000001</v>
      </c>
      <c r="G68" s="150">
        <f>F68-E68</f>
        <v>0</v>
      </c>
      <c r="H68" s="208">
        <f>IFERROR(F68/E68,"")</f>
        <v>1</v>
      </c>
      <c r="I68" s="150">
        <f>F68-D68</f>
        <v>-491.904</v>
      </c>
      <c r="J68" s="208">
        <f>IFERROR(F68/D68,"")</f>
        <v>0.22222222222222224</v>
      </c>
      <c r="K68" s="150"/>
      <c r="L68" s="150"/>
      <c r="M68" s="150"/>
      <c r="N68" s="211"/>
      <c r="O68" s="150">
        <f>D68+K68</f>
        <v>632.44799999999998</v>
      </c>
      <c r="P68" s="150">
        <f>L68+F68</f>
        <v>140.54400000000001</v>
      </c>
      <c r="Q68" s="150">
        <f>P68-O68</f>
        <v>-491.904</v>
      </c>
      <c r="R68" s="208">
        <f>IFERROR(P68/O68,"")</f>
        <v>0.22222222222222224</v>
      </c>
    </row>
    <row r="69" spans="1:18" s="209" customFormat="1" ht="61.5" customHeight="1" x14ac:dyDescent="0.4">
      <c r="A69" s="206">
        <v>41033000</v>
      </c>
      <c r="B69" s="170" t="s">
        <v>242</v>
      </c>
      <c r="C69" s="170"/>
      <c r="D69" s="150">
        <v>23060</v>
      </c>
      <c r="E69" s="150">
        <v>9608.5</v>
      </c>
      <c r="F69" s="150">
        <v>9608.5</v>
      </c>
      <c r="G69" s="150">
        <f t="shared" si="29"/>
        <v>0</v>
      </c>
      <c r="H69" s="208">
        <f t="shared" si="30"/>
        <v>1</v>
      </c>
      <c r="I69" s="150">
        <f t="shared" si="31"/>
        <v>-13451.5</v>
      </c>
      <c r="J69" s="208">
        <f t="shared" si="32"/>
        <v>0.41667389418907197</v>
      </c>
      <c r="K69" s="150"/>
      <c r="L69" s="150"/>
      <c r="M69" s="150">
        <f t="shared" ref="M69:M87" si="35">L69-K69</f>
        <v>0</v>
      </c>
      <c r="N69" s="208" t="str">
        <f t="shared" ref="N69:N87" si="36">IFERROR(L69/K69,"")</f>
        <v/>
      </c>
      <c r="O69" s="150">
        <f t="shared" si="27"/>
        <v>23060</v>
      </c>
      <c r="P69" s="150">
        <f t="shared" si="28"/>
        <v>9608.5</v>
      </c>
      <c r="Q69" s="150">
        <f t="shared" si="33"/>
        <v>-13451.5</v>
      </c>
      <c r="R69" s="208">
        <f t="shared" si="34"/>
        <v>0.41667389418907197</v>
      </c>
    </row>
    <row r="70" spans="1:18" s="209" customFormat="1" ht="162.75" customHeight="1" x14ac:dyDescent="0.4">
      <c r="A70" s="239" t="s">
        <v>272</v>
      </c>
      <c r="B70" s="170" t="s">
        <v>278</v>
      </c>
      <c r="C70" s="170"/>
      <c r="D70" s="150">
        <v>7792.2</v>
      </c>
      <c r="E70" s="150">
        <v>7792.2</v>
      </c>
      <c r="F70" s="150">
        <v>7792.2</v>
      </c>
      <c r="G70" s="150">
        <f>F70-E70</f>
        <v>0</v>
      </c>
      <c r="H70" s="208">
        <f>IFERROR(F70/E70,"")</f>
        <v>1</v>
      </c>
      <c r="I70" s="150">
        <f>F70-D70</f>
        <v>0</v>
      </c>
      <c r="J70" s="208">
        <f>IFERROR(F70/D70,"")</f>
        <v>1</v>
      </c>
      <c r="K70" s="150"/>
      <c r="L70" s="150"/>
      <c r="M70" s="150"/>
      <c r="N70" s="208"/>
      <c r="O70" s="150">
        <f>D70+K70</f>
        <v>7792.2</v>
      </c>
      <c r="P70" s="150">
        <f>L70+F70</f>
        <v>7792.2</v>
      </c>
      <c r="Q70" s="150">
        <f>P70-O70</f>
        <v>0</v>
      </c>
      <c r="R70" s="208">
        <f>IFERROR(P70/O70,"")</f>
        <v>1</v>
      </c>
    </row>
    <row r="71" spans="1:18" s="209" customFormat="1" ht="160.5" customHeight="1" x14ac:dyDescent="0.4">
      <c r="A71" s="239" t="s">
        <v>273</v>
      </c>
      <c r="B71" s="170" t="s">
        <v>279</v>
      </c>
      <c r="C71" s="170"/>
      <c r="D71" s="150">
        <v>0</v>
      </c>
      <c r="E71" s="150">
        <v>0</v>
      </c>
      <c r="F71" s="150">
        <v>3140.8</v>
      </c>
      <c r="G71" s="150">
        <f>F71-E71</f>
        <v>3140.8</v>
      </c>
      <c r="H71" s="208" t="str">
        <f>IFERROR(F71/E71,"")</f>
        <v/>
      </c>
      <c r="I71" s="150">
        <f>F71-D71</f>
        <v>3140.8</v>
      </c>
      <c r="J71" s="208" t="str">
        <f>IFERROR(F71/D71,"")</f>
        <v/>
      </c>
      <c r="K71" s="150"/>
      <c r="L71" s="150"/>
      <c r="M71" s="150"/>
      <c r="N71" s="208"/>
      <c r="O71" s="150">
        <f>D71+K71</f>
        <v>0</v>
      </c>
      <c r="P71" s="150">
        <f>L71+F71</f>
        <v>3140.8</v>
      </c>
      <c r="Q71" s="150">
        <f>P71-O71</f>
        <v>3140.8</v>
      </c>
      <c r="R71" s="208" t="str">
        <f>IFERROR(P71/O71,"")</f>
        <v/>
      </c>
    </row>
    <row r="72" spans="1:18" s="209" customFormat="1" ht="124.5" customHeight="1" x14ac:dyDescent="0.4">
      <c r="A72" s="239" t="s">
        <v>274</v>
      </c>
      <c r="B72" s="170" t="s">
        <v>280</v>
      </c>
      <c r="C72" s="170"/>
      <c r="D72" s="150">
        <v>3450</v>
      </c>
      <c r="E72" s="150">
        <v>638.9</v>
      </c>
      <c r="F72" s="150">
        <v>638.9</v>
      </c>
      <c r="G72" s="150">
        <f>F72-E72</f>
        <v>0</v>
      </c>
      <c r="H72" s="208">
        <f>IFERROR(F72/E72,"")</f>
        <v>1</v>
      </c>
      <c r="I72" s="150">
        <f>F72-D72</f>
        <v>-2811.1</v>
      </c>
      <c r="J72" s="208">
        <f>IFERROR(F72/D72,"")</f>
        <v>0.18518840579710144</v>
      </c>
      <c r="K72" s="150"/>
      <c r="L72" s="150"/>
      <c r="M72" s="150"/>
      <c r="N72" s="208"/>
      <c r="O72" s="150">
        <f>D72+K72</f>
        <v>3450</v>
      </c>
      <c r="P72" s="150">
        <f>L72+F72</f>
        <v>638.9</v>
      </c>
      <c r="Q72" s="150">
        <f>P72-O72</f>
        <v>-2811.1</v>
      </c>
      <c r="R72" s="208">
        <f>IFERROR(P72/O72,"")</f>
        <v>0.18518840579710144</v>
      </c>
    </row>
    <row r="73" spans="1:18" s="209" customFormat="1" ht="44.25" customHeight="1" x14ac:dyDescent="0.4">
      <c r="A73" s="206" t="s">
        <v>192</v>
      </c>
      <c r="B73" s="170" t="s">
        <v>196</v>
      </c>
      <c r="C73" s="170"/>
      <c r="D73" s="150">
        <v>2008985.3</v>
      </c>
      <c r="E73" s="150">
        <v>1212221.3999999999</v>
      </c>
      <c r="F73" s="150">
        <v>1212221.3999999999</v>
      </c>
      <c r="G73" s="150">
        <f t="shared" si="29"/>
        <v>0</v>
      </c>
      <c r="H73" s="208">
        <f t="shared" si="30"/>
        <v>1</v>
      </c>
      <c r="I73" s="150">
        <f t="shared" si="31"/>
        <v>-796763.90000000014</v>
      </c>
      <c r="J73" s="208">
        <f t="shared" si="32"/>
        <v>0.60339983572801648</v>
      </c>
      <c r="K73" s="150">
        <v>3336.5</v>
      </c>
      <c r="L73" s="150">
        <v>3336.5</v>
      </c>
      <c r="M73" s="150">
        <f t="shared" si="35"/>
        <v>0</v>
      </c>
      <c r="N73" s="208">
        <f t="shared" si="36"/>
        <v>1</v>
      </c>
      <c r="O73" s="150">
        <f t="shared" si="27"/>
        <v>2012321.8</v>
      </c>
      <c r="P73" s="150">
        <f t="shared" si="28"/>
        <v>1215557.8999999999</v>
      </c>
      <c r="Q73" s="150">
        <f t="shared" si="33"/>
        <v>-796763.90000000014</v>
      </c>
      <c r="R73" s="208">
        <f t="shared" si="34"/>
        <v>0.60405741268618163</v>
      </c>
    </row>
    <row r="74" spans="1:18" s="1" customFormat="1" ht="146.25" hidden="1" customHeight="1" x14ac:dyDescent="0.4">
      <c r="A74" s="181" t="s">
        <v>193</v>
      </c>
      <c r="B74" s="170" t="s">
        <v>198</v>
      </c>
      <c r="C74" s="170"/>
      <c r="D74" s="150">
        <v>0</v>
      </c>
      <c r="E74" s="150">
        <v>0</v>
      </c>
      <c r="F74" s="150">
        <v>0</v>
      </c>
      <c r="G74" s="150">
        <f t="shared" si="29"/>
        <v>0</v>
      </c>
      <c r="H74" s="208" t="str">
        <f t="shared" si="30"/>
        <v/>
      </c>
      <c r="I74" s="150">
        <f t="shared" si="31"/>
        <v>0</v>
      </c>
      <c r="J74" s="208" t="str">
        <f t="shared" si="32"/>
        <v/>
      </c>
      <c r="K74" s="150"/>
      <c r="L74" s="150"/>
      <c r="M74" s="150">
        <f t="shared" si="35"/>
        <v>0</v>
      </c>
      <c r="N74" s="192" t="str">
        <f t="shared" si="36"/>
        <v/>
      </c>
      <c r="O74" s="150">
        <f t="shared" si="27"/>
        <v>0</v>
      </c>
      <c r="P74" s="150">
        <f t="shared" si="28"/>
        <v>0</v>
      </c>
      <c r="Q74" s="150">
        <f t="shared" si="33"/>
        <v>0</v>
      </c>
      <c r="R74" s="208" t="str">
        <f t="shared" si="34"/>
        <v/>
      </c>
    </row>
    <row r="75" spans="1:18" s="1" customFormat="1" ht="77.25" hidden="1" customHeight="1" x14ac:dyDescent="0.4">
      <c r="A75" s="181">
        <v>41034500</v>
      </c>
      <c r="B75" s="170" t="s">
        <v>213</v>
      </c>
      <c r="C75" s="170"/>
      <c r="D75" s="150">
        <v>0</v>
      </c>
      <c r="E75" s="150">
        <v>0</v>
      </c>
      <c r="F75" s="150">
        <v>0</v>
      </c>
      <c r="G75" s="150">
        <f t="shared" si="29"/>
        <v>0</v>
      </c>
      <c r="H75" s="208" t="str">
        <f t="shared" si="30"/>
        <v/>
      </c>
      <c r="I75" s="150">
        <f t="shared" si="31"/>
        <v>0</v>
      </c>
      <c r="J75" s="208" t="str">
        <f t="shared" si="32"/>
        <v/>
      </c>
      <c r="K75" s="150"/>
      <c r="L75" s="150"/>
      <c r="M75" s="150">
        <f t="shared" si="35"/>
        <v>0</v>
      </c>
      <c r="N75" s="193" t="str">
        <f t="shared" si="36"/>
        <v/>
      </c>
      <c r="O75" s="150">
        <f t="shared" si="27"/>
        <v>0</v>
      </c>
      <c r="P75" s="150">
        <f t="shared" si="28"/>
        <v>0</v>
      </c>
      <c r="Q75" s="150">
        <f t="shared" si="33"/>
        <v>0</v>
      </c>
      <c r="R75" s="208" t="str">
        <f t="shared" si="34"/>
        <v/>
      </c>
    </row>
    <row r="76" spans="1:18" s="1" customFormat="1" ht="77.25" hidden="1" customHeight="1" x14ac:dyDescent="0.4">
      <c r="A76" s="181">
        <v>41035200</v>
      </c>
      <c r="B76" s="170" t="s">
        <v>214</v>
      </c>
      <c r="C76" s="170"/>
      <c r="D76" s="150">
        <v>0</v>
      </c>
      <c r="E76" s="150">
        <v>0</v>
      </c>
      <c r="F76" s="150">
        <v>0</v>
      </c>
      <c r="G76" s="150">
        <f t="shared" si="29"/>
        <v>0</v>
      </c>
      <c r="H76" s="208" t="str">
        <f t="shared" si="30"/>
        <v/>
      </c>
      <c r="I76" s="150">
        <f t="shared" si="31"/>
        <v>0</v>
      </c>
      <c r="J76" s="208" t="str">
        <f t="shared" si="32"/>
        <v/>
      </c>
      <c r="K76" s="150"/>
      <c r="L76" s="150"/>
      <c r="M76" s="150">
        <f t="shared" si="35"/>
        <v>0</v>
      </c>
      <c r="N76" s="192" t="str">
        <f t="shared" si="36"/>
        <v/>
      </c>
      <c r="O76" s="150">
        <f t="shared" si="27"/>
        <v>0</v>
      </c>
      <c r="P76" s="150">
        <f t="shared" si="28"/>
        <v>0</v>
      </c>
      <c r="Q76" s="150">
        <f t="shared" si="33"/>
        <v>0</v>
      </c>
      <c r="R76" s="208" t="str">
        <f t="shared" si="34"/>
        <v/>
      </c>
    </row>
    <row r="77" spans="1:18" s="1" customFormat="1" ht="82.5" hidden="1" customHeight="1" x14ac:dyDescent="0.4">
      <c r="A77" s="181">
        <v>41035300</v>
      </c>
      <c r="B77" s="170" t="s">
        <v>222</v>
      </c>
      <c r="C77" s="170"/>
      <c r="D77" s="150">
        <v>0</v>
      </c>
      <c r="E77" s="150">
        <v>0</v>
      </c>
      <c r="F77" s="150">
        <v>0</v>
      </c>
      <c r="G77" s="150">
        <f t="shared" si="29"/>
        <v>0</v>
      </c>
      <c r="H77" s="208" t="str">
        <f t="shared" si="30"/>
        <v/>
      </c>
      <c r="I77" s="150">
        <f t="shared" si="31"/>
        <v>0</v>
      </c>
      <c r="J77" s="208" t="str">
        <f t="shared" si="32"/>
        <v/>
      </c>
      <c r="K77" s="150"/>
      <c r="L77" s="150"/>
      <c r="M77" s="150">
        <f t="shared" si="35"/>
        <v>0</v>
      </c>
      <c r="N77" s="192" t="str">
        <f t="shared" si="36"/>
        <v/>
      </c>
      <c r="O77" s="150">
        <f t="shared" si="27"/>
        <v>0</v>
      </c>
      <c r="P77" s="150">
        <f t="shared" si="28"/>
        <v>0</v>
      </c>
      <c r="Q77" s="150">
        <f t="shared" si="33"/>
        <v>0</v>
      </c>
      <c r="R77" s="208" t="str">
        <f t="shared" si="34"/>
        <v/>
      </c>
    </row>
    <row r="78" spans="1:18" s="1" customFormat="1" ht="63" x14ac:dyDescent="0.4">
      <c r="A78" s="181" t="s">
        <v>194</v>
      </c>
      <c r="B78" s="170" t="s">
        <v>199</v>
      </c>
      <c r="C78" s="170"/>
      <c r="D78" s="150">
        <v>11879.1</v>
      </c>
      <c r="E78" s="150">
        <v>5942.7</v>
      </c>
      <c r="F78" s="150">
        <v>5942.7</v>
      </c>
      <c r="G78" s="150">
        <f t="shared" si="29"/>
        <v>0</v>
      </c>
      <c r="H78" s="208">
        <f t="shared" si="30"/>
        <v>1</v>
      </c>
      <c r="I78" s="150">
        <f t="shared" si="31"/>
        <v>-5936.4000000000005</v>
      </c>
      <c r="J78" s="208">
        <f t="shared" si="32"/>
        <v>0.50026517160390938</v>
      </c>
      <c r="K78" s="150"/>
      <c r="L78" s="150"/>
      <c r="M78" s="150">
        <f t="shared" si="35"/>
        <v>0</v>
      </c>
      <c r="N78" s="193" t="str">
        <f t="shared" si="36"/>
        <v/>
      </c>
      <c r="O78" s="150">
        <f t="shared" si="27"/>
        <v>11879.1</v>
      </c>
      <c r="P78" s="150">
        <f t="shared" si="28"/>
        <v>5942.7</v>
      </c>
      <c r="Q78" s="150">
        <f t="shared" si="33"/>
        <v>-5936.4000000000005</v>
      </c>
      <c r="R78" s="208">
        <f t="shared" si="34"/>
        <v>0.50026517160390938</v>
      </c>
    </row>
    <row r="79" spans="1:18" s="1" customFormat="1" ht="81" hidden="1" customHeight="1" x14ac:dyDescent="0.4">
      <c r="A79" s="181">
        <v>41035500</v>
      </c>
      <c r="B79" s="170" t="s">
        <v>215</v>
      </c>
      <c r="C79" s="170"/>
      <c r="D79" s="150"/>
      <c r="E79" s="150"/>
      <c r="F79" s="150"/>
      <c r="G79" s="150">
        <f t="shared" si="29"/>
        <v>0</v>
      </c>
      <c r="H79" s="208" t="str">
        <f t="shared" si="30"/>
        <v/>
      </c>
      <c r="I79" s="150">
        <f t="shared" si="31"/>
        <v>0</v>
      </c>
      <c r="J79" s="208" t="str">
        <f t="shared" si="32"/>
        <v/>
      </c>
      <c r="K79" s="150"/>
      <c r="L79" s="150"/>
      <c r="M79" s="150">
        <f t="shared" si="35"/>
        <v>0</v>
      </c>
      <c r="N79" s="192" t="str">
        <f t="shared" si="36"/>
        <v/>
      </c>
      <c r="O79" s="150">
        <f t="shared" ref="O79:O88" si="37">D79+K79</f>
        <v>0</v>
      </c>
      <c r="P79" s="150">
        <f t="shared" ref="P79:P88" si="38">L79+F79</f>
        <v>0</v>
      </c>
      <c r="Q79" s="150">
        <f t="shared" ref="Q79:Q88" si="39">P79-O79</f>
        <v>0</v>
      </c>
      <c r="R79" s="208" t="str">
        <f t="shared" ref="R79:R88" si="40">IFERROR(P79/O79,"")</f>
        <v/>
      </c>
    </row>
    <row r="80" spans="1:18" s="1" customFormat="1" ht="101.25" hidden="1" customHeight="1" x14ac:dyDescent="0.4">
      <c r="A80" s="181">
        <v>41035600</v>
      </c>
      <c r="B80" s="170" t="s">
        <v>216</v>
      </c>
      <c r="C80" s="170"/>
      <c r="D80" s="150"/>
      <c r="E80" s="150"/>
      <c r="F80" s="150"/>
      <c r="G80" s="150">
        <f t="shared" si="29"/>
        <v>0</v>
      </c>
      <c r="H80" s="208" t="str">
        <f t="shared" si="30"/>
        <v/>
      </c>
      <c r="I80" s="150">
        <f t="shared" si="31"/>
        <v>0</v>
      </c>
      <c r="J80" s="208" t="str">
        <f t="shared" si="32"/>
        <v/>
      </c>
      <c r="K80" s="150"/>
      <c r="L80" s="150"/>
      <c r="M80" s="150">
        <f t="shared" si="35"/>
        <v>0</v>
      </c>
      <c r="N80" s="192" t="str">
        <f t="shared" si="36"/>
        <v/>
      </c>
      <c r="O80" s="150">
        <f t="shared" si="37"/>
        <v>0</v>
      </c>
      <c r="P80" s="150">
        <f t="shared" si="38"/>
        <v>0</v>
      </c>
      <c r="Q80" s="150">
        <f t="shared" si="39"/>
        <v>0</v>
      </c>
      <c r="R80" s="208" t="str">
        <f t="shared" si="40"/>
        <v/>
      </c>
    </row>
    <row r="81" spans="1:33" s="1" customFormat="1" ht="126" x14ac:dyDescent="0.4">
      <c r="A81" s="181" t="s">
        <v>233</v>
      </c>
      <c r="B81" s="170" t="s">
        <v>234</v>
      </c>
      <c r="C81" s="170"/>
      <c r="D81" s="150">
        <v>7895.8</v>
      </c>
      <c r="E81" s="150">
        <v>4637.5</v>
      </c>
      <c r="F81" s="150">
        <v>4637.5</v>
      </c>
      <c r="G81" s="150">
        <f t="shared" si="29"/>
        <v>0</v>
      </c>
      <c r="H81" s="208">
        <f t="shared" si="30"/>
        <v>1</v>
      </c>
      <c r="I81" s="150">
        <f t="shared" si="31"/>
        <v>-3258.3</v>
      </c>
      <c r="J81" s="208">
        <f t="shared" si="32"/>
        <v>0.58733757187365432</v>
      </c>
      <c r="K81" s="150"/>
      <c r="L81" s="150"/>
      <c r="M81" s="150"/>
      <c r="N81" s="192"/>
      <c r="O81" s="150">
        <f t="shared" si="37"/>
        <v>7895.8</v>
      </c>
      <c r="P81" s="150">
        <f t="shared" si="38"/>
        <v>4637.5</v>
      </c>
      <c r="Q81" s="150">
        <f t="shared" si="39"/>
        <v>-3258.3</v>
      </c>
      <c r="R81" s="208">
        <f t="shared" si="40"/>
        <v>0.58733757187365432</v>
      </c>
    </row>
    <row r="82" spans="1:33" s="1" customFormat="1" ht="105" x14ac:dyDescent="0.4">
      <c r="A82" s="181" t="s">
        <v>235</v>
      </c>
      <c r="B82" s="170" t="s">
        <v>277</v>
      </c>
      <c r="C82" s="170"/>
      <c r="D82" s="150">
        <v>58481.5</v>
      </c>
      <c r="E82" s="150">
        <v>16519.900000000001</v>
      </c>
      <c r="F82" s="150">
        <v>16519.900000000001</v>
      </c>
      <c r="G82" s="150">
        <f t="shared" si="29"/>
        <v>0</v>
      </c>
      <c r="H82" s="208">
        <f t="shared" si="30"/>
        <v>1</v>
      </c>
      <c r="I82" s="150">
        <f t="shared" si="31"/>
        <v>-41961.599999999999</v>
      </c>
      <c r="J82" s="208">
        <f t="shared" si="32"/>
        <v>0.28248078452160086</v>
      </c>
      <c r="K82" s="150"/>
      <c r="L82" s="150"/>
      <c r="M82" s="150">
        <f t="shared" si="35"/>
        <v>0</v>
      </c>
      <c r="N82" s="192" t="str">
        <f t="shared" si="36"/>
        <v/>
      </c>
      <c r="O82" s="150">
        <f t="shared" si="37"/>
        <v>58481.5</v>
      </c>
      <c r="P82" s="150">
        <f t="shared" si="38"/>
        <v>16519.900000000001</v>
      </c>
      <c r="Q82" s="150">
        <f t="shared" si="39"/>
        <v>-41961.599999999999</v>
      </c>
      <c r="R82" s="208">
        <f t="shared" si="40"/>
        <v>0.28248078452160086</v>
      </c>
    </row>
    <row r="83" spans="1:33" s="1" customFormat="1" ht="63" x14ac:dyDescent="0.4">
      <c r="A83" s="181" t="s">
        <v>236</v>
      </c>
      <c r="B83" s="170" t="s">
        <v>237</v>
      </c>
      <c r="C83" s="170"/>
      <c r="D83" s="150">
        <v>137421.5</v>
      </c>
      <c r="E83" s="150">
        <v>114192</v>
      </c>
      <c r="F83" s="150">
        <v>114520.5</v>
      </c>
      <c r="G83" s="150">
        <f t="shared" si="29"/>
        <v>328.5</v>
      </c>
      <c r="H83" s="208">
        <f t="shared" si="30"/>
        <v>1.0028767339218159</v>
      </c>
      <c r="I83" s="150">
        <f t="shared" si="31"/>
        <v>-22901</v>
      </c>
      <c r="J83" s="208">
        <f t="shared" si="32"/>
        <v>0.83335213194441915</v>
      </c>
      <c r="K83" s="150"/>
      <c r="L83" s="150"/>
      <c r="M83" s="150"/>
      <c r="N83" s="192"/>
      <c r="O83" s="150">
        <f t="shared" si="37"/>
        <v>137421.5</v>
      </c>
      <c r="P83" s="150">
        <f t="shared" si="38"/>
        <v>114520.5</v>
      </c>
      <c r="Q83" s="150">
        <f t="shared" si="39"/>
        <v>-22901</v>
      </c>
      <c r="R83" s="208">
        <f t="shared" si="40"/>
        <v>0.83335213194441915</v>
      </c>
    </row>
    <row r="84" spans="1:33" s="1" customFormat="1" ht="303.75" hidden="1" customHeight="1" x14ac:dyDescent="0.4">
      <c r="A84" s="181">
        <v>41036400</v>
      </c>
      <c r="B84" s="170" t="s">
        <v>217</v>
      </c>
      <c r="C84" s="170"/>
      <c r="D84" s="150"/>
      <c r="E84" s="150"/>
      <c r="F84" s="150"/>
      <c r="G84" s="150">
        <f t="shared" si="29"/>
        <v>0</v>
      </c>
      <c r="H84" s="208" t="str">
        <f t="shared" si="30"/>
        <v/>
      </c>
      <c r="I84" s="150">
        <f t="shared" si="31"/>
        <v>0</v>
      </c>
      <c r="J84" s="208" t="str">
        <f t="shared" si="32"/>
        <v/>
      </c>
      <c r="K84" s="150"/>
      <c r="L84" s="150"/>
      <c r="M84" s="150">
        <f t="shared" si="35"/>
        <v>0</v>
      </c>
      <c r="N84" s="192" t="str">
        <f t="shared" si="36"/>
        <v/>
      </c>
      <c r="O84" s="150">
        <f t="shared" si="37"/>
        <v>0</v>
      </c>
      <c r="P84" s="150">
        <f t="shared" si="38"/>
        <v>0</v>
      </c>
      <c r="Q84" s="150">
        <f t="shared" si="39"/>
        <v>0</v>
      </c>
      <c r="R84" s="208" t="str">
        <f t="shared" si="40"/>
        <v/>
      </c>
    </row>
    <row r="85" spans="1:33" s="1" customFormat="1" ht="60.75" hidden="1" customHeight="1" x14ac:dyDescent="0.4">
      <c r="A85" s="181">
        <v>41037000</v>
      </c>
      <c r="B85" s="170" t="s">
        <v>223</v>
      </c>
      <c r="C85" s="170"/>
      <c r="D85" s="150"/>
      <c r="E85" s="150"/>
      <c r="F85" s="150"/>
      <c r="G85" s="150">
        <f t="shared" si="29"/>
        <v>0</v>
      </c>
      <c r="H85" s="208" t="str">
        <f t="shared" si="30"/>
        <v/>
      </c>
      <c r="I85" s="150">
        <f t="shared" si="31"/>
        <v>0</v>
      </c>
      <c r="J85" s="208" t="str">
        <f t="shared" si="32"/>
        <v/>
      </c>
      <c r="K85" s="150"/>
      <c r="L85" s="150"/>
      <c r="M85" s="150">
        <f t="shared" si="35"/>
        <v>0</v>
      </c>
      <c r="N85" s="192" t="str">
        <f t="shared" si="36"/>
        <v/>
      </c>
      <c r="O85" s="150">
        <f t="shared" si="37"/>
        <v>0</v>
      </c>
      <c r="P85" s="150">
        <f t="shared" si="38"/>
        <v>0</v>
      </c>
      <c r="Q85" s="150">
        <f t="shared" si="39"/>
        <v>0</v>
      </c>
      <c r="R85" s="208" t="str">
        <f t="shared" si="40"/>
        <v/>
      </c>
    </row>
    <row r="86" spans="1:33" s="1" customFormat="1" ht="84" x14ac:dyDescent="0.4">
      <c r="A86" s="181">
        <v>41037200</v>
      </c>
      <c r="B86" s="170" t="s">
        <v>218</v>
      </c>
      <c r="C86" s="170"/>
      <c r="D86" s="150">
        <v>4569.7</v>
      </c>
      <c r="E86" s="150">
        <v>3198.9</v>
      </c>
      <c r="F86" s="150">
        <v>3198.9</v>
      </c>
      <c r="G86" s="150">
        <f t="shared" si="29"/>
        <v>0</v>
      </c>
      <c r="H86" s="208">
        <f t="shared" si="30"/>
        <v>1</v>
      </c>
      <c r="I86" s="150">
        <f t="shared" si="31"/>
        <v>-1370.7999999999997</v>
      </c>
      <c r="J86" s="208">
        <f t="shared" si="32"/>
        <v>0.70002407160207458</v>
      </c>
      <c r="K86" s="150">
        <v>0</v>
      </c>
      <c r="L86" s="150">
        <v>0</v>
      </c>
      <c r="M86" s="150">
        <f t="shared" si="35"/>
        <v>0</v>
      </c>
      <c r="N86" s="192" t="str">
        <f t="shared" si="36"/>
        <v/>
      </c>
      <c r="O86" s="150">
        <f t="shared" si="37"/>
        <v>4569.7</v>
      </c>
      <c r="P86" s="150">
        <f t="shared" si="38"/>
        <v>3198.9</v>
      </c>
      <c r="Q86" s="150">
        <f t="shared" si="39"/>
        <v>-1370.7999999999997</v>
      </c>
      <c r="R86" s="208">
        <f t="shared" si="40"/>
        <v>0.70002407160207458</v>
      </c>
    </row>
    <row r="87" spans="1:33" s="1" customFormat="1" ht="126" hidden="1" x14ac:dyDescent="0.4">
      <c r="A87" s="181" t="s">
        <v>195</v>
      </c>
      <c r="B87" s="170" t="s">
        <v>197</v>
      </c>
      <c r="C87" s="107"/>
      <c r="D87" s="150"/>
      <c r="E87" s="150"/>
      <c r="F87" s="150"/>
      <c r="G87" s="150">
        <f>F87-E87</f>
        <v>0</v>
      </c>
      <c r="H87" s="208" t="str">
        <f>IFERROR(F87/E87,"")</f>
        <v/>
      </c>
      <c r="I87" s="150">
        <f>F87-D87</f>
        <v>0</v>
      </c>
      <c r="J87" s="208" t="str">
        <f>IFERROR(F87/D87,"")</f>
        <v/>
      </c>
      <c r="K87" s="150">
        <v>0</v>
      </c>
      <c r="L87" s="150">
        <v>0</v>
      </c>
      <c r="M87" s="150">
        <f t="shared" si="35"/>
        <v>0</v>
      </c>
      <c r="N87" s="193" t="str">
        <f t="shared" si="36"/>
        <v/>
      </c>
      <c r="O87" s="150">
        <f t="shared" si="37"/>
        <v>0</v>
      </c>
      <c r="P87" s="150">
        <f t="shared" si="38"/>
        <v>0</v>
      </c>
      <c r="Q87" s="150">
        <f t="shared" si="39"/>
        <v>0</v>
      </c>
      <c r="R87" s="208" t="str">
        <f t="shared" si="40"/>
        <v/>
      </c>
    </row>
    <row r="88" spans="1:33" s="1" customFormat="1" ht="88.5" customHeight="1" x14ac:dyDescent="0.4">
      <c r="A88" s="181" t="s">
        <v>247</v>
      </c>
      <c r="B88" s="170" t="s">
        <v>248</v>
      </c>
      <c r="C88" s="170"/>
      <c r="D88" s="150"/>
      <c r="E88" s="150"/>
      <c r="F88" s="150"/>
      <c r="G88" s="150">
        <f>F88-E88</f>
        <v>0</v>
      </c>
      <c r="H88" s="208" t="str">
        <f>IFERROR(F88/E88,"")</f>
        <v/>
      </c>
      <c r="I88" s="150">
        <f>F88-D88</f>
        <v>0</v>
      </c>
      <c r="J88" s="208" t="str">
        <f>IFERROR(F88/D88,"")</f>
        <v/>
      </c>
      <c r="K88" s="150">
        <v>1946.6</v>
      </c>
      <c r="L88" s="150">
        <v>1954.5</v>
      </c>
      <c r="M88" s="150">
        <f>L88-K88</f>
        <v>7.9000000000000909</v>
      </c>
      <c r="N88" s="208">
        <f>IFERROR(L88/K88,"")</f>
        <v>1.0040583581629507</v>
      </c>
      <c r="O88" s="150">
        <f t="shared" si="37"/>
        <v>1946.6</v>
      </c>
      <c r="P88" s="150">
        <f t="shared" si="38"/>
        <v>1954.5</v>
      </c>
      <c r="Q88" s="150">
        <f t="shared" si="39"/>
        <v>7.9000000000000909</v>
      </c>
      <c r="R88" s="208">
        <f t="shared" si="40"/>
        <v>1.0040583581629507</v>
      </c>
    </row>
    <row r="89" spans="1:33" s="1" customFormat="1" ht="63" x14ac:dyDescent="0.4">
      <c r="A89" s="181" t="s">
        <v>258</v>
      </c>
      <c r="B89" s="170" t="s">
        <v>259</v>
      </c>
      <c r="C89" s="238"/>
      <c r="D89" s="150">
        <v>67754</v>
      </c>
      <c r="E89" s="150">
        <v>24259.4</v>
      </c>
      <c r="F89" s="150">
        <v>24259.4</v>
      </c>
      <c r="G89" s="150">
        <f>F89-E89</f>
        <v>0</v>
      </c>
      <c r="H89" s="208">
        <f>IFERROR(F89/E89,"")</f>
        <v>1</v>
      </c>
      <c r="I89" s="150">
        <f>F89-D89</f>
        <v>-43494.6</v>
      </c>
      <c r="J89" s="208">
        <f>IFERROR(F89/D89,"")</f>
        <v>0.35805118516987927</v>
      </c>
      <c r="K89" s="150"/>
      <c r="L89" s="150"/>
      <c r="M89" s="150"/>
      <c r="N89" s="208"/>
      <c r="O89" s="150">
        <f>D89+K89</f>
        <v>67754</v>
      </c>
      <c r="P89" s="150">
        <f>L89+F89</f>
        <v>24259.4</v>
      </c>
      <c r="Q89" s="150">
        <f>P89-O89</f>
        <v>-43494.6</v>
      </c>
      <c r="R89" s="208">
        <f>IFERROR(P89/O89,"")</f>
        <v>0.35805118516987927</v>
      </c>
    </row>
    <row r="90" spans="1:33" ht="20.399999999999999" x14ac:dyDescent="0.35">
      <c r="A90" s="87">
        <v>900102</v>
      </c>
      <c r="B90" s="120" t="s">
        <v>22</v>
      </c>
      <c r="C90" s="120"/>
      <c r="D90" s="167">
        <f>D52+D53</f>
        <v>11101858.1314</v>
      </c>
      <c r="E90" s="167">
        <f>E52+E53</f>
        <v>5001251.5769600002</v>
      </c>
      <c r="F90" s="167">
        <f>F53+F52</f>
        <v>5217913.8740100004</v>
      </c>
      <c r="G90" s="167">
        <f t="shared" si="5"/>
        <v>216662.29705000017</v>
      </c>
      <c r="H90" s="174">
        <f t="shared" ref="H90:H97" si="41">IFERROR(F90/E90,"")</f>
        <v>1.0433216153428735</v>
      </c>
      <c r="I90" s="167">
        <f t="shared" ref="I90:I97" si="42">F90-D90</f>
        <v>-5883944.2573899999</v>
      </c>
      <c r="J90" s="174">
        <f>IFERROR(F90/D90,"")</f>
        <v>0.47000365274456946</v>
      </c>
      <c r="K90" s="167">
        <f>K53+K52</f>
        <v>1089101.5891499999</v>
      </c>
      <c r="L90" s="167">
        <f>L53+L52</f>
        <v>473665.09845000005</v>
      </c>
      <c r="M90" s="167">
        <f>L90-K90</f>
        <v>-615436.49069999985</v>
      </c>
      <c r="N90" s="174">
        <f>IFERROR(L90/K90,"")</f>
        <v>0.43491360509323712</v>
      </c>
      <c r="O90" s="167">
        <f>D90+K90</f>
        <v>12190959.720550001</v>
      </c>
      <c r="P90" s="167">
        <f>F90+L90</f>
        <v>5691578.9724600008</v>
      </c>
      <c r="Q90" s="167">
        <f t="shared" ref="Q90:Q96" si="43">P90-O90</f>
        <v>-6499380.7480899999</v>
      </c>
      <c r="R90" s="174">
        <f>IFERROR(P90/O90,"")</f>
        <v>0.46686881943066766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s="1" customFormat="1" ht="46.8" hidden="1" x14ac:dyDescent="0.35">
      <c r="A91" s="13" t="s">
        <v>97</v>
      </c>
      <c r="B91" s="17" t="s">
        <v>94</v>
      </c>
      <c r="C91" s="44"/>
      <c r="D91" s="95"/>
      <c r="E91" s="95"/>
      <c r="F91" s="95"/>
      <c r="G91" s="95"/>
      <c r="H91" s="174" t="str">
        <f t="shared" si="41"/>
        <v/>
      </c>
      <c r="I91" s="95">
        <f t="shared" si="42"/>
        <v>0</v>
      </c>
      <c r="J91" s="95" t="e">
        <f t="shared" ref="J91:J97" si="44">F91/D91*100</f>
        <v>#DIV/0!</v>
      </c>
      <c r="K91" s="249">
        <v>0</v>
      </c>
      <c r="L91" s="249">
        <v>0</v>
      </c>
      <c r="M91" s="96"/>
      <c r="N91" s="96"/>
      <c r="O91" s="97">
        <f t="shared" ref="O91:O97" si="45">D91+K91</f>
        <v>0</v>
      </c>
      <c r="P91" s="97">
        <f t="shared" ref="P91:P97" si="46">L91+F91</f>
        <v>0</v>
      </c>
      <c r="Q91" s="97">
        <f t="shared" si="43"/>
        <v>0</v>
      </c>
      <c r="R91" s="97" t="e">
        <f t="shared" ref="R91:R97" si="47">P91/O91*100</f>
        <v>#DIV/0!</v>
      </c>
    </row>
    <row r="92" spans="1:33" s="1" customFormat="1" ht="31.2" hidden="1" x14ac:dyDescent="0.35">
      <c r="A92" s="13" t="s">
        <v>98</v>
      </c>
      <c r="B92" s="17" t="s">
        <v>95</v>
      </c>
      <c r="C92" s="44"/>
      <c r="D92" s="95"/>
      <c r="E92" s="95"/>
      <c r="F92" s="95"/>
      <c r="G92" s="95"/>
      <c r="H92" s="174" t="str">
        <f t="shared" si="41"/>
        <v/>
      </c>
      <c r="I92" s="95">
        <f t="shared" si="42"/>
        <v>0</v>
      </c>
      <c r="J92" s="95" t="e">
        <f t="shared" si="44"/>
        <v>#DIV/0!</v>
      </c>
      <c r="K92" s="249">
        <v>0</v>
      </c>
      <c r="L92" s="249">
        <v>0</v>
      </c>
      <c r="M92" s="96"/>
      <c r="N92" s="96"/>
      <c r="O92" s="97">
        <f t="shared" si="45"/>
        <v>0</v>
      </c>
      <c r="P92" s="97">
        <f t="shared" si="46"/>
        <v>0</v>
      </c>
      <c r="Q92" s="97">
        <f t="shared" si="43"/>
        <v>0</v>
      </c>
      <c r="R92" s="97" t="e">
        <f t="shared" si="47"/>
        <v>#DIV/0!</v>
      </c>
    </row>
    <row r="93" spans="1:33" s="1" customFormat="1" ht="46.8" hidden="1" x14ac:dyDescent="0.35">
      <c r="A93" s="13" t="s">
        <v>92</v>
      </c>
      <c r="B93" s="17" t="s">
        <v>99</v>
      </c>
      <c r="C93" s="44"/>
      <c r="D93" s="95"/>
      <c r="E93" s="95"/>
      <c r="F93" s="95"/>
      <c r="G93" s="95"/>
      <c r="H93" s="174" t="str">
        <f t="shared" si="41"/>
        <v/>
      </c>
      <c r="I93" s="95">
        <f t="shared" si="42"/>
        <v>0</v>
      </c>
      <c r="J93" s="95" t="e">
        <f t="shared" si="44"/>
        <v>#DIV/0!</v>
      </c>
      <c r="K93" s="250"/>
      <c r="L93" s="250">
        <v>0</v>
      </c>
      <c r="M93" s="95">
        <f>L93-K93</f>
        <v>0</v>
      </c>
      <c r="N93" s="96" t="e">
        <f>L93/K93*100</f>
        <v>#DIV/0!</v>
      </c>
      <c r="O93" s="97">
        <f t="shared" si="45"/>
        <v>0</v>
      </c>
      <c r="P93" s="97">
        <f t="shared" si="46"/>
        <v>0</v>
      </c>
      <c r="Q93" s="97">
        <f t="shared" si="43"/>
        <v>0</v>
      </c>
      <c r="R93" s="97" t="e">
        <f t="shared" si="47"/>
        <v>#DIV/0!</v>
      </c>
    </row>
    <row r="94" spans="1:33" s="1" customFormat="1" ht="20.399999999999999" hidden="1" x14ac:dyDescent="0.35">
      <c r="A94" s="13" t="s">
        <v>93</v>
      </c>
      <c r="B94" s="17" t="s">
        <v>96</v>
      </c>
      <c r="C94" s="44"/>
      <c r="D94" s="95"/>
      <c r="E94" s="95"/>
      <c r="F94" s="95"/>
      <c r="G94" s="95"/>
      <c r="H94" s="174" t="str">
        <f t="shared" si="41"/>
        <v/>
      </c>
      <c r="I94" s="95">
        <f t="shared" si="42"/>
        <v>0</v>
      </c>
      <c r="J94" s="95" t="e">
        <f t="shared" si="44"/>
        <v>#DIV/0!</v>
      </c>
      <c r="K94" s="250">
        <v>14155.1</v>
      </c>
      <c r="L94" s="250">
        <v>14356.1</v>
      </c>
      <c r="M94" s="95">
        <f>L94-K94</f>
        <v>201</v>
      </c>
      <c r="N94" s="95">
        <f>L94/K94*100</f>
        <v>101.41998290368844</v>
      </c>
      <c r="O94" s="97">
        <f t="shared" si="45"/>
        <v>14155.1</v>
      </c>
      <c r="P94" s="97">
        <f t="shared" si="46"/>
        <v>14356.1</v>
      </c>
      <c r="Q94" s="97">
        <f t="shared" si="43"/>
        <v>201</v>
      </c>
      <c r="R94" s="97">
        <f t="shared" si="47"/>
        <v>101.41998290368844</v>
      </c>
    </row>
    <row r="95" spans="1:33" ht="31.2" hidden="1" x14ac:dyDescent="0.35">
      <c r="A95" s="4">
        <v>43000000</v>
      </c>
      <c r="B95" s="6" t="s">
        <v>79</v>
      </c>
      <c r="C95" s="7">
        <f>C96</f>
        <v>0</v>
      </c>
      <c r="D95" s="98"/>
      <c r="E95" s="98"/>
      <c r="F95" s="98">
        <f>F96</f>
        <v>0</v>
      </c>
      <c r="G95" s="98"/>
      <c r="H95" s="174" t="str">
        <f t="shared" si="41"/>
        <v/>
      </c>
      <c r="I95" s="98">
        <f t="shared" si="42"/>
        <v>0</v>
      </c>
      <c r="J95" s="98" t="e">
        <f t="shared" si="44"/>
        <v>#DIV/0!</v>
      </c>
      <c r="K95" s="251">
        <f>K96</f>
        <v>0</v>
      </c>
      <c r="L95" s="251">
        <f>L96</f>
        <v>0</v>
      </c>
      <c r="M95" s="98">
        <f>L95-K95</f>
        <v>0</v>
      </c>
      <c r="N95" s="98" t="e">
        <f>L95/K95*100</f>
        <v>#DIV/0!</v>
      </c>
      <c r="O95" s="99">
        <f t="shared" si="45"/>
        <v>0</v>
      </c>
      <c r="P95" s="99">
        <f t="shared" si="46"/>
        <v>0</v>
      </c>
      <c r="Q95" s="99">
        <f t="shared" si="43"/>
        <v>0</v>
      </c>
      <c r="R95" s="99" t="e">
        <f t="shared" si="47"/>
        <v>#DIV/0!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20.399999999999999" hidden="1" x14ac:dyDescent="0.35">
      <c r="A96" s="13">
        <v>43010000</v>
      </c>
      <c r="B96" s="17" t="s">
        <v>55</v>
      </c>
      <c r="C96" s="14"/>
      <c r="D96" s="100"/>
      <c r="E96" s="100"/>
      <c r="F96" s="100"/>
      <c r="G96" s="100"/>
      <c r="H96" s="174" t="str">
        <f t="shared" si="41"/>
        <v/>
      </c>
      <c r="I96" s="100">
        <f t="shared" si="42"/>
        <v>0</v>
      </c>
      <c r="J96" s="100" t="e">
        <f t="shared" si="44"/>
        <v>#DIV/0!</v>
      </c>
      <c r="K96" s="252"/>
      <c r="L96" s="252"/>
      <c r="M96" s="97">
        <f>L96-K96</f>
        <v>0</v>
      </c>
      <c r="N96" s="95" t="e">
        <f>L96/K96*100</f>
        <v>#DIV/0!</v>
      </c>
      <c r="O96" s="99">
        <f t="shared" si="45"/>
        <v>0</v>
      </c>
      <c r="P96" s="99">
        <f t="shared" si="46"/>
        <v>0</v>
      </c>
      <c r="Q96" s="99">
        <f t="shared" si="43"/>
        <v>0</v>
      </c>
      <c r="R96" s="99" t="e">
        <f t="shared" si="47"/>
        <v>#DIV/0!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20.399999999999999" hidden="1" x14ac:dyDescent="0.35">
      <c r="A97" s="8">
        <v>900103</v>
      </c>
      <c r="B97" s="9" t="s">
        <v>100</v>
      </c>
      <c r="C97" s="10" t="e">
        <f>C52+C53</f>
        <v>#REF!</v>
      </c>
      <c r="D97" s="101">
        <f>D90+D91+D92+D93+D94</f>
        <v>11101858.1314</v>
      </c>
      <c r="E97" s="101"/>
      <c r="F97" s="101">
        <f>F90+F91+F92+F93+F94</f>
        <v>5217913.8740100004</v>
      </c>
      <c r="G97" s="101"/>
      <c r="H97" s="174" t="str">
        <f t="shared" si="41"/>
        <v/>
      </c>
      <c r="I97" s="101">
        <f t="shared" si="42"/>
        <v>-5883944.2573899999</v>
      </c>
      <c r="J97" s="101">
        <f t="shared" si="44"/>
        <v>47.000365274456946</v>
      </c>
      <c r="K97" s="249">
        <f>K90+K93+K94</f>
        <v>1103256.68915</v>
      </c>
      <c r="L97" s="249">
        <f>L90+L93+L94</f>
        <v>488021.19845000003</v>
      </c>
      <c r="M97" s="101">
        <f>L97-K97</f>
        <v>-615235.49069999997</v>
      </c>
      <c r="N97" s="102">
        <f>L97/K97*100</f>
        <v>44.234601362443961</v>
      </c>
      <c r="O97" s="101">
        <f t="shared" si="45"/>
        <v>12205114.82055</v>
      </c>
      <c r="P97" s="101">
        <f t="shared" si="46"/>
        <v>5705935.0724600004</v>
      </c>
      <c r="Q97" s="101">
        <f>P97-O97</f>
        <v>-6499179.7480899999</v>
      </c>
      <c r="R97" s="102">
        <f t="shared" si="47"/>
        <v>46.750359634903241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3">
      <c r="B98" s="30"/>
      <c r="C98" s="30"/>
      <c r="D98" s="243"/>
      <c r="E98" s="243"/>
      <c r="F98" s="93"/>
      <c r="G98" s="93"/>
      <c r="H98" s="93"/>
      <c r="I98" s="103"/>
      <c r="J98" s="103"/>
      <c r="K98" s="246"/>
      <c r="L98" s="246"/>
      <c r="M98" s="92"/>
      <c r="N98" s="92"/>
      <c r="O98" s="93"/>
      <c r="P98" s="93"/>
      <c r="Q98" s="93"/>
      <c r="R98" s="93"/>
    </row>
    <row r="99" spans="1:33" x14ac:dyDescent="0.3">
      <c r="B99" s="55"/>
      <c r="C99" s="32"/>
      <c r="D99" s="94"/>
      <c r="E99" s="94"/>
      <c r="F99" s="94"/>
      <c r="G99" s="94"/>
      <c r="H99" s="94"/>
      <c r="I99" s="93"/>
      <c r="J99" s="93"/>
      <c r="K99" s="253"/>
      <c r="L99" s="253"/>
      <c r="M99" s="92"/>
      <c r="N99" s="92"/>
      <c r="O99" s="93"/>
      <c r="P99" s="93"/>
      <c r="Q99" s="93"/>
      <c r="R99" s="93"/>
    </row>
    <row r="100" spans="1:33" x14ac:dyDescent="0.3">
      <c r="B100" s="31"/>
      <c r="C100" s="32"/>
      <c r="D100" s="244"/>
      <c r="E100" s="244"/>
      <c r="F100" s="244"/>
      <c r="G100" s="46"/>
      <c r="H100" s="46"/>
      <c r="I100" s="46"/>
      <c r="J100" s="46"/>
      <c r="K100" s="254"/>
      <c r="L100" s="254"/>
    </row>
    <row r="101" spans="1:33" ht="17.399999999999999" x14ac:dyDescent="0.3">
      <c r="B101" s="91"/>
      <c r="C101" s="33"/>
      <c r="D101" s="45"/>
      <c r="E101" s="45"/>
      <c r="F101" s="45"/>
      <c r="K101" s="255"/>
      <c r="L101" s="255"/>
    </row>
    <row r="102" spans="1:33" x14ac:dyDescent="0.3">
      <c r="B102" s="24"/>
      <c r="C102" s="24"/>
      <c r="D102" s="45"/>
      <c r="E102" s="45"/>
      <c r="F102" s="45"/>
      <c r="G102" s="46"/>
      <c r="H102" s="46"/>
    </row>
    <row r="103" spans="1:33" x14ac:dyDescent="0.3">
      <c r="B103" s="24"/>
      <c r="C103" s="24"/>
      <c r="D103" s="45"/>
      <c r="E103" s="45"/>
    </row>
    <row r="104" spans="1:33" x14ac:dyDescent="0.3">
      <c r="B104" s="24"/>
      <c r="C104" s="24"/>
      <c r="D104" s="198"/>
      <c r="E104" s="198"/>
    </row>
    <row r="105" spans="1:33" x14ac:dyDescent="0.3">
      <c r="B105" s="24"/>
      <c r="C105" s="24"/>
      <c r="D105" s="103"/>
      <c r="E105" s="198"/>
    </row>
    <row r="106" spans="1:33" x14ac:dyDescent="0.3">
      <c r="B106" s="24"/>
      <c r="C106" s="24"/>
      <c r="D106" s="198"/>
      <c r="E106" s="198"/>
    </row>
    <row r="107" spans="1:33" x14ac:dyDescent="0.3">
      <c r="D107" s="93"/>
    </row>
    <row r="150" spans="1:13" x14ac:dyDescent="0.3">
      <c r="A150" s="263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50:M150"/>
    <mergeCell ref="A5:R5"/>
    <mergeCell ref="K7:N7"/>
    <mergeCell ref="A7:A8"/>
    <mergeCell ref="B7:B8"/>
    <mergeCell ref="Q6:R6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showGridLines="0" showZeros="0" view="pageBreakPreview" zoomScale="75" zoomScaleNormal="75" zoomScaleSheetLayoutView="75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P30" sqref="P30"/>
    </sheetView>
  </sheetViews>
  <sheetFormatPr defaultColWidth="7.5546875" defaultRowHeight="15.6" x14ac:dyDescent="0.3"/>
  <cols>
    <col min="1" max="1" width="11" style="35" customWidth="1"/>
    <col min="2" max="2" width="57.44140625" style="28" customWidth="1"/>
    <col min="3" max="3" width="25" style="226" customWidth="1"/>
    <col min="4" max="4" width="21.33203125" style="227" customWidth="1"/>
    <col min="5" max="5" width="19.44140625" style="228" customWidth="1"/>
    <col min="6" max="6" width="22.33203125" style="5" customWidth="1"/>
    <col min="7" max="7" width="20.88671875" style="5" customWidth="1"/>
    <col min="8" max="8" width="25.109375" style="5" customWidth="1"/>
    <col min="9" max="9" width="17" style="5" customWidth="1"/>
    <col min="10" max="10" width="20.88671875" style="229" customWidth="1"/>
    <col min="11" max="11" width="18.6640625" style="229" customWidth="1"/>
    <col min="12" max="12" width="19" style="1" customWidth="1"/>
    <col min="13" max="13" width="16.33203125" style="1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21" width="7.5546875" style="5"/>
    <col min="22" max="22" width="20.33203125" style="5" customWidth="1"/>
    <col min="23" max="16384" width="7.5546875" style="5"/>
  </cols>
  <sheetData>
    <row r="1" spans="1:22" ht="18" customHeight="1" x14ac:dyDescent="0.35">
      <c r="A1" s="283" t="s">
        <v>138</v>
      </c>
      <c r="B1" s="283"/>
      <c r="C1" s="283"/>
      <c r="D1" s="283"/>
      <c r="E1" s="216"/>
      <c r="F1" s="47"/>
      <c r="G1" s="47"/>
      <c r="H1" s="46"/>
      <c r="I1" s="46"/>
      <c r="J1" s="229" t="s">
        <v>23</v>
      </c>
    </row>
    <row r="2" spans="1:22" s="1" customFormat="1" x14ac:dyDescent="0.3">
      <c r="A2" s="34"/>
      <c r="B2" s="34" t="s">
        <v>23</v>
      </c>
      <c r="C2" s="257"/>
      <c r="D2" s="258"/>
      <c r="E2" s="257"/>
      <c r="F2" s="48"/>
      <c r="G2" s="199"/>
      <c r="H2" s="49"/>
      <c r="I2" s="48"/>
      <c r="J2" s="230"/>
      <c r="K2" s="231"/>
      <c r="L2" s="212"/>
      <c r="R2" s="1" t="s">
        <v>212</v>
      </c>
      <c r="S2" s="22"/>
      <c r="T2" s="22"/>
    </row>
    <row r="3" spans="1:22" s="22" customFormat="1" ht="20.399999999999999" x14ac:dyDescent="0.3">
      <c r="A3" s="267" t="s">
        <v>135</v>
      </c>
      <c r="B3" s="268" t="s">
        <v>24</v>
      </c>
      <c r="C3" s="282" t="s">
        <v>76</v>
      </c>
      <c r="D3" s="282"/>
      <c r="E3" s="282"/>
      <c r="F3" s="282"/>
      <c r="G3" s="282"/>
      <c r="H3" s="282"/>
      <c r="I3" s="282"/>
      <c r="J3" s="282" t="s">
        <v>77</v>
      </c>
      <c r="K3" s="282"/>
      <c r="L3" s="282"/>
      <c r="M3" s="282"/>
      <c r="N3" s="282" t="s">
        <v>78</v>
      </c>
      <c r="O3" s="282"/>
      <c r="P3" s="282"/>
      <c r="Q3" s="282"/>
      <c r="R3" s="282"/>
    </row>
    <row r="4" spans="1:22" s="62" customFormat="1" ht="128.25" customHeight="1" x14ac:dyDescent="0.25">
      <c r="A4" s="267"/>
      <c r="B4" s="268"/>
      <c r="C4" s="259" t="s">
        <v>267</v>
      </c>
      <c r="D4" s="242" t="s">
        <v>263</v>
      </c>
      <c r="E4" s="83" t="s">
        <v>83</v>
      </c>
      <c r="F4" s="76" t="s">
        <v>266</v>
      </c>
      <c r="G4" s="57" t="s">
        <v>265</v>
      </c>
      <c r="H4" s="63" t="s">
        <v>114</v>
      </c>
      <c r="I4" s="63" t="s">
        <v>201</v>
      </c>
      <c r="J4" s="63" t="s">
        <v>270</v>
      </c>
      <c r="K4" s="58" t="s">
        <v>83</v>
      </c>
      <c r="L4" s="58" t="s">
        <v>182</v>
      </c>
      <c r="M4" s="58" t="s">
        <v>10</v>
      </c>
      <c r="N4" s="59" t="s">
        <v>82</v>
      </c>
      <c r="O4" s="59" t="s">
        <v>271</v>
      </c>
      <c r="P4" s="58" t="s">
        <v>83</v>
      </c>
      <c r="Q4" s="58" t="s">
        <v>189</v>
      </c>
      <c r="R4" s="58" t="s">
        <v>10</v>
      </c>
      <c r="V4" s="62" t="s">
        <v>263</v>
      </c>
    </row>
    <row r="5" spans="1:22" s="11" customFormat="1" ht="13.8" x14ac:dyDescent="0.25">
      <c r="A5" s="16">
        <v>1</v>
      </c>
      <c r="B5" s="16">
        <v>2</v>
      </c>
      <c r="C5" s="82" t="s">
        <v>72</v>
      </c>
      <c r="D5" s="188" t="s">
        <v>181</v>
      </c>
      <c r="E5" s="82" t="s">
        <v>11</v>
      </c>
      <c r="F5" s="15" t="s">
        <v>105</v>
      </c>
      <c r="G5" s="15" t="s">
        <v>106</v>
      </c>
      <c r="H5" s="15" t="s">
        <v>73</v>
      </c>
      <c r="I5" s="15" t="s">
        <v>12</v>
      </c>
      <c r="J5" s="188" t="s">
        <v>13</v>
      </c>
      <c r="K5" s="188" t="s">
        <v>14</v>
      </c>
      <c r="L5" s="188" t="s">
        <v>15</v>
      </c>
      <c r="M5" s="188" t="s">
        <v>74</v>
      </c>
      <c r="N5" s="15"/>
      <c r="O5" s="15" t="s">
        <v>16</v>
      </c>
      <c r="P5" s="15" t="s">
        <v>71</v>
      </c>
      <c r="Q5" s="15" t="s">
        <v>101</v>
      </c>
      <c r="R5" s="15" t="s">
        <v>102</v>
      </c>
      <c r="S5" s="25"/>
      <c r="T5" s="25"/>
      <c r="V5" s="11" t="s">
        <v>181</v>
      </c>
    </row>
    <row r="6" spans="1:22" s="1" customFormat="1" ht="25.5" customHeight="1" x14ac:dyDescent="0.35">
      <c r="A6" s="64" t="s">
        <v>116</v>
      </c>
      <c r="B6" s="121" t="s">
        <v>59</v>
      </c>
      <c r="C6" s="148">
        <f>C7+C8+C9</f>
        <v>1398757.1254899998</v>
      </c>
      <c r="D6" s="148">
        <f>D7+D8+D9</f>
        <v>634267.48394000006</v>
      </c>
      <c r="E6" s="148">
        <f>E7+E8+E9</f>
        <v>550890.20301000006</v>
      </c>
      <c r="F6" s="148">
        <f t="shared" ref="F6:F11" si="0">E6-D6</f>
        <v>-83377.280930000008</v>
      </c>
      <c r="G6" s="172">
        <f>IFERROR(E6/D6,"")</f>
        <v>0.86854555366441066</v>
      </c>
      <c r="H6" s="148">
        <f t="shared" ref="H6:H13" si="1">E6-C6</f>
        <v>-847866.92247999972</v>
      </c>
      <c r="I6" s="172">
        <f>IFERROR(E6/C6,"")</f>
        <v>0.3938426428512507</v>
      </c>
      <c r="J6" s="148">
        <f>J7+J9+J8</f>
        <v>45111.743569999999</v>
      </c>
      <c r="K6" s="148">
        <f>K7+K9+K8</f>
        <v>28728.936129999998</v>
      </c>
      <c r="L6" s="148">
        <f t="shared" ref="L6:L16" si="2">K6-J6</f>
        <v>-16382.80744</v>
      </c>
      <c r="M6" s="172">
        <f>IFERROR(K6/J6,"")</f>
        <v>0.63683940935293804</v>
      </c>
      <c r="N6" s="148" t="e">
        <f>#REF!+#REF!</f>
        <v>#REF!</v>
      </c>
      <c r="O6" s="148">
        <f t="shared" ref="O6:O13" si="3">C6+J6</f>
        <v>1443868.8690599997</v>
      </c>
      <c r="P6" s="148">
        <f t="shared" ref="P6:P13" si="4">E6+K6</f>
        <v>579619.1391400001</v>
      </c>
      <c r="Q6" s="148">
        <f>P6-O6</f>
        <v>-864249.72991999961</v>
      </c>
      <c r="R6" s="172">
        <f>IFERROR(P6/O6,"")</f>
        <v>0.40143475045441551</v>
      </c>
      <c r="S6" s="22"/>
      <c r="T6" s="22"/>
      <c r="V6" s="1">
        <f>V7+V8+V9</f>
        <v>252862.07702999999</v>
      </c>
    </row>
    <row r="7" spans="1:22" s="1" customFormat="1" ht="133.5" customHeight="1" x14ac:dyDescent="0.4">
      <c r="A7" s="65" t="s">
        <v>139</v>
      </c>
      <c r="B7" s="122" t="s">
        <v>155</v>
      </c>
      <c r="C7" s="150">
        <v>861849.79018999985</v>
      </c>
      <c r="D7" s="150">
        <v>396124.69864000002</v>
      </c>
      <c r="E7" s="150">
        <v>343983.88380000007</v>
      </c>
      <c r="F7" s="150">
        <f t="shared" si="0"/>
        <v>-52140.814839999948</v>
      </c>
      <c r="G7" s="200">
        <f t="shared" ref="G7:G48" si="5">IFERROR(E7/D7,"")</f>
        <v>0.86837272450061043</v>
      </c>
      <c r="H7" s="150">
        <f t="shared" si="1"/>
        <v>-517865.90638999979</v>
      </c>
      <c r="I7" s="200">
        <f t="shared" ref="I7:I48" si="6">IFERROR(E7/C7,"")</f>
        <v>0.39912277953234382</v>
      </c>
      <c r="J7" s="150">
        <v>20992.855379999997</v>
      </c>
      <c r="K7" s="150">
        <v>13155.742689999999</v>
      </c>
      <c r="L7" s="150">
        <f>K7-J7</f>
        <v>-7837.1126899999981</v>
      </c>
      <c r="M7" s="200">
        <f t="shared" ref="M7:M48" si="7">IFERROR(K7/J7,"")</f>
        <v>0.62667714571756372</v>
      </c>
      <c r="N7" s="150"/>
      <c r="O7" s="150">
        <f t="shared" si="3"/>
        <v>882842.64556999982</v>
      </c>
      <c r="P7" s="150">
        <f t="shared" si="4"/>
        <v>357139.62649000005</v>
      </c>
      <c r="Q7" s="150">
        <f t="shared" ref="Q7:Q66" si="8">P7-O7</f>
        <v>-525703.01907999977</v>
      </c>
      <c r="R7" s="200">
        <f t="shared" ref="R7:R48" si="9">IFERROR(P7/O7,"")</f>
        <v>0.40453372781897717</v>
      </c>
      <c r="S7" s="22"/>
      <c r="T7" s="22"/>
      <c r="V7" s="1">
        <v>161768.49982</v>
      </c>
    </row>
    <row r="8" spans="1:22" s="1" customFormat="1" ht="91.5" customHeight="1" x14ac:dyDescent="0.4">
      <c r="A8" s="65" t="s">
        <v>154</v>
      </c>
      <c r="B8" s="122" t="s">
        <v>156</v>
      </c>
      <c r="C8" s="150">
        <v>445937.76730000001</v>
      </c>
      <c r="D8" s="150">
        <v>197062.13830000002</v>
      </c>
      <c r="E8" s="150">
        <v>172100.43053000004</v>
      </c>
      <c r="F8" s="150">
        <f t="shared" si="0"/>
        <v>-24961.707769999979</v>
      </c>
      <c r="G8" s="200">
        <f t="shared" si="5"/>
        <v>0.87333077786865776</v>
      </c>
      <c r="H8" s="150">
        <f>E8-C8</f>
        <v>-273837.33676999994</v>
      </c>
      <c r="I8" s="200">
        <f t="shared" si="6"/>
        <v>0.38592925549232804</v>
      </c>
      <c r="J8" s="150">
        <v>3342.4815199999998</v>
      </c>
      <c r="K8" s="150">
        <v>2229.56052</v>
      </c>
      <c r="L8" s="150">
        <f>K8-J8</f>
        <v>-1112.9209999999998</v>
      </c>
      <c r="M8" s="200">
        <f t="shared" si="7"/>
        <v>0.66703750092835223</v>
      </c>
      <c r="N8" s="150"/>
      <c r="O8" s="150">
        <f t="shared" si="3"/>
        <v>449280.24881999998</v>
      </c>
      <c r="P8" s="150">
        <f t="shared" si="4"/>
        <v>174329.99105000004</v>
      </c>
      <c r="Q8" s="150">
        <f>P8-O8</f>
        <v>-274950.25776999991</v>
      </c>
      <c r="R8" s="200">
        <f t="shared" si="9"/>
        <v>0.38802059851921905</v>
      </c>
      <c r="S8" s="22"/>
      <c r="T8" s="22"/>
      <c r="V8" s="1">
        <v>75428.592210000017</v>
      </c>
    </row>
    <row r="9" spans="1:22" s="53" customFormat="1" ht="51.75" customHeight="1" x14ac:dyDescent="0.4">
      <c r="A9" s="65" t="s">
        <v>117</v>
      </c>
      <c r="B9" s="122" t="s">
        <v>157</v>
      </c>
      <c r="C9" s="150">
        <v>90969.567999999999</v>
      </c>
      <c r="D9" s="150">
        <v>41080.647000000004</v>
      </c>
      <c r="E9" s="150">
        <v>34805.888680000004</v>
      </c>
      <c r="F9" s="150">
        <f t="shared" si="0"/>
        <v>-6274.7583200000008</v>
      </c>
      <c r="G9" s="200">
        <f t="shared" si="5"/>
        <v>0.84725755852871543</v>
      </c>
      <c r="H9" s="150">
        <f>E9-C9</f>
        <v>-56163.679319999996</v>
      </c>
      <c r="I9" s="200">
        <f t="shared" si="6"/>
        <v>0.3826102447798807</v>
      </c>
      <c r="J9" s="150">
        <v>20776.40667</v>
      </c>
      <c r="K9" s="150">
        <v>13343.63292</v>
      </c>
      <c r="L9" s="150">
        <f t="shared" si="2"/>
        <v>-7432.7737500000003</v>
      </c>
      <c r="M9" s="200">
        <f t="shared" si="7"/>
        <v>0.64224931346128677</v>
      </c>
      <c r="N9" s="150" t="e">
        <f>#REF!+#REF!</f>
        <v>#REF!</v>
      </c>
      <c r="O9" s="150">
        <f t="shared" si="3"/>
        <v>111745.97467</v>
      </c>
      <c r="P9" s="150">
        <f t="shared" si="4"/>
        <v>48149.521600000007</v>
      </c>
      <c r="Q9" s="150">
        <f>P9-O9</f>
        <v>-63596.453069999989</v>
      </c>
      <c r="R9" s="200">
        <f t="shared" si="9"/>
        <v>0.43088372303513961</v>
      </c>
      <c r="S9" s="52"/>
      <c r="T9" s="52"/>
      <c r="V9" s="53">
        <v>15664.985000000001</v>
      </c>
    </row>
    <row r="10" spans="1:22" s="1" customFormat="1" ht="24.75" customHeight="1" x14ac:dyDescent="0.35">
      <c r="A10" s="64" t="s">
        <v>118</v>
      </c>
      <c r="B10" s="121" t="s">
        <v>60</v>
      </c>
      <c r="C10" s="148">
        <v>6032174.5071299979</v>
      </c>
      <c r="D10" s="148">
        <v>3190540.4425999988</v>
      </c>
      <c r="E10" s="148">
        <v>2798167.4</v>
      </c>
      <c r="F10" s="148">
        <f t="shared" si="0"/>
        <v>-392373.04259999888</v>
      </c>
      <c r="G10" s="172">
        <f t="shared" si="5"/>
        <v>0.87701988122104768</v>
      </c>
      <c r="H10" s="148">
        <f t="shared" si="1"/>
        <v>-3234007.107129998</v>
      </c>
      <c r="I10" s="172">
        <f t="shared" si="6"/>
        <v>0.46387374846211443</v>
      </c>
      <c r="J10" s="148">
        <v>798145.21542999998</v>
      </c>
      <c r="K10" s="148">
        <v>234167.15783000001</v>
      </c>
      <c r="L10" s="148">
        <f t="shared" si="2"/>
        <v>-563978.05759999994</v>
      </c>
      <c r="M10" s="172">
        <f t="shared" si="7"/>
        <v>0.29338916440643281</v>
      </c>
      <c r="N10" s="148" t="e">
        <f>#REF!+#REF!</f>
        <v>#REF!</v>
      </c>
      <c r="O10" s="148">
        <f t="shared" si="3"/>
        <v>6830319.7225599978</v>
      </c>
      <c r="P10" s="148">
        <f t="shared" si="4"/>
        <v>3032334.5578299998</v>
      </c>
      <c r="Q10" s="148">
        <f t="shared" si="8"/>
        <v>-3797985.164729998</v>
      </c>
      <c r="R10" s="172">
        <f t="shared" si="9"/>
        <v>0.44395206681386262</v>
      </c>
      <c r="S10" s="22"/>
      <c r="T10" s="22"/>
      <c r="V10" s="1">
        <v>1198239.4765299996</v>
      </c>
    </row>
    <row r="11" spans="1:22" s="1" customFormat="1" ht="29.25" customHeight="1" x14ac:dyDescent="0.35">
      <c r="A11" s="64" t="s">
        <v>107</v>
      </c>
      <c r="B11" s="123" t="s">
        <v>202</v>
      </c>
      <c r="C11" s="148">
        <v>408608.391</v>
      </c>
      <c r="D11" s="148">
        <v>222505.90510999999</v>
      </c>
      <c r="E11" s="148">
        <v>169440.003</v>
      </c>
      <c r="F11" s="148">
        <f t="shared" si="0"/>
        <v>-53065.902109999995</v>
      </c>
      <c r="G11" s="172">
        <f t="shared" si="5"/>
        <v>0.76150789308820421</v>
      </c>
      <c r="H11" s="148">
        <f t="shared" si="1"/>
        <v>-239168.38800000001</v>
      </c>
      <c r="I11" s="172">
        <f t="shared" si="6"/>
        <v>0.41467577938212236</v>
      </c>
      <c r="J11" s="148">
        <v>148795.23428999999</v>
      </c>
      <c r="K11" s="148">
        <v>34438.601390000003</v>
      </c>
      <c r="L11" s="148">
        <f t="shared" si="2"/>
        <v>-114356.6329</v>
      </c>
      <c r="M11" s="172">
        <f t="shared" si="7"/>
        <v>0.23144962642338138</v>
      </c>
      <c r="N11" s="148" t="e">
        <f>#REF!+#REF!</f>
        <v>#REF!</v>
      </c>
      <c r="O11" s="148">
        <f t="shared" si="3"/>
        <v>557403.62529</v>
      </c>
      <c r="P11" s="148">
        <f t="shared" si="4"/>
        <v>203878.60438999999</v>
      </c>
      <c r="Q11" s="148">
        <f t="shared" si="8"/>
        <v>-353525.0209</v>
      </c>
      <c r="R11" s="172">
        <f t="shared" si="9"/>
        <v>0.36576476208587305</v>
      </c>
      <c r="S11" s="22"/>
      <c r="T11" s="22"/>
      <c r="V11" s="1">
        <v>100769.05133</v>
      </c>
    </row>
    <row r="12" spans="1:22" s="1" customFormat="1" ht="47.25" customHeight="1" x14ac:dyDescent="0.35">
      <c r="A12" s="183" t="s">
        <v>108</v>
      </c>
      <c r="B12" s="124" t="s">
        <v>61</v>
      </c>
      <c r="C12" s="148">
        <f>SUM(C13:C30)</f>
        <v>719071.62589999998</v>
      </c>
      <c r="D12" s="148">
        <f>SUM(D13:D30)</f>
        <v>326439.57050999999</v>
      </c>
      <c r="E12" s="148">
        <f>SUM(E13:E30)</f>
        <v>259188.89503000001</v>
      </c>
      <c r="F12" s="148">
        <f t="shared" ref="F12:F79" si="10">E12-D12</f>
        <v>-67250.675479999976</v>
      </c>
      <c r="G12" s="172">
        <f t="shared" si="5"/>
        <v>0.79398736686568505</v>
      </c>
      <c r="H12" s="148">
        <f t="shared" si="1"/>
        <v>-459882.73086999997</v>
      </c>
      <c r="I12" s="172">
        <f t="shared" si="6"/>
        <v>0.36044934286705532</v>
      </c>
      <c r="J12" s="148">
        <f>SUM(J13:J30)</f>
        <v>129060.55708</v>
      </c>
      <c r="K12" s="148">
        <f>SUM(K13:K30)</f>
        <v>38209.33455</v>
      </c>
      <c r="L12" s="148">
        <f t="shared" si="2"/>
        <v>-90851.222529999999</v>
      </c>
      <c r="M12" s="172">
        <f t="shared" si="7"/>
        <v>0.29605741222948084</v>
      </c>
      <c r="N12" s="148" t="e">
        <f>#REF!+#REF!</f>
        <v>#REF!</v>
      </c>
      <c r="O12" s="148">
        <f t="shared" si="3"/>
        <v>848132.18298000004</v>
      </c>
      <c r="P12" s="148">
        <f t="shared" si="4"/>
        <v>297398.22958000004</v>
      </c>
      <c r="Q12" s="148">
        <f t="shared" si="8"/>
        <v>-550733.9534</v>
      </c>
      <c r="R12" s="172">
        <f t="shared" si="9"/>
        <v>0.35065080131148973</v>
      </c>
      <c r="S12" s="22"/>
      <c r="T12" s="22"/>
      <c r="V12" s="1">
        <f>SUM(V13:V30)</f>
        <v>119009.23937000001</v>
      </c>
    </row>
    <row r="13" spans="1:22" s="203" customFormat="1" ht="108" customHeight="1" x14ac:dyDescent="0.4">
      <c r="A13" s="201" t="s">
        <v>120</v>
      </c>
      <c r="B13" s="122" t="s">
        <v>183</v>
      </c>
      <c r="C13" s="150">
        <v>159461.54999999999</v>
      </c>
      <c r="D13" s="150">
        <v>67169.228000000003</v>
      </c>
      <c r="E13" s="150">
        <v>58666.879249999998</v>
      </c>
      <c r="F13" s="150">
        <f t="shared" si="10"/>
        <v>-8502.3487500000047</v>
      </c>
      <c r="G13" s="200">
        <f t="shared" si="5"/>
        <v>0.87341898957064079</v>
      </c>
      <c r="H13" s="150">
        <f t="shared" si="1"/>
        <v>-100794.67074999999</v>
      </c>
      <c r="I13" s="200">
        <f t="shared" si="6"/>
        <v>0.36790611435797532</v>
      </c>
      <c r="J13" s="150">
        <v>0</v>
      </c>
      <c r="K13" s="150">
        <v>0</v>
      </c>
      <c r="L13" s="150">
        <f t="shared" si="2"/>
        <v>0</v>
      </c>
      <c r="M13" s="200" t="str">
        <f t="shared" si="7"/>
        <v/>
      </c>
      <c r="N13" s="150" t="e">
        <f>#REF!+#REF!</f>
        <v>#REF!</v>
      </c>
      <c r="O13" s="150">
        <f t="shared" si="3"/>
        <v>159461.54999999999</v>
      </c>
      <c r="P13" s="150">
        <f t="shared" si="4"/>
        <v>58666.879249999998</v>
      </c>
      <c r="Q13" s="150">
        <f t="shared" si="8"/>
        <v>-100794.67074999999</v>
      </c>
      <c r="R13" s="200">
        <f t="shared" si="9"/>
        <v>0.36790611435797532</v>
      </c>
      <c r="S13" s="202"/>
      <c r="T13" s="202"/>
      <c r="V13" s="203">
        <v>25493.514999999999</v>
      </c>
    </row>
    <row r="14" spans="1:22" s="203" customFormat="1" ht="66.75" customHeight="1" x14ac:dyDescent="0.4">
      <c r="A14" s="201">
        <v>3050</v>
      </c>
      <c r="B14" s="122" t="s">
        <v>158</v>
      </c>
      <c r="C14" s="150">
        <v>1000</v>
      </c>
      <c r="D14" s="150">
        <v>500</v>
      </c>
      <c r="E14" s="150">
        <v>285.52947</v>
      </c>
      <c r="F14" s="150">
        <f t="shared" ref="F14:F21" si="11">E14-D14</f>
        <v>-214.47053</v>
      </c>
      <c r="G14" s="200">
        <f t="shared" si="5"/>
        <v>0.57105894000000001</v>
      </c>
      <c r="H14" s="150">
        <f t="shared" ref="H14:H21" si="12">E14-C14</f>
        <v>-714.47053000000005</v>
      </c>
      <c r="I14" s="200">
        <f t="shared" si="6"/>
        <v>0.28552947000000001</v>
      </c>
      <c r="J14" s="150">
        <v>0</v>
      </c>
      <c r="K14" s="150">
        <v>0</v>
      </c>
      <c r="L14" s="150">
        <f t="shared" si="2"/>
        <v>0</v>
      </c>
      <c r="M14" s="200" t="str">
        <f t="shared" si="7"/>
        <v/>
      </c>
      <c r="N14" s="150"/>
      <c r="O14" s="150">
        <f t="shared" ref="O14:O27" si="13">C14+J14</f>
        <v>1000</v>
      </c>
      <c r="P14" s="150">
        <f t="shared" ref="P14:P27" si="14">E14+K14</f>
        <v>285.52947</v>
      </c>
      <c r="Q14" s="150">
        <f t="shared" ref="Q14:Q27" si="15">P14-O14</f>
        <v>-714.47053000000005</v>
      </c>
      <c r="R14" s="200">
        <f t="shared" si="9"/>
        <v>0.28552947000000001</v>
      </c>
      <c r="S14" s="202"/>
      <c r="T14" s="202"/>
      <c r="V14" s="203">
        <v>200</v>
      </c>
    </row>
    <row r="15" spans="1:22" s="203" customFormat="1" ht="23.25" hidden="1" customHeight="1" x14ac:dyDescent="0.4">
      <c r="A15" s="201">
        <v>3070</v>
      </c>
      <c r="B15" s="122" t="s">
        <v>227</v>
      </c>
      <c r="C15" s="150">
        <v>0</v>
      </c>
      <c r="D15" s="150"/>
      <c r="E15" s="150">
        <v>0</v>
      </c>
      <c r="F15" s="150"/>
      <c r="G15" s="200" t="str">
        <f t="shared" si="5"/>
        <v/>
      </c>
      <c r="H15" s="150">
        <f t="shared" si="12"/>
        <v>0</v>
      </c>
      <c r="I15" s="200" t="str">
        <f t="shared" si="6"/>
        <v/>
      </c>
      <c r="J15" s="150">
        <v>0</v>
      </c>
      <c r="K15" s="150">
        <v>0</v>
      </c>
      <c r="L15" s="150">
        <f t="shared" si="2"/>
        <v>0</v>
      </c>
      <c r="M15" s="200" t="str">
        <f t="shared" si="7"/>
        <v/>
      </c>
      <c r="N15" s="150"/>
      <c r="O15" s="150">
        <f>C15+J15</f>
        <v>0</v>
      </c>
      <c r="P15" s="150">
        <f>E15+K15</f>
        <v>0</v>
      </c>
      <c r="Q15" s="150">
        <f>P15-O15</f>
        <v>0</v>
      </c>
      <c r="R15" s="200"/>
      <c r="S15" s="202"/>
      <c r="T15" s="202"/>
    </row>
    <row r="16" spans="1:22" s="203" customFormat="1" ht="60.75" customHeight="1" x14ac:dyDescent="0.4">
      <c r="A16" s="201">
        <v>3090</v>
      </c>
      <c r="B16" s="122" t="s">
        <v>159</v>
      </c>
      <c r="C16" s="150">
        <v>300</v>
      </c>
      <c r="D16" s="150">
        <v>112.10000000000001</v>
      </c>
      <c r="E16" s="150">
        <v>48.746540000000003</v>
      </c>
      <c r="F16" s="150">
        <f t="shared" si="11"/>
        <v>-63.353460000000005</v>
      </c>
      <c r="G16" s="200">
        <f t="shared" si="5"/>
        <v>0.43484870651204283</v>
      </c>
      <c r="H16" s="150">
        <f t="shared" si="12"/>
        <v>-251.25345999999999</v>
      </c>
      <c r="I16" s="200">
        <f t="shared" si="6"/>
        <v>0.16248846666666666</v>
      </c>
      <c r="J16" s="150">
        <v>0</v>
      </c>
      <c r="K16" s="150">
        <v>0</v>
      </c>
      <c r="L16" s="150">
        <f t="shared" si="2"/>
        <v>0</v>
      </c>
      <c r="M16" s="200" t="str">
        <f t="shared" si="7"/>
        <v/>
      </c>
      <c r="N16" s="150"/>
      <c r="O16" s="150">
        <f t="shared" si="13"/>
        <v>300</v>
      </c>
      <c r="P16" s="150">
        <f t="shared" si="14"/>
        <v>48.746540000000003</v>
      </c>
      <c r="Q16" s="150">
        <f t="shared" si="15"/>
        <v>-251.25345999999999</v>
      </c>
      <c r="R16" s="200">
        <f t="shared" si="9"/>
        <v>0.16248846666666666</v>
      </c>
      <c r="S16" s="202"/>
      <c r="T16" s="202"/>
      <c r="V16" s="203">
        <v>56.75</v>
      </c>
    </row>
    <row r="17" spans="1:22" s="203" customFormat="1" ht="102" customHeight="1" x14ac:dyDescent="0.4">
      <c r="A17" s="204" t="s">
        <v>109</v>
      </c>
      <c r="B17" s="194" t="s">
        <v>184</v>
      </c>
      <c r="C17" s="150">
        <v>203174.51965</v>
      </c>
      <c r="D17" s="150">
        <v>87196.43965</v>
      </c>
      <c r="E17" s="150">
        <v>74806.834400000007</v>
      </c>
      <c r="F17" s="150">
        <f t="shared" si="11"/>
        <v>-12389.605249999993</v>
      </c>
      <c r="G17" s="200">
        <f t="shared" si="5"/>
        <v>0.85791156955798953</v>
      </c>
      <c r="H17" s="150">
        <f t="shared" si="12"/>
        <v>-128367.68524999999</v>
      </c>
      <c r="I17" s="200">
        <f t="shared" si="6"/>
        <v>0.3681900394245623</v>
      </c>
      <c r="J17" s="150">
        <v>65952.977100000004</v>
      </c>
      <c r="K17" s="150">
        <v>19983.47754</v>
      </c>
      <c r="L17" s="150">
        <f>K17-J17</f>
        <v>-45969.499560000004</v>
      </c>
      <c r="M17" s="200">
        <f t="shared" si="7"/>
        <v>0.3029958376208009</v>
      </c>
      <c r="N17" s="150" t="e">
        <f>#REF!+#REF!</f>
        <v>#REF!</v>
      </c>
      <c r="O17" s="150">
        <f t="shared" si="13"/>
        <v>269127.49674999999</v>
      </c>
      <c r="P17" s="150">
        <f t="shared" si="14"/>
        <v>94790.311940000014</v>
      </c>
      <c r="Q17" s="150">
        <f t="shared" si="15"/>
        <v>-174337.18480999998</v>
      </c>
      <c r="R17" s="200">
        <f t="shared" si="9"/>
        <v>0.3522134047419665</v>
      </c>
      <c r="S17" s="202"/>
      <c r="T17" s="202"/>
      <c r="V17" s="203">
        <v>36105.313029999998</v>
      </c>
    </row>
    <row r="18" spans="1:22" s="203" customFormat="1" ht="52.5" customHeight="1" x14ac:dyDescent="0.4">
      <c r="A18" s="201" t="s">
        <v>110</v>
      </c>
      <c r="B18" s="122" t="s">
        <v>185</v>
      </c>
      <c r="C18" s="150">
        <v>9907</v>
      </c>
      <c r="D18" s="150">
        <v>3948.8339999999998</v>
      </c>
      <c r="E18" s="150">
        <v>3116.9152100000006</v>
      </c>
      <c r="F18" s="150">
        <f t="shared" si="11"/>
        <v>-831.91878999999926</v>
      </c>
      <c r="G18" s="200">
        <f t="shared" si="5"/>
        <v>0.78932545911020846</v>
      </c>
      <c r="H18" s="150">
        <f t="shared" si="12"/>
        <v>-6790.084789999999</v>
      </c>
      <c r="I18" s="200">
        <f t="shared" si="6"/>
        <v>0.31461746340971036</v>
      </c>
      <c r="J18" s="150">
        <v>186.51006000000001</v>
      </c>
      <c r="K18" s="150">
        <v>186.51006000000001</v>
      </c>
      <c r="L18" s="150">
        <f>K18-J18</f>
        <v>0</v>
      </c>
      <c r="M18" s="200">
        <f t="shared" si="7"/>
        <v>1</v>
      </c>
      <c r="N18" s="150"/>
      <c r="O18" s="150">
        <f t="shared" si="13"/>
        <v>10093.510060000001</v>
      </c>
      <c r="P18" s="150">
        <f t="shared" si="14"/>
        <v>3303.4252700000006</v>
      </c>
      <c r="Q18" s="150">
        <f t="shared" si="15"/>
        <v>-6790.0847899999999</v>
      </c>
      <c r="R18" s="200">
        <f t="shared" si="9"/>
        <v>0.32728211002545932</v>
      </c>
      <c r="S18" s="202"/>
      <c r="T18" s="202"/>
      <c r="V18" s="203">
        <v>1550</v>
      </c>
    </row>
    <row r="19" spans="1:22" s="203" customFormat="1" ht="54.75" customHeight="1" x14ac:dyDescent="0.4">
      <c r="A19" s="201">
        <v>3120</v>
      </c>
      <c r="B19" s="122" t="s">
        <v>186</v>
      </c>
      <c r="C19" s="150">
        <v>114931.492</v>
      </c>
      <c r="D19" s="150">
        <v>50616.197060000006</v>
      </c>
      <c r="E19" s="150">
        <v>40574.907099999989</v>
      </c>
      <c r="F19" s="150">
        <f t="shared" si="11"/>
        <v>-10041.289960000016</v>
      </c>
      <c r="G19" s="200">
        <f t="shared" si="5"/>
        <v>0.80161903613388497</v>
      </c>
      <c r="H19" s="150">
        <f t="shared" si="12"/>
        <v>-74356.584900000016</v>
      </c>
      <c r="I19" s="200">
        <f t="shared" si="6"/>
        <v>0.35303559010614766</v>
      </c>
      <c r="J19" s="150">
        <v>4220.9909800000005</v>
      </c>
      <c r="K19" s="150">
        <v>2741.6522200000004</v>
      </c>
      <c r="L19" s="150">
        <f>K19-J19</f>
        <v>-1479.3387600000001</v>
      </c>
      <c r="M19" s="200">
        <f t="shared" si="7"/>
        <v>0.6495280925712853</v>
      </c>
      <c r="N19" s="150"/>
      <c r="O19" s="150">
        <f t="shared" si="13"/>
        <v>119152.48298</v>
      </c>
      <c r="P19" s="150">
        <f t="shared" si="14"/>
        <v>43316.559319999993</v>
      </c>
      <c r="Q19" s="150">
        <f t="shared" si="15"/>
        <v>-75835.92366</v>
      </c>
      <c r="R19" s="200">
        <f t="shared" si="9"/>
        <v>0.36353887251573908</v>
      </c>
      <c r="S19" s="202"/>
      <c r="T19" s="202"/>
      <c r="V19" s="203">
        <v>11127.645970000001</v>
      </c>
    </row>
    <row r="20" spans="1:22" s="203" customFormat="1" ht="93.75" customHeight="1" x14ac:dyDescent="0.4">
      <c r="A20" s="201" t="s">
        <v>111</v>
      </c>
      <c r="B20" s="122" t="s">
        <v>252</v>
      </c>
      <c r="C20" s="150">
        <v>9350.4000000000015</v>
      </c>
      <c r="D20" s="150">
        <v>2867.33</v>
      </c>
      <c r="E20" s="150">
        <v>2072.9312300000001</v>
      </c>
      <c r="F20" s="150">
        <f t="shared" si="11"/>
        <v>-794.39876999999979</v>
      </c>
      <c r="G20" s="200">
        <f t="shared" si="5"/>
        <v>0.72294825848437405</v>
      </c>
      <c r="H20" s="150">
        <f t="shared" si="12"/>
        <v>-7277.4687700000013</v>
      </c>
      <c r="I20" s="200">
        <f t="shared" si="6"/>
        <v>0.22169439061430526</v>
      </c>
      <c r="J20" s="150">
        <v>1192.2634599999999</v>
      </c>
      <c r="K20" s="150">
        <v>192.26345999999998</v>
      </c>
      <c r="L20" s="150">
        <f>K20-J20</f>
        <v>-999.99999999999989</v>
      </c>
      <c r="M20" s="200">
        <f t="shared" si="7"/>
        <v>0.1612592069205912</v>
      </c>
      <c r="N20" s="150"/>
      <c r="O20" s="150">
        <f t="shared" si="13"/>
        <v>10542.663460000002</v>
      </c>
      <c r="P20" s="150">
        <f t="shared" si="14"/>
        <v>2265.1946900000003</v>
      </c>
      <c r="Q20" s="150">
        <f t="shared" si="15"/>
        <v>-8277.4687700000013</v>
      </c>
      <c r="R20" s="200">
        <f t="shared" si="9"/>
        <v>0.21485981209533933</v>
      </c>
      <c r="S20" s="202"/>
      <c r="T20" s="202"/>
      <c r="V20" s="203">
        <v>1077.4199999999998</v>
      </c>
    </row>
    <row r="21" spans="1:22" s="203" customFormat="1" ht="112.5" customHeight="1" x14ac:dyDescent="0.4">
      <c r="A21" s="201" t="s">
        <v>112</v>
      </c>
      <c r="B21" s="122" t="s">
        <v>187</v>
      </c>
      <c r="C21" s="150">
        <v>10705</v>
      </c>
      <c r="D21" s="150">
        <v>540</v>
      </c>
      <c r="E21" s="150">
        <v>0</v>
      </c>
      <c r="F21" s="150">
        <f t="shared" si="11"/>
        <v>-540</v>
      </c>
      <c r="G21" s="200">
        <f t="shared" si="5"/>
        <v>0</v>
      </c>
      <c r="H21" s="150">
        <f t="shared" si="12"/>
        <v>-10705</v>
      </c>
      <c r="I21" s="200">
        <f t="shared" si="6"/>
        <v>0</v>
      </c>
      <c r="J21" s="150">
        <v>52.210050000000003</v>
      </c>
      <c r="K21" s="150">
        <v>0</v>
      </c>
      <c r="L21" s="150">
        <f>K21-J21</f>
        <v>-52.210050000000003</v>
      </c>
      <c r="M21" s="200">
        <f t="shared" si="7"/>
        <v>0</v>
      </c>
      <c r="N21" s="150" t="e">
        <f>#REF!+#REF!</f>
        <v>#REF!</v>
      </c>
      <c r="O21" s="150">
        <f t="shared" si="13"/>
        <v>10757.21005</v>
      </c>
      <c r="P21" s="150">
        <f t="shared" si="14"/>
        <v>0</v>
      </c>
      <c r="Q21" s="150">
        <f t="shared" si="15"/>
        <v>-10757.21005</v>
      </c>
      <c r="R21" s="200">
        <f t="shared" si="9"/>
        <v>0</v>
      </c>
      <c r="S21" s="202"/>
      <c r="T21" s="202"/>
      <c r="V21" s="203">
        <v>20</v>
      </c>
    </row>
    <row r="22" spans="1:22" s="203" customFormat="1" ht="150" customHeight="1" x14ac:dyDescent="0.4">
      <c r="A22" s="201">
        <v>3160</v>
      </c>
      <c r="B22" s="122" t="s">
        <v>160</v>
      </c>
      <c r="C22" s="150">
        <v>22099.56</v>
      </c>
      <c r="D22" s="150">
        <v>9461.6</v>
      </c>
      <c r="E22" s="150">
        <v>7700.4736700000003</v>
      </c>
      <c r="F22" s="150">
        <f>E22-D22</f>
        <v>-1761.1263300000001</v>
      </c>
      <c r="G22" s="200">
        <f t="shared" si="5"/>
        <v>0.81386590745751253</v>
      </c>
      <c r="H22" s="150">
        <f>E22-C22</f>
        <v>-14399.086330000002</v>
      </c>
      <c r="I22" s="200">
        <f t="shared" si="6"/>
        <v>0.34844465998418067</v>
      </c>
      <c r="J22" s="150">
        <v>0</v>
      </c>
      <c r="K22" s="150">
        <v>0</v>
      </c>
      <c r="L22" s="150">
        <f t="shared" ref="L22:L30" si="16">K22-J22</f>
        <v>0</v>
      </c>
      <c r="M22" s="200" t="str">
        <f t="shared" si="7"/>
        <v/>
      </c>
      <c r="N22" s="150"/>
      <c r="O22" s="150">
        <f t="shared" si="13"/>
        <v>22099.56</v>
      </c>
      <c r="P22" s="150">
        <f>E22+K22</f>
        <v>7700.4736700000003</v>
      </c>
      <c r="Q22" s="150">
        <f t="shared" si="15"/>
        <v>-14399.086330000002</v>
      </c>
      <c r="R22" s="200">
        <f t="shared" si="9"/>
        <v>0.34844465998418067</v>
      </c>
      <c r="S22" s="202"/>
      <c r="T22" s="202"/>
      <c r="V22" s="203">
        <v>3789.06</v>
      </c>
    </row>
    <row r="23" spans="1:22" s="203" customFormat="1" ht="50.25" customHeight="1" x14ac:dyDescent="0.4">
      <c r="A23" s="201">
        <v>3170</v>
      </c>
      <c r="B23" s="122" t="s">
        <v>162</v>
      </c>
      <c r="C23" s="150">
        <v>500</v>
      </c>
      <c r="D23" s="150">
        <v>275</v>
      </c>
      <c r="E23" s="150">
        <v>265.73758000000004</v>
      </c>
      <c r="F23" s="150">
        <f>E23-D23</f>
        <v>-9.2624199999999632</v>
      </c>
      <c r="G23" s="200">
        <f t="shared" si="5"/>
        <v>0.96631847272727289</v>
      </c>
      <c r="H23" s="150">
        <f>E23-C23</f>
        <v>-234.26241999999996</v>
      </c>
      <c r="I23" s="200">
        <f t="shared" si="6"/>
        <v>0.53147516000000006</v>
      </c>
      <c r="J23" s="150">
        <v>0</v>
      </c>
      <c r="K23" s="150">
        <v>0</v>
      </c>
      <c r="L23" s="150">
        <f t="shared" si="16"/>
        <v>0</v>
      </c>
      <c r="M23" s="200" t="str">
        <f t="shared" si="7"/>
        <v/>
      </c>
      <c r="N23" s="150"/>
      <c r="O23" s="150">
        <f t="shared" si="13"/>
        <v>500</v>
      </c>
      <c r="P23" s="150">
        <f>E23+K23</f>
        <v>265.73758000000004</v>
      </c>
      <c r="Q23" s="150">
        <f t="shared" si="15"/>
        <v>-234.26241999999996</v>
      </c>
      <c r="R23" s="200">
        <f t="shared" si="9"/>
        <v>0.53147516000000006</v>
      </c>
      <c r="S23" s="202"/>
      <c r="T23" s="202"/>
      <c r="V23" s="203">
        <v>0</v>
      </c>
    </row>
    <row r="24" spans="1:22" s="203" customFormat="1" ht="126" hidden="1" customHeight="1" x14ac:dyDescent="0.4">
      <c r="A24" s="201" t="s">
        <v>121</v>
      </c>
      <c r="B24" s="122" t="s">
        <v>188</v>
      </c>
      <c r="C24" s="150">
        <v>0</v>
      </c>
      <c r="D24" s="150"/>
      <c r="E24" s="150">
        <v>0</v>
      </c>
      <c r="F24" s="150">
        <f t="shared" si="10"/>
        <v>0</v>
      </c>
      <c r="G24" s="200" t="str">
        <f t="shared" si="5"/>
        <v/>
      </c>
      <c r="H24" s="150">
        <f t="shared" ref="H24:H34" si="17">E24-C24</f>
        <v>0</v>
      </c>
      <c r="I24" s="200" t="str">
        <f t="shared" si="6"/>
        <v/>
      </c>
      <c r="J24" s="150">
        <v>0</v>
      </c>
      <c r="K24" s="150">
        <v>0</v>
      </c>
      <c r="L24" s="150">
        <f t="shared" si="16"/>
        <v>0</v>
      </c>
      <c r="M24" s="200" t="str">
        <f t="shared" si="7"/>
        <v/>
      </c>
      <c r="N24" s="150" t="e">
        <f>#REF!+#REF!</f>
        <v>#REF!</v>
      </c>
      <c r="O24" s="150">
        <f t="shared" si="13"/>
        <v>0</v>
      </c>
      <c r="P24" s="150">
        <f t="shared" si="14"/>
        <v>0</v>
      </c>
      <c r="Q24" s="150">
        <f t="shared" si="15"/>
        <v>0</v>
      </c>
      <c r="R24" s="200" t="str">
        <f t="shared" si="9"/>
        <v/>
      </c>
      <c r="S24" s="202"/>
      <c r="T24" s="202"/>
    </row>
    <row r="25" spans="1:22" s="203" customFormat="1" ht="48.75" customHeight="1" x14ac:dyDescent="0.4">
      <c r="A25" s="201" t="s">
        <v>122</v>
      </c>
      <c r="B25" s="122" t="s">
        <v>119</v>
      </c>
      <c r="C25" s="150">
        <v>28543.579999999998</v>
      </c>
      <c r="D25" s="150">
        <v>17185.463</v>
      </c>
      <c r="E25" s="150">
        <v>9171.7799800000012</v>
      </c>
      <c r="F25" s="150">
        <f t="shared" si="10"/>
        <v>-8013.6830199999986</v>
      </c>
      <c r="G25" s="200">
        <f t="shared" si="5"/>
        <v>0.53369408668244789</v>
      </c>
      <c r="H25" s="150">
        <f t="shared" si="17"/>
        <v>-19371.800019999995</v>
      </c>
      <c r="I25" s="200">
        <f t="shared" si="6"/>
        <v>0.32132549526023019</v>
      </c>
      <c r="J25" s="150">
        <v>0</v>
      </c>
      <c r="K25" s="150">
        <v>0</v>
      </c>
      <c r="L25" s="150">
        <f t="shared" si="16"/>
        <v>0</v>
      </c>
      <c r="M25" s="200" t="str">
        <f t="shared" si="7"/>
        <v/>
      </c>
      <c r="N25" s="150" t="e">
        <f>#REF!+#REF!</f>
        <v>#REF!</v>
      </c>
      <c r="O25" s="150">
        <f t="shared" si="13"/>
        <v>28543.579999999998</v>
      </c>
      <c r="P25" s="150">
        <f t="shared" si="14"/>
        <v>9171.7799800000012</v>
      </c>
      <c r="Q25" s="150">
        <f t="shared" si="15"/>
        <v>-19371.800019999995</v>
      </c>
      <c r="R25" s="200">
        <f t="shared" si="9"/>
        <v>0.32132549526023019</v>
      </c>
      <c r="S25" s="202"/>
      <c r="T25" s="202"/>
      <c r="V25" s="203">
        <v>2795.9650000000001</v>
      </c>
    </row>
    <row r="26" spans="1:22" s="203" customFormat="1" ht="66.75" customHeight="1" x14ac:dyDescent="0.4">
      <c r="A26" s="201">
        <v>3200</v>
      </c>
      <c r="B26" s="122" t="s">
        <v>161</v>
      </c>
      <c r="C26" s="150">
        <v>9716.4</v>
      </c>
      <c r="D26" s="150">
        <v>4244.3</v>
      </c>
      <c r="E26" s="150">
        <v>3818.2736299999997</v>
      </c>
      <c r="F26" s="150">
        <f>E26-D26</f>
        <v>-426.0263700000005</v>
      </c>
      <c r="G26" s="200">
        <f t="shared" si="5"/>
        <v>0.89962387908489017</v>
      </c>
      <c r="H26" s="150">
        <f>E26-C26</f>
        <v>-5898.12637</v>
      </c>
      <c r="I26" s="200">
        <f t="shared" si="6"/>
        <v>0.39297205034786542</v>
      </c>
      <c r="J26" s="150">
        <v>204</v>
      </c>
      <c r="K26" s="150">
        <v>0</v>
      </c>
      <c r="L26" s="150">
        <f t="shared" si="16"/>
        <v>-204</v>
      </c>
      <c r="M26" s="200">
        <f t="shared" si="7"/>
        <v>0</v>
      </c>
      <c r="N26" s="150"/>
      <c r="O26" s="150">
        <f t="shared" si="13"/>
        <v>9920.4</v>
      </c>
      <c r="P26" s="150">
        <f t="shared" si="14"/>
        <v>3818.2736299999997</v>
      </c>
      <c r="Q26" s="150">
        <f t="shared" si="15"/>
        <v>-6102.12637</v>
      </c>
      <c r="R26" s="200">
        <f t="shared" si="9"/>
        <v>0.38489109612515621</v>
      </c>
      <c r="S26" s="202"/>
      <c r="T26" s="202"/>
      <c r="V26" s="203">
        <v>1847.1000000000001</v>
      </c>
    </row>
    <row r="27" spans="1:22" s="203" customFormat="1" ht="53.25" customHeight="1" x14ac:dyDescent="0.4">
      <c r="A27" s="201">
        <v>3210</v>
      </c>
      <c r="B27" s="122" t="s">
        <v>104</v>
      </c>
      <c r="C27" s="150">
        <v>1897.6788799999999</v>
      </c>
      <c r="D27" s="150">
        <v>1297.8938799999999</v>
      </c>
      <c r="E27" s="150">
        <v>424.55041999999997</v>
      </c>
      <c r="F27" s="150">
        <f>E27-D27</f>
        <v>-873.34345999999982</v>
      </c>
      <c r="G27" s="200">
        <f t="shared" si="5"/>
        <v>0.32710718999614979</v>
      </c>
      <c r="H27" s="150">
        <f>E27-C27</f>
        <v>-1473.1284599999999</v>
      </c>
      <c r="I27" s="200">
        <f t="shared" si="6"/>
        <v>0.22372089634048095</v>
      </c>
      <c r="J27" s="150">
        <v>707.76659999999993</v>
      </c>
      <c r="K27" s="150">
        <v>564.0646999999999</v>
      </c>
      <c r="L27" s="150">
        <f t="shared" si="16"/>
        <v>-143.70190000000002</v>
      </c>
      <c r="M27" s="200">
        <f t="shared" si="7"/>
        <v>0.7969642817279029</v>
      </c>
      <c r="N27" s="150"/>
      <c r="O27" s="150">
        <f t="shared" si="13"/>
        <v>2605.4454799999999</v>
      </c>
      <c r="P27" s="150">
        <f t="shared" si="14"/>
        <v>988.61511999999993</v>
      </c>
      <c r="Q27" s="150">
        <f t="shared" si="15"/>
        <v>-1616.8303599999999</v>
      </c>
      <c r="R27" s="200">
        <f t="shared" si="9"/>
        <v>0.37944187571332333</v>
      </c>
      <c r="S27" s="202"/>
      <c r="T27" s="202"/>
      <c r="V27" s="203">
        <v>374.05</v>
      </c>
    </row>
    <row r="28" spans="1:22" s="203" customFormat="1" ht="84.75" hidden="1" customHeight="1" x14ac:dyDescent="0.4">
      <c r="A28" s="201">
        <v>3220</v>
      </c>
      <c r="B28" s="122" t="s">
        <v>219</v>
      </c>
      <c r="C28" s="150">
        <v>0</v>
      </c>
      <c r="D28" s="150"/>
      <c r="E28" s="150">
        <v>0</v>
      </c>
      <c r="F28" s="150">
        <f>E28-D28</f>
        <v>0</v>
      </c>
      <c r="G28" s="200" t="str">
        <f>IFERROR(E28/D28,"")</f>
        <v/>
      </c>
      <c r="H28" s="150">
        <f>E28-C28</f>
        <v>0</v>
      </c>
      <c r="I28" s="200" t="str">
        <f>IFERROR(E28/C28,"")</f>
        <v/>
      </c>
      <c r="J28" s="150">
        <v>0</v>
      </c>
      <c r="K28" s="150">
        <v>0</v>
      </c>
      <c r="L28" s="150">
        <f>K28-J28</f>
        <v>0</v>
      </c>
      <c r="M28" s="200" t="str">
        <f>IFERROR(K28/J28,"")</f>
        <v/>
      </c>
      <c r="N28" s="150"/>
      <c r="O28" s="150">
        <f>C28+J28</f>
        <v>0</v>
      </c>
      <c r="P28" s="150">
        <f>E28+K28</f>
        <v>0</v>
      </c>
      <c r="Q28" s="150">
        <f>P28-O28</f>
        <v>0</v>
      </c>
      <c r="R28" s="200" t="str">
        <f>IFERROR(P28/O28,"")</f>
        <v/>
      </c>
      <c r="S28" s="202"/>
      <c r="T28" s="202"/>
      <c r="V28" s="203">
        <v>1027.4163699999999</v>
      </c>
    </row>
    <row r="29" spans="1:22" s="203" customFormat="1" ht="84.75" customHeight="1" x14ac:dyDescent="0.4">
      <c r="A29" s="201">
        <v>3230</v>
      </c>
      <c r="B29" s="122" t="s">
        <v>249</v>
      </c>
      <c r="C29" s="150">
        <v>9799.7593700000016</v>
      </c>
      <c r="D29" s="150">
        <v>4690.8443699999998</v>
      </c>
      <c r="E29" s="150">
        <v>1693.54044</v>
      </c>
      <c r="F29" s="150">
        <f>E29-D29</f>
        <v>-2997.30393</v>
      </c>
      <c r="G29" s="200">
        <f>IFERROR(E29/D29,"")</f>
        <v>0.36103104396959562</v>
      </c>
      <c r="H29" s="150">
        <f>E29-C29</f>
        <v>-8106.2189300000018</v>
      </c>
      <c r="I29" s="200">
        <f>IFERROR(E29/C29,"")</f>
        <v>0.17281449228074258</v>
      </c>
      <c r="J29" s="150">
        <v>8110.5875500000002</v>
      </c>
      <c r="K29" s="150">
        <v>4370.7095499999996</v>
      </c>
      <c r="L29" s="150">
        <f>K29-J29</f>
        <v>-3739.8780000000006</v>
      </c>
      <c r="M29" s="200">
        <f>IFERROR(K29/J29,"")</f>
        <v>0.53888938662649655</v>
      </c>
      <c r="N29" s="150"/>
      <c r="O29" s="150">
        <f>C29+J29</f>
        <v>17910.346920000004</v>
      </c>
      <c r="P29" s="150">
        <f>E29+K29</f>
        <v>6064.2499899999993</v>
      </c>
      <c r="Q29" s="150">
        <f>P29-O29</f>
        <v>-11846.096930000003</v>
      </c>
      <c r="R29" s="200">
        <f>IFERROR(P29/O29,"")</f>
        <v>0.33858919746709171</v>
      </c>
      <c r="S29" s="202"/>
      <c r="T29" s="202"/>
    </row>
    <row r="30" spans="1:22" s="203" customFormat="1" ht="21" customHeight="1" x14ac:dyDescent="0.4">
      <c r="A30" s="201" t="s">
        <v>123</v>
      </c>
      <c r="B30" s="122" t="s">
        <v>152</v>
      </c>
      <c r="C30" s="150">
        <v>137684.68599999999</v>
      </c>
      <c r="D30" s="150">
        <v>76334.340550000008</v>
      </c>
      <c r="E30" s="150">
        <v>56541.796110000003</v>
      </c>
      <c r="F30" s="150">
        <f t="shared" si="10"/>
        <v>-19792.544440000005</v>
      </c>
      <c r="G30" s="200">
        <f t="shared" si="5"/>
        <v>0.74071244609710585</v>
      </c>
      <c r="H30" s="150">
        <f t="shared" si="17"/>
        <v>-81142.889889999991</v>
      </c>
      <c r="I30" s="200">
        <f t="shared" si="6"/>
        <v>0.41066147407272302</v>
      </c>
      <c r="J30" s="150">
        <v>48433.251280000004</v>
      </c>
      <c r="K30" s="150">
        <v>10170.657019999999</v>
      </c>
      <c r="L30" s="150">
        <f t="shared" si="16"/>
        <v>-38262.594260000005</v>
      </c>
      <c r="M30" s="200">
        <f t="shared" si="7"/>
        <v>0.20999327427353331</v>
      </c>
      <c r="N30" s="150"/>
      <c r="O30" s="150">
        <f t="shared" ref="O30:O48" si="18">C30+J30</f>
        <v>186117.93727999998</v>
      </c>
      <c r="P30" s="150">
        <f t="shared" ref="P30:P48" si="19">E30+K30</f>
        <v>66712.453130000009</v>
      </c>
      <c r="Q30" s="150">
        <f>P30-O30</f>
        <v>-119405.48414999997</v>
      </c>
      <c r="R30" s="200">
        <f t="shared" si="9"/>
        <v>0.358441825140348</v>
      </c>
      <c r="S30" s="202"/>
      <c r="T30" s="202"/>
      <c r="V30" s="203">
        <v>33545.004000000001</v>
      </c>
    </row>
    <row r="31" spans="1:22" s="53" customFormat="1" ht="27" customHeight="1" x14ac:dyDescent="0.35">
      <c r="A31" s="66" t="s">
        <v>124</v>
      </c>
      <c r="B31" s="125" t="s">
        <v>63</v>
      </c>
      <c r="C31" s="148">
        <v>319746.50508000003</v>
      </c>
      <c r="D31" s="148">
        <v>142051.88410000002</v>
      </c>
      <c r="E31" s="148">
        <v>114010.17105000002</v>
      </c>
      <c r="F31" s="148">
        <f t="shared" si="10"/>
        <v>-28041.713050000006</v>
      </c>
      <c r="G31" s="172">
        <f t="shared" si="5"/>
        <v>0.80259527546808507</v>
      </c>
      <c r="H31" s="148">
        <f t="shared" si="17"/>
        <v>-205736.33403000003</v>
      </c>
      <c r="I31" s="172">
        <f t="shared" si="6"/>
        <v>0.35656424460831831</v>
      </c>
      <c r="J31" s="148">
        <v>31206.598289999998</v>
      </c>
      <c r="K31" s="148">
        <v>11376.57136</v>
      </c>
      <c r="L31" s="148">
        <f t="shared" ref="L31:L42" si="20">K31-J31</f>
        <v>-19830.02693</v>
      </c>
      <c r="M31" s="172">
        <f t="shared" si="7"/>
        <v>0.36455659967416465</v>
      </c>
      <c r="N31" s="148" t="e">
        <f>#REF!+#REF!</f>
        <v>#REF!</v>
      </c>
      <c r="O31" s="148">
        <f t="shared" si="18"/>
        <v>350953.10337000003</v>
      </c>
      <c r="P31" s="148">
        <f t="shared" si="19"/>
        <v>125386.74241000002</v>
      </c>
      <c r="Q31" s="148">
        <f t="shared" si="8"/>
        <v>-225566.36096000002</v>
      </c>
      <c r="R31" s="172">
        <f t="shared" si="9"/>
        <v>0.35727492136693911</v>
      </c>
      <c r="S31" s="52"/>
      <c r="T31" s="52"/>
      <c r="V31" s="53">
        <v>55476.794999999998</v>
      </c>
    </row>
    <row r="32" spans="1:22" s="53" customFormat="1" ht="32.25" customHeight="1" x14ac:dyDescent="0.35">
      <c r="A32" s="67" t="s">
        <v>125</v>
      </c>
      <c r="B32" s="125" t="s">
        <v>64</v>
      </c>
      <c r="C32" s="148">
        <v>160659.47499999995</v>
      </c>
      <c r="D32" s="148">
        <v>73051.114999999991</v>
      </c>
      <c r="E32" s="148">
        <v>61237.925119999993</v>
      </c>
      <c r="F32" s="148">
        <f t="shared" si="10"/>
        <v>-11813.189879999998</v>
      </c>
      <c r="G32" s="172">
        <f t="shared" si="5"/>
        <v>0.83828871222567924</v>
      </c>
      <c r="H32" s="148">
        <f t="shared" si="17"/>
        <v>-99421.549879999948</v>
      </c>
      <c r="I32" s="172">
        <f t="shared" si="6"/>
        <v>0.38116597306196859</v>
      </c>
      <c r="J32" s="148">
        <v>22118.389050000002</v>
      </c>
      <c r="K32" s="148">
        <v>2298.2590299999997</v>
      </c>
      <c r="L32" s="148">
        <f t="shared" si="20"/>
        <v>-19820.130020000001</v>
      </c>
      <c r="M32" s="172">
        <f t="shared" si="7"/>
        <v>0.10390716181023137</v>
      </c>
      <c r="N32" s="148" t="e">
        <f>#REF!+#REF!</f>
        <v>#REF!</v>
      </c>
      <c r="O32" s="148">
        <f t="shared" si="18"/>
        <v>182777.86404999995</v>
      </c>
      <c r="P32" s="148">
        <f t="shared" si="19"/>
        <v>63536.184149999994</v>
      </c>
      <c r="Q32" s="148">
        <f t="shared" si="8"/>
        <v>-119241.67989999996</v>
      </c>
      <c r="R32" s="172">
        <f t="shared" si="9"/>
        <v>0.34761421729175751</v>
      </c>
      <c r="S32" s="52"/>
      <c r="T32" s="52"/>
      <c r="V32" s="53">
        <v>27914.564999999999</v>
      </c>
    </row>
    <row r="33" spans="1:22" s="53" customFormat="1" ht="34.5" customHeight="1" x14ac:dyDescent="0.35">
      <c r="A33" s="67" t="s">
        <v>126</v>
      </c>
      <c r="B33" s="125" t="s">
        <v>62</v>
      </c>
      <c r="C33" s="148">
        <v>828588.93928000005</v>
      </c>
      <c r="D33" s="148">
        <v>331048.82027999993</v>
      </c>
      <c r="E33" s="148">
        <v>258966.60963999998</v>
      </c>
      <c r="F33" s="148">
        <f t="shared" si="10"/>
        <v>-72082.210639999947</v>
      </c>
      <c r="G33" s="172">
        <f t="shared" si="5"/>
        <v>0.78226108590559829</v>
      </c>
      <c r="H33" s="148">
        <f t="shared" si="17"/>
        <v>-569622.32964000013</v>
      </c>
      <c r="I33" s="172">
        <f t="shared" si="6"/>
        <v>0.31253930310127992</v>
      </c>
      <c r="J33" s="148">
        <v>346771.97087000002</v>
      </c>
      <c r="K33" s="148">
        <v>85789.846239999999</v>
      </c>
      <c r="L33" s="148">
        <f t="shared" si="20"/>
        <v>-260982.12463000003</v>
      </c>
      <c r="M33" s="172">
        <f t="shared" si="7"/>
        <v>0.24739556090639581</v>
      </c>
      <c r="N33" s="148" t="e">
        <f>#REF!+#REF!</f>
        <v>#REF!</v>
      </c>
      <c r="O33" s="148">
        <f t="shared" si="18"/>
        <v>1175360.9101500001</v>
      </c>
      <c r="P33" s="148">
        <f t="shared" si="19"/>
        <v>344756.45587999996</v>
      </c>
      <c r="Q33" s="148">
        <f t="shared" si="8"/>
        <v>-830604.4542700001</v>
      </c>
      <c r="R33" s="172">
        <f t="shared" si="9"/>
        <v>0.293319654331538</v>
      </c>
      <c r="S33" s="52"/>
      <c r="T33" s="52"/>
      <c r="V33" s="53">
        <v>122266.66607000001</v>
      </c>
    </row>
    <row r="34" spans="1:22" s="81" customFormat="1" ht="25.5" customHeight="1" x14ac:dyDescent="0.35">
      <c r="A34" s="78" t="s">
        <v>127</v>
      </c>
      <c r="B34" s="126" t="s">
        <v>140</v>
      </c>
      <c r="C34" s="147">
        <f>SUM(C35:C41)</f>
        <v>204119.40414</v>
      </c>
      <c r="D34" s="147">
        <f>SUM(D35:D41)</f>
        <v>94351.019899999999</v>
      </c>
      <c r="E34" s="147">
        <f>SUM(E35:E41)</f>
        <v>35083.712870000003</v>
      </c>
      <c r="F34" s="147">
        <f t="shared" si="10"/>
        <v>-59267.307029999996</v>
      </c>
      <c r="G34" s="172">
        <f t="shared" si="5"/>
        <v>0.37184243378804221</v>
      </c>
      <c r="H34" s="147">
        <f t="shared" si="17"/>
        <v>-169035.69127000001</v>
      </c>
      <c r="I34" s="172">
        <f t="shared" si="6"/>
        <v>0.17187838176294612</v>
      </c>
      <c r="J34" s="148">
        <f>SUM(J35:J41)</f>
        <v>1086810.77688</v>
      </c>
      <c r="K34" s="148">
        <f>SUM(K35:K41)</f>
        <v>141294.32355</v>
      </c>
      <c r="L34" s="148">
        <f t="shared" si="20"/>
        <v>-945516.45333000005</v>
      </c>
      <c r="M34" s="172">
        <f t="shared" si="7"/>
        <v>0.13000820985197223</v>
      </c>
      <c r="N34" s="147" t="e">
        <f>#REF!+#REF!</f>
        <v>#REF!</v>
      </c>
      <c r="O34" s="147">
        <f t="shared" si="18"/>
        <v>1290930.18102</v>
      </c>
      <c r="P34" s="147">
        <f t="shared" si="19"/>
        <v>176378.03642000002</v>
      </c>
      <c r="Q34" s="147">
        <f t="shared" si="8"/>
        <v>-1114552.1446</v>
      </c>
      <c r="R34" s="172">
        <f t="shared" si="9"/>
        <v>0.13662864112499004</v>
      </c>
      <c r="S34" s="79"/>
      <c r="T34" s="80"/>
      <c r="V34" s="81">
        <f>SUM(V35:V41)</f>
        <v>22513.837</v>
      </c>
    </row>
    <row r="35" spans="1:22" s="203" customFormat="1" ht="48" customHeight="1" x14ac:dyDescent="0.4">
      <c r="A35" s="205" t="s">
        <v>150</v>
      </c>
      <c r="B35" s="127" t="s">
        <v>151</v>
      </c>
      <c r="C35" s="150">
        <v>17548.47</v>
      </c>
      <c r="D35" s="150">
        <v>11580.87</v>
      </c>
      <c r="E35" s="150">
        <v>1925.96154</v>
      </c>
      <c r="F35" s="150">
        <f t="shared" si="10"/>
        <v>-9654.9084600000006</v>
      </c>
      <c r="G35" s="200">
        <f t="shared" si="5"/>
        <v>0.16630542783055158</v>
      </c>
      <c r="H35" s="150">
        <f t="shared" ref="H35:H45" si="21">E35-C35</f>
        <v>-15622.508460000001</v>
      </c>
      <c r="I35" s="200">
        <f t="shared" si="6"/>
        <v>0.10975096632355982</v>
      </c>
      <c r="J35" s="150">
        <v>421.94313</v>
      </c>
      <c r="K35" s="150">
        <v>129.90360000000001</v>
      </c>
      <c r="L35" s="150">
        <f t="shared" si="20"/>
        <v>-292.03953000000001</v>
      </c>
      <c r="M35" s="200">
        <f t="shared" si="7"/>
        <v>0.30786992550394177</v>
      </c>
      <c r="N35" s="150"/>
      <c r="O35" s="150">
        <f t="shared" si="18"/>
        <v>17970.413130000001</v>
      </c>
      <c r="P35" s="150">
        <f t="shared" si="19"/>
        <v>2055.8651399999999</v>
      </c>
      <c r="Q35" s="150">
        <f>P35-O35</f>
        <v>-15914.547990000001</v>
      </c>
      <c r="R35" s="200">
        <f t="shared" si="9"/>
        <v>0.11440277555822669</v>
      </c>
      <c r="S35" s="54"/>
      <c r="T35" s="202"/>
      <c r="V35" s="203">
        <v>1749.6000000000001</v>
      </c>
    </row>
    <row r="36" spans="1:22" s="203" customFormat="1" ht="21" x14ac:dyDescent="0.4">
      <c r="A36" s="205" t="s">
        <v>220</v>
      </c>
      <c r="B36" s="127" t="s">
        <v>221</v>
      </c>
      <c r="C36" s="150">
        <v>0</v>
      </c>
      <c r="D36" s="150">
        <v>0</v>
      </c>
      <c r="E36" s="150">
        <v>0</v>
      </c>
      <c r="F36" s="150">
        <f t="shared" si="10"/>
        <v>0</v>
      </c>
      <c r="G36" s="200" t="str">
        <f t="shared" si="5"/>
        <v/>
      </c>
      <c r="H36" s="150">
        <f t="shared" si="21"/>
        <v>0</v>
      </c>
      <c r="I36" s="200" t="str">
        <f t="shared" si="6"/>
        <v/>
      </c>
      <c r="J36" s="150">
        <v>2650</v>
      </c>
      <c r="K36" s="150">
        <v>0</v>
      </c>
      <c r="L36" s="150">
        <f t="shared" si="20"/>
        <v>-2650</v>
      </c>
      <c r="M36" s="200">
        <f t="shared" si="7"/>
        <v>0</v>
      </c>
      <c r="N36" s="150"/>
      <c r="O36" s="150">
        <f t="shared" si="18"/>
        <v>2650</v>
      </c>
      <c r="P36" s="150">
        <f t="shared" si="19"/>
        <v>0</v>
      </c>
      <c r="Q36" s="150">
        <f>P36-O36</f>
        <v>-2650</v>
      </c>
      <c r="R36" s="200">
        <f t="shared" si="9"/>
        <v>0</v>
      </c>
      <c r="S36" s="54"/>
      <c r="T36" s="202"/>
      <c r="V36" s="203">
        <v>0</v>
      </c>
    </row>
    <row r="37" spans="1:22" s="203" customFormat="1" ht="47.25" customHeight="1" x14ac:dyDescent="0.4">
      <c r="A37" s="205" t="s">
        <v>131</v>
      </c>
      <c r="B37" s="127" t="s">
        <v>253</v>
      </c>
      <c r="C37" s="150">
        <v>15438.1</v>
      </c>
      <c r="D37" s="150">
        <v>3375</v>
      </c>
      <c r="E37" s="150">
        <v>498.5</v>
      </c>
      <c r="F37" s="150">
        <f t="shared" si="10"/>
        <v>-2876.5</v>
      </c>
      <c r="G37" s="200">
        <f t="shared" si="5"/>
        <v>0.1477037037037037</v>
      </c>
      <c r="H37" s="150">
        <f t="shared" si="21"/>
        <v>-14939.6</v>
      </c>
      <c r="I37" s="200">
        <f t="shared" si="6"/>
        <v>3.2290242970313701E-2</v>
      </c>
      <c r="J37" s="150">
        <v>72335.0576</v>
      </c>
      <c r="K37" s="150">
        <v>15758.1324</v>
      </c>
      <c r="L37" s="150">
        <f t="shared" si="20"/>
        <v>-56576.925199999998</v>
      </c>
      <c r="M37" s="200">
        <f t="shared" si="7"/>
        <v>0.21784917193457795</v>
      </c>
      <c r="N37" s="150"/>
      <c r="O37" s="150">
        <f t="shared" si="18"/>
        <v>87773.157600000006</v>
      </c>
      <c r="P37" s="150">
        <f t="shared" si="19"/>
        <v>16256.6324</v>
      </c>
      <c r="Q37" s="150">
        <f t="shared" si="8"/>
        <v>-71516.525200000004</v>
      </c>
      <c r="R37" s="200">
        <f t="shared" si="9"/>
        <v>0.18521188988192444</v>
      </c>
      <c r="S37" s="54"/>
      <c r="T37" s="202"/>
      <c r="V37" s="203">
        <v>205</v>
      </c>
    </row>
    <row r="38" spans="1:22" s="203" customFormat="1" ht="50.25" customHeight="1" x14ac:dyDescent="0.4">
      <c r="A38" s="205" t="s">
        <v>132</v>
      </c>
      <c r="B38" s="127" t="s">
        <v>254</v>
      </c>
      <c r="C38" s="150">
        <v>150140.37714</v>
      </c>
      <c r="D38" s="150">
        <v>70340.479900000006</v>
      </c>
      <c r="E38" s="150">
        <v>28566.682970000002</v>
      </c>
      <c r="F38" s="150">
        <f t="shared" si="10"/>
        <v>-41773.796930000004</v>
      </c>
      <c r="G38" s="200">
        <f t="shared" si="5"/>
        <v>0.40612010339724736</v>
      </c>
      <c r="H38" s="150">
        <f t="shared" si="21"/>
        <v>-121573.69417</v>
      </c>
      <c r="I38" s="200">
        <f t="shared" si="6"/>
        <v>0.19026649269278639</v>
      </c>
      <c r="J38" s="150">
        <v>78243.297059999997</v>
      </c>
      <c r="K38" s="150">
        <v>4853.3017499999996</v>
      </c>
      <c r="L38" s="150">
        <f t="shared" si="20"/>
        <v>-73389.995309999998</v>
      </c>
      <c r="M38" s="200">
        <f t="shared" si="7"/>
        <v>6.2028338942290477E-2</v>
      </c>
      <c r="N38" s="150"/>
      <c r="O38" s="150">
        <f t="shared" si="18"/>
        <v>228383.67420000001</v>
      </c>
      <c r="P38" s="150">
        <f t="shared" si="19"/>
        <v>33419.98472</v>
      </c>
      <c r="Q38" s="150">
        <f t="shared" si="8"/>
        <v>-194963.68948</v>
      </c>
      <c r="R38" s="200">
        <f t="shared" si="9"/>
        <v>0.14633263448915998</v>
      </c>
      <c r="S38" s="54"/>
      <c r="T38" s="202"/>
      <c r="V38" s="203">
        <v>17102.413</v>
      </c>
    </row>
    <row r="39" spans="1:22" s="203" customFormat="1" ht="34.5" customHeight="1" x14ac:dyDescent="0.4">
      <c r="A39" s="205" t="s">
        <v>204</v>
      </c>
      <c r="B39" s="127" t="s">
        <v>203</v>
      </c>
      <c r="C39" s="150">
        <v>935</v>
      </c>
      <c r="D39" s="150">
        <v>638.25</v>
      </c>
      <c r="E39" s="150">
        <v>339.31600000000003</v>
      </c>
      <c r="F39" s="150">
        <f t="shared" si="10"/>
        <v>-298.93399999999997</v>
      </c>
      <c r="G39" s="200">
        <f t="shared" si="5"/>
        <v>0.53163493928711325</v>
      </c>
      <c r="H39" s="150">
        <f t="shared" si="21"/>
        <v>-595.68399999999997</v>
      </c>
      <c r="I39" s="200">
        <f t="shared" si="6"/>
        <v>0.36290481283422465</v>
      </c>
      <c r="J39" s="150">
        <v>375</v>
      </c>
      <c r="K39" s="150">
        <v>236.11</v>
      </c>
      <c r="L39" s="150">
        <f t="shared" si="20"/>
        <v>-138.88999999999999</v>
      </c>
      <c r="M39" s="200">
        <f t="shared" si="7"/>
        <v>0.62962666666666667</v>
      </c>
      <c r="N39" s="150"/>
      <c r="O39" s="150">
        <f>C39+J39</f>
        <v>1310</v>
      </c>
      <c r="P39" s="150">
        <f>E39+K39</f>
        <v>575.42600000000004</v>
      </c>
      <c r="Q39" s="150">
        <f>P39-O39</f>
        <v>-734.57399999999996</v>
      </c>
      <c r="R39" s="200">
        <f t="shared" si="9"/>
        <v>0.43925648854961835</v>
      </c>
      <c r="S39" s="54"/>
      <c r="T39" s="202"/>
      <c r="V39" s="203">
        <v>506.20000000000005</v>
      </c>
    </row>
    <row r="40" spans="1:22" s="203" customFormat="1" ht="50.25" customHeight="1" x14ac:dyDescent="0.4">
      <c r="A40" s="205" t="s">
        <v>130</v>
      </c>
      <c r="B40" s="127" t="s">
        <v>141</v>
      </c>
      <c r="C40" s="150">
        <v>19973.235000000001</v>
      </c>
      <c r="D40" s="150">
        <v>8416.42</v>
      </c>
      <c r="E40" s="150">
        <v>3753.25236</v>
      </c>
      <c r="F40" s="150">
        <f t="shared" si="10"/>
        <v>-4663.1676399999997</v>
      </c>
      <c r="G40" s="200">
        <f t="shared" si="5"/>
        <v>0.4459440427164994</v>
      </c>
      <c r="H40" s="150">
        <f t="shared" si="21"/>
        <v>-16219.98264</v>
      </c>
      <c r="I40" s="200">
        <f t="shared" si="6"/>
        <v>0.18791409403634413</v>
      </c>
      <c r="J40" s="150">
        <v>276700.54488999996</v>
      </c>
      <c r="K40" s="150">
        <v>81662.544819999996</v>
      </c>
      <c r="L40" s="150">
        <f t="shared" si="20"/>
        <v>-195038.00006999995</v>
      </c>
      <c r="M40" s="200">
        <f t="shared" si="7"/>
        <v>0.29512968560457398</v>
      </c>
      <c r="N40" s="150"/>
      <c r="O40" s="150">
        <f>C40+J40</f>
        <v>296673.77988999995</v>
      </c>
      <c r="P40" s="150">
        <f>E40+K40</f>
        <v>85415.797179999994</v>
      </c>
      <c r="Q40" s="150">
        <f>P40-O40</f>
        <v>-211257.98270999995</v>
      </c>
      <c r="R40" s="200">
        <f t="shared" si="9"/>
        <v>0.28791151416100969</v>
      </c>
      <c r="S40" s="54"/>
      <c r="T40" s="202"/>
      <c r="V40" s="203">
        <v>2950.6240000000003</v>
      </c>
    </row>
    <row r="41" spans="1:22" s="203" customFormat="1" ht="78" customHeight="1" x14ac:dyDescent="0.4">
      <c r="A41" s="205" t="s">
        <v>175</v>
      </c>
      <c r="B41" s="127" t="s">
        <v>176</v>
      </c>
      <c r="C41" s="150">
        <v>84.221999999999994</v>
      </c>
      <c r="D41" s="150"/>
      <c r="E41" s="150"/>
      <c r="F41" s="150">
        <f t="shared" si="10"/>
        <v>0</v>
      </c>
      <c r="G41" s="200" t="str">
        <f t="shared" si="5"/>
        <v/>
      </c>
      <c r="H41" s="150">
        <f t="shared" si="21"/>
        <v>-84.221999999999994</v>
      </c>
      <c r="I41" s="200">
        <f t="shared" si="6"/>
        <v>0</v>
      </c>
      <c r="J41" s="150">
        <v>656084.93420000002</v>
      </c>
      <c r="K41" s="150">
        <v>38654.330979999999</v>
      </c>
      <c r="L41" s="150">
        <f t="shared" si="20"/>
        <v>-617430.60322000005</v>
      </c>
      <c r="M41" s="200">
        <f t="shared" si="7"/>
        <v>5.8916656922069585E-2</v>
      </c>
      <c r="N41" s="150"/>
      <c r="O41" s="150">
        <f>C41+J41</f>
        <v>656169.15619999997</v>
      </c>
      <c r="P41" s="150">
        <f>E41+K41</f>
        <v>38654.330979999999</v>
      </c>
      <c r="Q41" s="150">
        <f>P41-O41</f>
        <v>-617514.82522</v>
      </c>
      <c r="R41" s="200">
        <f t="shared" si="9"/>
        <v>5.8909094727729296E-2</v>
      </c>
      <c r="S41" s="54"/>
      <c r="T41" s="202"/>
    </row>
    <row r="42" spans="1:22" s="81" customFormat="1" ht="30.75" customHeight="1" x14ac:dyDescent="0.35">
      <c r="A42" s="78" t="s">
        <v>128</v>
      </c>
      <c r="B42" s="126" t="s">
        <v>142</v>
      </c>
      <c r="C42" s="147">
        <f>C43+C44+C45+C46+C47+C48</f>
        <v>227726.42545000004</v>
      </c>
      <c r="D42" s="147">
        <f>D43+D44+D45+D46+D47+D48</f>
        <v>81532.244999999995</v>
      </c>
      <c r="E42" s="147">
        <f>E43+E44+E45+E46+E47+E48</f>
        <v>45018.522280000005</v>
      </c>
      <c r="F42" s="147">
        <f t="shared" si="10"/>
        <v>-36513.722719999991</v>
      </c>
      <c r="G42" s="172">
        <f t="shared" si="5"/>
        <v>0.55215604918029682</v>
      </c>
      <c r="H42" s="147">
        <f t="shared" si="21"/>
        <v>-182707.90317000003</v>
      </c>
      <c r="I42" s="172">
        <f t="shared" si="6"/>
        <v>0.19768686128999263</v>
      </c>
      <c r="J42" s="148">
        <f>J43+J44+J45+J46+J47+J48</f>
        <v>48475.1106</v>
      </c>
      <c r="K42" s="148">
        <f>K43+K44+K45+K46+K47+K48</f>
        <v>14173.202909999998</v>
      </c>
      <c r="L42" s="148">
        <f t="shared" si="20"/>
        <v>-34301.90769</v>
      </c>
      <c r="M42" s="172">
        <f t="shared" si="7"/>
        <v>0.2923810329583858</v>
      </c>
      <c r="N42" s="147"/>
      <c r="O42" s="147">
        <f t="shared" si="18"/>
        <v>276201.53605000005</v>
      </c>
      <c r="P42" s="147">
        <f t="shared" si="19"/>
        <v>59191.725190000005</v>
      </c>
      <c r="Q42" s="147">
        <f t="shared" si="8"/>
        <v>-217009.81086000006</v>
      </c>
      <c r="R42" s="172">
        <f t="shared" si="9"/>
        <v>0.21430628531799575</v>
      </c>
      <c r="S42" s="79"/>
      <c r="T42" s="80"/>
      <c r="V42" s="81">
        <f>V43+V44+V45+V46+V47+V48</f>
        <v>43800.04</v>
      </c>
    </row>
    <row r="43" spans="1:22" s="203" customFormat="1" ht="40.5" customHeight="1" x14ac:dyDescent="0.4">
      <c r="A43" s="205" t="s">
        <v>129</v>
      </c>
      <c r="B43" s="127" t="s">
        <v>143</v>
      </c>
      <c r="C43" s="169">
        <v>61784.350450000005</v>
      </c>
      <c r="D43" s="169">
        <v>30114.7</v>
      </c>
      <c r="E43" s="169">
        <v>21078.034440000003</v>
      </c>
      <c r="F43" s="169">
        <f t="shared" si="10"/>
        <v>-9036.6655599999976</v>
      </c>
      <c r="G43" s="200">
        <f t="shared" si="5"/>
        <v>0.69992510103039385</v>
      </c>
      <c r="H43" s="169">
        <f t="shared" si="21"/>
        <v>-40706.316010000002</v>
      </c>
      <c r="I43" s="200">
        <f t="shared" si="6"/>
        <v>0.34115490875084536</v>
      </c>
      <c r="J43" s="150">
        <v>5233.7512100000004</v>
      </c>
      <c r="K43" s="150">
        <v>2004.6862800000001</v>
      </c>
      <c r="L43" s="150">
        <f t="shared" ref="L43:L48" si="22">K43-J43</f>
        <v>-3229.0649300000005</v>
      </c>
      <c r="M43" s="200">
        <f t="shared" si="7"/>
        <v>0.38303048799295142</v>
      </c>
      <c r="N43" s="169"/>
      <c r="O43" s="169">
        <f t="shared" si="18"/>
        <v>67018.10166</v>
      </c>
      <c r="P43" s="169">
        <f t="shared" si="19"/>
        <v>23082.720720000005</v>
      </c>
      <c r="Q43" s="169">
        <f t="shared" si="8"/>
        <v>-43935.380939999995</v>
      </c>
      <c r="R43" s="200">
        <f t="shared" si="9"/>
        <v>0.34442516496669157</v>
      </c>
      <c r="S43" s="54"/>
      <c r="T43" s="202"/>
      <c r="V43" s="203">
        <v>13340.86</v>
      </c>
    </row>
    <row r="44" spans="1:22" s="203" customFormat="1" ht="33" customHeight="1" x14ac:dyDescent="0.4">
      <c r="A44" s="205" t="s">
        <v>144</v>
      </c>
      <c r="B44" s="127" t="s">
        <v>148</v>
      </c>
      <c r="C44" s="169">
        <v>75846.175000000003</v>
      </c>
      <c r="D44" s="169">
        <v>31100.886000000002</v>
      </c>
      <c r="E44" s="169">
        <v>20470.407510000005</v>
      </c>
      <c r="F44" s="169">
        <f t="shared" si="10"/>
        <v>-10630.478489999998</v>
      </c>
      <c r="G44" s="200">
        <f t="shared" si="5"/>
        <v>0.65819370901523522</v>
      </c>
      <c r="H44" s="169">
        <f t="shared" si="21"/>
        <v>-55375.767489999998</v>
      </c>
      <c r="I44" s="200">
        <f t="shared" si="6"/>
        <v>0.26989373570915082</v>
      </c>
      <c r="J44" s="150">
        <v>29288.276999999998</v>
      </c>
      <c r="K44" s="150">
        <v>10257.58469</v>
      </c>
      <c r="L44" s="150">
        <f t="shared" si="22"/>
        <v>-19030.692309999999</v>
      </c>
      <c r="M44" s="200">
        <f t="shared" si="7"/>
        <v>0.35022834187207397</v>
      </c>
      <c r="N44" s="169"/>
      <c r="O44" s="169">
        <f t="shared" si="18"/>
        <v>105134.452</v>
      </c>
      <c r="P44" s="169">
        <f t="shared" si="19"/>
        <v>30727.992200000004</v>
      </c>
      <c r="Q44" s="169">
        <f>P44-O44</f>
        <v>-74406.459799999997</v>
      </c>
      <c r="R44" s="200">
        <f t="shared" si="9"/>
        <v>0.29227329020557413</v>
      </c>
      <c r="S44" s="54"/>
      <c r="T44" s="202"/>
      <c r="V44" s="203">
        <v>15799.526</v>
      </c>
    </row>
    <row r="45" spans="1:22" s="203" customFormat="1" ht="44.25" customHeight="1" x14ac:dyDescent="0.4">
      <c r="A45" s="205" t="s">
        <v>145</v>
      </c>
      <c r="B45" s="127" t="s">
        <v>149</v>
      </c>
      <c r="C45" s="169">
        <v>2776.6</v>
      </c>
      <c r="D45" s="169">
        <v>2343.6</v>
      </c>
      <c r="E45" s="169">
        <v>965.05587000000003</v>
      </c>
      <c r="F45" s="169">
        <f t="shared" si="10"/>
        <v>-1378.5441299999998</v>
      </c>
      <c r="G45" s="200">
        <f t="shared" si="5"/>
        <v>0.41178352534562213</v>
      </c>
      <c r="H45" s="169">
        <f t="shared" si="21"/>
        <v>-1811.5441299999998</v>
      </c>
      <c r="I45" s="200">
        <f t="shared" si="6"/>
        <v>0.34756748181228841</v>
      </c>
      <c r="J45" s="150">
        <v>13733.082390000001</v>
      </c>
      <c r="K45" s="150">
        <v>1694.7999399999999</v>
      </c>
      <c r="L45" s="150">
        <f t="shared" si="22"/>
        <v>-12038.282450000002</v>
      </c>
      <c r="M45" s="200">
        <f t="shared" si="7"/>
        <v>0.12341001763989269</v>
      </c>
      <c r="N45" s="169"/>
      <c r="O45" s="169">
        <f t="shared" si="18"/>
        <v>16509.682390000002</v>
      </c>
      <c r="P45" s="169">
        <f t="shared" si="19"/>
        <v>2659.85581</v>
      </c>
      <c r="Q45" s="169">
        <f>P45-O45</f>
        <v>-13849.826580000001</v>
      </c>
      <c r="R45" s="200">
        <f t="shared" si="9"/>
        <v>0.16110884190062238</v>
      </c>
      <c r="S45" s="54"/>
      <c r="T45" s="202"/>
      <c r="V45" s="203">
        <v>310</v>
      </c>
    </row>
    <row r="46" spans="1:22" s="203" customFormat="1" ht="24.75" customHeight="1" x14ac:dyDescent="0.4">
      <c r="A46" s="205" t="s">
        <v>146</v>
      </c>
      <c r="B46" s="127" t="s">
        <v>255</v>
      </c>
      <c r="C46" s="169">
        <v>4115.6000000000004</v>
      </c>
      <c r="D46" s="169">
        <v>1856.2</v>
      </c>
      <c r="E46" s="169">
        <v>1343.5885400000002</v>
      </c>
      <c r="F46" s="169">
        <f t="shared" si="10"/>
        <v>-512.61145999999985</v>
      </c>
      <c r="G46" s="200">
        <f t="shared" si="5"/>
        <v>0.72383823941385639</v>
      </c>
      <c r="H46" s="169">
        <f t="shared" ref="H46:H81" si="23">E46-C46</f>
        <v>-2772.0114600000002</v>
      </c>
      <c r="I46" s="200">
        <f t="shared" si="6"/>
        <v>0.32646237243658277</v>
      </c>
      <c r="J46" s="150">
        <v>220</v>
      </c>
      <c r="K46" s="150">
        <v>216.13200000000001</v>
      </c>
      <c r="L46" s="150">
        <f t="shared" si="22"/>
        <v>-3.867999999999995</v>
      </c>
      <c r="M46" s="200">
        <f t="shared" si="7"/>
        <v>0.98241818181818186</v>
      </c>
      <c r="N46" s="169"/>
      <c r="O46" s="169">
        <f t="shared" si="18"/>
        <v>4335.6000000000004</v>
      </c>
      <c r="P46" s="169">
        <f t="shared" si="19"/>
        <v>1559.7205400000003</v>
      </c>
      <c r="Q46" s="169">
        <f>P46-O46</f>
        <v>-2775.8794600000001</v>
      </c>
      <c r="R46" s="200">
        <f t="shared" si="9"/>
        <v>0.35974733370237111</v>
      </c>
      <c r="S46" s="54"/>
      <c r="T46" s="202"/>
      <c r="V46" s="203">
        <v>599.29999999999995</v>
      </c>
    </row>
    <row r="47" spans="1:22" s="203" customFormat="1" ht="25.5" customHeight="1" x14ac:dyDescent="0.4">
      <c r="A47" s="205" t="s">
        <v>177</v>
      </c>
      <c r="B47" s="127" t="s">
        <v>178</v>
      </c>
      <c r="C47" s="169">
        <v>1300</v>
      </c>
      <c r="D47" s="169">
        <v>1300</v>
      </c>
      <c r="E47" s="169">
        <v>1161.4359199999999</v>
      </c>
      <c r="F47" s="169">
        <f>E47-D47</f>
        <v>-138.5640800000001</v>
      </c>
      <c r="G47" s="200">
        <f t="shared" si="5"/>
        <v>0.89341224615384607</v>
      </c>
      <c r="H47" s="169">
        <f t="shared" si="23"/>
        <v>-138.5640800000001</v>
      </c>
      <c r="I47" s="200">
        <f t="shared" si="6"/>
        <v>0.89341224615384607</v>
      </c>
      <c r="J47" s="150">
        <v>0</v>
      </c>
      <c r="K47" s="150">
        <v>0</v>
      </c>
      <c r="L47" s="150">
        <f t="shared" si="22"/>
        <v>0</v>
      </c>
      <c r="M47" s="200" t="str">
        <f t="shared" si="7"/>
        <v/>
      </c>
      <c r="N47" s="169"/>
      <c r="O47" s="169">
        <f t="shared" si="18"/>
        <v>1300</v>
      </c>
      <c r="P47" s="169">
        <f t="shared" si="19"/>
        <v>1161.4359199999999</v>
      </c>
      <c r="Q47" s="169">
        <f>P47-O47</f>
        <v>-138.5640800000001</v>
      </c>
      <c r="R47" s="200">
        <f t="shared" si="9"/>
        <v>0.89341224615384607</v>
      </c>
      <c r="S47" s="54"/>
      <c r="T47" s="202"/>
      <c r="V47" s="203">
        <v>0</v>
      </c>
    </row>
    <row r="48" spans="1:22" s="203" customFormat="1" ht="24.75" customHeight="1" x14ac:dyDescent="0.4">
      <c r="A48" s="205" t="s">
        <v>147</v>
      </c>
      <c r="B48" s="127" t="s">
        <v>75</v>
      </c>
      <c r="C48" s="169">
        <v>81903.7</v>
      </c>
      <c r="D48" s="169">
        <v>14816.859</v>
      </c>
      <c r="E48" s="169">
        <v>0</v>
      </c>
      <c r="F48" s="169">
        <f>E48-D48</f>
        <v>-14816.859</v>
      </c>
      <c r="G48" s="200">
        <f t="shared" si="5"/>
        <v>0</v>
      </c>
      <c r="H48" s="169">
        <f t="shared" si="23"/>
        <v>-81903.7</v>
      </c>
      <c r="I48" s="200">
        <f t="shared" si="6"/>
        <v>0</v>
      </c>
      <c r="J48" s="150">
        <v>0</v>
      </c>
      <c r="K48" s="150">
        <v>0</v>
      </c>
      <c r="L48" s="150">
        <f t="shared" si="22"/>
        <v>0</v>
      </c>
      <c r="M48" s="200" t="str">
        <f t="shared" si="7"/>
        <v/>
      </c>
      <c r="N48" s="169"/>
      <c r="O48" s="169">
        <f t="shared" si="18"/>
        <v>81903.7</v>
      </c>
      <c r="P48" s="169">
        <f t="shared" si="19"/>
        <v>0</v>
      </c>
      <c r="Q48" s="169">
        <f>P48-O48</f>
        <v>-81903.7</v>
      </c>
      <c r="R48" s="200">
        <f t="shared" si="9"/>
        <v>0</v>
      </c>
      <c r="S48" s="202"/>
      <c r="T48" s="202"/>
      <c r="V48" s="203">
        <v>13750.354000000001</v>
      </c>
    </row>
    <row r="49" spans="1:22" s="12" customFormat="1" ht="20.25" customHeight="1" x14ac:dyDescent="0.3">
      <c r="A49" s="68" t="s">
        <v>25</v>
      </c>
      <c r="B49" s="128" t="s">
        <v>26</v>
      </c>
      <c r="C49" s="151">
        <f>C6+C10+C11+C12+C31+C32+C33+C34+C42</f>
        <v>10299452.398469996</v>
      </c>
      <c r="D49" s="151">
        <f>D6+D10+D11+D12+D31+D32+D33+D34+D42</f>
        <v>5095788.4864399992</v>
      </c>
      <c r="E49" s="151">
        <f>E6+E10+E11+E12+E31+E32+E33+E34+E42</f>
        <v>4292003.4419999998</v>
      </c>
      <c r="F49" s="151">
        <f t="shared" si="10"/>
        <v>-803785.04443999939</v>
      </c>
      <c r="G49" s="176">
        <f>IFERROR(E49/D49,"")</f>
        <v>0.84226483368003036</v>
      </c>
      <c r="H49" s="151">
        <f t="shared" si="23"/>
        <v>-6007448.9564699959</v>
      </c>
      <c r="I49" s="176">
        <f>IFERROR(E49/C49,"")</f>
        <v>0.41672151838262639</v>
      </c>
      <c r="J49" s="151">
        <f>J6+J10+J11+J12+J31+J32+J33+J34+J42</f>
        <v>2656495.5960599999</v>
      </c>
      <c r="K49" s="151">
        <f>K6+K10+K11+K12+K31+K32+K33+K34+K42</f>
        <v>590476.23299000005</v>
      </c>
      <c r="L49" s="151">
        <f>L6+L10+L11+L12+L31+L32+L33+L34+L42</f>
        <v>-2066019.3630700002</v>
      </c>
      <c r="M49" s="176">
        <f>IFERROR(K49/J49,"")</f>
        <v>0.22227638316651796</v>
      </c>
      <c r="N49" s="151" t="e">
        <f>#REF!+#REF!</f>
        <v>#REF!</v>
      </c>
      <c r="O49" s="151">
        <f t="shared" ref="O49:O89" si="24">C49+J49</f>
        <v>12955947.994529996</v>
      </c>
      <c r="P49" s="151">
        <f t="shared" ref="P49:P66" si="25">E49+K49</f>
        <v>4882479.6749900002</v>
      </c>
      <c r="Q49" s="151">
        <f t="shared" si="8"/>
        <v>-8073468.3195399959</v>
      </c>
      <c r="R49" s="176">
        <f>IFERROR(P49/O49,"")</f>
        <v>0.37685236750343426</v>
      </c>
      <c r="S49" s="26"/>
      <c r="T49" s="27"/>
      <c r="V49" s="12">
        <f>V6+V10+V11+V12+V31+V32+V33+V34+V42</f>
        <v>1942851.7473299997</v>
      </c>
    </row>
    <row r="50" spans="1:22" s="53" customFormat="1" ht="24" customHeight="1" x14ac:dyDescent="0.4">
      <c r="A50" s="69" t="s">
        <v>163</v>
      </c>
      <c r="B50" s="122" t="s">
        <v>133</v>
      </c>
      <c r="C50" s="150">
        <v>56677.1</v>
      </c>
      <c r="D50" s="150">
        <v>23615.5</v>
      </c>
      <c r="E50" s="150">
        <v>23615.5</v>
      </c>
      <c r="F50" s="150">
        <f>E50-D50</f>
        <v>0</v>
      </c>
      <c r="G50" s="235">
        <f>IFERROR(E50/D50,"")</f>
        <v>1</v>
      </c>
      <c r="H50" s="150">
        <f t="shared" si="23"/>
        <v>-33061.599999999999</v>
      </c>
      <c r="I50" s="235">
        <f>IFERROR(E50/C50,"")</f>
        <v>0.41666740182542861</v>
      </c>
      <c r="J50" s="150">
        <v>0</v>
      </c>
      <c r="K50" s="150">
        <v>0</v>
      </c>
      <c r="L50" s="150">
        <f>K50-J50</f>
        <v>0</v>
      </c>
      <c r="M50" s="235" t="str">
        <f>IFERROR(K50/J50,"")</f>
        <v/>
      </c>
      <c r="N50" s="150" t="e">
        <f>#REF!+#REF!</f>
        <v>#REF!</v>
      </c>
      <c r="O50" s="150">
        <f>C50+J50</f>
        <v>56677.1</v>
      </c>
      <c r="P50" s="150">
        <f>E50+K50</f>
        <v>23615.5</v>
      </c>
      <c r="Q50" s="150">
        <f t="shared" si="8"/>
        <v>-33061.599999999999</v>
      </c>
      <c r="R50" s="200">
        <f>IFERROR(P50/O50,"")</f>
        <v>0.41666740182542861</v>
      </c>
      <c r="S50" s="52"/>
      <c r="T50" s="52"/>
    </row>
    <row r="51" spans="1:22" s="53" customFormat="1" ht="90.75" customHeight="1" x14ac:dyDescent="0.4">
      <c r="A51" s="69" t="s">
        <v>164</v>
      </c>
      <c r="B51" s="122" t="s">
        <v>165</v>
      </c>
      <c r="C51" s="150">
        <v>111160.05500000001</v>
      </c>
      <c r="D51" s="150">
        <v>109890.05500000001</v>
      </c>
      <c r="E51" s="150">
        <v>98182.311000000002</v>
      </c>
      <c r="F51" s="150">
        <f t="shared" si="10"/>
        <v>-11707.744000000006</v>
      </c>
      <c r="G51" s="236">
        <f>IFERROR(E51/D51,"")</f>
        <v>0.89345947638300838</v>
      </c>
      <c r="H51" s="150">
        <f t="shared" si="23"/>
        <v>-12977.744000000006</v>
      </c>
      <c r="I51" s="236">
        <f>IFERROR(E51/C51,"")</f>
        <v>0.88325173102874044</v>
      </c>
      <c r="J51" s="150">
        <v>36234.065000000002</v>
      </c>
      <c r="K51" s="150">
        <v>24442.582999999999</v>
      </c>
      <c r="L51" s="150">
        <f>K51-J51</f>
        <v>-11791.482000000004</v>
      </c>
      <c r="M51" s="236">
        <f>IFERROR(K51/J51,"")</f>
        <v>0.67457468545138388</v>
      </c>
      <c r="N51" s="150"/>
      <c r="O51" s="150">
        <f>C51+J51</f>
        <v>147394.12</v>
      </c>
      <c r="P51" s="150">
        <f>E51+K51</f>
        <v>122624.894</v>
      </c>
      <c r="Q51" s="150">
        <f t="shared" si="8"/>
        <v>-24769.225999999995</v>
      </c>
      <c r="R51" s="200">
        <f>IFERROR(P51/O51,"")</f>
        <v>0.83195241438396594</v>
      </c>
      <c r="S51" s="52"/>
      <c r="T51" s="52"/>
    </row>
    <row r="52" spans="1:22" s="26" customFormat="1" ht="21" customHeight="1" x14ac:dyDescent="0.35">
      <c r="A52" s="70" t="s">
        <v>27</v>
      </c>
      <c r="B52" s="129" t="s">
        <v>134</v>
      </c>
      <c r="C52" s="152">
        <f>C49+C50+C51</f>
        <v>10467289.553469995</v>
      </c>
      <c r="D52" s="152">
        <f>D49+D50+D51</f>
        <v>5229294.0414399989</v>
      </c>
      <c r="E52" s="152">
        <f>E49+E50+E51</f>
        <v>4413801.2529999996</v>
      </c>
      <c r="F52" s="152">
        <f t="shared" si="10"/>
        <v>-815492.78843999933</v>
      </c>
      <c r="G52" s="177">
        <f>IFERROR(E52/D52,"")</f>
        <v>0.84405298650686778</v>
      </c>
      <c r="H52" s="152">
        <f t="shared" si="23"/>
        <v>-6053488.3004699955</v>
      </c>
      <c r="I52" s="177">
        <f>IFERROR(E52/C52,"")</f>
        <v>0.42167566211415131</v>
      </c>
      <c r="J52" s="152">
        <f>J49+J50+J51</f>
        <v>2692729.6610599998</v>
      </c>
      <c r="K52" s="152">
        <f>K49+K50+K51</f>
        <v>614918.81599000003</v>
      </c>
      <c r="L52" s="152">
        <f>L49+L50+L51</f>
        <v>-2077810.8450700003</v>
      </c>
      <c r="M52" s="177">
        <f>IFERROR(K52/J52,"")</f>
        <v>0.22836262580772246</v>
      </c>
      <c r="N52" s="152" t="e">
        <f>#REF!+#REF!</f>
        <v>#REF!</v>
      </c>
      <c r="O52" s="152">
        <f t="shared" si="24"/>
        <v>13160019.214529995</v>
      </c>
      <c r="P52" s="152">
        <f t="shared" si="25"/>
        <v>5028720.0689899996</v>
      </c>
      <c r="Q52" s="152">
        <f t="shared" si="8"/>
        <v>-8131299.1455399953</v>
      </c>
      <c r="R52" s="177">
        <f>IFERROR(P52/O52,"")</f>
        <v>0.38212102786580909</v>
      </c>
    </row>
    <row r="53" spans="1:22" s="26" customFormat="1" ht="37.5" hidden="1" customHeight="1" x14ac:dyDescent="0.35">
      <c r="A53" s="71" t="s">
        <v>28</v>
      </c>
      <c r="B53" s="130" t="s">
        <v>29</v>
      </c>
      <c r="C53" s="153"/>
      <c r="D53" s="260"/>
      <c r="E53" s="260"/>
      <c r="F53" s="154">
        <f t="shared" si="10"/>
        <v>0</v>
      </c>
      <c r="G53" s="177" t="str">
        <f t="shared" ref="G53:G89" si="26">IFERROR(E53/D53,"")</f>
        <v/>
      </c>
      <c r="H53" s="154">
        <f t="shared" si="23"/>
        <v>0</v>
      </c>
      <c r="I53" s="177" t="str">
        <f t="shared" ref="I53:I89" si="27">IFERROR(E53/C53,"")</f>
        <v/>
      </c>
      <c r="J53" s="190"/>
      <c r="K53" s="190"/>
      <c r="L53" s="190" t="e">
        <f>K53-#REF!</f>
        <v>#REF!</v>
      </c>
      <c r="M53" s="177" t="str">
        <f t="shared" ref="M53:M89" si="28">IFERROR(K53/J53,"")</f>
        <v/>
      </c>
      <c r="N53" s="155"/>
      <c r="O53" s="154">
        <f t="shared" si="24"/>
        <v>0</v>
      </c>
      <c r="P53" s="154">
        <f t="shared" si="25"/>
        <v>0</v>
      </c>
      <c r="Q53" s="154">
        <f t="shared" si="8"/>
        <v>0</v>
      </c>
      <c r="R53" s="177" t="str">
        <f t="shared" ref="R53:R89" si="29">IFERROR(P53/O53,"")</f>
        <v/>
      </c>
    </row>
    <row r="54" spans="1:22" ht="20.25" hidden="1" customHeight="1" x14ac:dyDescent="0.4">
      <c r="A54" s="72"/>
      <c r="B54" s="131" t="s">
        <v>30</v>
      </c>
      <c r="C54" s="261"/>
      <c r="D54" s="261"/>
      <c r="E54" s="261"/>
      <c r="F54" s="156">
        <f t="shared" si="10"/>
        <v>0</v>
      </c>
      <c r="G54" s="177" t="str">
        <f t="shared" si="26"/>
        <v/>
      </c>
      <c r="H54" s="156">
        <f t="shared" si="23"/>
        <v>0</v>
      </c>
      <c r="I54" s="177" t="str">
        <f t="shared" si="27"/>
        <v/>
      </c>
      <c r="J54" s="184"/>
      <c r="K54" s="184"/>
      <c r="L54" s="184" t="e">
        <f>K54-#REF!</f>
        <v>#REF!</v>
      </c>
      <c r="M54" s="177" t="str">
        <f t="shared" si="28"/>
        <v/>
      </c>
      <c r="N54" s="157"/>
      <c r="O54" s="156">
        <f t="shared" si="24"/>
        <v>0</v>
      </c>
      <c r="P54" s="156">
        <f t="shared" si="25"/>
        <v>0</v>
      </c>
      <c r="Q54" s="156">
        <f t="shared" si="8"/>
        <v>0</v>
      </c>
      <c r="R54" s="177" t="str">
        <f t="shared" si="29"/>
        <v/>
      </c>
    </row>
    <row r="55" spans="1:22" ht="60.75" hidden="1" customHeight="1" x14ac:dyDescent="0.4">
      <c r="A55" s="73">
        <v>406</v>
      </c>
      <c r="B55" s="132" t="s">
        <v>31</v>
      </c>
      <c r="C55" s="261"/>
      <c r="D55" s="261"/>
      <c r="E55" s="261"/>
      <c r="F55" s="156">
        <f t="shared" si="10"/>
        <v>0</v>
      </c>
      <c r="G55" s="177" t="str">
        <f t="shared" si="26"/>
        <v/>
      </c>
      <c r="H55" s="156">
        <f t="shared" si="23"/>
        <v>0</v>
      </c>
      <c r="I55" s="177" t="str">
        <f t="shared" si="27"/>
        <v/>
      </c>
      <c r="J55" s="184"/>
      <c r="K55" s="184"/>
      <c r="L55" s="184" t="e">
        <f>K55-#REF!</f>
        <v>#REF!</v>
      </c>
      <c r="M55" s="177" t="str">
        <f t="shared" si="28"/>
        <v/>
      </c>
      <c r="N55" s="157"/>
      <c r="O55" s="156">
        <f t="shared" si="24"/>
        <v>0</v>
      </c>
      <c r="P55" s="156">
        <f t="shared" si="25"/>
        <v>0</v>
      </c>
      <c r="Q55" s="156">
        <f t="shared" si="8"/>
        <v>0</v>
      </c>
      <c r="R55" s="177" t="str">
        <f t="shared" si="29"/>
        <v/>
      </c>
    </row>
    <row r="56" spans="1:22" ht="20.25" hidden="1" customHeight="1" x14ac:dyDescent="0.4">
      <c r="A56" s="73">
        <v>406.1</v>
      </c>
      <c r="B56" s="133" t="s">
        <v>32</v>
      </c>
      <c r="C56" s="262"/>
      <c r="D56" s="262"/>
      <c r="E56" s="262"/>
      <c r="F56" s="158">
        <f t="shared" si="10"/>
        <v>0</v>
      </c>
      <c r="G56" s="177" t="str">
        <f t="shared" si="26"/>
        <v/>
      </c>
      <c r="H56" s="158">
        <f t="shared" si="23"/>
        <v>0</v>
      </c>
      <c r="I56" s="177" t="str">
        <f t="shared" si="27"/>
        <v/>
      </c>
      <c r="J56" s="189"/>
      <c r="K56" s="189"/>
      <c r="L56" s="189" t="e">
        <f>K56-#REF!</f>
        <v>#REF!</v>
      </c>
      <c r="M56" s="177" t="str">
        <f t="shared" si="28"/>
        <v/>
      </c>
      <c r="N56" s="157"/>
      <c r="O56" s="158">
        <f t="shared" si="24"/>
        <v>0</v>
      </c>
      <c r="P56" s="158">
        <f t="shared" si="25"/>
        <v>0</v>
      </c>
      <c r="Q56" s="158">
        <f t="shared" si="8"/>
        <v>0</v>
      </c>
      <c r="R56" s="177" t="str">
        <f t="shared" si="29"/>
        <v/>
      </c>
    </row>
    <row r="57" spans="1:22" ht="20.25" hidden="1" customHeight="1" x14ac:dyDescent="0.4">
      <c r="A57" s="73">
        <v>406.2</v>
      </c>
      <c r="B57" s="133" t="s">
        <v>33</v>
      </c>
      <c r="C57" s="262"/>
      <c r="D57" s="262"/>
      <c r="E57" s="262"/>
      <c r="F57" s="158">
        <f t="shared" si="10"/>
        <v>0</v>
      </c>
      <c r="G57" s="177" t="str">
        <f t="shared" si="26"/>
        <v/>
      </c>
      <c r="H57" s="158">
        <f t="shared" si="23"/>
        <v>0</v>
      </c>
      <c r="I57" s="177" t="str">
        <f t="shared" si="27"/>
        <v/>
      </c>
      <c r="J57" s="189"/>
      <c r="K57" s="189"/>
      <c r="L57" s="189" t="e">
        <f>K57-#REF!</f>
        <v>#REF!</v>
      </c>
      <c r="M57" s="177" t="str">
        <f t="shared" si="28"/>
        <v/>
      </c>
      <c r="N57" s="157"/>
      <c r="O57" s="158">
        <f t="shared" si="24"/>
        <v>0</v>
      </c>
      <c r="P57" s="158">
        <f t="shared" si="25"/>
        <v>0</v>
      </c>
      <c r="Q57" s="158">
        <f t="shared" si="8"/>
        <v>0</v>
      </c>
      <c r="R57" s="177" t="str">
        <f t="shared" si="29"/>
        <v/>
      </c>
    </row>
    <row r="58" spans="1:22" ht="60.75" hidden="1" customHeight="1" x14ac:dyDescent="0.4">
      <c r="A58" s="73">
        <v>201</v>
      </c>
      <c r="B58" s="132" t="s">
        <v>34</v>
      </c>
      <c r="C58" s="261"/>
      <c r="D58" s="261"/>
      <c r="E58" s="261"/>
      <c r="F58" s="156">
        <f t="shared" si="10"/>
        <v>0</v>
      </c>
      <c r="G58" s="177" t="str">
        <f t="shared" si="26"/>
        <v/>
      </c>
      <c r="H58" s="156">
        <f t="shared" si="23"/>
        <v>0</v>
      </c>
      <c r="I58" s="177" t="str">
        <f t="shared" si="27"/>
        <v/>
      </c>
      <c r="J58" s="184"/>
      <c r="K58" s="184"/>
      <c r="L58" s="184" t="e">
        <f>K58-#REF!</f>
        <v>#REF!</v>
      </c>
      <c r="M58" s="177" t="str">
        <f t="shared" si="28"/>
        <v/>
      </c>
      <c r="N58" s="157"/>
      <c r="O58" s="156">
        <f t="shared" si="24"/>
        <v>0</v>
      </c>
      <c r="P58" s="156">
        <f t="shared" si="25"/>
        <v>0</v>
      </c>
      <c r="Q58" s="156">
        <f t="shared" si="8"/>
        <v>0</v>
      </c>
      <c r="R58" s="177" t="str">
        <f t="shared" si="29"/>
        <v/>
      </c>
    </row>
    <row r="59" spans="1:22" ht="20.25" hidden="1" customHeight="1" x14ac:dyDescent="0.4">
      <c r="A59" s="72">
        <v>201.01</v>
      </c>
      <c r="B59" s="134" t="s">
        <v>35</v>
      </c>
      <c r="C59" s="261"/>
      <c r="D59" s="261"/>
      <c r="E59" s="261"/>
      <c r="F59" s="156">
        <f t="shared" si="10"/>
        <v>0</v>
      </c>
      <c r="G59" s="177" t="str">
        <f t="shared" si="26"/>
        <v/>
      </c>
      <c r="H59" s="156">
        <f t="shared" si="23"/>
        <v>0</v>
      </c>
      <c r="I59" s="177" t="str">
        <f t="shared" si="27"/>
        <v/>
      </c>
      <c r="J59" s="184"/>
      <c r="K59" s="184"/>
      <c r="L59" s="184" t="e">
        <f>K59-#REF!</f>
        <v>#REF!</v>
      </c>
      <c r="M59" s="177" t="str">
        <f t="shared" si="28"/>
        <v/>
      </c>
      <c r="N59" s="157"/>
      <c r="O59" s="156">
        <f t="shared" si="24"/>
        <v>0</v>
      </c>
      <c r="P59" s="156">
        <f t="shared" si="25"/>
        <v>0</v>
      </c>
      <c r="Q59" s="156">
        <f t="shared" si="8"/>
        <v>0</v>
      </c>
      <c r="R59" s="177" t="str">
        <f t="shared" si="29"/>
        <v/>
      </c>
    </row>
    <row r="60" spans="1:22" ht="15" hidden="1" customHeight="1" x14ac:dyDescent="0.4">
      <c r="A60" s="72">
        <v>201.011</v>
      </c>
      <c r="B60" s="135" t="s">
        <v>36</v>
      </c>
      <c r="C60" s="262"/>
      <c r="D60" s="262"/>
      <c r="E60" s="262"/>
      <c r="F60" s="158">
        <f t="shared" si="10"/>
        <v>0</v>
      </c>
      <c r="G60" s="177" t="str">
        <f t="shared" si="26"/>
        <v/>
      </c>
      <c r="H60" s="158">
        <f t="shared" si="23"/>
        <v>0</v>
      </c>
      <c r="I60" s="177" t="str">
        <f t="shared" si="27"/>
        <v/>
      </c>
      <c r="J60" s="189"/>
      <c r="K60" s="189"/>
      <c r="L60" s="189" t="e">
        <f>K60-#REF!</f>
        <v>#REF!</v>
      </c>
      <c r="M60" s="177" t="str">
        <f t="shared" si="28"/>
        <v/>
      </c>
      <c r="N60" s="157"/>
      <c r="O60" s="158">
        <f t="shared" si="24"/>
        <v>0</v>
      </c>
      <c r="P60" s="158">
        <f t="shared" si="25"/>
        <v>0</v>
      </c>
      <c r="Q60" s="158">
        <f t="shared" si="8"/>
        <v>0</v>
      </c>
      <c r="R60" s="177" t="str">
        <f t="shared" si="29"/>
        <v/>
      </c>
    </row>
    <row r="61" spans="1:22" ht="20.25" hidden="1" customHeight="1" x14ac:dyDescent="0.4">
      <c r="A61" s="72">
        <v>201.012</v>
      </c>
      <c r="B61" s="135" t="s">
        <v>37</v>
      </c>
      <c r="C61" s="262"/>
      <c r="D61" s="262"/>
      <c r="E61" s="262"/>
      <c r="F61" s="158">
        <f t="shared" si="10"/>
        <v>0</v>
      </c>
      <c r="G61" s="177" t="str">
        <f t="shared" si="26"/>
        <v/>
      </c>
      <c r="H61" s="158">
        <f t="shared" si="23"/>
        <v>0</v>
      </c>
      <c r="I61" s="177" t="str">
        <f t="shared" si="27"/>
        <v/>
      </c>
      <c r="J61" s="189"/>
      <c r="K61" s="189"/>
      <c r="L61" s="189" t="e">
        <f>K61-#REF!</f>
        <v>#REF!</v>
      </c>
      <c r="M61" s="177" t="str">
        <f t="shared" si="28"/>
        <v/>
      </c>
      <c r="N61" s="157"/>
      <c r="O61" s="158">
        <f t="shared" si="24"/>
        <v>0</v>
      </c>
      <c r="P61" s="158">
        <f t="shared" si="25"/>
        <v>0</v>
      </c>
      <c r="Q61" s="158">
        <f t="shared" si="8"/>
        <v>0</v>
      </c>
      <c r="R61" s="177" t="str">
        <f t="shared" si="29"/>
        <v/>
      </c>
    </row>
    <row r="62" spans="1:22" ht="20.25" hidden="1" customHeight="1" x14ac:dyDescent="0.4">
      <c r="A62" s="72">
        <v>201.02</v>
      </c>
      <c r="B62" s="136" t="s">
        <v>38</v>
      </c>
      <c r="C62" s="261"/>
      <c r="D62" s="261"/>
      <c r="E62" s="261"/>
      <c r="F62" s="156">
        <f t="shared" si="10"/>
        <v>0</v>
      </c>
      <c r="G62" s="177" t="str">
        <f t="shared" si="26"/>
        <v/>
      </c>
      <c r="H62" s="156">
        <f t="shared" si="23"/>
        <v>0</v>
      </c>
      <c r="I62" s="177" t="str">
        <f t="shared" si="27"/>
        <v/>
      </c>
      <c r="J62" s="184"/>
      <c r="K62" s="184"/>
      <c r="L62" s="184" t="e">
        <f>K62-#REF!</f>
        <v>#REF!</v>
      </c>
      <c r="M62" s="177" t="str">
        <f t="shared" si="28"/>
        <v/>
      </c>
      <c r="N62" s="157"/>
      <c r="O62" s="156">
        <f t="shared" si="24"/>
        <v>0</v>
      </c>
      <c r="P62" s="156">
        <f t="shared" si="25"/>
        <v>0</v>
      </c>
      <c r="Q62" s="156">
        <f t="shared" si="8"/>
        <v>0</v>
      </c>
      <c r="R62" s="177" t="str">
        <f t="shared" si="29"/>
        <v/>
      </c>
    </row>
    <row r="63" spans="1:22" ht="20.25" hidden="1" customHeight="1" x14ac:dyDescent="0.4">
      <c r="A63" s="72">
        <v>201.02099999999999</v>
      </c>
      <c r="B63" s="135" t="s">
        <v>36</v>
      </c>
      <c r="C63" s="262"/>
      <c r="D63" s="262"/>
      <c r="E63" s="262"/>
      <c r="F63" s="158">
        <f t="shared" si="10"/>
        <v>0</v>
      </c>
      <c r="G63" s="177" t="str">
        <f t="shared" si="26"/>
        <v/>
      </c>
      <c r="H63" s="158">
        <f t="shared" si="23"/>
        <v>0</v>
      </c>
      <c r="I63" s="177" t="str">
        <f t="shared" si="27"/>
        <v/>
      </c>
      <c r="J63" s="189"/>
      <c r="K63" s="189"/>
      <c r="L63" s="189" t="e">
        <f>K63-#REF!</f>
        <v>#REF!</v>
      </c>
      <c r="M63" s="177" t="str">
        <f t="shared" si="28"/>
        <v/>
      </c>
      <c r="N63" s="157"/>
      <c r="O63" s="158">
        <f t="shared" si="24"/>
        <v>0</v>
      </c>
      <c r="P63" s="158">
        <f t="shared" si="25"/>
        <v>0</v>
      </c>
      <c r="Q63" s="158">
        <f t="shared" si="8"/>
        <v>0</v>
      </c>
      <c r="R63" s="177" t="str">
        <f t="shared" si="29"/>
        <v/>
      </c>
    </row>
    <row r="64" spans="1:22" ht="20.25" hidden="1" customHeight="1" x14ac:dyDescent="0.4">
      <c r="A64" s="72">
        <v>201.02199999999999</v>
      </c>
      <c r="B64" s="135" t="s">
        <v>37</v>
      </c>
      <c r="C64" s="262"/>
      <c r="D64" s="262"/>
      <c r="E64" s="262"/>
      <c r="F64" s="158">
        <f t="shared" si="10"/>
        <v>0</v>
      </c>
      <c r="G64" s="177" t="str">
        <f t="shared" si="26"/>
        <v/>
      </c>
      <c r="H64" s="158">
        <f t="shared" si="23"/>
        <v>0</v>
      </c>
      <c r="I64" s="177" t="str">
        <f t="shared" si="27"/>
        <v/>
      </c>
      <c r="J64" s="189"/>
      <c r="K64" s="189"/>
      <c r="L64" s="189" t="e">
        <f>K64-#REF!</f>
        <v>#REF!</v>
      </c>
      <c r="M64" s="177" t="str">
        <f t="shared" si="28"/>
        <v/>
      </c>
      <c r="N64" s="157"/>
      <c r="O64" s="158">
        <f t="shared" si="24"/>
        <v>0</v>
      </c>
      <c r="P64" s="158">
        <f t="shared" si="25"/>
        <v>0</v>
      </c>
      <c r="Q64" s="158">
        <f t="shared" si="8"/>
        <v>0</v>
      </c>
      <c r="R64" s="177" t="str">
        <f t="shared" si="29"/>
        <v/>
      </c>
    </row>
    <row r="65" spans="1:18" ht="40.5" hidden="1" customHeight="1" x14ac:dyDescent="0.4">
      <c r="A65" s="72">
        <v>201.03</v>
      </c>
      <c r="B65" s="136" t="s">
        <v>39</v>
      </c>
      <c r="C65" s="261"/>
      <c r="D65" s="261"/>
      <c r="E65" s="261"/>
      <c r="F65" s="156">
        <f t="shared" si="10"/>
        <v>0</v>
      </c>
      <c r="G65" s="177" t="str">
        <f t="shared" si="26"/>
        <v/>
      </c>
      <c r="H65" s="156">
        <f t="shared" si="23"/>
        <v>0</v>
      </c>
      <c r="I65" s="177" t="str">
        <f t="shared" si="27"/>
        <v/>
      </c>
      <c r="J65" s="184"/>
      <c r="K65" s="184"/>
      <c r="L65" s="184" t="e">
        <f>K65-#REF!</f>
        <v>#REF!</v>
      </c>
      <c r="M65" s="177" t="str">
        <f t="shared" si="28"/>
        <v/>
      </c>
      <c r="N65" s="157"/>
      <c r="O65" s="156">
        <f t="shared" si="24"/>
        <v>0</v>
      </c>
      <c r="P65" s="156">
        <f t="shared" si="25"/>
        <v>0</v>
      </c>
      <c r="Q65" s="156">
        <f t="shared" si="8"/>
        <v>0</v>
      </c>
      <c r="R65" s="177" t="str">
        <f t="shared" si="29"/>
        <v/>
      </c>
    </row>
    <row r="66" spans="1:18" ht="20.25" hidden="1" customHeight="1" x14ac:dyDescent="0.4">
      <c r="A66" s="72">
        <v>201.03100000000001</v>
      </c>
      <c r="B66" s="135" t="s">
        <v>36</v>
      </c>
      <c r="C66" s="262"/>
      <c r="D66" s="262"/>
      <c r="E66" s="262"/>
      <c r="F66" s="158">
        <f t="shared" si="10"/>
        <v>0</v>
      </c>
      <c r="G66" s="177" t="str">
        <f t="shared" si="26"/>
        <v/>
      </c>
      <c r="H66" s="158">
        <f t="shared" si="23"/>
        <v>0</v>
      </c>
      <c r="I66" s="177" t="str">
        <f t="shared" si="27"/>
        <v/>
      </c>
      <c r="J66" s="189"/>
      <c r="K66" s="189"/>
      <c r="L66" s="189" t="e">
        <f>K66-#REF!</f>
        <v>#REF!</v>
      </c>
      <c r="M66" s="177" t="str">
        <f t="shared" si="28"/>
        <v/>
      </c>
      <c r="N66" s="157"/>
      <c r="O66" s="158">
        <f t="shared" si="24"/>
        <v>0</v>
      </c>
      <c r="P66" s="158">
        <f t="shared" si="25"/>
        <v>0</v>
      </c>
      <c r="Q66" s="158">
        <f t="shared" si="8"/>
        <v>0</v>
      </c>
      <c r="R66" s="177" t="str">
        <f t="shared" si="29"/>
        <v/>
      </c>
    </row>
    <row r="67" spans="1:18" ht="20.25" hidden="1" customHeight="1" x14ac:dyDescent="0.4">
      <c r="A67" s="72">
        <v>201.03200000000001</v>
      </c>
      <c r="B67" s="135" t="s">
        <v>37</v>
      </c>
      <c r="C67" s="262"/>
      <c r="D67" s="262"/>
      <c r="E67" s="262"/>
      <c r="F67" s="158">
        <f t="shared" si="10"/>
        <v>0</v>
      </c>
      <c r="G67" s="177" t="str">
        <f t="shared" si="26"/>
        <v/>
      </c>
      <c r="H67" s="158">
        <f t="shared" si="23"/>
        <v>0</v>
      </c>
      <c r="I67" s="177" t="str">
        <f t="shared" si="27"/>
        <v/>
      </c>
      <c r="J67" s="189"/>
      <c r="K67" s="189"/>
      <c r="L67" s="189" t="e">
        <f>K67-#REF!</f>
        <v>#REF!</v>
      </c>
      <c r="M67" s="177" t="str">
        <f t="shared" si="28"/>
        <v/>
      </c>
      <c r="N67" s="157"/>
      <c r="O67" s="158">
        <f t="shared" si="24"/>
        <v>0</v>
      </c>
      <c r="P67" s="158">
        <f t="shared" ref="P67:P89" si="30">E67+K67</f>
        <v>0</v>
      </c>
      <c r="Q67" s="158">
        <f t="shared" ref="Q67:Q89" si="31">P67-O67</f>
        <v>0</v>
      </c>
      <c r="R67" s="177" t="str">
        <f t="shared" si="29"/>
        <v/>
      </c>
    </row>
    <row r="68" spans="1:18" ht="40.5" hidden="1" customHeight="1" x14ac:dyDescent="0.4">
      <c r="A68" s="73">
        <v>202</v>
      </c>
      <c r="B68" s="132" t="s">
        <v>40</v>
      </c>
      <c r="C68" s="261"/>
      <c r="D68" s="261"/>
      <c r="E68" s="261"/>
      <c r="F68" s="156">
        <f t="shared" si="10"/>
        <v>0</v>
      </c>
      <c r="G68" s="177" t="str">
        <f t="shared" si="26"/>
        <v/>
      </c>
      <c r="H68" s="156">
        <f t="shared" si="23"/>
        <v>0</v>
      </c>
      <c r="I68" s="177" t="str">
        <f t="shared" si="27"/>
        <v/>
      </c>
      <c r="J68" s="184"/>
      <c r="K68" s="184"/>
      <c r="L68" s="184" t="e">
        <f>K68-#REF!</f>
        <v>#REF!</v>
      </c>
      <c r="M68" s="177" t="str">
        <f t="shared" si="28"/>
        <v/>
      </c>
      <c r="N68" s="157"/>
      <c r="O68" s="156">
        <f t="shared" si="24"/>
        <v>0</v>
      </c>
      <c r="P68" s="156">
        <f t="shared" si="30"/>
        <v>0</v>
      </c>
      <c r="Q68" s="156">
        <f t="shared" si="31"/>
        <v>0</v>
      </c>
      <c r="R68" s="177" t="str">
        <f t="shared" si="29"/>
        <v/>
      </c>
    </row>
    <row r="69" spans="1:18" ht="40.5" hidden="1" customHeight="1" x14ac:dyDescent="0.4">
      <c r="A69" s="72">
        <v>202.01</v>
      </c>
      <c r="B69" s="136" t="s">
        <v>41</v>
      </c>
      <c r="C69" s="261"/>
      <c r="D69" s="261"/>
      <c r="E69" s="261"/>
      <c r="F69" s="156">
        <f t="shared" si="10"/>
        <v>0</v>
      </c>
      <c r="G69" s="177" t="str">
        <f t="shared" si="26"/>
        <v/>
      </c>
      <c r="H69" s="156">
        <f t="shared" si="23"/>
        <v>0</v>
      </c>
      <c r="I69" s="177" t="str">
        <f t="shared" si="27"/>
        <v/>
      </c>
      <c r="J69" s="184"/>
      <c r="K69" s="184"/>
      <c r="L69" s="184" t="e">
        <f>K69-#REF!</f>
        <v>#REF!</v>
      </c>
      <c r="M69" s="177" t="str">
        <f t="shared" si="28"/>
        <v/>
      </c>
      <c r="N69" s="157"/>
      <c r="O69" s="156">
        <f t="shared" si="24"/>
        <v>0</v>
      </c>
      <c r="P69" s="156">
        <f t="shared" si="30"/>
        <v>0</v>
      </c>
      <c r="Q69" s="156">
        <f t="shared" si="31"/>
        <v>0</v>
      </c>
      <c r="R69" s="177" t="str">
        <f t="shared" si="29"/>
        <v/>
      </c>
    </row>
    <row r="70" spans="1:18" ht="21" hidden="1" x14ac:dyDescent="0.4">
      <c r="A70" s="72">
        <v>202.011</v>
      </c>
      <c r="B70" s="135" t="s">
        <v>36</v>
      </c>
      <c r="C70" s="262"/>
      <c r="D70" s="262"/>
      <c r="E70" s="262"/>
      <c r="F70" s="158">
        <f t="shared" si="10"/>
        <v>0</v>
      </c>
      <c r="G70" s="177" t="str">
        <f t="shared" si="26"/>
        <v/>
      </c>
      <c r="H70" s="158">
        <f t="shared" si="23"/>
        <v>0</v>
      </c>
      <c r="I70" s="177" t="str">
        <f t="shared" si="27"/>
        <v/>
      </c>
      <c r="J70" s="189"/>
      <c r="K70" s="189"/>
      <c r="L70" s="189" t="e">
        <f>K70-#REF!</f>
        <v>#REF!</v>
      </c>
      <c r="M70" s="177" t="str">
        <f t="shared" si="28"/>
        <v/>
      </c>
      <c r="N70" s="157"/>
      <c r="O70" s="158">
        <f t="shared" si="24"/>
        <v>0</v>
      </c>
      <c r="P70" s="158">
        <f t="shared" si="30"/>
        <v>0</v>
      </c>
      <c r="Q70" s="158">
        <f t="shared" si="31"/>
        <v>0</v>
      </c>
      <c r="R70" s="177" t="str">
        <f t="shared" si="29"/>
        <v/>
      </c>
    </row>
    <row r="71" spans="1:18" ht="21" hidden="1" x14ac:dyDescent="0.4">
      <c r="A71" s="72">
        <v>202.012</v>
      </c>
      <c r="B71" s="135" t="s">
        <v>37</v>
      </c>
      <c r="C71" s="262"/>
      <c r="D71" s="262"/>
      <c r="E71" s="262"/>
      <c r="F71" s="158">
        <f t="shared" si="10"/>
        <v>0</v>
      </c>
      <c r="G71" s="177" t="str">
        <f t="shared" si="26"/>
        <v/>
      </c>
      <c r="H71" s="158">
        <f t="shared" si="23"/>
        <v>0</v>
      </c>
      <c r="I71" s="177" t="str">
        <f t="shared" si="27"/>
        <v/>
      </c>
      <c r="J71" s="189"/>
      <c r="K71" s="189"/>
      <c r="L71" s="189" t="e">
        <f>K71-#REF!</f>
        <v>#REF!</v>
      </c>
      <c r="M71" s="177" t="str">
        <f t="shared" si="28"/>
        <v/>
      </c>
      <c r="N71" s="157"/>
      <c r="O71" s="158">
        <f t="shared" si="24"/>
        <v>0</v>
      </c>
      <c r="P71" s="158">
        <f t="shared" si="30"/>
        <v>0</v>
      </c>
      <c r="Q71" s="158">
        <f t="shared" si="31"/>
        <v>0</v>
      </c>
      <c r="R71" s="177" t="str">
        <f t="shared" si="29"/>
        <v/>
      </c>
    </row>
    <row r="72" spans="1:18" ht="19.5" hidden="1" customHeight="1" x14ac:dyDescent="0.4">
      <c r="A72" s="72">
        <v>202.01300000000001</v>
      </c>
      <c r="B72" s="135" t="s">
        <v>42</v>
      </c>
      <c r="C72" s="262"/>
      <c r="D72" s="262"/>
      <c r="E72" s="262"/>
      <c r="F72" s="158">
        <f t="shared" si="10"/>
        <v>0</v>
      </c>
      <c r="G72" s="177" t="str">
        <f t="shared" si="26"/>
        <v/>
      </c>
      <c r="H72" s="158">
        <f t="shared" si="23"/>
        <v>0</v>
      </c>
      <c r="I72" s="177" t="str">
        <f t="shared" si="27"/>
        <v/>
      </c>
      <c r="J72" s="189"/>
      <c r="K72" s="189"/>
      <c r="L72" s="189" t="e">
        <f>K72-#REF!</f>
        <v>#REF!</v>
      </c>
      <c r="M72" s="177" t="str">
        <f t="shared" si="28"/>
        <v/>
      </c>
      <c r="N72" s="157"/>
      <c r="O72" s="158">
        <f t="shared" si="24"/>
        <v>0</v>
      </c>
      <c r="P72" s="158">
        <f t="shared" si="30"/>
        <v>0</v>
      </c>
      <c r="Q72" s="158">
        <f t="shared" si="31"/>
        <v>0</v>
      </c>
      <c r="R72" s="177" t="str">
        <f t="shared" si="29"/>
        <v/>
      </c>
    </row>
    <row r="73" spans="1:18" ht="21" hidden="1" x14ac:dyDescent="0.4">
      <c r="A73" s="72">
        <v>202.01400000000001</v>
      </c>
      <c r="B73" s="135" t="s">
        <v>43</v>
      </c>
      <c r="C73" s="262"/>
      <c r="D73" s="262"/>
      <c r="E73" s="262"/>
      <c r="F73" s="158">
        <f t="shared" si="10"/>
        <v>0</v>
      </c>
      <c r="G73" s="177" t="str">
        <f t="shared" si="26"/>
        <v/>
      </c>
      <c r="H73" s="158">
        <f t="shared" si="23"/>
        <v>0</v>
      </c>
      <c r="I73" s="177" t="str">
        <f t="shared" si="27"/>
        <v/>
      </c>
      <c r="J73" s="189"/>
      <c r="K73" s="189"/>
      <c r="L73" s="189" t="e">
        <f>K73-#REF!</f>
        <v>#REF!</v>
      </c>
      <c r="M73" s="177" t="str">
        <f t="shared" si="28"/>
        <v/>
      </c>
      <c r="N73" s="157"/>
      <c r="O73" s="158">
        <f t="shared" si="24"/>
        <v>0</v>
      </c>
      <c r="P73" s="158">
        <f t="shared" si="30"/>
        <v>0</v>
      </c>
      <c r="Q73" s="158">
        <f t="shared" si="31"/>
        <v>0</v>
      </c>
      <c r="R73" s="177" t="str">
        <f t="shared" si="29"/>
        <v/>
      </c>
    </row>
    <row r="74" spans="1:18" ht="40.799999999999997" hidden="1" x14ac:dyDescent="0.4">
      <c r="A74" s="73">
        <v>203</v>
      </c>
      <c r="B74" s="132" t="s">
        <v>44</v>
      </c>
      <c r="C74" s="261"/>
      <c r="D74" s="261"/>
      <c r="E74" s="261"/>
      <c r="F74" s="156">
        <f t="shared" si="10"/>
        <v>0</v>
      </c>
      <c r="G74" s="177" t="str">
        <f t="shared" si="26"/>
        <v/>
      </c>
      <c r="H74" s="156">
        <f t="shared" si="23"/>
        <v>0</v>
      </c>
      <c r="I74" s="177" t="str">
        <f t="shared" si="27"/>
        <v/>
      </c>
      <c r="J74" s="184"/>
      <c r="K74" s="184"/>
      <c r="L74" s="184" t="e">
        <f>K74-#REF!</f>
        <v>#REF!</v>
      </c>
      <c r="M74" s="177" t="str">
        <f t="shared" si="28"/>
        <v/>
      </c>
      <c r="N74" s="157"/>
      <c r="O74" s="156">
        <f t="shared" si="24"/>
        <v>0</v>
      </c>
      <c r="P74" s="156">
        <f t="shared" si="30"/>
        <v>0</v>
      </c>
      <c r="Q74" s="156">
        <f t="shared" si="31"/>
        <v>0</v>
      </c>
      <c r="R74" s="177" t="str">
        <f t="shared" si="29"/>
        <v/>
      </c>
    </row>
    <row r="75" spans="1:18" ht="15.75" hidden="1" customHeight="1" x14ac:dyDescent="0.4">
      <c r="A75" s="72">
        <v>203.01</v>
      </c>
      <c r="B75" s="136" t="s">
        <v>45</v>
      </c>
      <c r="C75" s="261"/>
      <c r="D75" s="261"/>
      <c r="E75" s="261"/>
      <c r="F75" s="156">
        <f t="shared" si="10"/>
        <v>0</v>
      </c>
      <c r="G75" s="177" t="str">
        <f t="shared" si="26"/>
        <v/>
      </c>
      <c r="H75" s="156">
        <f t="shared" si="23"/>
        <v>0</v>
      </c>
      <c r="I75" s="177" t="str">
        <f t="shared" si="27"/>
        <v/>
      </c>
      <c r="J75" s="184"/>
      <c r="K75" s="184"/>
      <c r="L75" s="184" t="e">
        <f>K75-#REF!</f>
        <v>#REF!</v>
      </c>
      <c r="M75" s="177" t="str">
        <f t="shared" si="28"/>
        <v/>
      </c>
      <c r="N75" s="157"/>
      <c r="O75" s="156">
        <f t="shared" si="24"/>
        <v>0</v>
      </c>
      <c r="P75" s="156">
        <f t="shared" si="30"/>
        <v>0</v>
      </c>
      <c r="Q75" s="156">
        <f t="shared" si="31"/>
        <v>0</v>
      </c>
      <c r="R75" s="177" t="str">
        <f t="shared" si="29"/>
        <v/>
      </c>
    </row>
    <row r="76" spans="1:18" ht="21" hidden="1" x14ac:dyDescent="0.4">
      <c r="A76" s="72">
        <v>203.011</v>
      </c>
      <c r="B76" s="135" t="s">
        <v>46</v>
      </c>
      <c r="C76" s="262"/>
      <c r="D76" s="262"/>
      <c r="E76" s="262"/>
      <c r="F76" s="158">
        <f t="shared" si="10"/>
        <v>0</v>
      </c>
      <c r="G76" s="177" t="str">
        <f t="shared" si="26"/>
        <v/>
      </c>
      <c r="H76" s="158">
        <f t="shared" si="23"/>
        <v>0</v>
      </c>
      <c r="I76" s="177" t="str">
        <f t="shared" si="27"/>
        <v/>
      </c>
      <c r="J76" s="189"/>
      <c r="K76" s="189"/>
      <c r="L76" s="189" t="e">
        <f>K76-#REF!</f>
        <v>#REF!</v>
      </c>
      <c r="M76" s="177" t="str">
        <f t="shared" si="28"/>
        <v/>
      </c>
      <c r="N76" s="157"/>
      <c r="O76" s="158">
        <f t="shared" si="24"/>
        <v>0</v>
      </c>
      <c r="P76" s="158">
        <f t="shared" si="30"/>
        <v>0</v>
      </c>
      <c r="Q76" s="158">
        <f t="shared" si="31"/>
        <v>0</v>
      </c>
      <c r="R76" s="177" t="str">
        <f t="shared" si="29"/>
        <v/>
      </c>
    </row>
    <row r="77" spans="1:18" ht="21" hidden="1" x14ac:dyDescent="0.4">
      <c r="A77" s="72">
        <v>203.012</v>
      </c>
      <c r="B77" s="135" t="s">
        <v>47</v>
      </c>
      <c r="C77" s="262"/>
      <c r="D77" s="262"/>
      <c r="E77" s="262"/>
      <c r="F77" s="158">
        <f t="shared" si="10"/>
        <v>0</v>
      </c>
      <c r="G77" s="177" t="str">
        <f t="shared" si="26"/>
        <v/>
      </c>
      <c r="H77" s="158">
        <f t="shared" si="23"/>
        <v>0</v>
      </c>
      <c r="I77" s="177" t="str">
        <f t="shared" si="27"/>
        <v/>
      </c>
      <c r="J77" s="189"/>
      <c r="K77" s="189"/>
      <c r="L77" s="189" t="e">
        <f>K77-#REF!</f>
        <v>#REF!</v>
      </c>
      <c r="M77" s="177" t="str">
        <f t="shared" si="28"/>
        <v/>
      </c>
      <c r="N77" s="157"/>
      <c r="O77" s="158">
        <f t="shared" si="24"/>
        <v>0</v>
      </c>
      <c r="P77" s="158">
        <f t="shared" si="30"/>
        <v>0</v>
      </c>
      <c r="Q77" s="158">
        <f t="shared" si="31"/>
        <v>0</v>
      </c>
      <c r="R77" s="177" t="str">
        <f t="shared" si="29"/>
        <v/>
      </c>
    </row>
    <row r="78" spans="1:18" ht="15.75" hidden="1" customHeight="1" x14ac:dyDescent="0.4">
      <c r="A78" s="72">
        <v>203.01300000000001</v>
      </c>
      <c r="B78" s="135" t="s">
        <v>42</v>
      </c>
      <c r="C78" s="262"/>
      <c r="D78" s="262"/>
      <c r="E78" s="262"/>
      <c r="F78" s="158">
        <f t="shared" si="10"/>
        <v>0</v>
      </c>
      <c r="G78" s="177" t="str">
        <f t="shared" si="26"/>
        <v/>
      </c>
      <c r="H78" s="158">
        <f t="shared" si="23"/>
        <v>0</v>
      </c>
      <c r="I78" s="177" t="str">
        <f t="shared" si="27"/>
        <v/>
      </c>
      <c r="J78" s="189"/>
      <c r="K78" s="189"/>
      <c r="L78" s="189" t="e">
        <f>K78-#REF!</f>
        <v>#REF!</v>
      </c>
      <c r="M78" s="177" t="str">
        <f t="shared" si="28"/>
        <v/>
      </c>
      <c r="N78" s="157"/>
      <c r="O78" s="158">
        <f t="shared" si="24"/>
        <v>0</v>
      </c>
      <c r="P78" s="158">
        <f t="shared" si="30"/>
        <v>0</v>
      </c>
      <c r="Q78" s="158">
        <f t="shared" si="31"/>
        <v>0</v>
      </c>
      <c r="R78" s="177" t="str">
        <f t="shared" si="29"/>
        <v/>
      </c>
    </row>
    <row r="79" spans="1:18" ht="14.25" hidden="1" customHeight="1" x14ac:dyDescent="0.4">
      <c r="A79" s="73">
        <v>204</v>
      </c>
      <c r="B79" s="132" t="s">
        <v>48</v>
      </c>
      <c r="C79" s="262"/>
      <c r="D79" s="262"/>
      <c r="E79" s="262"/>
      <c r="F79" s="158">
        <f t="shared" si="10"/>
        <v>0</v>
      </c>
      <c r="G79" s="177" t="str">
        <f t="shared" si="26"/>
        <v/>
      </c>
      <c r="H79" s="158">
        <f t="shared" si="23"/>
        <v>0</v>
      </c>
      <c r="I79" s="177" t="str">
        <f t="shared" si="27"/>
        <v/>
      </c>
      <c r="J79" s="189"/>
      <c r="K79" s="189"/>
      <c r="L79" s="189" t="e">
        <f>K79-#REF!</f>
        <v>#REF!</v>
      </c>
      <c r="M79" s="177" t="str">
        <f t="shared" si="28"/>
        <v/>
      </c>
      <c r="N79" s="157"/>
      <c r="O79" s="158">
        <f t="shared" si="24"/>
        <v>0</v>
      </c>
      <c r="P79" s="158">
        <f t="shared" si="30"/>
        <v>0</v>
      </c>
      <c r="Q79" s="158">
        <f t="shared" si="31"/>
        <v>0</v>
      </c>
      <c r="R79" s="177" t="str">
        <f t="shared" si="29"/>
        <v/>
      </c>
    </row>
    <row r="80" spans="1:18" ht="18.75" hidden="1" customHeight="1" x14ac:dyDescent="0.4">
      <c r="A80" s="73">
        <v>205</v>
      </c>
      <c r="B80" s="132" t="s">
        <v>49</v>
      </c>
      <c r="C80" s="262"/>
      <c r="D80" s="262"/>
      <c r="E80" s="262"/>
      <c r="F80" s="158">
        <f t="shared" ref="F80:F89" si="32">E80-D80</f>
        <v>0</v>
      </c>
      <c r="G80" s="177" t="str">
        <f t="shared" si="26"/>
        <v/>
      </c>
      <c r="H80" s="158">
        <f t="shared" si="23"/>
        <v>0</v>
      </c>
      <c r="I80" s="177" t="str">
        <f t="shared" si="27"/>
        <v/>
      </c>
      <c r="J80" s="189"/>
      <c r="K80" s="189"/>
      <c r="L80" s="189" t="e">
        <f>K80-#REF!</f>
        <v>#REF!</v>
      </c>
      <c r="M80" s="177" t="str">
        <f t="shared" si="28"/>
        <v/>
      </c>
      <c r="N80" s="157"/>
      <c r="O80" s="158">
        <f t="shared" si="24"/>
        <v>0</v>
      </c>
      <c r="P80" s="158">
        <f t="shared" si="30"/>
        <v>0</v>
      </c>
      <c r="Q80" s="158">
        <f t="shared" si="31"/>
        <v>0</v>
      </c>
      <c r="R80" s="177" t="str">
        <f t="shared" si="29"/>
        <v/>
      </c>
    </row>
    <row r="81" spans="1:20" ht="15" hidden="1" customHeight="1" x14ac:dyDescent="0.4">
      <c r="A81" s="73">
        <v>900.4</v>
      </c>
      <c r="B81" s="137" t="s">
        <v>50</v>
      </c>
      <c r="C81" s="261"/>
      <c r="D81" s="261"/>
      <c r="E81" s="261"/>
      <c r="F81" s="156">
        <f t="shared" si="32"/>
        <v>0</v>
      </c>
      <c r="G81" s="177" t="str">
        <f t="shared" si="26"/>
        <v/>
      </c>
      <c r="H81" s="156">
        <f t="shared" si="23"/>
        <v>0</v>
      </c>
      <c r="I81" s="177" t="str">
        <f t="shared" si="27"/>
        <v/>
      </c>
      <c r="J81" s="184"/>
      <c r="K81" s="184"/>
      <c r="L81" s="184" t="e">
        <f>K81-#REF!</f>
        <v>#REF!</v>
      </c>
      <c r="M81" s="177" t="str">
        <f t="shared" si="28"/>
        <v/>
      </c>
      <c r="N81" s="157"/>
      <c r="O81" s="156">
        <f t="shared" si="24"/>
        <v>0</v>
      </c>
      <c r="P81" s="156">
        <f t="shared" si="30"/>
        <v>0</v>
      </c>
      <c r="Q81" s="156">
        <f t="shared" si="31"/>
        <v>0</v>
      </c>
      <c r="R81" s="177" t="str">
        <f t="shared" si="29"/>
        <v/>
      </c>
    </row>
    <row r="82" spans="1:20" s="197" customFormat="1" ht="21" customHeight="1" x14ac:dyDescent="0.35">
      <c r="A82" s="142"/>
      <c r="B82" s="143" t="s">
        <v>0</v>
      </c>
      <c r="C82" s="153">
        <f>C83+C84</f>
        <v>2455.5909999999999</v>
      </c>
      <c r="D82" s="153">
        <f>D83+D84</f>
        <v>0</v>
      </c>
      <c r="E82" s="153">
        <f>E83+E84</f>
        <v>-37.910359999999997</v>
      </c>
      <c r="F82" s="153">
        <f t="shared" si="32"/>
        <v>-37.910359999999997</v>
      </c>
      <c r="G82" s="178" t="str">
        <f t="shared" si="26"/>
        <v/>
      </c>
      <c r="H82" s="153"/>
      <c r="I82" s="178"/>
      <c r="J82" s="148">
        <f>SUM(J83:J87)+J88</f>
        <v>21893.779000000002</v>
      </c>
      <c r="K82" s="148">
        <f>SUM(K83:K87)+K88</f>
        <v>-1132.7178899999999</v>
      </c>
      <c r="L82" s="148"/>
      <c r="M82" s="178"/>
      <c r="N82" s="153"/>
      <c r="O82" s="153">
        <f t="shared" si="24"/>
        <v>24349.370000000003</v>
      </c>
      <c r="P82" s="153">
        <f t="shared" si="30"/>
        <v>-1170.62825</v>
      </c>
      <c r="Q82" s="153"/>
      <c r="R82" s="178"/>
    </row>
    <row r="83" spans="1:20" s="197" customFormat="1" ht="24" customHeight="1" x14ac:dyDescent="0.4">
      <c r="A83" s="179">
        <v>4110</v>
      </c>
      <c r="B83" s="138" t="s">
        <v>238</v>
      </c>
      <c r="C83" s="159">
        <v>2455.5909999999999</v>
      </c>
      <c r="D83" s="159">
        <v>0</v>
      </c>
      <c r="E83" s="159">
        <v>0</v>
      </c>
      <c r="F83" s="159">
        <f t="shared" si="32"/>
        <v>0</v>
      </c>
      <c r="G83" s="195" t="str">
        <f t="shared" si="26"/>
        <v/>
      </c>
      <c r="H83" s="159"/>
      <c r="I83" s="195">
        <f t="shared" si="27"/>
        <v>0</v>
      </c>
      <c r="J83" s="150">
        <v>24414.716</v>
      </c>
      <c r="K83" s="150">
        <v>225</v>
      </c>
      <c r="L83" s="150"/>
      <c r="M83" s="195"/>
      <c r="N83" s="159"/>
      <c r="O83" s="159">
        <f t="shared" si="24"/>
        <v>26870.307000000001</v>
      </c>
      <c r="P83" s="159">
        <f t="shared" si="30"/>
        <v>225</v>
      </c>
      <c r="Q83" s="159"/>
      <c r="R83" s="195"/>
    </row>
    <row r="84" spans="1:20" s="197" customFormat="1" ht="21" x14ac:dyDescent="0.4">
      <c r="A84" s="179" t="s">
        <v>239</v>
      </c>
      <c r="B84" s="138" t="s">
        <v>240</v>
      </c>
      <c r="C84" s="159">
        <v>0</v>
      </c>
      <c r="D84" s="159">
        <v>0</v>
      </c>
      <c r="E84" s="159">
        <v>-37.910359999999997</v>
      </c>
      <c r="F84" s="159"/>
      <c r="G84" s="195" t="str">
        <f t="shared" si="26"/>
        <v/>
      </c>
      <c r="H84" s="159"/>
      <c r="I84" s="195" t="str">
        <f t="shared" si="27"/>
        <v/>
      </c>
      <c r="J84" s="150">
        <v>-2520.9369999999999</v>
      </c>
      <c r="K84" s="150">
        <v>-1357.7178899999999</v>
      </c>
      <c r="L84" s="150"/>
      <c r="M84" s="195"/>
      <c r="N84" s="159"/>
      <c r="O84" s="159">
        <f t="shared" si="24"/>
        <v>-2520.9369999999999</v>
      </c>
      <c r="P84" s="159">
        <f t="shared" si="30"/>
        <v>-1395.62825</v>
      </c>
      <c r="Q84" s="159"/>
      <c r="R84" s="195"/>
    </row>
    <row r="85" spans="1:20" s="1" customFormat="1" ht="63" hidden="1" x14ac:dyDescent="0.4">
      <c r="A85" s="74">
        <v>8103</v>
      </c>
      <c r="B85" s="139" t="s">
        <v>1</v>
      </c>
      <c r="C85" s="159"/>
      <c r="D85" s="159"/>
      <c r="E85" s="159"/>
      <c r="F85" s="160">
        <f t="shared" si="32"/>
        <v>0</v>
      </c>
      <c r="G85" s="177" t="str">
        <f t="shared" si="26"/>
        <v/>
      </c>
      <c r="H85" s="160">
        <f>E85-C85</f>
        <v>0</v>
      </c>
      <c r="I85" s="177" t="str">
        <f t="shared" si="27"/>
        <v/>
      </c>
      <c r="J85" s="150"/>
      <c r="K85" s="150"/>
      <c r="L85" s="150">
        <f>K85-J85</f>
        <v>0</v>
      </c>
      <c r="M85" s="177" t="str">
        <f t="shared" si="28"/>
        <v/>
      </c>
      <c r="N85" s="160"/>
      <c r="O85" s="160">
        <f t="shared" si="24"/>
        <v>0</v>
      </c>
      <c r="P85" s="160">
        <f t="shared" si="30"/>
        <v>0</v>
      </c>
      <c r="Q85" s="160">
        <f t="shared" si="31"/>
        <v>0</v>
      </c>
      <c r="R85" s="177" t="str">
        <f t="shared" si="29"/>
        <v/>
      </c>
    </row>
    <row r="86" spans="1:20" s="1" customFormat="1" ht="63" hidden="1" x14ac:dyDescent="0.4">
      <c r="A86" s="74">
        <v>8104</v>
      </c>
      <c r="B86" s="139" t="s">
        <v>2</v>
      </c>
      <c r="C86" s="159"/>
      <c r="D86" s="159"/>
      <c r="E86" s="159"/>
      <c r="F86" s="160">
        <f t="shared" si="32"/>
        <v>0</v>
      </c>
      <c r="G86" s="177" t="str">
        <f t="shared" si="26"/>
        <v/>
      </c>
      <c r="H86" s="160">
        <f>E86-C86</f>
        <v>0</v>
      </c>
      <c r="I86" s="177" t="str">
        <f t="shared" si="27"/>
        <v/>
      </c>
      <c r="J86" s="150"/>
      <c r="K86" s="150"/>
      <c r="L86" s="150">
        <f>K86-J86</f>
        <v>0</v>
      </c>
      <c r="M86" s="177" t="str">
        <f t="shared" si="28"/>
        <v/>
      </c>
      <c r="N86" s="160"/>
      <c r="O86" s="160">
        <f t="shared" si="24"/>
        <v>0</v>
      </c>
      <c r="P86" s="160">
        <f t="shared" si="30"/>
        <v>0</v>
      </c>
      <c r="Q86" s="160">
        <f t="shared" si="31"/>
        <v>0</v>
      </c>
      <c r="R86" s="177" t="str">
        <f t="shared" si="29"/>
        <v/>
      </c>
    </row>
    <row r="87" spans="1:20" s="1" customFormat="1" ht="42" hidden="1" x14ac:dyDescent="0.4">
      <c r="A87" s="74">
        <v>8106</v>
      </c>
      <c r="B87" s="139" t="s">
        <v>3</v>
      </c>
      <c r="C87" s="159"/>
      <c r="D87" s="159"/>
      <c r="E87" s="159"/>
      <c r="F87" s="160">
        <f t="shared" si="32"/>
        <v>0</v>
      </c>
      <c r="G87" s="177" t="str">
        <f t="shared" si="26"/>
        <v/>
      </c>
      <c r="H87" s="160">
        <f>E87-C87</f>
        <v>0</v>
      </c>
      <c r="I87" s="177" t="str">
        <f t="shared" si="27"/>
        <v/>
      </c>
      <c r="J87" s="150"/>
      <c r="K87" s="150"/>
      <c r="L87" s="150">
        <f>K87-J87</f>
        <v>0</v>
      </c>
      <c r="M87" s="177" t="str">
        <f t="shared" si="28"/>
        <v/>
      </c>
      <c r="N87" s="160"/>
      <c r="O87" s="160">
        <f t="shared" si="24"/>
        <v>0</v>
      </c>
      <c r="P87" s="160">
        <f t="shared" si="30"/>
        <v>0</v>
      </c>
      <c r="Q87" s="160">
        <f t="shared" si="31"/>
        <v>0</v>
      </c>
      <c r="R87" s="177" t="str">
        <f t="shared" si="29"/>
        <v/>
      </c>
    </row>
    <row r="88" spans="1:20" s="1" customFormat="1" ht="63" hidden="1" x14ac:dyDescent="0.4">
      <c r="A88" s="74">
        <v>8107</v>
      </c>
      <c r="B88" s="139" t="s">
        <v>113</v>
      </c>
      <c r="C88" s="159"/>
      <c r="D88" s="159"/>
      <c r="E88" s="159"/>
      <c r="F88" s="160">
        <f t="shared" si="32"/>
        <v>0</v>
      </c>
      <c r="G88" s="177" t="str">
        <f t="shared" si="26"/>
        <v/>
      </c>
      <c r="H88" s="160">
        <f>E88-C88</f>
        <v>0</v>
      </c>
      <c r="I88" s="177" t="str">
        <f t="shared" si="27"/>
        <v/>
      </c>
      <c r="J88" s="150"/>
      <c r="K88" s="150"/>
      <c r="L88" s="150">
        <f>K88-J88</f>
        <v>0</v>
      </c>
      <c r="M88" s="177" t="str">
        <f t="shared" si="28"/>
        <v/>
      </c>
      <c r="N88" s="160"/>
      <c r="O88" s="160">
        <f t="shared" si="24"/>
        <v>0</v>
      </c>
      <c r="P88" s="160">
        <f t="shared" si="30"/>
        <v>0</v>
      </c>
      <c r="Q88" s="160">
        <f t="shared" si="31"/>
        <v>0</v>
      </c>
      <c r="R88" s="177" t="str">
        <f t="shared" si="29"/>
        <v/>
      </c>
    </row>
    <row r="89" spans="1:20" ht="25.5" customHeight="1" x14ac:dyDescent="0.35">
      <c r="A89" s="75"/>
      <c r="B89" s="140" t="s">
        <v>4</v>
      </c>
      <c r="C89" s="152">
        <f>C82+C52</f>
        <v>10469745.144469995</v>
      </c>
      <c r="D89" s="152">
        <f>D82+D52</f>
        <v>5229294.0414399989</v>
      </c>
      <c r="E89" s="152">
        <f>E82+E52</f>
        <v>4413763.3426399995</v>
      </c>
      <c r="F89" s="152">
        <f t="shared" si="32"/>
        <v>-815530.69879999943</v>
      </c>
      <c r="G89" s="177">
        <f t="shared" si="26"/>
        <v>0.84404573689349749</v>
      </c>
      <c r="H89" s="152">
        <f>E89-C89</f>
        <v>-6055981.8018299956</v>
      </c>
      <c r="I89" s="177">
        <f t="shared" si="27"/>
        <v>0.42157314067681018</v>
      </c>
      <c r="J89" s="152">
        <f>J52+J82</f>
        <v>2714623.4400599999</v>
      </c>
      <c r="K89" s="152">
        <f>K52+K82</f>
        <v>613786.09810000006</v>
      </c>
      <c r="L89" s="152">
        <f>L52+L82</f>
        <v>-2077810.8450700003</v>
      </c>
      <c r="M89" s="177">
        <f t="shared" si="28"/>
        <v>0.22610358734927666</v>
      </c>
      <c r="N89" s="196"/>
      <c r="O89" s="196">
        <f t="shared" si="24"/>
        <v>13184368.584529996</v>
      </c>
      <c r="P89" s="196">
        <f t="shared" si="30"/>
        <v>5027549.4407399995</v>
      </c>
      <c r="Q89" s="196">
        <f t="shared" si="31"/>
        <v>-8156819.1437899964</v>
      </c>
      <c r="R89" s="177">
        <f t="shared" si="29"/>
        <v>0.38132652379266174</v>
      </c>
      <c r="S89" s="5"/>
      <c r="T89" s="5"/>
    </row>
    <row r="90" spans="1:20" x14ac:dyDescent="0.3">
      <c r="A90" s="42"/>
      <c r="B90" s="43"/>
      <c r="C90" s="217"/>
      <c r="D90" s="218"/>
      <c r="E90" s="217"/>
      <c r="F90" s="144"/>
      <c r="G90" s="144"/>
      <c r="H90" s="145"/>
      <c r="I90" s="145"/>
      <c r="J90" s="220"/>
      <c r="K90" s="220"/>
      <c r="L90" s="213"/>
      <c r="M90" s="214"/>
      <c r="N90" s="146"/>
      <c r="O90" s="146"/>
      <c r="P90" s="146"/>
      <c r="Q90" s="146"/>
      <c r="R90" s="146"/>
    </row>
    <row r="91" spans="1:20" x14ac:dyDescent="0.3">
      <c r="A91" s="39"/>
      <c r="B91" s="55"/>
      <c r="C91" s="219"/>
      <c r="D91" s="220"/>
      <c r="E91" s="219"/>
      <c r="F91" s="145"/>
      <c r="G91" s="145"/>
      <c r="H91" s="145"/>
      <c r="I91" s="145"/>
      <c r="J91" s="220"/>
      <c r="K91" s="220"/>
      <c r="L91" s="213"/>
      <c r="M91" s="214"/>
      <c r="N91" s="146"/>
      <c r="O91" s="146"/>
      <c r="P91" s="146"/>
      <c r="Q91" s="146"/>
      <c r="R91" s="146"/>
    </row>
    <row r="92" spans="1:20" x14ac:dyDescent="0.3">
      <c r="A92" s="37"/>
      <c r="B92" s="38"/>
      <c r="C92" s="237">
        <v>10176293.589960003</v>
      </c>
      <c r="D92" s="237">
        <v>3072703.2784600006</v>
      </c>
      <c r="E92" s="237">
        <v>2435395.5700400001</v>
      </c>
      <c r="F92" s="39"/>
      <c r="G92" s="39"/>
      <c r="H92" s="45"/>
      <c r="I92" s="198"/>
      <c r="J92" s="232"/>
      <c r="K92" s="233"/>
      <c r="M92" s="209"/>
    </row>
    <row r="93" spans="1:20" ht="17.399999999999999" x14ac:dyDescent="0.3">
      <c r="A93" s="37"/>
      <c r="B93" s="91"/>
      <c r="C93" s="221">
        <f>C52-C92</f>
        <v>290995.96350999177</v>
      </c>
      <c r="D93" s="221">
        <f>D52-D92</f>
        <v>2156590.7629799983</v>
      </c>
      <c r="E93" s="221">
        <f>E52-E92</f>
        <v>1978405.6829599994</v>
      </c>
      <c r="F93" s="45"/>
      <c r="G93" s="45">
        <v>1000</v>
      </c>
      <c r="H93" s="45"/>
      <c r="I93" s="198"/>
      <c r="J93" s="234"/>
      <c r="K93" s="233">
        <v>1000</v>
      </c>
      <c r="M93" s="209"/>
    </row>
    <row r="94" spans="1:20" x14ac:dyDescent="0.3">
      <c r="A94" s="37"/>
      <c r="B94" s="38"/>
      <c r="C94" s="221"/>
      <c r="D94" s="222"/>
      <c r="E94" s="223"/>
      <c r="F94" s="45"/>
      <c r="G94" s="45"/>
      <c r="H94" s="45"/>
      <c r="I94" s="198"/>
      <c r="J94" s="233"/>
      <c r="K94" s="234"/>
      <c r="M94" s="209"/>
    </row>
    <row r="95" spans="1:20" x14ac:dyDescent="0.3">
      <c r="A95" s="37"/>
      <c r="B95" s="38"/>
      <c r="C95" s="221"/>
      <c r="D95" s="222"/>
      <c r="E95" s="223"/>
      <c r="F95" s="45"/>
      <c r="G95" s="45"/>
      <c r="H95" s="45"/>
      <c r="I95" s="198"/>
      <c r="J95" s="233"/>
      <c r="K95" s="233"/>
      <c r="M95" s="209"/>
    </row>
    <row r="96" spans="1:20" x14ac:dyDescent="0.3">
      <c r="A96" s="37"/>
      <c r="B96" s="38"/>
      <c r="C96" s="221"/>
      <c r="D96" s="222"/>
      <c r="E96" s="223"/>
      <c r="F96" s="45"/>
      <c r="G96" s="45"/>
      <c r="H96" s="45"/>
      <c r="I96" s="198"/>
      <c r="J96" s="233"/>
      <c r="K96" s="233"/>
      <c r="M96" s="209"/>
    </row>
    <row r="97" spans="1:13" x14ac:dyDescent="0.3">
      <c r="A97" s="37"/>
      <c r="B97" s="38"/>
      <c r="C97" s="221"/>
      <c r="D97" s="222"/>
      <c r="E97" s="223"/>
      <c r="F97" s="45"/>
      <c r="G97" s="45"/>
      <c r="H97" s="45"/>
      <c r="I97" s="198"/>
      <c r="J97" s="233"/>
      <c r="K97" s="233"/>
      <c r="M97" s="209"/>
    </row>
    <row r="98" spans="1:13" x14ac:dyDescent="0.3">
      <c r="A98" s="40"/>
      <c r="B98" s="41"/>
      <c r="C98" s="224"/>
      <c r="D98" s="225"/>
      <c r="E98" s="215"/>
      <c r="F98" s="46"/>
      <c r="G98" s="46"/>
      <c r="H98" s="46"/>
      <c r="M98" s="209"/>
    </row>
    <row r="99" spans="1:13" x14ac:dyDescent="0.3">
      <c r="A99" s="40"/>
      <c r="B99" s="41"/>
      <c r="C99" s="224"/>
      <c r="D99" s="225"/>
      <c r="E99" s="215"/>
      <c r="F99" s="46"/>
      <c r="G99" s="46"/>
      <c r="H99" s="46"/>
      <c r="M99" s="209"/>
    </row>
    <row r="100" spans="1:13" x14ac:dyDescent="0.3">
      <c r="A100" s="40"/>
      <c r="B100" s="41"/>
      <c r="C100" s="224"/>
      <c r="D100" s="225"/>
      <c r="E100" s="215"/>
      <c r="F100" s="46"/>
      <c r="G100" s="46"/>
      <c r="H100" s="46"/>
      <c r="M100" s="209"/>
    </row>
    <row r="101" spans="1:13" x14ac:dyDescent="0.3">
      <c r="M101" s="209"/>
    </row>
    <row r="102" spans="1:13" x14ac:dyDescent="0.3">
      <c r="M102" s="209"/>
    </row>
    <row r="103" spans="1:13" x14ac:dyDescent="0.3">
      <c r="M103" s="209"/>
    </row>
    <row r="104" spans="1:13" x14ac:dyDescent="0.3">
      <c r="M104" s="209"/>
    </row>
    <row r="105" spans="1:13" x14ac:dyDescent="0.3">
      <c r="M105" s="209"/>
    </row>
    <row r="106" spans="1:13" x14ac:dyDescent="0.3">
      <c r="M106" s="209"/>
    </row>
    <row r="107" spans="1:13" x14ac:dyDescent="0.3">
      <c r="M107" s="209"/>
    </row>
    <row r="108" spans="1:13" x14ac:dyDescent="0.3">
      <c r="M108" s="209"/>
    </row>
    <row r="109" spans="1:13" x14ac:dyDescent="0.3">
      <c r="M109" s="209"/>
    </row>
    <row r="110" spans="1:13" x14ac:dyDescent="0.3">
      <c r="M110" s="209"/>
    </row>
    <row r="111" spans="1:13" x14ac:dyDescent="0.3">
      <c r="M111" s="209"/>
    </row>
    <row r="112" spans="1:13" x14ac:dyDescent="0.3">
      <c r="M112" s="209"/>
    </row>
    <row r="113" spans="13:13" x14ac:dyDescent="0.3">
      <c r="M113" s="209"/>
    </row>
    <row r="114" spans="13:13" x14ac:dyDescent="0.3">
      <c r="M114" s="209"/>
    </row>
    <row r="115" spans="13:13" x14ac:dyDescent="0.3">
      <c r="M115" s="209"/>
    </row>
    <row r="116" spans="13:13" x14ac:dyDescent="0.3">
      <c r="M116" s="209"/>
    </row>
    <row r="117" spans="13:13" x14ac:dyDescent="0.3">
      <c r="M117" s="209"/>
    </row>
    <row r="118" spans="13:13" x14ac:dyDescent="0.3">
      <c r="M118" s="209"/>
    </row>
    <row r="119" spans="13:13" x14ac:dyDescent="0.3">
      <c r="M119" s="209"/>
    </row>
    <row r="120" spans="13:13" x14ac:dyDescent="0.3">
      <c r="M120" s="209"/>
    </row>
    <row r="121" spans="13:13" x14ac:dyDescent="0.3">
      <c r="M121" s="209"/>
    </row>
    <row r="122" spans="13:13" x14ac:dyDescent="0.3">
      <c r="M122" s="209"/>
    </row>
    <row r="123" spans="13:13" x14ac:dyDescent="0.3">
      <c r="M123" s="209"/>
    </row>
    <row r="124" spans="13:13" x14ac:dyDescent="0.3">
      <c r="M124" s="209"/>
    </row>
    <row r="125" spans="13:13" x14ac:dyDescent="0.3">
      <c r="M125" s="209"/>
    </row>
    <row r="126" spans="13:13" x14ac:dyDescent="0.3">
      <c r="M126" s="209"/>
    </row>
    <row r="127" spans="13:13" x14ac:dyDescent="0.3">
      <c r="M127" s="209"/>
    </row>
    <row r="128" spans="13:13" x14ac:dyDescent="0.3">
      <c r="M128" s="209"/>
    </row>
    <row r="129" spans="13:13" x14ac:dyDescent="0.3">
      <c r="M129" s="209"/>
    </row>
    <row r="130" spans="13:13" x14ac:dyDescent="0.3">
      <c r="M130" s="209"/>
    </row>
    <row r="131" spans="13:13" x14ac:dyDescent="0.3">
      <c r="M131" s="209"/>
    </row>
    <row r="132" spans="13:13" x14ac:dyDescent="0.3">
      <c r="M132" s="209"/>
    </row>
    <row r="133" spans="13:13" x14ac:dyDescent="0.3">
      <c r="M133" s="209"/>
    </row>
    <row r="134" spans="13:13" x14ac:dyDescent="0.3">
      <c r="M134" s="209"/>
    </row>
    <row r="135" spans="13:13" x14ac:dyDescent="0.3">
      <c r="M135" s="209"/>
    </row>
    <row r="136" spans="13:13" x14ac:dyDescent="0.3">
      <c r="M136" s="209"/>
    </row>
    <row r="137" spans="13:13" x14ac:dyDescent="0.3">
      <c r="M137" s="209"/>
    </row>
    <row r="138" spans="13:13" x14ac:dyDescent="0.3">
      <c r="M138" s="209"/>
    </row>
    <row r="139" spans="13:13" x14ac:dyDescent="0.3">
      <c r="M139" s="209"/>
    </row>
    <row r="140" spans="13:13" x14ac:dyDescent="0.3">
      <c r="M140" s="209"/>
    </row>
    <row r="141" spans="13:13" x14ac:dyDescent="0.3">
      <c r="M141" s="209"/>
    </row>
    <row r="142" spans="13:13" x14ac:dyDescent="0.3">
      <c r="M142" s="209"/>
    </row>
    <row r="143" spans="13:13" x14ac:dyDescent="0.3">
      <c r="M143" s="209"/>
    </row>
    <row r="144" spans="13:13" x14ac:dyDescent="0.3">
      <c r="M144" s="209"/>
    </row>
    <row r="145" spans="13:13" x14ac:dyDescent="0.3">
      <c r="M145" s="209"/>
    </row>
    <row r="146" spans="13:13" x14ac:dyDescent="0.3">
      <c r="M146" s="209"/>
    </row>
    <row r="147" spans="13:13" x14ac:dyDescent="0.3">
      <c r="M147" s="209"/>
    </row>
    <row r="148" spans="13:13" x14ac:dyDescent="0.3">
      <c r="M148" s="209"/>
    </row>
    <row r="149" spans="13:13" x14ac:dyDescent="0.3">
      <c r="M149" s="209"/>
    </row>
    <row r="150" spans="13:13" x14ac:dyDescent="0.3">
      <c r="M150" s="209"/>
    </row>
    <row r="151" spans="13:13" x14ac:dyDescent="0.3">
      <c r="M151" s="209"/>
    </row>
    <row r="152" spans="13:13" x14ac:dyDescent="0.3">
      <c r="M152" s="209"/>
    </row>
    <row r="153" spans="13:13" x14ac:dyDescent="0.3">
      <c r="M153" s="209"/>
    </row>
    <row r="154" spans="13:13" x14ac:dyDescent="0.3">
      <c r="M154" s="209"/>
    </row>
    <row r="155" spans="13:13" x14ac:dyDescent="0.3">
      <c r="M155" s="209"/>
    </row>
    <row r="156" spans="13:13" x14ac:dyDescent="0.3">
      <c r="M156" s="209"/>
    </row>
    <row r="157" spans="13:13" x14ac:dyDescent="0.3">
      <c r="M157" s="209"/>
    </row>
    <row r="158" spans="13:13" x14ac:dyDescent="0.3">
      <c r="M158" s="209"/>
    </row>
    <row r="159" spans="13:13" x14ac:dyDescent="0.3">
      <c r="M159" s="209"/>
    </row>
    <row r="160" spans="13:13" x14ac:dyDescent="0.3">
      <c r="M160" s="209"/>
    </row>
    <row r="161" spans="13:13" x14ac:dyDescent="0.3">
      <c r="M161" s="209"/>
    </row>
    <row r="162" spans="13:13" x14ac:dyDescent="0.3">
      <c r="M162" s="209"/>
    </row>
    <row r="163" spans="13:13" x14ac:dyDescent="0.3">
      <c r="M163" s="209"/>
    </row>
    <row r="164" spans="13:13" x14ac:dyDescent="0.3">
      <c r="M164" s="209"/>
    </row>
    <row r="165" spans="13:13" x14ac:dyDescent="0.3">
      <c r="M165" s="209"/>
    </row>
    <row r="166" spans="13:13" x14ac:dyDescent="0.3">
      <c r="M166" s="209"/>
    </row>
    <row r="167" spans="13:13" x14ac:dyDescent="0.3">
      <c r="M167" s="209"/>
    </row>
    <row r="168" spans="13:13" x14ac:dyDescent="0.3">
      <c r="M168" s="209"/>
    </row>
    <row r="169" spans="13:13" x14ac:dyDescent="0.3">
      <c r="M169" s="209"/>
    </row>
    <row r="170" spans="13:13" x14ac:dyDescent="0.3">
      <c r="M170" s="209"/>
    </row>
    <row r="171" spans="13:13" x14ac:dyDescent="0.3">
      <c r="M171" s="209"/>
    </row>
    <row r="172" spans="13:13" x14ac:dyDescent="0.3">
      <c r="M172" s="209"/>
    </row>
    <row r="173" spans="13:13" x14ac:dyDescent="0.3">
      <c r="M173" s="209"/>
    </row>
    <row r="174" spans="13:13" x14ac:dyDescent="0.3">
      <c r="M174" s="209"/>
    </row>
    <row r="175" spans="13:13" x14ac:dyDescent="0.3">
      <c r="M175" s="209"/>
    </row>
    <row r="176" spans="13:13" x14ac:dyDescent="0.3">
      <c r="M176" s="209"/>
    </row>
    <row r="177" spans="13:13" x14ac:dyDescent="0.3">
      <c r="M177" s="209"/>
    </row>
    <row r="178" spans="13:13" x14ac:dyDescent="0.3">
      <c r="M178" s="209"/>
    </row>
    <row r="179" spans="13:13" x14ac:dyDescent="0.3">
      <c r="M179" s="209"/>
    </row>
    <row r="180" spans="13:13" x14ac:dyDescent="0.3">
      <c r="M180" s="209"/>
    </row>
    <row r="181" spans="13:13" x14ac:dyDescent="0.3">
      <c r="M181" s="209"/>
    </row>
    <row r="182" spans="13:13" x14ac:dyDescent="0.3">
      <c r="M182" s="209"/>
    </row>
    <row r="183" spans="13:13" x14ac:dyDescent="0.3">
      <c r="M183" s="209"/>
    </row>
    <row r="184" spans="13:13" x14ac:dyDescent="0.3">
      <c r="M184" s="209"/>
    </row>
    <row r="185" spans="13:13" x14ac:dyDescent="0.3">
      <c r="M185" s="209"/>
    </row>
    <row r="186" spans="13:13" x14ac:dyDescent="0.3">
      <c r="M186" s="209"/>
    </row>
    <row r="187" spans="13:13" x14ac:dyDescent="0.3">
      <c r="M187" s="209"/>
    </row>
    <row r="188" spans="13:13" x14ac:dyDescent="0.3">
      <c r="M188" s="209"/>
    </row>
    <row r="189" spans="13:13" x14ac:dyDescent="0.3">
      <c r="M189" s="209"/>
    </row>
    <row r="190" spans="13:13" x14ac:dyDescent="0.3">
      <c r="M190" s="209"/>
    </row>
    <row r="191" spans="13:13" x14ac:dyDescent="0.3">
      <c r="M191" s="209"/>
    </row>
    <row r="192" spans="13:13" x14ac:dyDescent="0.3">
      <c r="M192" s="209"/>
    </row>
    <row r="193" spans="13:13" x14ac:dyDescent="0.3">
      <c r="M193" s="209"/>
    </row>
    <row r="194" spans="13:13" x14ac:dyDescent="0.3">
      <c r="M194" s="209"/>
    </row>
    <row r="195" spans="13:13" x14ac:dyDescent="0.3">
      <c r="M195" s="209"/>
    </row>
    <row r="196" spans="13:13" x14ac:dyDescent="0.3">
      <c r="M196" s="209"/>
    </row>
    <row r="197" spans="13:13" x14ac:dyDescent="0.3">
      <c r="M197" s="209"/>
    </row>
    <row r="198" spans="13:13" x14ac:dyDescent="0.3">
      <c r="M198" s="209"/>
    </row>
    <row r="199" spans="13:13" x14ac:dyDescent="0.3">
      <c r="M199" s="209"/>
    </row>
    <row r="200" spans="13:13" x14ac:dyDescent="0.3">
      <c r="M200" s="209"/>
    </row>
    <row r="201" spans="13:13" x14ac:dyDescent="0.3">
      <c r="M201" s="209"/>
    </row>
    <row r="202" spans="13:13" x14ac:dyDescent="0.3">
      <c r="M202" s="209"/>
    </row>
    <row r="203" spans="13:13" x14ac:dyDescent="0.3">
      <c r="M203" s="209"/>
    </row>
    <row r="204" spans="13:13" x14ac:dyDescent="0.3">
      <c r="M204" s="209"/>
    </row>
    <row r="205" spans="13:13" x14ac:dyDescent="0.3">
      <c r="M205" s="209"/>
    </row>
    <row r="206" spans="13:13" x14ac:dyDescent="0.3">
      <c r="M206" s="209"/>
    </row>
    <row r="207" spans="13:13" x14ac:dyDescent="0.3">
      <c r="M207" s="209"/>
    </row>
    <row r="208" spans="13:13" x14ac:dyDescent="0.3">
      <c r="M208" s="209"/>
    </row>
    <row r="209" spans="13:13" x14ac:dyDescent="0.3">
      <c r="M209" s="209"/>
    </row>
    <row r="210" spans="13:13" x14ac:dyDescent="0.3">
      <c r="M210" s="209"/>
    </row>
    <row r="211" spans="13:13" x14ac:dyDescent="0.3">
      <c r="M211" s="209"/>
    </row>
    <row r="212" spans="13:13" x14ac:dyDescent="0.3">
      <c r="M212" s="209"/>
    </row>
    <row r="213" spans="13:13" x14ac:dyDescent="0.3">
      <c r="M213" s="209"/>
    </row>
    <row r="214" spans="13:13" x14ac:dyDescent="0.3">
      <c r="M214" s="209"/>
    </row>
    <row r="215" spans="13:13" x14ac:dyDescent="0.3">
      <c r="M215" s="209"/>
    </row>
    <row r="216" spans="13:13" x14ac:dyDescent="0.3">
      <c r="M216" s="209"/>
    </row>
    <row r="217" spans="13:13" x14ac:dyDescent="0.3">
      <c r="M217" s="209"/>
    </row>
    <row r="218" spans="13:13" x14ac:dyDescent="0.3">
      <c r="M218" s="209"/>
    </row>
    <row r="219" spans="13:13" x14ac:dyDescent="0.3">
      <c r="M219" s="209"/>
    </row>
    <row r="220" spans="13:13" x14ac:dyDescent="0.3">
      <c r="M220" s="209"/>
    </row>
    <row r="221" spans="13:13" x14ac:dyDescent="0.3">
      <c r="M221" s="209"/>
    </row>
    <row r="222" spans="13:13" x14ac:dyDescent="0.3">
      <c r="M222" s="209"/>
    </row>
    <row r="223" spans="13:13" x14ac:dyDescent="0.3">
      <c r="M223" s="209"/>
    </row>
    <row r="224" spans="13:13" x14ac:dyDescent="0.3">
      <c r="M224" s="209"/>
    </row>
    <row r="225" spans="13:13" x14ac:dyDescent="0.3">
      <c r="M225" s="209"/>
    </row>
    <row r="226" spans="13:13" x14ac:dyDescent="0.3">
      <c r="M226" s="209"/>
    </row>
    <row r="227" spans="13:13" x14ac:dyDescent="0.3">
      <c r="M227" s="209"/>
    </row>
    <row r="228" spans="13:13" x14ac:dyDescent="0.3">
      <c r="M228" s="209"/>
    </row>
    <row r="229" spans="13:13" x14ac:dyDescent="0.3">
      <c r="M229" s="209"/>
    </row>
    <row r="230" spans="13:13" x14ac:dyDescent="0.3">
      <c r="M230" s="209"/>
    </row>
    <row r="231" spans="13:13" x14ac:dyDescent="0.3">
      <c r="M231" s="209"/>
    </row>
    <row r="232" spans="13:13" x14ac:dyDescent="0.3">
      <c r="M232" s="209"/>
    </row>
    <row r="233" spans="13:13" x14ac:dyDescent="0.3">
      <c r="M233" s="209"/>
    </row>
    <row r="234" spans="13:13" x14ac:dyDescent="0.3">
      <c r="M234" s="209"/>
    </row>
    <row r="235" spans="13:13" x14ac:dyDescent="0.3">
      <c r="M235" s="209"/>
    </row>
    <row r="236" spans="13:13" x14ac:dyDescent="0.3">
      <c r="M236" s="209"/>
    </row>
    <row r="237" spans="13:13" x14ac:dyDescent="0.3">
      <c r="M237" s="209"/>
    </row>
    <row r="238" spans="13:13" x14ac:dyDescent="0.3">
      <c r="M238" s="209"/>
    </row>
    <row r="239" spans="13:13" x14ac:dyDescent="0.3">
      <c r="M239" s="209"/>
    </row>
    <row r="240" spans="13:13" x14ac:dyDescent="0.3">
      <c r="M240" s="209"/>
    </row>
    <row r="241" spans="13:13" x14ac:dyDescent="0.3">
      <c r="M241" s="209"/>
    </row>
    <row r="242" spans="13:13" x14ac:dyDescent="0.3">
      <c r="M242" s="209"/>
    </row>
    <row r="243" spans="13:13" x14ac:dyDescent="0.3">
      <c r="M243" s="209"/>
    </row>
    <row r="244" spans="13:13" x14ac:dyDescent="0.3">
      <c r="M244" s="209"/>
    </row>
    <row r="245" spans="13:13" x14ac:dyDescent="0.3">
      <c r="M245" s="209"/>
    </row>
    <row r="246" spans="13:13" x14ac:dyDescent="0.3">
      <c r="M246" s="209"/>
    </row>
    <row r="247" spans="13:13" x14ac:dyDescent="0.3">
      <c r="M247" s="209"/>
    </row>
    <row r="248" spans="13:13" x14ac:dyDescent="0.3">
      <c r="M248" s="209"/>
    </row>
    <row r="249" spans="13:13" x14ac:dyDescent="0.3">
      <c r="M249" s="209"/>
    </row>
    <row r="250" spans="13:13" x14ac:dyDescent="0.3">
      <c r="M250" s="209"/>
    </row>
    <row r="251" spans="13:13" x14ac:dyDescent="0.3">
      <c r="M251" s="209"/>
    </row>
    <row r="252" spans="13:13" x14ac:dyDescent="0.3">
      <c r="M252" s="209"/>
    </row>
    <row r="253" spans="13:13" x14ac:dyDescent="0.3">
      <c r="M253" s="209"/>
    </row>
    <row r="254" spans="13:13" x14ac:dyDescent="0.3">
      <c r="M254" s="209"/>
    </row>
    <row r="255" spans="13:13" x14ac:dyDescent="0.3">
      <c r="M255" s="209"/>
    </row>
    <row r="256" spans="13:13" x14ac:dyDescent="0.3">
      <c r="M256" s="209"/>
    </row>
    <row r="257" spans="13:13" x14ac:dyDescent="0.3">
      <c r="M257" s="209"/>
    </row>
    <row r="258" spans="13:13" x14ac:dyDescent="0.3">
      <c r="M258" s="209"/>
    </row>
    <row r="259" spans="13:13" x14ac:dyDescent="0.3">
      <c r="M259" s="209"/>
    </row>
    <row r="260" spans="13:13" x14ac:dyDescent="0.3">
      <c r="M260" s="209"/>
    </row>
    <row r="261" spans="13:13" x14ac:dyDescent="0.3">
      <c r="M261" s="209"/>
    </row>
    <row r="262" spans="13:13" x14ac:dyDescent="0.3">
      <c r="M262" s="209"/>
    </row>
    <row r="263" spans="13:13" x14ac:dyDescent="0.3">
      <c r="M263" s="209"/>
    </row>
    <row r="264" spans="13:13" x14ac:dyDescent="0.3">
      <c r="M264" s="209"/>
    </row>
    <row r="265" spans="13:13" x14ac:dyDescent="0.3">
      <c r="M265" s="209"/>
    </row>
    <row r="266" spans="13:13" x14ac:dyDescent="0.3">
      <c r="M266" s="209"/>
    </row>
    <row r="267" spans="13:13" x14ac:dyDescent="0.3">
      <c r="M267" s="209"/>
    </row>
    <row r="268" spans="13:13" x14ac:dyDescent="0.3">
      <c r="M268" s="209"/>
    </row>
    <row r="269" spans="13:13" x14ac:dyDescent="0.3">
      <c r="M269" s="209"/>
    </row>
    <row r="270" spans="13:13" x14ac:dyDescent="0.3">
      <c r="M270" s="209"/>
    </row>
    <row r="271" spans="13:13" x14ac:dyDescent="0.3">
      <c r="M271" s="209"/>
    </row>
    <row r="272" spans="13:13" x14ac:dyDescent="0.3">
      <c r="M272" s="209"/>
    </row>
    <row r="273" spans="13:13" x14ac:dyDescent="0.3">
      <c r="M273" s="209"/>
    </row>
    <row r="274" spans="13:13" x14ac:dyDescent="0.3">
      <c r="M274" s="209"/>
    </row>
    <row r="275" spans="13:13" x14ac:dyDescent="0.3">
      <c r="M275" s="209"/>
    </row>
    <row r="276" spans="13:13" x14ac:dyDescent="0.3">
      <c r="M276" s="209"/>
    </row>
    <row r="277" spans="13:13" x14ac:dyDescent="0.3">
      <c r="M277" s="209"/>
    </row>
    <row r="278" spans="13:13" x14ac:dyDescent="0.3">
      <c r="M278" s="209"/>
    </row>
    <row r="279" spans="13:13" x14ac:dyDescent="0.3">
      <c r="M279" s="209"/>
    </row>
    <row r="280" spans="13:13" x14ac:dyDescent="0.3">
      <c r="M280" s="209"/>
    </row>
    <row r="281" spans="13:13" x14ac:dyDescent="0.3">
      <c r="M281" s="209"/>
    </row>
    <row r="282" spans="13:13" x14ac:dyDescent="0.3">
      <c r="M282" s="209"/>
    </row>
    <row r="283" spans="13:13" x14ac:dyDescent="0.3">
      <c r="M283" s="209"/>
    </row>
    <row r="284" spans="13:13" x14ac:dyDescent="0.3">
      <c r="M284" s="209"/>
    </row>
    <row r="285" spans="13:13" x14ac:dyDescent="0.3">
      <c r="M285" s="209"/>
    </row>
    <row r="286" spans="13:13" x14ac:dyDescent="0.3">
      <c r="M286" s="209"/>
    </row>
    <row r="287" spans="13:13" x14ac:dyDescent="0.3">
      <c r="M287" s="209"/>
    </row>
    <row r="288" spans="13:13" x14ac:dyDescent="0.3">
      <c r="M288" s="209"/>
    </row>
    <row r="289" spans="13:13" x14ac:dyDescent="0.3">
      <c r="M289" s="209"/>
    </row>
    <row r="290" spans="13:13" x14ac:dyDescent="0.3">
      <c r="M290" s="209"/>
    </row>
    <row r="291" spans="13:13" x14ac:dyDescent="0.3">
      <c r="M291" s="209"/>
    </row>
    <row r="292" spans="13:13" x14ac:dyDescent="0.3">
      <c r="M292" s="209"/>
    </row>
    <row r="293" spans="13:13" x14ac:dyDescent="0.3">
      <c r="M293" s="209"/>
    </row>
    <row r="294" spans="13:13" x14ac:dyDescent="0.3">
      <c r="M294" s="209"/>
    </row>
    <row r="295" spans="13:13" x14ac:dyDescent="0.3">
      <c r="M295" s="209"/>
    </row>
    <row r="296" spans="13:13" x14ac:dyDescent="0.3">
      <c r="M296" s="209"/>
    </row>
    <row r="297" spans="13:13" x14ac:dyDescent="0.3">
      <c r="M297" s="209"/>
    </row>
    <row r="298" spans="13:13" x14ac:dyDescent="0.3">
      <c r="M298" s="209"/>
    </row>
    <row r="299" spans="13:13" x14ac:dyDescent="0.3">
      <c r="M299" s="209"/>
    </row>
    <row r="300" spans="13:13" x14ac:dyDescent="0.3">
      <c r="M300" s="209"/>
    </row>
    <row r="301" spans="13:13" x14ac:dyDescent="0.3">
      <c r="M301" s="209"/>
    </row>
    <row r="302" spans="13:13" x14ac:dyDescent="0.3">
      <c r="M302" s="209"/>
    </row>
    <row r="303" spans="13:13" x14ac:dyDescent="0.3">
      <c r="M303" s="209"/>
    </row>
    <row r="304" spans="13:13" x14ac:dyDescent="0.3">
      <c r="M304" s="209"/>
    </row>
    <row r="305" spans="13:13" x14ac:dyDescent="0.3">
      <c r="M305" s="209"/>
    </row>
    <row r="306" spans="13:13" x14ac:dyDescent="0.3">
      <c r="M306" s="209"/>
    </row>
    <row r="307" spans="13:13" x14ac:dyDescent="0.3">
      <c r="M307" s="209"/>
    </row>
    <row r="308" spans="13:13" x14ac:dyDescent="0.3">
      <c r="M308" s="209"/>
    </row>
    <row r="309" spans="13:13" x14ac:dyDescent="0.3">
      <c r="M309" s="209"/>
    </row>
    <row r="310" spans="13:13" x14ac:dyDescent="0.3">
      <c r="M310" s="209"/>
    </row>
    <row r="311" spans="13:13" x14ac:dyDescent="0.3">
      <c r="M311" s="209"/>
    </row>
    <row r="312" spans="13:13" x14ac:dyDescent="0.3">
      <c r="M312" s="209"/>
    </row>
    <row r="313" spans="13:13" x14ac:dyDescent="0.3">
      <c r="M313" s="209"/>
    </row>
    <row r="314" spans="13:13" x14ac:dyDescent="0.3">
      <c r="M314" s="209"/>
    </row>
    <row r="315" spans="13:13" x14ac:dyDescent="0.3">
      <c r="M315" s="209"/>
    </row>
    <row r="316" spans="13:13" x14ac:dyDescent="0.3">
      <c r="M316" s="209"/>
    </row>
    <row r="317" spans="13:13" x14ac:dyDescent="0.3">
      <c r="M317" s="209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5748031496062992" right="0.19685039370078741" top="0.98425196850393704" bottom="0.27559055118110237" header="0.31496062992125984" footer="0.19685039370078741"/>
  <pageSetup paperSize="9" scale="38" orientation="landscape" horizontalDpi="4294967294" r:id="rId1"/>
  <headerFooter alignWithMargins="0">
    <oddHeader>&amp;R&amp;P</oddHeader>
  </headerFooter>
  <rowBreaks count="2" manualBreakCount="2">
    <brk id="21" max="17" man="1"/>
    <brk id="4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2025-06-10T14:17:27Z</cp:lastPrinted>
  <dcterms:created xsi:type="dcterms:W3CDTF">2001-07-11T13:17:26Z</dcterms:created>
  <dcterms:modified xsi:type="dcterms:W3CDTF">2025-06-11T08:03:59Z</dcterms:modified>
</cp:coreProperties>
</file>