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iaomi\Downloads\"/>
    </mc:Choice>
  </mc:AlternateContent>
  <xr:revisionPtr revIDLastSave="0" documentId="8_{525B1ABF-1EFF-46ED-8B72-475C452911D0}" xr6:coauthVersionLast="47" xr6:coauthVersionMax="47" xr10:uidLastSave="{00000000-0000-0000-0000-000000000000}"/>
  <bookViews>
    <workbookView xWindow="-108" yWindow="-108" windowWidth="23256" windowHeight="12456" activeTab="1"/>
  </bookViews>
  <sheets>
    <sheet name="Доходи" sheetId="5" r:id="rId1"/>
    <sheet name="Видатки" sheetId="6" r:id="rId2"/>
  </sheets>
  <definedNames>
    <definedName name="_Б21000">#REF!</definedName>
    <definedName name="_Б22000">#REF!</definedName>
    <definedName name="_Б22100">#REF!</definedName>
    <definedName name="_Б22110">#REF!</definedName>
    <definedName name="_Б22111">#REF!</definedName>
    <definedName name="_Б22112">#REF!</definedName>
    <definedName name="_Б22200">#REF!</definedName>
    <definedName name="_Б23000">#REF!</definedName>
    <definedName name="_Б24000">#REF!</definedName>
    <definedName name="_Б25000">#REF!</definedName>
    <definedName name="_Б41000">#REF!</definedName>
    <definedName name="_Б42000">#REF!</definedName>
    <definedName name="_Б43000">#REF!</definedName>
    <definedName name="_Б44000">#REF!</definedName>
    <definedName name="_Б45000">#REF!</definedName>
    <definedName name="_Б46000">#REF!</definedName>
    <definedName name="_В010100">#REF!</definedName>
    <definedName name="_В010200">#REF!</definedName>
    <definedName name="_В040000">#REF!</definedName>
    <definedName name="_В050000">#REF!</definedName>
    <definedName name="_В060000">#REF!</definedName>
    <definedName name="_В070000">#REF!</definedName>
    <definedName name="_В080000">#REF!</definedName>
    <definedName name="_В090000">#REF!</definedName>
    <definedName name="_В090200">#REF!</definedName>
    <definedName name="_В090201">#REF!</definedName>
    <definedName name="_В090202">#REF!</definedName>
    <definedName name="_В090203">#REF!</definedName>
    <definedName name="_В090300">#REF!</definedName>
    <definedName name="_В090301">#REF!</definedName>
    <definedName name="_В090302">#REF!</definedName>
    <definedName name="_В090303">#REF!</definedName>
    <definedName name="_В090304">#REF!</definedName>
    <definedName name="_В090305">#REF!</definedName>
    <definedName name="_В090306">#REF!</definedName>
    <definedName name="_В090307">#REF!</definedName>
    <definedName name="_В090400">#REF!</definedName>
    <definedName name="_В090405">#REF!</definedName>
    <definedName name="_В090412">#REF!</definedName>
    <definedName name="_В090601">#REF!</definedName>
    <definedName name="_В090700">#REF!</definedName>
    <definedName name="_В090900">#REF!</definedName>
    <definedName name="_В091100">#REF!</definedName>
    <definedName name="_В091200">#REF!</definedName>
    <definedName name="_В100000">#REF!</definedName>
    <definedName name="_В100100">#REF!</definedName>
    <definedName name="_В100103">#REF!</definedName>
    <definedName name="_В100200">#REF!</definedName>
    <definedName name="_В100203">#REF!</definedName>
    <definedName name="_В100204">#REF!</definedName>
    <definedName name="_В110000">#REF!</definedName>
    <definedName name="_В120000">#REF!</definedName>
    <definedName name="_В130000">#REF!</definedName>
    <definedName name="_В140000">#REF!</definedName>
    <definedName name="_В140102">#REF!</definedName>
    <definedName name="_В150000">#REF!</definedName>
    <definedName name="_В150101">#REF!</definedName>
    <definedName name="_В160000">#REF!</definedName>
    <definedName name="_В160100">#REF!</definedName>
    <definedName name="_В160103">#REF!</definedName>
    <definedName name="_В160200">#REF!</definedName>
    <definedName name="_В160300">#REF!</definedName>
    <definedName name="_В160304">#REF!</definedName>
    <definedName name="_В170000">#REF!</definedName>
    <definedName name="_В170100">#REF!</definedName>
    <definedName name="_В170101">#REF!</definedName>
    <definedName name="_В170300">#REF!</definedName>
    <definedName name="_В170303">#REF!</definedName>
    <definedName name="_В170600">#REF!</definedName>
    <definedName name="_В170601">#REF!</definedName>
    <definedName name="_В170700">#REF!</definedName>
    <definedName name="_В170703">#REF!</definedName>
    <definedName name="_В200000">#REF!</definedName>
    <definedName name="_В210000">#REF!</definedName>
    <definedName name="_В210200">#REF!</definedName>
    <definedName name="_В240000">#REF!</definedName>
    <definedName name="_В240600">#REF!</definedName>
    <definedName name="_В250000">#REF!</definedName>
    <definedName name="_В250102">#REF!</definedName>
    <definedName name="_В250200">#REF!</definedName>
    <definedName name="_В250301">#REF!</definedName>
    <definedName name="_В250307">#REF!</definedName>
    <definedName name="_В250500">#REF!</definedName>
    <definedName name="_В250501">#REF!</definedName>
    <definedName name="_В250502">#REF!</definedName>
    <definedName name="_Д100000">#REF!</definedName>
    <definedName name="_Д110000">#REF!</definedName>
    <definedName name="_Д110100">#REF!</definedName>
    <definedName name="_Д110200">#REF!</definedName>
    <definedName name="_Д120000">#REF!</definedName>
    <definedName name="_Д120200">#REF!</definedName>
    <definedName name="_Д130000">#REF!</definedName>
    <definedName name="_Д130100">#REF!</definedName>
    <definedName name="_Д130200">#REF!</definedName>
    <definedName name="_Д130300">#REF!</definedName>
    <definedName name="_Д130500">#REF!</definedName>
    <definedName name="_Д140000">#REF!</definedName>
    <definedName name="_Д140601">#REF!</definedName>
    <definedName name="_Д140602">#REF!</definedName>
    <definedName name="_Д140603">#REF!</definedName>
    <definedName name="_Д140700">#REF!</definedName>
    <definedName name="_Д160000">#REF!</definedName>
    <definedName name="_Д160100">#REF!</definedName>
    <definedName name="_Д160200">#REF!</definedName>
    <definedName name="_Д160300">#REF!</definedName>
    <definedName name="_Д200000">#REF!</definedName>
    <definedName name="_Д210000">#REF!</definedName>
    <definedName name="_Д210700">#REF!</definedName>
    <definedName name="_Д220000">#REF!</definedName>
    <definedName name="_Д220800">#REF!</definedName>
    <definedName name="_Д220900">#REF!</definedName>
    <definedName name="_Д230000">#REF!</definedName>
    <definedName name="_Д240000">#REF!</definedName>
    <definedName name="_Д240800">#REF!</definedName>
    <definedName name="_Д400000">#REF!</definedName>
    <definedName name="_Д410100">#REF!</definedName>
    <definedName name="_Д410400">#REF!</definedName>
    <definedName name="_Д500000">#REF!</definedName>
    <definedName name="_Д500800">#REF!</definedName>
    <definedName name="_Д500900">#REF!</definedName>
    <definedName name="_Е1000">#REF!</definedName>
    <definedName name="_Е1100">#REF!</definedName>
    <definedName name="_Е1110">#REF!</definedName>
    <definedName name="_Е1120">#REF!</definedName>
    <definedName name="_Е1130">#REF!</definedName>
    <definedName name="_Е1140">#REF!</definedName>
    <definedName name="_Е1150">#REF!</definedName>
    <definedName name="_Е1160">#REF!</definedName>
    <definedName name="_Е1161">#REF!</definedName>
    <definedName name="_Е1162">#REF!</definedName>
    <definedName name="_Е1163">#REF!</definedName>
    <definedName name="_Е1164">#REF!</definedName>
    <definedName name="_Е1170">#REF!</definedName>
    <definedName name="_Е1200">#REF!</definedName>
    <definedName name="_Е1300">#REF!</definedName>
    <definedName name="_Е1340">#REF!</definedName>
    <definedName name="_Е2000">#REF!</definedName>
    <definedName name="_Е2100">#REF!</definedName>
    <definedName name="_Е2110">#REF!</definedName>
    <definedName name="_Е2120">#REF!</definedName>
    <definedName name="_Е2130">#REF!</definedName>
    <definedName name="_Е2200">#REF!</definedName>
    <definedName name="_Е2300">#REF!</definedName>
    <definedName name="_Е3000">#REF!</definedName>
    <definedName name="_Е4000">#REF!</definedName>
    <definedName name="_ІБ900501">#REF!</definedName>
    <definedName name="_ІБ900502">#REF!</definedName>
    <definedName name="_ІВ900201">#REF!</definedName>
    <definedName name="_ІВ900202">#REF!</definedName>
    <definedName name="_ІД900101">#REF!</definedName>
    <definedName name="_ІД900102">#REF!</definedName>
    <definedName name="_ІЕ900203">#REF!</definedName>
    <definedName name="_ІЕ900300">#REF!</definedName>
    <definedName name="_ІФ900400">#REF!</definedName>
    <definedName name="_Ф100000">#REF!</definedName>
    <definedName name="_Ф101000">#REF!</definedName>
    <definedName name="_Ф102000">#REF!</definedName>
    <definedName name="_Ф201000">#REF!</definedName>
    <definedName name="_Ф201010">#REF!</definedName>
    <definedName name="_Ф201011">#REF!</definedName>
    <definedName name="_Ф201012">#REF!</definedName>
    <definedName name="_Ф201020">#REF!</definedName>
    <definedName name="_Ф201021">#REF!</definedName>
    <definedName name="_Ф201022">#REF!</definedName>
    <definedName name="_Ф201030">#REF!</definedName>
    <definedName name="_Ф201031">#REF!</definedName>
    <definedName name="_Ф201032">#REF!</definedName>
    <definedName name="_Ф202000">#REF!</definedName>
    <definedName name="_Ф202010">#REF!</definedName>
    <definedName name="_Ф202011">#REF!</definedName>
    <definedName name="_Ф202012">#REF!</definedName>
    <definedName name="_Ф203000">#REF!</definedName>
    <definedName name="_Ф203010">#REF!</definedName>
    <definedName name="_Ф203011">#REF!</definedName>
    <definedName name="_Ф203012">#REF!</definedName>
    <definedName name="_Ф204000">#REF!</definedName>
    <definedName name="_Ф205000">#REF!</definedName>
    <definedName name="_Ф206000">#REF!</definedName>
    <definedName name="_Ф206001">#REF!</definedName>
    <definedName name="_Ф206002">#REF!</definedName>
    <definedName name="_xlnm._FilterDatabase" localSheetId="1" hidden="1">Видатки!$B$6:$B$88</definedName>
    <definedName name="_xlnm._FilterDatabase" localSheetId="0" hidden="1">Доходи!#REF!</definedName>
    <definedName name="В68">#REF!</definedName>
    <definedName name="вс">#REF!</definedName>
    <definedName name="_xlnm.Print_Titles" localSheetId="1">Видатки!$3:$5</definedName>
    <definedName name="_xlnm.Print_Titles" localSheetId="0">Доходи!$7:$9</definedName>
    <definedName name="_xlnm.Print_Area" localSheetId="1">Видатки!$A$1:$O$90</definedName>
    <definedName name="_xlnm.Print_Area" localSheetId="0">Доходи!$A$1:$O$102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3" i="5" l="1"/>
  <c r="E60" i="5"/>
  <c r="D60" i="5"/>
  <c r="M66" i="5"/>
  <c r="L66" i="5"/>
  <c r="G66" i="5"/>
  <c r="F66" i="5"/>
  <c r="L69" i="5"/>
  <c r="M69" i="5"/>
  <c r="N69" i="5"/>
  <c r="F67" i="5"/>
  <c r="G67" i="5"/>
  <c r="F69" i="5"/>
  <c r="G69" i="5"/>
  <c r="D41" i="6"/>
  <c r="I60" i="5"/>
  <c r="H60" i="5"/>
  <c r="L93" i="5"/>
  <c r="M93" i="5"/>
  <c r="J92" i="5"/>
  <c r="K92" i="5"/>
  <c r="J93" i="5"/>
  <c r="K93" i="5"/>
  <c r="L64" i="5"/>
  <c r="M64" i="5"/>
  <c r="F64" i="5"/>
  <c r="G64" i="5"/>
  <c r="E27" i="6"/>
  <c r="F27" i="6"/>
  <c r="E28" i="6"/>
  <c r="F28" i="6"/>
  <c r="F90" i="5"/>
  <c r="G90" i="5"/>
  <c r="F91" i="5"/>
  <c r="G91" i="5"/>
  <c r="F92" i="5"/>
  <c r="G92" i="5"/>
  <c r="L92" i="5"/>
  <c r="M92" i="5"/>
  <c r="L70" i="5"/>
  <c r="M70" i="5"/>
  <c r="F75" i="5"/>
  <c r="G75" i="5"/>
  <c r="F73" i="5"/>
  <c r="G73" i="5"/>
  <c r="F74" i="5"/>
  <c r="G74" i="5"/>
  <c r="F70" i="5"/>
  <c r="G70" i="5"/>
  <c r="F71" i="5"/>
  <c r="G71" i="5"/>
  <c r="K67" i="5"/>
  <c r="J67" i="5"/>
  <c r="F58" i="5"/>
  <c r="G58" i="5"/>
  <c r="L73" i="5"/>
  <c r="M73" i="5"/>
  <c r="L74" i="5"/>
  <c r="M74" i="5"/>
  <c r="N74" i="5" s="1"/>
  <c r="L75" i="5"/>
  <c r="M75" i="5"/>
  <c r="L71" i="5"/>
  <c r="M71" i="5"/>
  <c r="F65" i="5"/>
  <c r="G65" i="5"/>
  <c r="L67" i="5"/>
  <c r="M67" i="5"/>
  <c r="I27" i="6"/>
  <c r="J27" i="6"/>
  <c r="I28" i="6"/>
  <c r="J28" i="6"/>
  <c r="L27" i="6"/>
  <c r="M27" i="6"/>
  <c r="O27" i="6" s="1"/>
  <c r="L28" i="6"/>
  <c r="M28" i="6"/>
  <c r="N28" i="6" s="1"/>
  <c r="F20" i="6"/>
  <c r="L65" i="5"/>
  <c r="M65" i="5"/>
  <c r="L58" i="5"/>
  <c r="M58" i="5"/>
  <c r="N58" i="5" s="1"/>
  <c r="E55" i="5"/>
  <c r="F55" i="5" s="1"/>
  <c r="D55" i="5"/>
  <c r="F39" i="5"/>
  <c r="G39" i="5"/>
  <c r="D6" i="6"/>
  <c r="D12" i="6"/>
  <c r="D33" i="6"/>
  <c r="S41" i="6"/>
  <c r="S33" i="6"/>
  <c r="S12" i="6"/>
  <c r="S6" i="6"/>
  <c r="S48" i="6"/>
  <c r="L39" i="5"/>
  <c r="M39" i="5"/>
  <c r="D81" i="6"/>
  <c r="C81" i="6"/>
  <c r="C6" i="6"/>
  <c r="H6" i="6"/>
  <c r="G6" i="6"/>
  <c r="L6" i="6"/>
  <c r="F68" i="5"/>
  <c r="G68" i="5"/>
  <c r="F72" i="5"/>
  <c r="G72" i="5"/>
  <c r="F76" i="5"/>
  <c r="G76" i="5"/>
  <c r="F77" i="5"/>
  <c r="G77" i="5"/>
  <c r="F78" i="5"/>
  <c r="G78" i="5"/>
  <c r="F79" i="5"/>
  <c r="G79" i="5"/>
  <c r="F80" i="5"/>
  <c r="G80" i="5"/>
  <c r="F81" i="5"/>
  <c r="G81" i="5"/>
  <c r="F82" i="5"/>
  <c r="G82" i="5"/>
  <c r="F83" i="5"/>
  <c r="G83" i="5"/>
  <c r="F84" i="5"/>
  <c r="G84" i="5"/>
  <c r="F85" i="5"/>
  <c r="G85" i="5"/>
  <c r="F86" i="5"/>
  <c r="G86" i="5"/>
  <c r="F87" i="5"/>
  <c r="G87" i="5"/>
  <c r="F88" i="5"/>
  <c r="G88" i="5"/>
  <c r="F89" i="5"/>
  <c r="G89" i="5"/>
  <c r="G63" i="5"/>
  <c r="F63" i="5"/>
  <c r="L68" i="5"/>
  <c r="M68" i="5"/>
  <c r="L82" i="5"/>
  <c r="M82" i="5"/>
  <c r="L83" i="5"/>
  <c r="M83" i="5"/>
  <c r="L84" i="5"/>
  <c r="M84" i="5"/>
  <c r="L85" i="5"/>
  <c r="M85" i="5"/>
  <c r="L86" i="5"/>
  <c r="M86" i="5"/>
  <c r="L87" i="5"/>
  <c r="M87" i="5"/>
  <c r="L88" i="5"/>
  <c r="M88" i="5"/>
  <c r="L89" i="5"/>
  <c r="M89" i="5"/>
  <c r="O89" i="5" s="1"/>
  <c r="L90" i="5"/>
  <c r="O90" i="5" s="1"/>
  <c r="M90" i="5"/>
  <c r="L91" i="5"/>
  <c r="M91" i="5"/>
  <c r="L77" i="5"/>
  <c r="M77" i="5"/>
  <c r="O77" i="5" s="1"/>
  <c r="L78" i="5"/>
  <c r="M78" i="5"/>
  <c r="L79" i="5"/>
  <c r="M79" i="5"/>
  <c r="L80" i="5"/>
  <c r="M80" i="5"/>
  <c r="L81" i="5"/>
  <c r="M81" i="5"/>
  <c r="L33" i="5"/>
  <c r="M33" i="5"/>
  <c r="E31" i="5"/>
  <c r="D31" i="5"/>
  <c r="G31" i="5" s="1"/>
  <c r="D15" i="5"/>
  <c r="E15" i="5"/>
  <c r="M63" i="5"/>
  <c r="L63" i="5"/>
  <c r="L34" i="5"/>
  <c r="M34" i="5"/>
  <c r="C41" i="6"/>
  <c r="C33" i="6"/>
  <c r="C12" i="6"/>
  <c r="I31" i="5"/>
  <c r="M31" i="5" s="1"/>
  <c r="J33" i="5"/>
  <c r="K33" i="5"/>
  <c r="H31" i="5"/>
  <c r="L31" i="5"/>
  <c r="E35" i="6"/>
  <c r="F35" i="6"/>
  <c r="I35" i="6"/>
  <c r="I36" i="6"/>
  <c r="I37" i="6"/>
  <c r="I38" i="6"/>
  <c r="I39" i="6"/>
  <c r="I40" i="6"/>
  <c r="F59" i="5"/>
  <c r="G59" i="5"/>
  <c r="J59" i="5"/>
  <c r="K59" i="5"/>
  <c r="L59" i="5"/>
  <c r="M59" i="5"/>
  <c r="N59" i="5" s="1"/>
  <c r="J91" i="5"/>
  <c r="K91" i="5"/>
  <c r="L72" i="5"/>
  <c r="N72" i="5" s="1"/>
  <c r="M72" i="5"/>
  <c r="L76" i="5"/>
  <c r="M76" i="5"/>
  <c r="J72" i="5"/>
  <c r="K72" i="5"/>
  <c r="J76" i="5"/>
  <c r="K76" i="5"/>
  <c r="J77" i="5"/>
  <c r="K77" i="5"/>
  <c r="J78" i="5"/>
  <c r="K78" i="5"/>
  <c r="J79" i="5"/>
  <c r="K79" i="5"/>
  <c r="J80" i="5"/>
  <c r="K80" i="5"/>
  <c r="J81" i="5"/>
  <c r="K81" i="5"/>
  <c r="J82" i="5"/>
  <c r="K82" i="5"/>
  <c r="J83" i="5"/>
  <c r="K83" i="5"/>
  <c r="J85" i="5"/>
  <c r="K85" i="5"/>
  <c r="J87" i="5"/>
  <c r="K87" i="5"/>
  <c r="J88" i="5"/>
  <c r="K88" i="5"/>
  <c r="J89" i="5"/>
  <c r="K89" i="5"/>
  <c r="J90" i="5"/>
  <c r="K90" i="5"/>
  <c r="J35" i="6"/>
  <c r="M35" i="6"/>
  <c r="L35" i="6"/>
  <c r="D21" i="5"/>
  <c r="G21" i="5" s="1"/>
  <c r="E21" i="5"/>
  <c r="M20" i="6"/>
  <c r="F34" i="5"/>
  <c r="I17" i="6"/>
  <c r="I18" i="6"/>
  <c r="I19" i="6"/>
  <c r="I20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4" i="6"/>
  <c r="J85" i="6"/>
  <c r="J86" i="6"/>
  <c r="J87" i="6"/>
  <c r="J49" i="6"/>
  <c r="J50" i="6"/>
  <c r="J7" i="6"/>
  <c r="J8" i="6"/>
  <c r="J9" i="6"/>
  <c r="J10" i="6"/>
  <c r="J11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9" i="6"/>
  <c r="J30" i="6"/>
  <c r="J31" i="6"/>
  <c r="J32" i="6"/>
  <c r="J34" i="6"/>
  <c r="J36" i="6"/>
  <c r="J37" i="6"/>
  <c r="J38" i="6"/>
  <c r="J39" i="6"/>
  <c r="J40" i="6"/>
  <c r="J42" i="6"/>
  <c r="J43" i="6"/>
  <c r="J44" i="6"/>
  <c r="J45" i="6"/>
  <c r="J46" i="6"/>
  <c r="J47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3" i="6"/>
  <c r="F84" i="6"/>
  <c r="F85" i="6"/>
  <c r="F86" i="6"/>
  <c r="F87" i="6"/>
  <c r="F49" i="6"/>
  <c r="F50" i="6"/>
  <c r="F7" i="6"/>
  <c r="F8" i="6"/>
  <c r="F9" i="6"/>
  <c r="F10" i="6"/>
  <c r="F11" i="6"/>
  <c r="F13" i="6"/>
  <c r="F14" i="6"/>
  <c r="F15" i="6"/>
  <c r="F16" i="6"/>
  <c r="F17" i="6"/>
  <c r="F18" i="6"/>
  <c r="F19" i="6"/>
  <c r="F21" i="6"/>
  <c r="F22" i="6"/>
  <c r="F23" i="6"/>
  <c r="F24" i="6"/>
  <c r="F25" i="6"/>
  <c r="F26" i="6"/>
  <c r="F29" i="6"/>
  <c r="F30" i="6"/>
  <c r="F31" i="6"/>
  <c r="F32" i="6"/>
  <c r="F34" i="6"/>
  <c r="F36" i="6"/>
  <c r="F37" i="6"/>
  <c r="F38" i="6"/>
  <c r="F39" i="6"/>
  <c r="F40" i="6"/>
  <c r="F42" i="6"/>
  <c r="F43" i="6"/>
  <c r="F44" i="6"/>
  <c r="F45" i="6"/>
  <c r="F46" i="6"/>
  <c r="F47" i="6"/>
  <c r="L38" i="6"/>
  <c r="M38" i="6"/>
  <c r="L39" i="6"/>
  <c r="M39" i="6"/>
  <c r="L40" i="6"/>
  <c r="M40" i="6"/>
  <c r="O40" i="6" s="1"/>
  <c r="K56" i="5"/>
  <c r="K57" i="5"/>
  <c r="K61" i="5"/>
  <c r="K62" i="5"/>
  <c r="K12" i="5"/>
  <c r="K13" i="5"/>
  <c r="K14" i="5"/>
  <c r="K16" i="5"/>
  <c r="K17" i="5"/>
  <c r="K18" i="5"/>
  <c r="K19" i="5"/>
  <c r="K20" i="5"/>
  <c r="K22" i="5"/>
  <c r="K23" i="5"/>
  <c r="K24" i="5"/>
  <c r="K25" i="5"/>
  <c r="K27" i="5"/>
  <c r="K28" i="5"/>
  <c r="K29" i="5"/>
  <c r="K30" i="5"/>
  <c r="K32" i="5"/>
  <c r="K34" i="5"/>
  <c r="K36" i="5"/>
  <c r="K38" i="5"/>
  <c r="K40" i="5"/>
  <c r="K41" i="5"/>
  <c r="K42" i="5"/>
  <c r="K44" i="5"/>
  <c r="K45" i="5"/>
  <c r="K46" i="5"/>
  <c r="K47" i="5"/>
  <c r="K48" i="5"/>
  <c r="K49" i="5"/>
  <c r="K51" i="5"/>
  <c r="G56" i="5"/>
  <c r="G57" i="5"/>
  <c r="G61" i="5"/>
  <c r="G62" i="5"/>
  <c r="G12" i="5"/>
  <c r="G13" i="5"/>
  <c r="G14" i="5"/>
  <c r="G16" i="5"/>
  <c r="G17" i="5"/>
  <c r="G18" i="5"/>
  <c r="G19" i="5"/>
  <c r="G20" i="5"/>
  <c r="G22" i="5"/>
  <c r="G23" i="5"/>
  <c r="G24" i="5"/>
  <c r="G25" i="5"/>
  <c r="G27" i="5"/>
  <c r="G28" i="5"/>
  <c r="G29" i="5"/>
  <c r="G30" i="5"/>
  <c r="G32" i="5"/>
  <c r="G34" i="5"/>
  <c r="G36" i="5"/>
  <c r="G38" i="5"/>
  <c r="G40" i="5"/>
  <c r="G41" i="5"/>
  <c r="G42" i="5"/>
  <c r="G44" i="5"/>
  <c r="G45" i="5"/>
  <c r="G46" i="5"/>
  <c r="G47" i="5"/>
  <c r="G48" i="5"/>
  <c r="G49" i="5"/>
  <c r="G51" i="5"/>
  <c r="I15" i="5"/>
  <c r="J15" i="5" s="1"/>
  <c r="H15" i="5"/>
  <c r="M47" i="6"/>
  <c r="L25" i="5"/>
  <c r="O25" i="5" s="1"/>
  <c r="M25" i="5"/>
  <c r="J12" i="5"/>
  <c r="J13" i="5"/>
  <c r="J14" i="5"/>
  <c r="E22" i="6"/>
  <c r="M22" i="6"/>
  <c r="F25" i="5"/>
  <c r="J61" i="5"/>
  <c r="L61" i="5"/>
  <c r="M61" i="5"/>
  <c r="O61" i="5"/>
  <c r="F61" i="5"/>
  <c r="L30" i="5"/>
  <c r="M30" i="5"/>
  <c r="I21" i="6"/>
  <c r="E40" i="6"/>
  <c r="E38" i="6"/>
  <c r="J34" i="5"/>
  <c r="F30" i="5"/>
  <c r="E26" i="5"/>
  <c r="D26" i="5"/>
  <c r="H33" i="6"/>
  <c r="M33" i="6"/>
  <c r="G33" i="6"/>
  <c r="L33" i="6"/>
  <c r="G12" i="6"/>
  <c r="H12" i="6"/>
  <c r="H50" i="5"/>
  <c r="I50" i="5"/>
  <c r="E20" i="6"/>
  <c r="L62" i="5"/>
  <c r="O62" i="5" s="1"/>
  <c r="M62" i="5"/>
  <c r="J62" i="5"/>
  <c r="F62" i="5"/>
  <c r="I43" i="6"/>
  <c r="L14" i="5"/>
  <c r="M14" i="5"/>
  <c r="M21" i="6"/>
  <c r="I10" i="6"/>
  <c r="I11" i="6"/>
  <c r="M47" i="5"/>
  <c r="I55" i="5"/>
  <c r="I54" i="5" s="1"/>
  <c r="H55" i="5"/>
  <c r="H54" i="5" s="1"/>
  <c r="J47" i="5"/>
  <c r="J48" i="5"/>
  <c r="J36" i="5"/>
  <c r="J32" i="5"/>
  <c r="J51" i="5"/>
  <c r="J44" i="5"/>
  <c r="J45" i="5"/>
  <c r="J46" i="5"/>
  <c r="F49" i="5"/>
  <c r="E50" i="5"/>
  <c r="G50" i="5" s="1"/>
  <c r="D50" i="5"/>
  <c r="J56" i="5"/>
  <c r="J57" i="5"/>
  <c r="F32" i="5"/>
  <c r="I22" i="6"/>
  <c r="I23" i="6"/>
  <c r="I24" i="6"/>
  <c r="I49" i="6"/>
  <c r="I50" i="6"/>
  <c r="I46" i="6"/>
  <c r="I47" i="6"/>
  <c r="I13" i="6"/>
  <c r="I14" i="6"/>
  <c r="I15" i="6"/>
  <c r="E29" i="6"/>
  <c r="I29" i="6"/>
  <c r="L29" i="6"/>
  <c r="M29" i="6"/>
  <c r="I43" i="5"/>
  <c r="I26" i="5"/>
  <c r="K26" i="5" s="1"/>
  <c r="H26" i="5"/>
  <c r="I21" i="5"/>
  <c r="K21" i="5" s="1"/>
  <c r="H21" i="5"/>
  <c r="H41" i="6"/>
  <c r="G41" i="6"/>
  <c r="J41" i="6" s="1"/>
  <c r="I37" i="5"/>
  <c r="K37" i="5" s="1"/>
  <c r="H37" i="5"/>
  <c r="H35" i="5" s="1"/>
  <c r="L35" i="5" s="1"/>
  <c r="I11" i="5"/>
  <c r="H11" i="5"/>
  <c r="L11" i="5" s="1"/>
  <c r="G81" i="6"/>
  <c r="L81" i="6"/>
  <c r="H81" i="6"/>
  <c r="M81" i="6"/>
  <c r="E11" i="5"/>
  <c r="M11" i="5"/>
  <c r="E37" i="5"/>
  <c r="E35" i="5"/>
  <c r="E43" i="5"/>
  <c r="L49" i="5"/>
  <c r="M49" i="5"/>
  <c r="J49" i="5"/>
  <c r="I8" i="6"/>
  <c r="L46" i="6"/>
  <c r="M46" i="6"/>
  <c r="L47" i="6"/>
  <c r="E46" i="6"/>
  <c r="E47" i="6"/>
  <c r="M50" i="6"/>
  <c r="L50" i="6"/>
  <c r="M49" i="6"/>
  <c r="L49" i="6"/>
  <c r="I44" i="6"/>
  <c r="I34" i="6"/>
  <c r="E8" i="6"/>
  <c r="E9" i="6"/>
  <c r="E34" i="6"/>
  <c r="E43" i="6"/>
  <c r="E44" i="6"/>
  <c r="E25" i="6"/>
  <c r="E26" i="6"/>
  <c r="E14" i="6"/>
  <c r="E15" i="6"/>
  <c r="E16" i="6"/>
  <c r="E17" i="6"/>
  <c r="E18" i="6"/>
  <c r="E19" i="6"/>
  <c r="M34" i="6"/>
  <c r="L34" i="6"/>
  <c r="M43" i="6"/>
  <c r="L43" i="6"/>
  <c r="M44" i="6"/>
  <c r="L44" i="6"/>
  <c r="M45" i="6"/>
  <c r="L45" i="6"/>
  <c r="L14" i="6"/>
  <c r="M14" i="6"/>
  <c r="L15" i="6"/>
  <c r="M15" i="6"/>
  <c r="N15" i="6" s="1"/>
  <c r="L16" i="6"/>
  <c r="M16" i="6"/>
  <c r="L17" i="6"/>
  <c r="M17" i="6"/>
  <c r="L18" i="6"/>
  <c r="M18" i="6"/>
  <c r="L19" i="6"/>
  <c r="M19" i="6"/>
  <c r="L20" i="6"/>
  <c r="L21" i="6"/>
  <c r="L22" i="6"/>
  <c r="L23" i="6"/>
  <c r="M23" i="6"/>
  <c r="L24" i="6"/>
  <c r="M24" i="6"/>
  <c r="L25" i="6"/>
  <c r="M25" i="6"/>
  <c r="L26" i="6"/>
  <c r="M26" i="6"/>
  <c r="L8" i="6"/>
  <c r="M8" i="6"/>
  <c r="L9" i="6"/>
  <c r="M9" i="6"/>
  <c r="I25" i="6"/>
  <c r="I26" i="6"/>
  <c r="E21" i="6"/>
  <c r="M17" i="5"/>
  <c r="L17" i="5"/>
  <c r="M42" i="5"/>
  <c r="N42" i="5" s="1"/>
  <c r="L42" i="5"/>
  <c r="M45" i="5"/>
  <c r="L45" i="5"/>
  <c r="M46" i="5"/>
  <c r="L46" i="5"/>
  <c r="D43" i="5"/>
  <c r="L7" i="6"/>
  <c r="M7" i="6"/>
  <c r="L10" i="6"/>
  <c r="M10" i="6"/>
  <c r="L11" i="6"/>
  <c r="M11" i="6"/>
  <c r="L13" i="6"/>
  <c r="M13" i="6"/>
  <c r="L30" i="6"/>
  <c r="M30" i="6"/>
  <c r="N30" i="6" s="1"/>
  <c r="L31" i="6"/>
  <c r="M31" i="6"/>
  <c r="L32" i="6"/>
  <c r="N32" i="6" s="1"/>
  <c r="M32" i="6"/>
  <c r="L36" i="6"/>
  <c r="M36" i="6"/>
  <c r="L37" i="6"/>
  <c r="M37" i="6"/>
  <c r="N37" i="6" s="1"/>
  <c r="L42" i="6"/>
  <c r="M42" i="6"/>
  <c r="E42" i="6"/>
  <c r="I42" i="6"/>
  <c r="I87" i="6"/>
  <c r="I86" i="6"/>
  <c r="I85" i="6"/>
  <c r="I84" i="6"/>
  <c r="I45" i="6"/>
  <c r="D37" i="5"/>
  <c r="F23" i="5"/>
  <c r="F22" i="5"/>
  <c r="M23" i="5"/>
  <c r="L23" i="5"/>
  <c r="M22" i="5"/>
  <c r="N22" i="5" s="1"/>
  <c r="L22" i="5"/>
  <c r="M24" i="5"/>
  <c r="L24" i="5"/>
  <c r="I7" i="6"/>
  <c r="E7" i="6"/>
  <c r="D11" i="5"/>
  <c r="I16" i="6"/>
  <c r="L52" i="6"/>
  <c r="M52" i="6"/>
  <c r="N52" i="6" s="1"/>
  <c r="L53" i="6"/>
  <c r="O53" i="6" s="1"/>
  <c r="M53" i="6"/>
  <c r="L54" i="6"/>
  <c r="L55" i="6"/>
  <c r="N55" i="6" s="1"/>
  <c r="M55" i="6"/>
  <c r="L56" i="6"/>
  <c r="M56" i="6"/>
  <c r="L57" i="6"/>
  <c r="L58" i="6"/>
  <c r="L59" i="6"/>
  <c r="O59" i="6" s="1"/>
  <c r="M59" i="6"/>
  <c r="L60" i="6"/>
  <c r="N60" i="6"/>
  <c r="M60" i="6"/>
  <c r="L61" i="6"/>
  <c r="M61" i="6"/>
  <c r="O61" i="6" s="1"/>
  <c r="L62" i="6"/>
  <c r="M62" i="6"/>
  <c r="N62" i="6" s="1"/>
  <c r="L63" i="6"/>
  <c r="O63" i="6" s="1"/>
  <c r="M63" i="6"/>
  <c r="L64" i="6"/>
  <c r="M64" i="6"/>
  <c r="N64" i="6" s="1"/>
  <c r="L65" i="6"/>
  <c r="M65" i="6"/>
  <c r="N65" i="6"/>
  <c r="L66" i="6"/>
  <c r="N66" i="6"/>
  <c r="M66" i="6"/>
  <c r="L67" i="6"/>
  <c r="L68" i="6"/>
  <c r="L69" i="6"/>
  <c r="M69" i="6"/>
  <c r="O69" i="6" s="1"/>
  <c r="L70" i="6"/>
  <c r="M70" i="6"/>
  <c r="N70" i="6" s="1"/>
  <c r="L71" i="6"/>
  <c r="M71" i="6"/>
  <c r="N71" i="6" s="1"/>
  <c r="L72" i="6"/>
  <c r="O72" i="6" s="1"/>
  <c r="M72" i="6"/>
  <c r="L73" i="6"/>
  <c r="L74" i="6"/>
  <c r="L75" i="6"/>
  <c r="M75" i="6"/>
  <c r="O75" i="6" s="1"/>
  <c r="L76" i="6"/>
  <c r="O76" i="6" s="1"/>
  <c r="M76" i="6"/>
  <c r="L77" i="6"/>
  <c r="M77" i="6"/>
  <c r="N77" i="6" s="1"/>
  <c r="L78" i="6"/>
  <c r="M78" i="6"/>
  <c r="O78" i="6"/>
  <c r="L79" i="6"/>
  <c r="M79" i="6"/>
  <c r="O79" i="6" s="1"/>
  <c r="L80" i="6"/>
  <c r="L82" i="6"/>
  <c r="M82" i="6"/>
  <c r="L83" i="6"/>
  <c r="M83" i="6"/>
  <c r="L84" i="6"/>
  <c r="N84" i="6"/>
  <c r="M84" i="6"/>
  <c r="O84" i="6"/>
  <c r="L85" i="6"/>
  <c r="O85" i="6"/>
  <c r="M85" i="6"/>
  <c r="L86" i="6"/>
  <c r="N86" i="6" s="1"/>
  <c r="M86" i="6"/>
  <c r="L87" i="6"/>
  <c r="M87" i="6"/>
  <c r="O87" i="6" s="1"/>
  <c r="E36" i="6"/>
  <c r="E37" i="6"/>
  <c r="E39" i="6"/>
  <c r="E45" i="6"/>
  <c r="E23" i="6"/>
  <c r="K23" i="6"/>
  <c r="E24" i="6"/>
  <c r="K24" i="6"/>
  <c r="F27" i="5"/>
  <c r="E99" i="5"/>
  <c r="F99" i="5"/>
  <c r="M54" i="6"/>
  <c r="M67" i="6"/>
  <c r="O67" i="6"/>
  <c r="N67" i="6"/>
  <c r="L57" i="5"/>
  <c r="M57" i="5"/>
  <c r="E10" i="6"/>
  <c r="E11" i="6"/>
  <c r="E13" i="6"/>
  <c r="E30" i="6"/>
  <c r="E31" i="6"/>
  <c r="E32" i="6"/>
  <c r="E49" i="6"/>
  <c r="E50" i="6"/>
  <c r="E52" i="6"/>
  <c r="E53" i="6"/>
  <c r="E54" i="6"/>
  <c r="E55" i="6"/>
  <c r="E56" i="6"/>
  <c r="E58" i="6"/>
  <c r="E59" i="6"/>
  <c r="E60" i="6"/>
  <c r="E62" i="6"/>
  <c r="E63" i="6"/>
  <c r="E64" i="6"/>
  <c r="E65" i="6"/>
  <c r="E66" i="6"/>
  <c r="E68" i="6"/>
  <c r="E69" i="6"/>
  <c r="E70" i="6"/>
  <c r="E71" i="6"/>
  <c r="E72" i="6"/>
  <c r="E74" i="6"/>
  <c r="E75" i="6"/>
  <c r="E76" i="6"/>
  <c r="E77" i="6"/>
  <c r="E78" i="6"/>
  <c r="E79" i="6"/>
  <c r="E84" i="6"/>
  <c r="E85" i="6"/>
  <c r="E86" i="6"/>
  <c r="E87" i="6"/>
  <c r="K13" i="6"/>
  <c r="L27" i="5"/>
  <c r="M27" i="5"/>
  <c r="O27" i="5" s="1"/>
  <c r="J27" i="5"/>
  <c r="L96" i="5"/>
  <c r="M96" i="5"/>
  <c r="O96" i="5" s="1"/>
  <c r="L97" i="5"/>
  <c r="O97" i="5" s="1"/>
  <c r="M97" i="5"/>
  <c r="L98" i="5"/>
  <c r="M98" i="5"/>
  <c r="H99" i="5"/>
  <c r="I99" i="5"/>
  <c r="J99" i="5" s="1"/>
  <c r="L100" i="5"/>
  <c r="O100" i="5" s="1"/>
  <c r="M100" i="5"/>
  <c r="M95" i="5"/>
  <c r="N95" i="5" s="1"/>
  <c r="L95" i="5"/>
  <c r="J98" i="5"/>
  <c r="K98" i="5"/>
  <c r="K97" i="5"/>
  <c r="J97" i="5"/>
  <c r="F95" i="5"/>
  <c r="G95" i="5"/>
  <c r="F96" i="5"/>
  <c r="G96" i="5"/>
  <c r="F97" i="5"/>
  <c r="G97" i="5"/>
  <c r="F98" i="5"/>
  <c r="G98" i="5"/>
  <c r="M20" i="5"/>
  <c r="O20" i="5"/>
  <c r="F12" i="5"/>
  <c r="F13" i="5"/>
  <c r="F16" i="5"/>
  <c r="F17" i="5"/>
  <c r="F18" i="5"/>
  <c r="F19" i="5"/>
  <c r="F28" i="5"/>
  <c r="F29" i="5"/>
  <c r="F36" i="5"/>
  <c r="F38" i="5"/>
  <c r="F40" i="5"/>
  <c r="F41" i="5"/>
  <c r="F42" i="5"/>
  <c r="F44" i="5"/>
  <c r="F47" i="5"/>
  <c r="F48" i="5"/>
  <c r="F100" i="5"/>
  <c r="G100" i="5"/>
  <c r="L38" i="5"/>
  <c r="M38" i="5"/>
  <c r="J38" i="5"/>
  <c r="J40" i="5"/>
  <c r="J41" i="5"/>
  <c r="J42" i="5"/>
  <c r="L32" i="5"/>
  <c r="M32" i="5"/>
  <c r="J28" i="5"/>
  <c r="J29" i="5"/>
  <c r="J30" i="5"/>
  <c r="L28" i="5"/>
  <c r="M28" i="5"/>
  <c r="N28" i="5" s="1"/>
  <c r="L29" i="5"/>
  <c r="M29" i="5"/>
  <c r="M18" i="5"/>
  <c r="L18" i="5"/>
  <c r="O18" i="5" s="1"/>
  <c r="M19" i="5"/>
  <c r="O19" i="5" s="1"/>
  <c r="L19" i="5"/>
  <c r="L56" i="5"/>
  <c r="O56" i="5"/>
  <c r="M56" i="5"/>
  <c r="J100" i="5"/>
  <c r="K100" i="5"/>
  <c r="K6" i="6"/>
  <c r="K32" i="6"/>
  <c r="J16" i="5"/>
  <c r="L16" i="5"/>
  <c r="M16" i="5"/>
  <c r="O16" i="5" s="1"/>
  <c r="L47" i="5"/>
  <c r="N47" i="5"/>
  <c r="M40" i="5"/>
  <c r="O40" i="5" s="1"/>
  <c r="L40" i="5"/>
  <c r="M41" i="5"/>
  <c r="L41" i="5"/>
  <c r="M36" i="5"/>
  <c r="L36" i="5"/>
  <c r="N36" i="5" s="1"/>
  <c r="I9" i="6"/>
  <c r="I30" i="6"/>
  <c r="I31" i="6"/>
  <c r="I32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C11" i="5"/>
  <c r="C10" i="5" s="1"/>
  <c r="C52" i="5" s="1"/>
  <c r="C101" i="5" s="1"/>
  <c r="C15" i="5"/>
  <c r="C24" i="5"/>
  <c r="C21" i="5"/>
  <c r="C50" i="5"/>
  <c r="C55" i="5"/>
  <c r="C60" i="5"/>
  <c r="C54" i="5" s="1"/>
  <c r="C53" i="5" s="1"/>
  <c r="C99" i="5"/>
  <c r="L12" i="5"/>
  <c r="M12" i="5"/>
  <c r="N12" i="5"/>
  <c r="M13" i="5"/>
  <c r="L13" i="5"/>
  <c r="N13" i="5" s="1"/>
  <c r="M44" i="5"/>
  <c r="N44" i="5" s="1"/>
  <c r="L44" i="5"/>
  <c r="L48" i="5"/>
  <c r="M48" i="5"/>
  <c r="L51" i="5"/>
  <c r="N51" i="5"/>
  <c r="M51" i="5"/>
  <c r="J19" i="5"/>
  <c r="J24" i="5"/>
  <c r="J21" i="5"/>
  <c r="C43" i="5"/>
  <c r="K49" i="6"/>
  <c r="K16" i="6"/>
  <c r="K20" i="6"/>
  <c r="K30" i="6"/>
  <c r="K31" i="6"/>
  <c r="K33" i="6"/>
  <c r="K12" i="6"/>
  <c r="K11" i="6"/>
  <c r="K10" i="6"/>
  <c r="K9" i="6"/>
  <c r="F24" i="5"/>
  <c r="E67" i="6"/>
  <c r="E61" i="6"/>
  <c r="M74" i="6"/>
  <c r="O74" i="6" s="1"/>
  <c r="N74" i="6"/>
  <c r="M68" i="6"/>
  <c r="N68" i="6" s="1"/>
  <c r="M58" i="6"/>
  <c r="O58" i="6"/>
  <c r="M57" i="6"/>
  <c r="O57" i="6" s="1"/>
  <c r="N57" i="6"/>
  <c r="E57" i="6"/>
  <c r="M73" i="6"/>
  <c r="N73" i="6" s="1"/>
  <c r="E73" i="6"/>
  <c r="E80" i="6"/>
  <c r="M80" i="6"/>
  <c r="O80" i="6" s="1"/>
  <c r="K48" i="6"/>
  <c r="K51" i="6"/>
  <c r="F57" i="5"/>
  <c r="F56" i="5"/>
  <c r="N54" i="6"/>
  <c r="N79" i="6"/>
  <c r="O54" i="6"/>
  <c r="O65" i="6"/>
  <c r="N69" i="6"/>
  <c r="O55" i="6"/>
  <c r="N59" i="6"/>
  <c r="O56" i="6"/>
  <c r="N56" i="6"/>
  <c r="N58" i="6"/>
  <c r="N53" i="6"/>
  <c r="N85" i="6"/>
  <c r="O77" i="6"/>
  <c r="N76" i="6"/>
  <c r="O70" i="6"/>
  <c r="N87" i="6"/>
  <c r="J33" i="6"/>
  <c r="O64" i="6"/>
  <c r="N96" i="5"/>
  <c r="M15" i="5"/>
  <c r="N15" i="5" s="1"/>
  <c r="O98" i="5"/>
  <c r="H10" i="5"/>
  <c r="H52" i="5" s="1"/>
  <c r="N98" i="5"/>
  <c r="O88" i="5"/>
  <c r="L99" i="5"/>
  <c r="K99" i="5"/>
  <c r="F21" i="5"/>
  <c r="M50" i="5"/>
  <c r="F41" i="6"/>
  <c r="E41" i="6"/>
  <c r="N82" i="5"/>
  <c r="O82" i="5"/>
  <c r="N50" i="6"/>
  <c r="M41" i="6"/>
  <c r="N41" i="6" s="1"/>
  <c r="O17" i="6"/>
  <c r="E33" i="6"/>
  <c r="M6" i="6"/>
  <c r="F31" i="5"/>
  <c r="N77" i="5"/>
  <c r="L50" i="5"/>
  <c r="K11" i="5"/>
  <c r="O92" i="5"/>
  <c r="N93" i="5"/>
  <c r="M55" i="5"/>
  <c r="K55" i="5"/>
  <c r="J11" i="5"/>
  <c r="N49" i="5"/>
  <c r="O49" i="5"/>
  <c r="K50" i="5"/>
  <c r="J50" i="5"/>
  <c r="I35" i="5"/>
  <c r="J35" i="5" s="1"/>
  <c r="O49" i="6"/>
  <c r="O66" i="6"/>
  <c r="O71" i="6"/>
  <c r="N78" i="6"/>
  <c r="O86" i="6"/>
  <c r="N63" i="6"/>
  <c r="F33" i="6"/>
  <c r="N27" i="6"/>
  <c r="N72" i="6"/>
  <c r="N61" i="6"/>
  <c r="N75" i="6"/>
  <c r="O62" i="6"/>
  <c r="O68" i="6"/>
  <c r="N80" i="6"/>
  <c r="O60" i="6"/>
  <c r="O73" i="6"/>
  <c r="F43" i="5"/>
  <c r="E10" i="5"/>
  <c r="J37" i="5"/>
  <c r="I10" i="5"/>
  <c r="M10" i="5" s="1"/>
  <c r="O95" i="5"/>
  <c r="M99" i="5"/>
  <c r="O99" i="5" s="1"/>
  <c r="O33" i="5"/>
  <c r="G99" i="5"/>
  <c r="M43" i="5"/>
  <c r="O24" i="5"/>
  <c r="O50" i="6"/>
  <c r="N44" i="6"/>
  <c r="N34" i="6"/>
  <c r="N42" i="6"/>
  <c r="N36" i="6"/>
  <c r="N31" i="6"/>
  <c r="N13" i="6"/>
  <c r="O24" i="6"/>
  <c r="O44" i="6"/>
  <c r="N23" i="6"/>
  <c r="N38" i="6"/>
  <c r="O28" i="6"/>
  <c r="O32" i="6"/>
  <c r="O34" i="6"/>
  <c r="O16" i="6"/>
  <c r="N47" i="6"/>
  <c r="I41" i="6"/>
  <c r="L41" i="6"/>
  <c r="I33" i="6"/>
  <c r="O25" i="6"/>
  <c r="N20" i="6"/>
  <c r="I12" i="6"/>
  <c r="J12" i="6"/>
  <c r="H48" i="6"/>
  <c r="H51" i="6"/>
  <c r="H88" i="6" s="1"/>
  <c r="J88" i="6" s="1"/>
  <c r="L12" i="6"/>
  <c r="G48" i="6"/>
  <c r="I6" i="6"/>
  <c r="I48" i="6" s="1"/>
  <c r="I51" i="6" s="1"/>
  <c r="I88" i="6" s="1"/>
  <c r="J6" i="6"/>
  <c r="O11" i="6"/>
  <c r="N7" i="6"/>
  <c r="O36" i="6"/>
  <c r="O10" i="6"/>
  <c r="O35" i="6"/>
  <c r="N18" i="6"/>
  <c r="N49" i="6"/>
  <c r="N39" i="6"/>
  <c r="O13" i="6"/>
  <c r="O7" i="6"/>
  <c r="O9" i="6"/>
  <c r="N26" i="6"/>
  <c r="N24" i="6"/>
  <c r="O45" i="6"/>
  <c r="O43" i="6"/>
  <c r="N40" i="6"/>
  <c r="N35" i="6"/>
  <c r="N11" i="6"/>
  <c r="O8" i="6"/>
  <c r="N46" i="6"/>
  <c r="N29" i="6"/>
  <c r="N9" i="6"/>
  <c r="N6" i="6"/>
  <c r="O30" i="6"/>
  <c r="O19" i="6"/>
  <c r="N17" i="6"/>
  <c r="O14" i="6"/>
  <c r="O47" i="6"/>
  <c r="O38" i="6"/>
  <c r="O23" i="6"/>
  <c r="N21" i="6"/>
  <c r="O15" i="6"/>
  <c r="O22" i="6"/>
  <c r="O39" i="6"/>
  <c r="N16" i="6"/>
  <c r="N43" i="6"/>
  <c r="O37" i="6"/>
  <c r="O42" i="6"/>
  <c r="N10" i="6"/>
  <c r="N25" i="6"/>
  <c r="O20" i="6"/>
  <c r="O18" i="6"/>
  <c r="O46" i="6"/>
  <c r="N45" i="6"/>
  <c r="N33" i="6"/>
  <c r="O33" i="6"/>
  <c r="O31" i="6"/>
  <c r="O29" i="6"/>
  <c r="O26" i="6"/>
  <c r="O21" i="6"/>
  <c r="N22" i="6"/>
  <c r="E12" i="6"/>
  <c r="N19" i="6"/>
  <c r="F12" i="6"/>
  <c r="N14" i="6"/>
  <c r="M12" i="6"/>
  <c r="C48" i="6"/>
  <c r="D48" i="6"/>
  <c r="E48" i="6" s="1"/>
  <c r="O6" i="6"/>
  <c r="E6" i="6"/>
  <c r="N8" i="6"/>
  <c r="F6" i="6"/>
  <c r="N61" i="5"/>
  <c r="N62" i="5"/>
  <c r="N80" i="5"/>
  <c r="N78" i="5"/>
  <c r="N83" i="5"/>
  <c r="K60" i="5"/>
  <c r="N88" i="5"/>
  <c r="N86" i="5"/>
  <c r="O93" i="5"/>
  <c r="O63" i="5"/>
  <c r="N90" i="5"/>
  <c r="O87" i="5"/>
  <c r="O85" i="5"/>
  <c r="O83" i="5"/>
  <c r="O68" i="5"/>
  <c r="N75" i="5"/>
  <c r="N73" i="5"/>
  <c r="O69" i="5"/>
  <c r="N81" i="5"/>
  <c r="J60" i="5"/>
  <c r="N67" i="5"/>
  <c r="N29" i="5"/>
  <c r="N27" i="5"/>
  <c r="M26" i="5"/>
  <c r="O26" i="5" s="1"/>
  <c r="N26" i="5"/>
  <c r="N25" i="5"/>
  <c r="N41" i="5"/>
  <c r="N39" i="5"/>
  <c r="L26" i="5"/>
  <c r="K15" i="5"/>
  <c r="O42" i="5"/>
  <c r="N33" i="5"/>
  <c r="J26" i="5"/>
  <c r="N17" i="5"/>
  <c r="O30" i="5"/>
  <c r="L15" i="5"/>
  <c r="N45" i="5"/>
  <c r="L43" i="5"/>
  <c r="O43" i="5" s="1"/>
  <c r="O46" i="5"/>
  <c r="O51" i="5"/>
  <c r="N48" i="5"/>
  <c r="N46" i="5"/>
  <c r="K43" i="5"/>
  <c r="O45" i="5"/>
  <c r="O44" i="5"/>
  <c r="J43" i="5"/>
  <c r="O36" i="5"/>
  <c r="J31" i="5"/>
  <c r="K10" i="5"/>
  <c r="K31" i="5"/>
  <c r="N68" i="5"/>
  <c r="O59" i="5"/>
  <c r="N50" i="5"/>
  <c r="O38" i="5"/>
  <c r="O14" i="5"/>
  <c r="O65" i="5"/>
  <c r="N70" i="5"/>
  <c r="N66" i="5"/>
  <c r="F50" i="5"/>
  <c r="N87" i="5"/>
  <c r="O12" i="5"/>
  <c r="O48" i="5"/>
  <c r="N32" i="5"/>
  <c r="O57" i="5"/>
  <c r="O22" i="5"/>
  <c r="N76" i="5"/>
  <c r="O34" i="5"/>
  <c r="N71" i="5"/>
  <c r="O50" i="5"/>
  <c r="O29" i="5"/>
  <c r="N14" i="5"/>
  <c r="N79" i="5"/>
  <c r="L21" i="5"/>
  <c r="G55" i="5"/>
  <c r="O32" i="5"/>
  <c r="O80" i="5"/>
  <c r="L55" i="5"/>
  <c r="O55" i="5"/>
  <c r="O78" i="5"/>
  <c r="O91" i="5"/>
  <c r="N65" i="5"/>
  <c r="O86" i="5"/>
  <c r="O74" i="5"/>
  <c r="O79" i="5"/>
  <c r="G15" i="5"/>
  <c r="N24" i="5"/>
  <c r="G43" i="5"/>
  <c r="O72" i="5"/>
  <c r="N89" i="5"/>
  <c r="O84" i="5"/>
  <c r="O39" i="5"/>
  <c r="O67" i="5"/>
  <c r="O75" i="5"/>
  <c r="N92" i="5"/>
  <c r="N18" i="5"/>
  <c r="N30" i="5"/>
  <c r="N91" i="5"/>
  <c r="O70" i="5"/>
  <c r="N16" i="5"/>
  <c r="N55" i="5"/>
  <c r="O41" i="5"/>
  <c r="N56" i="5"/>
  <c r="O28" i="5"/>
  <c r="O17" i="5"/>
  <c r="O76" i="5"/>
  <c r="N34" i="5"/>
  <c r="F15" i="5"/>
  <c r="O81" i="5"/>
  <c r="O71" i="5"/>
  <c r="O64" i="5"/>
  <c r="D54" i="5"/>
  <c r="F54" i="5" s="1"/>
  <c r="N85" i="5"/>
  <c r="N84" i="5"/>
  <c r="O73" i="5"/>
  <c r="L60" i="5"/>
  <c r="O60" i="5" s="1"/>
  <c r="G60" i="5"/>
  <c r="O66" i="5"/>
  <c r="F60" i="5"/>
  <c r="N64" i="5"/>
  <c r="M60" i="5"/>
  <c r="N63" i="5"/>
  <c r="E54" i="5"/>
  <c r="O58" i="5"/>
  <c r="N57" i="5"/>
  <c r="D35" i="5"/>
  <c r="G37" i="5"/>
  <c r="L37" i="5"/>
  <c r="F37" i="5"/>
  <c r="M37" i="5"/>
  <c r="O37" i="5" s="1"/>
  <c r="N38" i="5"/>
  <c r="F35" i="5"/>
  <c r="G35" i="5"/>
  <c r="F26" i="5"/>
  <c r="G26" i="5"/>
  <c r="M21" i="5"/>
  <c r="N21" i="5"/>
  <c r="N23" i="5"/>
  <c r="O23" i="5"/>
  <c r="O21" i="5"/>
  <c r="E52" i="5"/>
  <c r="G11" i="5"/>
  <c r="O13" i="5"/>
  <c r="D10" i="5"/>
  <c r="F10" i="5"/>
  <c r="F11" i="5"/>
  <c r="L48" i="6"/>
  <c r="G51" i="6"/>
  <c r="J48" i="6"/>
  <c r="C51" i="6"/>
  <c r="C88" i="6" s="1"/>
  <c r="L88" i="6" s="1"/>
  <c r="N12" i="6"/>
  <c r="O12" i="6"/>
  <c r="N60" i="5"/>
  <c r="E53" i="5"/>
  <c r="G10" i="5"/>
  <c r="L10" i="5"/>
  <c r="D52" i="5"/>
  <c r="G52" i="5" s="1"/>
  <c r="G88" i="6"/>
  <c r="E94" i="5"/>
  <c r="E101" i="5" s="1"/>
  <c r="F52" i="5"/>
  <c r="O47" i="5"/>
  <c r="H53" i="5" l="1"/>
  <c r="H94" i="5" s="1"/>
  <c r="H101" i="5" s="1"/>
  <c r="L54" i="5"/>
  <c r="O10" i="5"/>
  <c r="N10" i="5"/>
  <c r="N11" i="5"/>
  <c r="O11" i="5"/>
  <c r="O31" i="5"/>
  <c r="N31" i="5"/>
  <c r="K54" i="5"/>
  <c r="M54" i="5"/>
  <c r="J54" i="5"/>
  <c r="I53" i="5"/>
  <c r="N19" i="5"/>
  <c r="J55" i="5"/>
  <c r="N99" i="5"/>
  <c r="O41" i="6"/>
  <c r="M35" i="5"/>
  <c r="N97" i="5"/>
  <c r="L51" i="6"/>
  <c r="G54" i="5"/>
  <c r="L52" i="5"/>
  <c r="J10" i="5"/>
  <c r="K35" i="5"/>
  <c r="I52" i="5"/>
  <c r="O52" i="6"/>
  <c r="F48" i="6"/>
  <c r="D51" i="6"/>
  <c r="N43" i="5"/>
  <c r="J51" i="6"/>
  <c r="N37" i="5"/>
  <c r="O15" i="5"/>
  <c r="M48" i="6"/>
  <c r="D53" i="5"/>
  <c r="N40" i="5"/>
  <c r="N100" i="5"/>
  <c r="E51" i="6" l="1"/>
  <c r="F51" i="6"/>
  <c r="D88" i="6"/>
  <c r="M51" i="6"/>
  <c r="O35" i="5"/>
  <c r="N35" i="5"/>
  <c r="K53" i="5"/>
  <c r="J53" i="5"/>
  <c r="I94" i="5"/>
  <c r="M53" i="5"/>
  <c r="G53" i="5"/>
  <c r="F53" i="5"/>
  <c r="L53" i="5"/>
  <c r="D94" i="5"/>
  <c r="K52" i="5"/>
  <c r="M52" i="5"/>
  <c r="J52" i="5"/>
  <c r="N54" i="5"/>
  <c r="O54" i="5"/>
  <c r="O48" i="6"/>
  <c r="N48" i="6"/>
  <c r="L94" i="5" l="1"/>
  <c r="F94" i="5"/>
  <c r="D101" i="5"/>
  <c r="G94" i="5"/>
  <c r="N52" i="5"/>
  <c r="O52" i="5"/>
  <c r="O51" i="6"/>
  <c r="N51" i="6"/>
  <c r="F88" i="6"/>
  <c r="M88" i="6"/>
  <c r="E88" i="6"/>
  <c r="O53" i="5"/>
  <c r="N53" i="5"/>
  <c r="M94" i="5"/>
  <c r="J94" i="5"/>
  <c r="I101" i="5"/>
  <c r="K94" i="5"/>
  <c r="J101" i="5" l="1"/>
  <c r="M101" i="5"/>
  <c r="K101" i="5"/>
  <c r="O88" i="6"/>
  <c r="N88" i="6"/>
  <c r="N94" i="5"/>
  <c r="O94" i="5"/>
  <c r="L101" i="5"/>
  <c r="G101" i="5"/>
  <c r="F101" i="5"/>
  <c r="O101" i="5" l="1"/>
  <c r="N101" i="5"/>
</calcChain>
</file>

<file path=xl/sharedStrings.xml><?xml version="1.0" encoding="utf-8"?>
<sst xmlns="http://schemas.openxmlformats.org/spreadsheetml/2006/main" count="318" uniqueCount="283">
  <si>
    <t>Кредитування</t>
  </si>
  <si>
    <t xml:space="preserve">Надання пільгового довгострокового кредиту громадянам на будівництво (реконструкцію) та придбання житла </t>
  </si>
  <si>
    <t>Повернення кредитів, наданих для кредитування громадян на будівництво (реконструкцію) та придбання житла</t>
  </si>
  <si>
    <t>Надання державного пільгового кредиту індивідуальним сільським забудовникам</t>
  </si>
  <si>
    <t>Всьго видатків</t>
  </si>
  <si>
    <t>Дані</t>
  </si>
  <si>
    <t>Чернівецької області</t>
  </si>
  <si>
    <t>Код бюджетної класифікації</t>
  </si>
  <si>
    <t>Найменування доходів</t>
  </si>
  <si>
    <t>Надійшло з початку року</t>
  </si>
  <si>
    <t>Процент виконання</t>
  </si>
  <si>
    <t>5</t>
  </si>
  <si>
    <t>9</t>
  </si>
  <si>
    <t>10</t>
  </si>
  <si>
    <t>11</t>
  </si>
  <si>
    <t>12</t>
  </si>
  <si>
    <t>14</t>
  </si>
  <si>
    <t>Податкові надходження</t>
  </si>
  <si>
    <t>Неподаткові надходження</t>
  </si>
  <si>
    <t>Інші надходження</t>
  </si>
  <si>
    <t>Цільові фонди</t>
  </si>
  <si>
    <t>Разом доходів</t>
  </si>
  <si>
    <t>Всього доходів</t>
  </si>
  <si>
    <t xml:space="preserve">  </t>
  </si>
  <si>
    <t>Найменування видатків</t>
  </si>
  <si>
    <t>900201</t>
  </si>
  <si>
    <t xml:space="preserve">Разом видатків </t>
  </si>
  <si>
    <t>900202</t>
  </si>
  <si>
    <t>900300</t>
  </si>
  <si>
    <t>Перевищення доходів над видатками (дефіцит бюджету)</t>
  </si>
  <si>
    <t xml:space="preserve">III. Джерела фінансування дефіциту : </t>
  </si>
  <si>
    <t xml:space="preserve">Зміна залишків коштів місцевих бюджетів та бюджетних установ, що утримуються з  місцевих бюджетів </t>
  </si>
  <si>
    <t xml:space="preserve">Залишки на початок року </t>
  </si>
  <si>
    <t xml:space="preserve">Залишки на кінець звітного періоду </t>
  </si>
  <si>
    <t>Фінансування за рахунок коштів бюджетів різних рівнів та державних фондів</t>
  </si>
  <si>
    <t>Позики, одержані з державних фондів</t>
  </si>
  <si>
    <t xml:space="preserve">         одержано позик</t>
  </si>
  <si>
    <t xml:space="preserve">         погашено  позик</t>
  </si>
  <si>
    <t>Позики, одержані з бюджетів вищих рівнів</t>
  </si>
  <si>
    <t>Позики, одержані з бюджетів нижчих рівнів</t>
  </si>
  <si>
    <t xml:space="preserve">Фінансування за рахунок  позик Національного банку України </t>
  </si>
  <si>
    <t>Позики Національного банку України для фінансування дефіциту бюджету</t>
  </si>
  <si>
    <t xml:space="preserve">          зміна залишків коштів на рахунках бюджетних установ</t>
  </si>
  <si>
    <t xml:space="preserve">          зміна готівкових залишків коштів</t>
  </si>
  <si>
    <t>Фінансування за рахунок комерційних банків</t>
  </si>
  <si>
    <t>Позики комерційних банків для фінансування  дефіциту бюджету</t>
  </si>
  <si>
    <t xml:space="preserve">          одержано позик</t>
  </si>
  <si>
    <t xml:space="preserve">          погашено позик</t>
  </si>
  <si>
    <t>Інше внутрішнє фінансування</t>
  </si>
  <si>
    <t>Коригування</t>
  </si>
  <si>
    <t>Разом коштів, отриманих з усіх джерел фінансування дефіциту бюджету</t>
  </si>
  <si>
    <t>Державне мито</t>
  </si>
  <si>
    <t xml:space="preserve">Власні надходження бюджетних установ </t>
  </si>
  <si>
    <t>Офіційні трансферти</t>
  </si>
  <si>
    <t>Від органів державного управління</t>
  </si>
  <si>
    <t>Кошти, одержані із загального фонду до бюджету розвитку</t>
  </si>
  <si>
    <t>Податки на доходи, податки на прибуток, податки на збільшення ринкової вартості</t>
  </si>
  <si>
    <t>Внутрішні податки на товари та послуги</t>
  </si>
  <si>
    <t>Інші неподаткові надходження</t>
  </si>
  <si>
    <t>Державне управління</t>
  </si>
  <si>
    <t>Освіта</t>
  </si>
  <si>
    <t>Соціальний захист та соціальне забезпечення</t>
  </si>
  <si>
    <t>Житлово-комунальне господарство</t>
  </si>
  <si>
    <t>Культура і мистецтво</t>
  </si>
  <si>
    <t>Фізична культура і спорт</t>
  </si>
  <si>
    <t>Дотації</t>
  </si>
  <si>
    <t>Субвенції</t>
  </si>
  <si>
    <t>Доходи від операцій з капіталом</t>
  </si>
  <si>
    <t xml:space="preserve">про виконання місцевих бюджетів  </t>
  </si>
  <si>
    <t>Податок на прибуток підприємств</t>
  </si>
  <si>
    <t>Доходи від власності та підприємницької діяльності</t>
  </si>
  <si>
    <t>15</t>
  </si>
  <si>
    <t>3</t>
  </si>
  <si>
    <t>8</t>
  </si>
  <si>
    <t>13</t>
  </si>
  <si>
    <t>Резервний фонд</t>
  </si>
  <si>
    <t>Загальний фонд</t>
  </si>
  <si>
    <t>Спеціальний фонд</t>
  </si>
  <si>
    <t>Разом</t>
  </si>
  <si>
    <t>Офіційні трансферти з іншої                                                                                              частини бюджету</t>
  </si>
  <si>
    <t xml:space="preserve">Застверджено місцевими радами на 2005 рік </t>
  </si>
  <si>
    <t>Доходи від операцій  з кредитування та надання гарантій</t>
  </si>
  <si>
    <t>Затверджено обласною радою  на 2010 рік із урахуванням змін</t>
  </si>
  <si>
    <t>Виконано з початку року</t>
  </si>
  <si>
    <t>Збір за місця для паркування транспортних засобів </t>
  </si>
  <si>
    <t>Туристичний збір </t>
  </si>
  <si>
    <t>Єдиний податок  </t>
  </si>
  <si>
    <t>Інші податки та збори</t>
  </si>
  <si>
    <t>Екологічний податок</t>
  </si>
  <si>
    <t>24170000</t>
  </si>
  <si>
    <t>Надходження коштів пайової участі у розвитку інфраструктури населеного пункту</t>
  </si>
  <si>
    <t>Плата за використання інших природних ресурсів  </t>
  </si>
  <si>
    <t>41030300</t>
  </si>
  <si>
    <t>41035000</t>
  </si>
  <si>
    <t>Кошти, що передаються до районних та мiських  бюджетiв з міських (міст районного значення), селищних, сільських та районних у містах бюджетів</t>
  </si>
  <si>
    <t>Дотації вирівнювання, що передаються з районних та міських (обласного значення) бюджетів</t>
  </si>
  <si>
    <t>Інші субвенції</t>
  </si>
  <si>
    <t>41010600</t>
  </si>
  <si>
    <t>41020300</t>
  </si>
  <si>
    <t>Субвенція на утримання об"єктів спільного користування чи ліквідацію негативних наслідків діяльності об"їктів спільного користування</t>
  </si>
  <si>
    <t>Усього доходів</t>
  </si>
  <si>
    <t>16</t>
  </si>
  <si>
    <t>17</t>
  </si>
  <si>
    <t>Базова дотація</t>
  </si>
  <si>
    <t>Організація та проведення громадських робіт</t>
  </si>
  <si>
    <t>2000</t>
  </si>
  <si>
    <t>3000</t>
  </si>
  <si>
    <t>3100</t>
  </si>
  <si>
    <t>3110</t>
  </si>
  <si>
    <t>3130</t>
  </si>
  <si>
    <t>3140</t>
  </si>
  <si>
    <t>Повернення коштів, наданих для кредитування індивідуальних сільських забудовників</t>
  </si>
  <si>
    <t>Відхилення (+/-) до плану на рік</t>
  </si>
  <si>
    <t>Плата за надання адміністративних послуг</t>
  </si>
  <si>
    <t>0100</t>
  </si>
  <si>
    <t>0180</t>
  </si>
  <si>
    <t>1000</t>
  </si>
  <si>
    <t>Соціальний захист ветеранів війни та праці</t>
  </si>
  <si>
    <t>3030</t>
  </si>
  <si>
    <t>3180</t>
  </si>
  <si>
    <t>3190</t>
  </si>
  <si>
    <t>3240</t>
  </si>
  <si>
    <t>4000</t>
  </si>
  <si>
    <t>5000</t>
  </si>
  <si>
    <t>6000</t>
  </si>
  <si>
    <t>7000</t>
  </si>
  <si>
    <t>8000</t>
  </si>
  <si>
    <t>8100</t>
  </si>
  <si>
    <t>7600</t>
  </si>
  <si>
    <t>7300</t>
  </si>
  <si>
    <t>7400</t>
  </si>
  <si>
    <t>Реверсна дотація </t>
  </si>
  <si>
    <t xml:space="preserve">Всього видатків </t>
  </si>
  <si>
    <t>Код типової програмної класифікації видатків та кредитування місцевих бюджетів</t>
  </si>
  <si>
    <t>Акцизний податок з вироблених в Україні підакцизних товарів (продукції)</t>
  </si>
  <si>
    <t xml:space="preserve"> I. Доходи  по області (загальний та спеціальний фонди)</t>
  </si>
  <si>
    <t>II  Видатки  по області (загальний та спеціальний фонди)</t>
  </si>
  <si>
    <t>0150</t>
  </si>
  <si>
    <t>Економічна діяльність</t>
  </si>
  <si>
    <t>Інші програми та заходи, пов'язані з економічною діяльністю</t>
  </si>
  <si>
    <t>Інша діяльність</t>
  </si>
  <si>
    <t>Захист населення і територій від надзвичайних ситуацій</t>
  </si>
  <si>
    <t>8200</t>
  </si>
  <si>
    <t>8300</t>
  </si>
  <si>
    <t>8400</t>
  </si>
  <si>
    <t>8700</t>
  </si>
  <si>
    <t>Громадський порядок та безпека</t>
  </si>
  <si>
    <t>Охорона навколишнього природного середовища</t>
  </si>
  <si>
    <t>7100</t>
  </si>
  <si>
    <t>Сільське, лісове, рибне господарство та мисливство</t>
  </si>
  <si>
    <t>Інші заклади та заходи</t>
  </si>
  <si>
    <t>Додаткова дотація з державного бюджету місцевим бюджетам на здійснення переданих з державного бюджету видатків з утримання закладів освіти та охорони здоров'я</t>
  </si>
  <si>
    <t>0160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</si>
  <si>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</si>
  <si>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Керівництво і управління у відповідній сфері у містах (місті Києві), селищах, селах, об’єднаних територіальних громадах</t>
  </si>
  <si>
    <t>Інша діяльність у сфері державного управління</t>
  </si>
  <si>
    <t>Пільгове медичне обслуговування осіб, які постраждали внаслідок Чорнобильської катастрофи</t>
  </si>
  <si>
    <t>Видатки на поховання учасників бойових дій та осіб з інвалідністю внаслідок війни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</si>
  <si>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</si>
  <si>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Забезпечення обробки інформації з нарахування та виплати допомог і компенсацій</t>
  </si>
  <si>
    <t>Забезпечення реалізації окремих програм для осіб з інвалідністю</t>
  </si>
  <si>
    <t>9110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</si>
  <si>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</si>
  <si>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</si>
  <si>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</si>
  <si>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</si>
  <si>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води</t>
  </si>
  <si>
    <t>Акцизний податок з ввезених на митну територію України підакцизних товарів (продукції) </t>
  </si>
  <si>
    <t>Акцизний податок з реалізації суб’єктами господарювання роздрібної торгівлі підакцизних товарів</t>
  </si>
  <si>
    <t>Податок на майно</t>
  </si>
  <si>
    <t>Адміністративні збори та платежі, доходи від некомерційної господарської діяльності </t>
  </si>
  <si>
    <t>Надходження від орендної плати за користування цілісним майновим комплексом та іншим державним майном  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</si>
  <si>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  </t>
  </si>
  <si>
    <t>7700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</si>
  <si>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</si>
  <si>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8600</t>
  </si>
  <si>
    <t>Обслуговування місцевого боргу</t>
  </si>
  <si>
    <t>42000000</t>
  </si>
  <si>
    <t>Від Європейського Союзу, урядів іноземних держав, міжнародних організацій, донорських установ</t>
  </si>
  <si>
    <t>4</t>
  </si>
  <si>
    <t>Відхилення (+;-)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</si>
  <si>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</si>
  <si>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</si>
  <si>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Заклади і заходи з питань дітей та їх соціального захисту</t>
  </si>
  <si>
    <t>Здійснення соціальної роботи з вразливими категоріями населення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</si>
  <si>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</si>
  <si>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</si>
  <si>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Відхилення  (+;-)</t>
  </si>
  <si>
    <t>Податок та збір на доходи фізичних осіб</t>
  </si>
  <si>
    <t>Орендна плата за водні об'єкти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 </t>
  </si>
  <si>
    <t>41033900</t>
  </si>
  <si>
    <t>41034400</t>
  </si>
  <si>
    <t>41035400</t>
  </si>
  <si>
    <t>41037300</t>
  </si>
  <si>
    <t>Освітня субвенція з державного бюджету місцевим бюджетам</t>
  </si>
  <si>
    <t>Субвенція з державного бюджету місцевим бюджетам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</si>
  <si>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Субвенція з державного бюджету місцевим бюджетам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</si>
  <si>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Субвенція з державного бюджету місцевим бюджетам на надання державної підтримки особам з особливими освітніми потребами</t>
  </si>
  <si>
    <t>Відхилення від кошторисних призначень (+/-)</t>
  </si>
  <si>
    <t>Процент виконання до плану року</t>
  </si>
  <si>
    <t>Охорона здоров'я</t>
  </si>
  <si>
    <t>Зв'язок, телекомунікації та інформатика</t>
  </si>
  <si>
    <t>7500</t>
  </si>
  <si>
    <t>Податки на власність</t>
  </si>
  <si>
    <t>12000000</t>
  </si>
  <si>
    <t>Окремі податки і збори, що зараховуються до місцевих бюджетів </t>
  </si>
  <si>
    <t>Субвенція з державного бюджету місцевим бюджетам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</t>
  </si>
  <si>
    <t>Субвенція з державного бюджету місцевим бюджетам на реалізацію пректів з реконструкції, капітального ремонту приймальних відділень в опорних закладах охорони здоров"я у госпітальних округах</t>
  </si>
  <si>
    <t>Рентна плата за користування надрами місцевого значення</t>
  </si>
  <si>
    <t>Податки і збори, не віднесені до інших категорій, та кошти, що передаються (отримуються) відповідно до бюджетного законодавства</t>
  </si>
  <si>
    <t>(тис. грн)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</si>
  <si>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</si>
  <si>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державного бюджету місцевим бюджетам на розвиток мережі центрів надання адміністративних послуг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</si>
  <si>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</si>
  <si>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</si>
  <si>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Субвенція з державного бюджету місцевим бюджетам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</si>
  <si>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Субвенція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</si>
  <si>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Грошова компенсація за належні для отримання жилі приміщення для окремих категорій населення відповідно до законодавства</t>
  </si>
  <si>
    <t>7200</t>
  </si>
  <si>
    <t>Газове господарство</t>
  </si>
  <si>
    <t>Субвенція з державного бюджету місцевим бюджетам на розроблення комплексних планів просторового розвитку територій територіальних громад</t>
  </si>
  <si>
    <t>Субвенція з державного бюджету місцевим бюджетам на проведення виборів депутатів місцевих рад та сільських, селищних, міських голів</t>
  </si>
  <si>
    <t>(по шифровому звіту)</t>
  </si>
  <si>
    <t>Субвенція з державного бюджету місцевим бюджетам на забезпечення окремих видатків районних рад, спрямованих на виконання їх повноважень</t>
  </si>
  <si>
    <t>Збір за забруднення навколишнього природного середовища  </t>
  </si>
  <si>
    <t>41021400</t>
  </si>
  <si>
    <t>Процент виконання до плану 2025 року</t>
  </si>
  <si>
    <t>Плата за ліцензії у сфері діяльності з організації та проведення азартних ігор і за ліцензії на випуск та проведення лотерей</t>
  </si>
  <si>
    <t>41031900</t>
  </si>
  <si>
    <t>Субвенція з державного бюджету місцевим бюджетам на реалізацію публічного інвестиційного проекту на безперешкодний доступ до якісної освіти - шкільні автобуси</t>
  </si>
  <si>
    <t>41035800</t>
  </si>
  <si>
    <t>Субвенція з державного бюджету місцевим бюджетам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</si>
  <si>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41036000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</si>
  <si>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</si>
  <si>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</si>
  <si>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Надання інших внутрішніх кредитів</t>
  </si>
  <si>
    <t>4120</t>
  </si>
  <si>
    <t>Повернення внутрішніх кредитів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</si>
  <si>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агресією Російської Федерації</t>
  </si>
  <si>
    <t>Субвенція з державного бюджету місцевим бюджетам на здійснення підтримки окремих закладів та заходів у системі охорони здоров'я</t>
  </si>
  <si>
    <t>41021300</t>
  </si>
  <si>
    <t>Додаткова дотація з державного бюджету місцевим бюджетам на компенсацію комунальним закладам, державним закладам освіти, що передані на фінансування з місцевих бюджетів, та закладам спільної власності територіальних громад області та району</t>
  </si>
  <si>
    <t>41030900</t>
  </si>
  <si>
    <t>Субвенція з державного бюджету місцевим бюджетам на реалізацію публічного інвестиційного проекту із забезпечення житлом дитячих будинків сімейного типу, дітей-сиріт та дітей, позбавлених батьківського піклування</t>
  </si>
  <si>
    <t>41037400</t>
  </si>
  <si>
    <t>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</si>
  <si>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Видатки, пов'язані з наданням підтримки внутрішньо переміщеним та/або евакуйованим особам у зв'язку із введенням воєнного стану</t>
  </si>
  <si>
    <t>Рентна плата за користування надрами загальнодержавного значення</t>
  </si>
  <si>
    <t>Місцеві податки та збори, що сплачуються (перераховуються) згідно з Податковим кодексом України</t>
  </si>
  <si>
    <t>Реалізація державної політики у молодіжній сфері та сфері з утвердження української національної та громадянської ідентичності</t>
  </si>
  <si>
    <t>Регіональний розвиток та інші інвестиційні проекти</t>
  </si>
  <si>
    <t>Транспорт та транспортна інфраструктура, дорожнє господарство</t>
  </si>
  <si>
    <t>Медіа (Засоби масової інформації)</t>
  </si>
  <si>
    <t>41032900</t>
  </si>
  <si>
    <t>Субвенція з державного бюджету місцевим бюджетам на виконання окремих заходів з реалізації соціального проекту `Активні парки - локації здорової України`</t>
  </si>
  <si>
    <t>41037500</t>
  </si>
  <si>
    <t>Субвенція з державного бюджету місцевим бюджетам на реалізацію публічних інвестиційних проектів у сфері охорони здоров`я</t>
  </si>
  <si>
    <t>41031400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</si>
  <si>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</si>
  <si>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Затверджено  на 2025 рік із урахуванням змін</t>
  </si>
  <si>
    <t>Затверджено на 2025 рік із урахуванням змін (кошторисні призначення)</t>
  </si>
  <si>
    <t>Затверджено   на 2025 рік з урахуванням змін</t>
  </si>
  <si>
    <t>Затверджено  на 2025 рік із урахуванням змін (кошторисні призначення)</t>
  </si>
  <si>
    <t>Затверджено  на 2025 рік з урахуванням змін (кошторисні призначення)</t>
  </si>
  <si>
    <t>41033500</t>
  </si>
  <si>
    <t>41033600</t>
  </si>
  <si>
    <t>41033800</t>
  </si>
  <si>
    <t>41032800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</si>
  <si>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</si>
  <si>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військово-фізичною підготовкою</t>
  </si>
  <si>
    <t>Субвенція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</t>
  </si>
  <si>
    <t>Субвенція з державного бюджету місцевим бюджетам на реалізацію публічного інвестиційного проекту на модернізацію майстерень і лабораторій закладів професійної та фахової передвищої освіти, забезпечення енергоефективності, безпеки та інклюзивності освітнього простору</t>
  </si>
  <si>
    <t>41030800</t>
  </si>
  <si>
    <t>Субвенція з державного бюджету місцевим бюджетам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2–5 частини першої статті 10-1 Закону України «Про статус ветеранів війни, гарантії їх соціального захисту», для осіб з інвалідністю I–II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11–14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</si>
  <si>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Субвенція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</t>
  </si>
  <si>
    <t>Субвенція з державного бюджету місцевим бюджетам на реалізацію проектів в рамках Програми відновлення України ІІІ</t>
  </si>
  <si>
    <t>41038800</t>
  </si>
  <si>
    <t>План на січень-жовтень 2025 року</t>
  </si>
  <si>
    <t>41031100</t>
  </si>
  <si>
    <t>Субвенція з державного бюджету місцевим бюджетам на забезпечення харчуванням учнів закладів загальної середньої освіти</t>
  </si>
  <si>
    <t>41032300</t>
  </si>
  <si>
    <t>Субвенція з державного бюджету місцевим бюджетам на будівництво нового житла, реконструкцію існуючих житлових будинків та гуртожитків, а також переобладнання нежитлових приміщень у житлові для формування фондів житла тимчасового проживання</t>
  </si>
  <si>
    <t>за  2025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</si>
</sst>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88" formatCode="_-* #,##0_р_._-;\-* #,##0_р_._-;_-* &quot;-&quot;_р_._-;_-@_-"/>
    <numFmt numFmtId="189" formatCode="_-* #,##0.00_р_._-;\-* #,##0.00_р_._-;_-* &quot;-&quot;??_р_._-;_-@_-"/>
    <numFmt numFmtId="191" formatCode="0.0"/>
    <numFmt numFmtId="200" formatCode="#,##0.0"/>
    <numFmt numFmtId="210" formatCode="0.0%"/>
    <numFmt numFmtId="212" formatCode="#,##0.000"/>
  </numFmts>
  <fonts count="76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Times New Roman Cyr"/>
      <family val="1"/>
      <charset val="204"/>
    </font>
    <font>
      <sz val="8"/>
      <name val="Arial Cyr"/>
      <charset val="204"/>
    </font>
    <font>
      <b/>
      <sz val="12"/>
      <color indexed="10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b/>
      <i/>
      <sz val="15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i/>
      <sz val="10"/>
      <color indexed="10"/>
      <name val="Times New Roman Cyr"/>
      <family val="1"/>
      <charset val="204"/>
    </font>
    <font>
      <sz val="12"/>
      <color indexed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1"/>
      <color indexed="10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i/>
      <sz val="10"/>
      <color indexed="10"/>
      <name val="Times New Roman"/>
      <family val="1"/>
      <charset val="204"/>
    </font>
    <font>
      <b/>
      <sz val="10"/>
      <name val="Arial Cyr"/>
      <charset val="204"/>
    </font>
    <font>
      <i/>
      <sz val="12"/>
      <color indexed="10"/>
      <name val="Times New Roman"/>
      <family val="1"/>
      <charset val="204"/>
    </font>
    <font>
      <sz val="10"/>
      <name val="Arial Cyr"/>
      <charset val="204"/>
    </font>
    <font>
      <b/>
      <sz val="14"/>
      <name val="Times New Roman Cyr"/>
      <charset val="204"/>
    </font>
    <font>
      <sz val="14"/>
      <name val="Times New Roman"/>
      <family val="1"/>
      <charset val="204"/>
    </font>
    <font>
      <sz val="14"/>
      <name val="Times New Roman CYR"/>
      <family val="1"/>
      <charset val="204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 Cyr"/>
      <family val="1"/>
      <charset val="204"/>
    </font>
    <font>
      <b/>
      <i/>
      <sz val="16"/>
      <name val="Times New Roman Cyr"/>
      <family val="1"/>
      <charset val="204"/>
    </font>
    <font>
      <i/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10"/>
      <color indexed="8"/>
      <name val="Calibri"/>
      <family val="2"/>
      <charset val="204"/>
    </font>
    <font>
      <i/>
      <sz val="14"/>
      <name val="Times New Roman"/>
      <family val="1"/>
      <charset val="204"/>
    </font>
    <font>
      <i/>
      <sz val="12"/>
      <color indexed="10"/>
      <name val="Times New Roman Cyr"/>
      <family val="1"/>
      <charset val="204"/>
    </font>
    <font>
      <i/>
      <sz val="12"/>
      <name val="Times New Roman Cyr"/>
      <family val="1"/>
      <charset val="204"/>
    </font>
    <font>
      <i/>
      <sz val="14"/>
      <name val="Times New Roman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6"/>
      <name val="Times New Roman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4"/>
      <name val="Times New Roman"/>
      <family val="1"/>
      <charset val="204"/>
    </font>
    <font>
      <sz val="6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0"/>
      <name val="Calibri"/>
      <family val="2"/>
      <charset val="204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8">
    <xf numFmtId="0" fontId="0" fillId="0" borderId="0"/>
    <xf numFmtId="0" fontId="43" fillId="2" borderId="0" applyNumberFormat="0" applyBorder="0" applyAlignment="0" applyProtection="0"/>
    <xf numFmtId="0" fontId="43" fillId="3" borderId="0" applyNumberFormat="0" applyBorder="0" applyAlignment="0" applyProtection="0"/>
    <xf numFmtId="0" fontId="43" fillId="4" borderId="0" applyNumberFormat="0" applyBorder="0" applyAlignment="0" applyProtection="0"/>
    <xf numFmtId="0" fontId="43" fillId="5" borderId="0" applyNumberFormat="0" applyBorder="0" applyAlignment="0" applyProtection="0"/>
    <xf numFmtId="0" fontId="43" fillId="6" borderId="0" applyNumberFormat="0" applyBorder="0" applyAlignment="0" applyProtection="0"/>
    <xf numFmtId="0" fontId="43" fillId="7" borderId="0" applyNumberFormat="0" applyBorder="0" applyAlignment="0" applyProtection="0"/>
    <xf numFmtId="0" fontId="43" fillId="2" borderId="0" applyNumberFormat="0" applyBorder="0" applyAlignment="0" applyProtection="0"/>
    <xf numFmtId="0" fontId="43" fillId="3" borderId="0" applyNumberFormat="0" applyBorder="0" applyAlignment="0" applyProtection="0"/>
    <xf numFmtId="0" fontId="43" fillId="4" borderId="0" applyNumberFormat="0" applyBorder="0" applyAlignment="0" applyProtection="0"/>
    <xf numFmtId="0" fontId="43" fillId="5" borderId="0" applyNumberFormat="0" applyBorder="0" applyAlignment="0" applyProtection="0"/>
    <xf numFmtId="0" fontId="43" fillId="6" borderId="0" applyNumberFormat="0" applyBorder="0" applyAlignment="0" applyProtection="0"/>
    <xf numFmtId="0" fontId="43" fillId="7" borderId="0" applyNumberFormat="0" applyBorder="0" applyAlignment="0" applyProtection="0"/>
    <xf numFmtId="0" fontId="43" fillId="8" borderId="0" applyNumberFormat="0" applyBorder="0" applyAlignment="0" applyProtection="0"/>
    <xf numFmtId="0" fontId="43" fillId="9" borderId="0" applyNumberFormat="0" applyBorder="0" applyAlignment="0" applyProtection="0"/>
    <xf numFmtId="0" fontId="43" fillId="10" borderId="0" applyNumberFormat="0" applyBorder="0" applyAlignment="0" applyProtection="0"/>
    <xf numFmtId="0" fontId="43" fillId="5" borderId="0" applyNumberFormat="0" applyBorder="0" applyAlignment="0" applyProtection="0"/>
    <xf numFmtId="0" fontId="43" fillId="8" borderId="0" applyNumberFormat="0" applyBorder="0" applyAlignment="0" applyProtection="0"/>
    <xf numFmtId="0" fontId="43" fillId="11" borderId="0" applyNumberFormat="0" applyBorder="0" applyAlignment="0" applyProtection="0"/>
    <xf numFmtId="0" fontId="43" fillId="8" borderId="0" applyNumberFormat="0" applyBorder="0" applyAlignment="0" applyProtection="0"/>
    <xf numFmtId="0" fontId="43" fillId="9" borderId="0" applyNumberFormat="0" applyBorder="0" applyAlignment="0" applyProtection="0"/>
    <xf numFmtId="0" fontId="43" fillId="10" borderId="0" applyNumberFormat="0" applyBorder="0" applyAlignment="0" applyProtection="0"/>
    <xf numFmtId="0" fontId="43" fillId="5" borderId="0" applyNumberFormat="0" applyBorder="0" applyAlignment="0" applyProtection="0"/>
    <xf numFmtId="0" fontId="43" fillId="8" borderId="0" applyNumberFormat="0" applyBorder="0" applyAlignment="0" applyProtection="0"/>
    <xf numFmtId="0" fontId="43" fillId="11" borderId="0" applyNumberFormat="0" applyBorder="0" applyAlignment="0" applyProtection="0"/>
    <xf numFmtId="0" fontId="44" fillId="12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44" fillId="12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55" fillId="0" borderId="0"/>
    <xf numFmtId="0" fontId="44" fillId="16" borderId="0" applyNumberFormat="0" applyBorder="0" applyAlignment="0" applyProtection="0"/>
    <xf numFmtId="0" fontId="44" fillId="17" borderId="0" applyNumberFormat="0" applyBorder="0" applyAlignment="0" applyProtection="0"/>
    <xf numFmtId="0" fontId="44" fillId="18" borderId="0" applyNumberFormat="0" applyBorder="0" applyAlignment="0" applyProtection="0"/>
    <xf numFmtId="0" fontId="44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19" borderId="0" applyNumberFormat="0" applyBorder="0" applyAlignment="0" applyProtection="0"/>
    <xf numFmtId="0" fontId="45" fillId="7" borderId="1" applyNumberFormat="0" applyAlignment="0" applyProtection="0"/>
    <xf numFmtId="9" fontId="1" fillId="0" borderId="0" applyFont="0" applyFill="0" applyBorder="0" applyAlignment="0" applyProtection="0"/>
    <xf numFmtId="0" fontId="54" fillId="4" borderId="0" applyNumberFormat="0" applyBorder="0" applyAlignment="0" applyProtection="0"/>
    <xf numFmtId="0" fontId="46" fillId="0" borderId="2" applyNumberFormat="0" applyFill="0" applyAlignment="0" applyProtection="0"/>
    <xf numFmtId="0" fontId="47" fillId="0" borderId="3" applyNumberFormat="0" applyFill="0" applyAlignment="0" applyProtection="0"/>
    <xf numFmtId="0" fontId="48" fillId="0" borderId="4" applyNumberFormat="0" applyFill="0" applyAlignment="0" applyProtection="0"/>
    <xf numFmtId="0" fontId="48" fillId="0" borderId="0" applyNumberFormat="0" applyFill="0" applyBorder="0" applyAlignment="0" applyProtection="0"/>
    <xf numFmtId="0" fontId="55" fillId="0" borderId="0"/>
    <xf numFmtId="0" fontId="63" fillId="0" borderId="0"/>
    <xf numFmtId="0" fontId="64" fillId="0" borderId="0"/>
    <xf numFmtId="0" fontId="65" fillId="0" borderId="0"/>
    <xf numFmtId="0" fontId="67" fillId="0" borderId="0"/>
    <xf numFmtId="0" fontId="68" fillId="0" borderId="0"/>
    <xf numFmtId="0" fontId="69" fillId="0" borderId="0"/>
    <xf numFmtId="0" fontId="31" fillId="0" borderId="0"/>
    <xf numFmtId="0" fontId="72" fillId="0" borderId="0"/>
    <xf numFmtId="0" fontId="52" fillId="0" borderId="5" applyNumberFormat="0" applyFill="0" applyAlignment="0" applyProtection="0"/>
    <xf numFmtId="0" fontId="49" fillId="20" borderId="6" applyNumberFormat="0" applyAlignment="0" applyProtection="0"/>
    <xf numFmtId="0" fontId="50" fillId="0" borderId="0" applyNumberFormat="0" applyFill="0" applyBorder="0" applyAlignment="0" applyProtection="0"/>
    <xf numFmtId="0" fontId="73" fillId="0" borderId="0"/>
    <xf numFmtId="0" fontId="55" fillId="0" borderId="0"/>
    <xf numFmtId="0" fontId="62" fillId="0" borderId="0"/>
    <xf numFmtId="0" fontId="72" fillId="0" borderId="0"/>
    <xf numFmtId="0" fontId="57" fillId="0" borderId="0"/>
    <xf numFmtId="0" fontId="2" fillId="0" borderId="0"/>
    <xf numFmtId="0" fontId="3" fillId="0" borderId="0"/>
    <xf numFmtId="0" fontId="3" fillId="0" borderId="0"/>
    <xf numFmtId="0" fontId="43" fillId="22" borderId="7" applyNumberFormat="0" applyFont="0" applyAlignment="0" applyProtection="0"/>
    <xf numFmtId="0" fontId="62" fillId="22" borderId="7" applyNumberFormat="0" applyFont="0" applyAlignment="0" applyProtection="0"/>
    <xf numFmtId="0" fontId="51" fillId="21" borderId="0" applyNumberFormat="0" applyBorder="0" applyAlignment="0" applyProtection="0"/>
    <xf numFmtId="0" fontId="56" fillId="0" borderId="0"/>
    <xf numFmtId="0" fontId="53" fillId="0" borderId="0" applyNumberFormat="0" applyFill="0" applyBorder="0" applyAlignment="0" applyProtection="0"/>
    <xf numFmtId="188" fontId="1" fillId="0" borderId="0" applyFont="0" applyFill="0" applyBorder="0" applyAlignment="0" applyProtection="0"/>
    <xf numFmtId="189" fontId="1" fillId="0" borderId="0" applyFont="0" applyFill="0" applyBorder="0" applyAlignment="0" applyProtection="0"/>
  </cellStyleXfs>
  <cellXfs count="264">
    <xf numFmtId="0" fontId="0" fillId="0" borderId="0" xfId="0"/>
    <xf numFmtId="0" fontId="8" fillId="0" borderId="0" xfId="68" applyFont="1" applyFill="1" applyProtection="1"/>
    <xf numFmtId="0" fontId="5" fillId="0" borderId="0" xfId="68" applyFont="1" applyFill="1" applyAlignment="1" applyProtection="1">
      <alignment horizontal="left" vertical="center"/>
    </xf>
    <xf numFmtId="0" fontId="10" fillId="0" borderId="0" xfId="68" applyFont="1" applyProtection="1"/>
    <xf numFmtId="0" fontId="11" fillId="0" borderId="8" xfId="68" applyFont="1" applyBorder="1" applyAlignment="1" applyProtection="1">
      <alignment horizontal="center" vertical="center"/>
    </xf>
    <xf numFmtId="0" fontId="8" fillId="0" borderId="0" xfId="68" applyFont="1" applyProtection="1"/>
    <xf numFmtId="0" fontId="6" fillId="0" borderId="8" xfId="68" applyFont="1" applyBorder="1" applyAlignment="1" applyProtection="1">
      <alignment horizontal="center" vertical="center" wrapText="1"/>
    </xf>
    <xf numFmtId="191" fontId="9" fillId="0" borderId="8" xfId="68" applyNumberFormat="1" applyFont="1" applyBorder="1" applyProtection="1">
      <protection locked="0"/>
    </xf>
    <xf numFmtId="0" fontId="6" fillId="23" borderId="8" xfId="68" applyFont="1" applyFill="1" applyBorder="1" applyAlignment="1" applyProtection="1">
      <alignment horizontal="center" vertical="center"/>
    </xf>
    <xf numFmtId="0" fontId="6" fillId="23" borderId="8" xfId="68" applyFont="1" applyFill="1" applyBorder="1" applyAlignment="1" applyProtection="1">
      <alignment horizontal="center" vertical="center" wrapText="1"/>
    </xf>
    <xf numFmtId="191" fontId="6" fillId="23" borderId="8" xfId="68" applyNumberFormat="1" applyFont="1" applyFill="1" applyBorder="1" applyProtection="1"/>
    <xf numFmtId="0" fontId="11" fillId="0" borderId="0" xfId="0" applyFont="1" applyProtection="1"/>
    <xf numFmtId="0" fontId="2" fillId="0" borderId="0" xfId="68" applyFont="1" applyProtection="1"/>
    <xf numFmtId="0" fontId="10" fillId="0" borderId="8" xfId="68" applyFont="1" applyBorder="1" applyAlignment="1" applyProtection="1">
      <alignment horizontal="center" vertical="center"/>
    </xf>
    <xf numFmtId="191" fontId="13" fillId="0" borderId="8" xfId="68" applyNumberFormat="1" applyFont="1" applyBorder="1" applyProtection="1">
      <protection locked="0"/>
    </xf>
    <xf numFmtId="49" fontId="11" fillId="0" borderId="8" xfId="68" applyNumberFormat="1" applyFont="1" applyBorder="1" applyAlignment="1" applyProtection="1">
      <alignment horizontal="center" vertical="top" wrapText="1"/>
    </xf>
    <xf numFmtId="0" fontId="11" fillId="0" borderId="8" xfId="68" applyFont="1" applyBorder="1" applyAlignment="1" applyProtection="1">
      <alignment horizontal="center" vertical="top" wrapText="1"/>
    </xf>
    <xf numFmtId="0" fontId="7" fillId="0" borderId="8" xfId="68" applyFont="1" applyBorder="1" applyAlignment="1" applyProtection="1">
      <alignment vertical="center" wrapText="1"/>
    </xf>
    <xf numFmtId="0" fontId="18" fillId="0" borderId="0" xfId="68" applyFont="1" applyAlignment="1" applyProtection="1"/>
    <xf numFmtId="0" fontId="19" fillId="0" borderId="0" xfId="68" applyFont="1" applyFill="1" applyAlignment="1" applyProtection="1"/>
    <xf numFmtId="0" fontId="17" fillId="0" borderId="0" xfId="69" applyFont="1" applyAlignment="1" applyProtection="1"/>
    <xf numFmtId="0" fontId="16" fillId="0" borderId="0" xfId="68" applyFont="1" applyFill="1" applyAlignment="1" applyProtection="1"/>
    <xf numFmtId="0" fontId="21" fillId="0" borderId="0" xfId="68" applyFont="1" applyFill="1" applyProtection="1"/>
    <xf numFmtId="0" fontId="21" fillId="0" borderId="0" xfId="68" applyFont="1" applyProtection="1"/>
    <xf numFmtId="0" fontId="22" fillId="0" borderId="0" xfId="0" applyFont="1" applyProtection="1"/>
    <xf numFmtId="0" fontId="24" fillId="0" borderId="0" xfId="68" applyFont="1" applyProtection="1"/>
    <xf numFmtId="200" fontId="24" fillId="0" borderId="0" xfId="68" applyNumberFormat="1" applyFont="1" applyProtection="1"/>
    <xf numFmtId="0" fontId="8" fillId="0" borderId="0" xfId="68" applyFont="1" applyAlignment="1" applyProtection="1">
      <alignment horizontal="center"/>
    </xf>
    <xf numFmtId="0" fontId="26" fillId="0" borderId="0" xfId="68" applyFont="1" applyProtection="1"/>
    <xf numFmtId="0" fontId="6" fillId="0" borderId="9" xfId="68" applyFont="1" applyFill="1" applyBorder="1" applyAlignment="1" applyProtection="1">
      <alignment horizontal="center" wrapText="1"/>
    </xf>
    <xf numFmtId="0" fontId="8" fillId="0" borderId="0" xfId="68" applyFont="1" applyAlignment="1" applyProtection="1">
      <alignment wrapText="1"/>
    </xf>
    <xf numFmtId="49" fontId="11" fillId="0" borderId="10" xfId="68" applyNumberFormat="1" applyFont="1" applyBorder="1" applyAlignment="1" applyProtection="1">
      <alignment horizontal="center" vertical="top" wrapText="1"/>
    </xf>
    <xf numFmtId="191" fontId="8" fillId="0" borderId="0" xfId="68" applyNumberFormat="1" applyFont="1" applyBorder="1" applyAlignment="1" applyProtection="1">
      <alignment wrapText="1"/>
    </xf>
    <xf numFmtId="191" fontId="8" fillId="0" borderId="0" xfId="68" applyNumberFormat="1" applyFont="1" applyBorder="1" applyAlignment="1" applyProtection="1">
      <alignment horizontal="center"/>
    </xf>
    <xf numFmtId="191" fontId="8" fillId="0" borderId="0" xfId="68" applyNumberFormat="1" applyFont="1" applyBorder="1" applyAlignment="1" applyProtection="1">
      <alignment horizontal="center" vertical="center" wrapText="1"/>
    </xf>
    <xf numFmtId="191" fontId="8" fillId="0" borderId="0" xfId="68" applyNumberFormat="1" applyFont="1" applyAlignment="1" applyProtection="1">
      <alignment wrapText="1"/>
    </xf>
    <xf numFmtId="191" fontId="8" fillId="0" borderId="0" xfId="68" applyNumberFormat="1" applyFont="1" applyAlignment="1" applyProtection="1">
      <alignment horizontal="center"/>
    </xf>
    <xf numFmtId="191" fontId="6" fillId="0" borderId="0" xfId="68" applyNumberFormat="1" applyFont="1" applyBorder="1" applyAlignment="1" applyProtection="1">
      <alignment horizontal="center" vertical="center" wrapText="1"/>
    </xf>
    <xf numFmtId="191" fontId="29" fillId="0" borderId="0" xfId="0" applyNumberFormat="1" applyFont="1" applyBorder="1" applyAlignment="1">
      <alignment horizontal="center" vertical="center"/>
    </xf>
    <xf numFmtId="191" fontId="13" fillId="0" borderId="8" xfId="68" applyNumberFormat="1" applyFont="1" applyFill="1" applyBorder="1" applyProtection="1">
      <protection locked="0"/>
    </xf>
    <xf numFmtId="191" fontId="8" fillId="0" borderId="0" xfId="68" applyNumberFormat="1" applyFont="1" applyBorder="1" applyProtection="1"/>
    <xf numFmtId="191" fontId="8" fillId="0" borderId="0" xfId="68" applyNumberFormat="1" applyFont="1" applyProtection="1"/>
    <xf numFmtId="2" fontId="8" fillId="0" borderId="0" xfId="68" applyNumberFormat="1" applyFont="1" applyFill="1" applyProtection="1"/>
    <xf numFmtId="200" fontId="6" fillId="0" borderId="0" xfId="70" applyNumberFormat="1" applyFont="1" applyAlignment="1" applyProtection="1">
      <alignment horizontal="center"/>
    </xf>
    <xf numFmtId="191" fontId="27" fillId="0" borderId="0" xfId="68" applyNumberFormat="1" applyFont="1" applyFill="1" applyBorder="1" applyProtection="1"/>
    <xf numFmtId="191" fontId="28" fillId="0" borderId="0" xfId="68" applyNumberFormat="1" applyFont="1" applyFill="1" applyBorder="1" applyProtection="1"/>
    <xf numFmtId="0" fontId="24" fillId="0" borderId="0" xfId="68" applyFont="1" applyFill="1" applyProtection="1"/>
    <xf numFmtId="0" fontId="2" fillId="0" borderId="0" xfId="68" applyFont="1" applyFill="1" applyProtection="1"/>
    <xf numFmtId="0" fontId="23" fillId="0" borderId="0" xfId="68" applyFont="1" applyFill="1" applyProtection="1"/>
    <xf numFmtId="0" fontId="8" fillId="0" borderId="0" xfId="0" applyFont="1" applyFill="1" applyBorder="1" applyAlignment="1" applyProtection="1">
      <alignment vertical="center"/>
    </xf>
    <xf numFmtId="0" fontId="11" fillId="0" borderId="11" xfId="68" applyFont="1" applyFill="1" applyBorder="1" applyAlignment="1" applyProtection="1">
      <alignment horizontal="centerContinuous" vertical="center" wrapText="1"/>
    </xf>
    <xf numFmtId="0" fontId="11" fillId="0" borderId="11" xfId="68" applyFont="1" applyFill="1" applyBorder="1" applyAlignment="1" applyProtection="1">
      <alignment horizontal="center" vertical="center" wrapText="1"/>
    </xf>
    <xf numFmtId="0" fontId="11" fillId="0" borderId="8" xfId="0" applyFont="1" applyFill="1" applyBorder="1" applyAlignment="1" applyProtection="1">
      <alignment horizontal="centerContinuous" vertical="center" wrapText="1"/>
    </xf>
    <xf numFmtId="0" fontId="11" fillId="0" borderId="8" xfId="68" applyFont="1" applyFill="1" applyBorder="1" applyAlignment="1" applyProtection="1">
      <alignment horizontal="centerContinuous" vertical="center" wrapText="1"/>
    </xf>
    <xf numFmtId="0" fontId="11" fillId="0" borderId="12" xfId="0" applyFont="1" applyFill="1" applyBorder="1" applyAlignment="1" applyProtection="1">
      <alignment horizontal="centerContinuous" vertical="center" wrapText="1"/>
    </xf>
    <xf numFmtId="0" fontId="11" fillId="0" borderId="11" xfId="0" applyFont="1" applyFill="1" applyBorder="1" applyAlignment="1" applyProtection="1">
      <alignment horizontal="centerContinuous" vertical="center" wrapText="1"/>
    </xf>
    <xf numFmtId="0" fontId="26" fillId="0" borderId="0" xfId="68" applyFont="1" applyFill="1" applyProtection="1"/>
    <xf numFmtId="0" fontId="11" fillId="0" borderId="8" xfId="68" applyFont="1" applyFill="1" applyBorder="1" applyAlignment="1" applyProtection="1">
      <alignment horizontal="center" vertical="center" wrapText="1"/>
    </xf>
    <xf numFmtId="49" fontId="4" fillId="0" borderId="8" xfId="68" applyNumberFormat="1" applyFont="1" applyFill="1" applyBorder="1" applyAlignment="1" applyProtection="1">
      <alignment horizontal="center"/>
    </xf>
    <xf numFmtId="49" fontId="25" fillId="0" borderId="8" xfId="68" applyNumberFormat="1" applyFont="1" applyFill="1" applyBorder="1" applyAlignment="1" applyProtection="1">
      <alignment horizontal="center"/>
    </xf>
    <xf numFmtId="49" fontId="25" fillId="0" borderId="8" xfId="68" applyNumberFormat="1" applyFont="1" applyFill="1" applyBorder="1" applyAlignment="1" applyProtection="1">
      <alignment horizontal="center" vertical="center" wrapText="1"/>
    </xf>
    <xf numFmtId="49" fontId="25" fillId="24" borderId="8" xfId="68" applyNumberFormat="1" applyFont="1" applyFill="1" applyBorder="1" applyAlignment="1" applyProtection="1">
      <alignment horizontal="center"/>
    </xf>
    <xf numFmtId="49" fontId="34" fillId="0" borderId="8" xfId="68" applyNumberFormat="1" applyFont="1" applyFill="1" applyBorder="1" applyAlignment="1" applyProtection="1">
      <alignment horizontal="center" vertical="center" wrapText="1"/>
    </xf>
    <xf numFmtId="49" fontId="25" fillId="23" borderId="8" xfId="68" applyNumberFormat="1" applyFont="1" applyFill="1" applyBorder="1" applyAlignment="1" applyProtection="1">
      <alignment horizontal="center"/>
    </xf>
    <xf numFmtId="49" fontId="25" fillId="0" borderId="8" xfId="68" applyNumberFormat="1" applyFont="1" applyBorder="1" applyAlignment="1" applyProtection="1">
      <alignment horizontal="center"/>
    </xf>
    <xf numFmtId="0" fontId="33" fillId="0" borderId="8" xfId="0" applyFont="1" applyFill="1" applyBorder="1" applyAlignment="1" applyProtection="1">
      <alignment horizontal="center"/>
    </xf>
    <xf numFmtId="0" fontId="4" fillId="0" borderId="8" xfId="0" applyFont="1" applyFill="1" applyBorder="1" applyAlignment="1" applyProtection="1">
      <alignment horizontal="center"/>
    </xf>
    <xf numFmtId="0" fontId="33" fillId="0" borderId="8" xfId="68" applyFont="1" applyFill="1" applyBorder="1" applyProtection="1">
      <protection locked="0"/>
    </xf>
    <xf numFmtId="200" fontId="32" fillId="23" borderId="8" xfId="68" applyNumberFormat="1" applyFont="1" applyFill="1" applyBorder="1" applyAlignment="1" applyProtection="1">
      <alignment horizontal="right"/>
    </xf>
    <xf numFmtId="200" fontId="8" fillId="0" borderId="0" xfId="68" applyNumberFormat="1" applyFont="1" applyFill="1" applyProtection="1"/>
    <xf numFmtId="49" fontId="25" fillId="25" borderId="8" xfId="68" applyNumberFormat="1" applyFont="1" applyFill="1" applyBorder="1" applyAlignment="1" applyProtection="1">
      <alignment horizontal="center" vertical="center" wrapText="1"/>
    </xf>
    <xf numFmtId="0" fontId="23" fillId="25" borderId="0" xfId="68" applyFont="1" applyFill="1" applyProtection="1"/>
    <xf numFmtId="0" fontId="24" fillId="25" borderId="0" xfId="68" applyFont="1" applyFill="1" applyProtection="1"/>
    <xf numFmtId="0" fontId="2" fillId="25" borderId="0" xfId="68" applyFont="1" applyFill="1" applyProtection="1"/>
    <xf numFmtId="49" fontId="11" fillId="25" borderId="8" xfId="68" applyNumberFormat="1" applyFont="1" applyFill="1" applyBorder="1" applyAlignment="1" applyProtection="1">
      <alignment horizontal="center" vertical="top" wrapText="1"/>
    </xf>
    <xf numFmtId="0" fontId="11" fillId="25" borderId="8" xfId="0" applyFont="1" applyFill="1" applyBorder="1" applyAlignment="1" applyProtection="1">
      <alignment horizontal="centerContinuous" vertical="center" wrapText="1"/>
    </xf>
    <xf numFmtId="0" fontId="21" fillId="25" borderId="0" xfId="68" applyFont="1" applyFill="1" applyProtection="1"/>
    <xf numFmtId="191" fontId="27" fillId="25" borderId="0" xfId="68" applyNumberFormat="1" applyFont="1" applyFill="1" applyBorder="1" applyProtection="1"/>
    <xf numFmtId="0" fontId="8" fillId="25" borderId="0" xfId="68" applyFont="1" applyFill="1" applyProtection="1"/>
    <xf numFmtId="0" fontId="6" fillId="23" borderId="8" xfId="68" applyNumberFormat="1" applyFont="1" applyFill="1" applyBorder="1" applyAlignment="1" applyProtection="1">
      <alignment horizontal="center"/>
    </xf>
    <xf numFmtId="191" fontId="28" fillId="25" borderId="0" xfId="68" applyNumberFormat="1" applyFont="1" applyFill="1" applyBorder="1" applyProtection="1"/>
    <xf numFmtId="0" fontId="6" fillId="0" borderId="0" xfId="68" applyFont="1" applyFill="1" applyProtection="1"/>
    <xf numFmtId="0" fontId="4" fillId="0" borderId="0" xfId="0" applyFont="1" applyFill="1" applyBorder="1" applyAlignment="1" applyProtection="1">
      <alignment vertical="center"/>
    </xf>
    <xf numFmtId="200" fontId="8" fillId="0" borderId="0" xfId="68" applyNumberFormat="1" applyFont="1" applyProtection="1"/>
    <xf numFmtId="200" fontId="13" fillId="0" borderId="8" xfId="68" applyNumberFormat="1" applyFont="1" applyBorder="1" applyProtection="1">
      <protection locked="0"/>
    </xf>
    <xf numFmtId="200" fontId="6" fillId="0" borderId="8" xfId="68" applyNumberFormat="1" applyFont="1" applyFill="1" applyBorder="1" applyProtection="1"/>
    <xf numFmtId="200" fontId="13" fillId="0" borderId="8" xfId="68" applyNumberFormat="1" applyFont="1" applyBorder="1" applyProtection="1"/>
    <xf numFmtId="200" fontId="11" fillId="0" borderId="8" xfId="68" applyNumberFormat="1" applyFont="1" applyBorder="1" applyProtection="1"/>
    <xf numFmtId="200" fontId="8" fillId="0" borderId="8" xfId="68" applyNumberFormat="1" applyFont="1" applyFill="1" applyBorder="1" applyProtection="1"/>
    <xf numFmtId="200" fontId="14" fillId="0" borderId="8" xfId="0" applyNumberFormat="1" applyFont="1" applyFill="1" applyBorder="1" applyAlignment="1">
      <alignment vertical="center"/>
    </xf>
    <xf numFmtId="200" fontId="6" fillId="23" borderId="8" xfId="68" applyNumberFormat="1" applyFont="1" applyFill="1" applyBorder="1" applyProtection="1"/>
    <xf numFmtId="200" fontId="12" fillId="23" borderId="8" xfId="68" applyNumberFormat="1" applyFont="1" applyFill="1" applyBorder="1" applyProtection="1"/>
    <xf numFmtId="200" fontId="8" fillId="0" borderId="0" xfId="68" applyNumberFormat="1" applyFont="1" applyBorder="1" applyProtection="1"/>
    <xf numFmtId="0" fontId="5" fillId="0" borderId="8" xfId="68" applyFont="1" applyFill="1" applyBorder="1" applyAlignment="1" applyProtection="1">
      <alignment horizontal="center" vertical="center" wrapText="1"/>
    </xf>
    <xf numFmtId="191" fontId="5" fillId="0" borderId="8" xfId="68" applyNumberFormat="1" applyFont="1" applyFill="1" applyBorder="1" applyProtection="1"/>
    <xf numFmtId="0" fontId="36" fillId="0" borderId="8" xfId="68" applyFont="1" applyFill="1" applyBorder="1" applyAlignment="1" applyProtection="1">
      <alignment vertical="center" wrapText="1"/>
    </xf>
    <xf numFmtId="191" fontId="36" fillId="0" borderId="8" xfId="68" applyNumberFormat="1" applyFont="1" applyFill="1" applyBorder="1" applyProtection="1">
      <protection locked="0"/>
    </xf>
    <xf numFmtId="191" fontId="5" fillId="0" borderId="8" xfId="68" applyNumberFormat="1" applyFont="1" applyFill="1" applyBorder="1" applyProtection="1">
      <protection locked="0"/>
    </xf>
    <xf numFmtId="191" fontId="37" fillId="0" borderId="8" xfId="68" applyNumberFormat="1" applyFont="1" applyFill="1" applyBorder="1" applyProtection="1">
      <protection locked="0"/>
    </xf>
    <xf numFmtId="0" fontId="5" fillId="25" borderId="8" xfId="68" applyFont="1" applyFill="1" applyBorder="1" applyAlignment="1" applyProtection="1">
      <alignment horizontal="center" vertical="center" wrapText="1"/>
    </xf>
    <xf numFmtId="191" fontId="5" fillId="25" borderId="8" xfId="68" applyNumberFormat="1" applyFont="1" applyFill="1" applyBorder="1" applyProtection="1">
      <protection locked="0"/>
    </xf>
    <xf numFmtId="191" fontId="35" fillId="0" borderId="8" xfId="68" applyNumberFormat="1" applyFont="1" applyFill="1" applyBorder="1" applyProtection="1">
      <protection locked="0"/>
    </xf>
    <xf numFmtId="191" fontId="35" fillId="25" borderId="8" xfId="68" applyNumberFormat="1" applyFont="1" applyFill="1" applyBorder="1" applyProtection="1">
      <protection locked="0"/>
    </xf>
    <xf numFmtId="0" fontId="5" fillId="23" borderId="8" xfId="68" applyFont="1" applyFill="1" applyBorder="1" applyAlignment="1" applyProtection="1">
      <alignment horizontal="center" vertical="center" wrapText="1"/>
    </xf>
    <xf numFmtId="191" fontId="5" fillId="23" borderId="8" xfId="68" applyNumberFormat="1" applyFont="1" applyFill="1" applyBorder="1" applyProtection="1"/>
    <xf numFmtId="191" fontId="38" fillId="0" borderId="8" xfId="0" applyNumberFormat="1" applyFont="1" applyFill="1" applyBorder="1" applyAlignment="1">
      <alignment vertical="center"/>
    </xf>
    <xf numFmtId="191" fontId="39" fillId="0" borderId="8" xfId="0" applyNumberFormat="1" applyFont="1" applyFill="1" applyBorder="1" applyAlignment="1">
      <alignment vertical="center"/>
    </xf>
    <xf numFmtId="191" fontId="40" fillId="0" borderId="8" xfId="0" applyNumberFormat="1" applyFont="1" applyFill="1" applyBorder="1" applyAlignment="1">
      <alignment vertical="center"/>
    </xf>
    <xf numFmtId="0" fontId="35" fillId="0" borderId="8" xfId="68" applyFont="1" applyFill="1" applyBorder="1" applyAlignment="1" applyProtection="1">
      <alignment horizontal="center" vertical="center" wrapText="1"/>
    </xf>
    <xf numFmtId="200" fontId="5" fillId="23" borderId="8" xfId="68" applyNumberFormat="1" applyFont="1" applyFill="1" applyBorder="1" applyAlignment="1" applyProtection="1">
      <alignment horizontal="left"/>
    </xf>
    <xf numFmtId="0" fontId="5" fillId="0" borderId="8" xfId="68" applyFont="1" applyFill="1" applyBorder="1" applyAlignment="1" applyProtection="1">
      <alignment horizontal="left" wrapText="1"/>
    </xf>
    <xf numFmtId="0" fontId="40" fillId="0" borderId="8" xfId="68" applyFont="1" applyFill="1" applyBorder="1" applyAlignment="1" applyProtection="1">
      <alignment vertical="center" wrapText="1"/>
    </xf>
    <xf numFmtId="0" fontId="5" fillId="0" borderId="8" xfId="68" applyFont="1" applyFill="1" applyBorder="1" applyAlignment="1" applyProtection="1">
      <alignment horizontal="left"/>
    </xf>
    <xf numFmtId="0" fontId="5" fillId="0" borderId="8" xfId="68" applyFont="1" applyFill="1" applyBorder="1" applyAlignment="1" applyProtection="1">
      <alignment horizontal="left" vertical="center" wrapText="1"/>
    </xf>
    <xf numFmtId="0" fontId="38" fillId="0" borderId="8" xfId="68" applyFont="1" applyFill="1" applyBorder="1" applyAlignment="1" applyProtection="1">
      <alignment horizontal="left" vertical="center" wrapText="1"/>
    </xf>
    <xf numFmtId="0" fontId="38" fillId="25" borderId="8" xfId="68" applyFont="1" applyFill="1" applyBorder="1" applyAlignment="1" applyProtection="1">
      <alignment horizontal="left" vertical="center" wrapText="1"/>
    </xf>
    <xf numFmtId="0" fontId="40" fillId="0" borderId="8" xfId="68" applyFont="1" applyFill="1" applyBorder="1" applyAlignment="1" applyProtection="1">
      <alignment horizontal="left" vertical="center" wrapText="1"/>
    </xf>
    <xf numFmtId="0" fontId="38" fillId="24" borderId="8" xfId="68" applyFont="1" applyFill="1" applyBorder="1" applyAlignment="1" applyProtection="1">
      <alignment horizontal="center" vertical="center" wrapText="1"/>
    </xf>
    <xf numFmtId="0" fontId="38" fillId="23" borderId="8" xfId="68" applyFont="1" applyFill="1" applyBorder="1" applyAlignment="1" applyProtection="1">
      <alignment horizontal="center" vertical="center" wrapText="1"/>
    </xf>
    <xf numFmtId="0" fontId="38" fillId="0" borderId="8" xfId="68" applyFont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Continuous" vertical="center" wrapText="1"/>
    </xf>
    <xf numFmtId="0" fontId="5" fillId="0" borderId="8" xfId="0" applyFont="1" applyFill="1" applyBorder="1" applyAlignment="1" applyProtection="1">
      <alignment vertical="center" wrapText="1"/>
    </xf>
    <xf numFmtId="0" fontId="5" fillId="0" borderId="8" xfId="0" applyFont="1" applyFill="1" applyBorder="1" applyAlignment="1" applyProtection="1">
      <alignment horizontal="left" vertical="center" wrapText="1"/>
    </xf>
    <xf numFmtId="0" fontId="37" fillId="0" borderId="8" xfId="0" applyFont="1" applyFill="1" applyBorder="1" applyAlignment="1" applyProtection="1">
      <alignment horizontal="left" vertical="center" wrapText="1"/>
    </xf>
    <xf numFmtId="0" fontId="36" fillId="0" borderId="8" xfId="0" applyFont="1" applyFill="1" applyBorder="1" applyAlignment="1" applyProtection="1">
      <alignment vertical="center" wrapText="1"/>
    </xf>
    <xf numFmtId="0" fontId="37" fillId="0" borderId="8" xfId="0" applyFont="1" applyFill="1" applyBorder="1" applyAlignment="1" applyProtection="1">
      <alignment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36" fillId="25" borderId="8" xfId="0" applyNumberFormat="1" applyFont="1" applyFill="1" applyBorder="1" applyAlignment="1">
      <alignment horizontal="left" vertical="center" wrapText="1"/>
    </xf>
    <xf numFmtId="0" fontId="36" fillId="0" borderId="8" xfId="0" applyNumberFormat="1" applyFont="1" applyFill="1" applyBorder="1" applyAlignment="1">
      <alignment horizontal="left" vertical="center" wrapText="1"/>
    </xf>
    <xf numFmtId="200" fontId="41" fillId="23" borderId="8" xfId="68" applyNumberFormat="1" applyFont="1" applyFill="1" applyBorder="1" applyAlignment="1" applyProtection="1">
      <alignment horizontal="left"/>
    </xf>
    <xf numFmtId="0" fontId="35" fillId="0" borderId="8" xfId="68" applyFont="1" applyFill="1" applyBorder="1" applyAlignment="1" applyProtection="1">
      <alignment vertical="center" wrapText="1"/>
    </xf>
    <xf numFmtId="49" fontId="34" fillId="25" borderId="8" xfId="68" applyNumberFormat="1" applyFont="1" applyFill="1" applyBorder="1" applyAlignment="1" applyProtection="1">
      <alignment horizontal="center"/>
    </xf>
    <xf numFmtId="0" fontId="5" fillId="25" borderId="8" xfId="0" applyFont="1" applyFill="1" applyBorder="1" applyAlignment="1" applyProtection="1"/>
    <xf numFmtId="4" fontId="8" fillId="0" borderId="0" xfId="68" applyNumberFormat="1" applyFont="1" applyBorder="1" applyAlignment="1" applyProtection="1">
      <alignment horizontal="centerContinuous" vertical="center"/>
    </xf>
    <xf numFmtId="4" fontId="8" fillId="0" borderId="0" xfId="68" applyNumberFormat="1" applyFont="1" applyProtection="1"/>
    <xf numFmtId="200" fontId="5" fillId="25" borderId="8" xfId="68" applyNumberFormat="1" applyFont="1" applyFill="1" applyBorder="1" applyAlignment="1" applyProtection="1">
      <alignment horizontal="center"/>
    </xf>
    <xf numFmtId="200" fontId="5" fillId="0" borderId="8" xfId="68" applyNumberFormat="1" applyFont="1" applyFill="1" applyBorder="1" applyAlignment="1" applyProtection="1">
      <alignment horizontal="center"/>
    </xf>
    <xf numFmtId="200" fontId="36" fillId="25" borderId="8" xfId="68" applyNumberFormat="1" applyFont="1" applyFill="1" applyBorder="1" applyAlignment="1" applyProtection="1">
      <alignment horizontal="center"/>
    </xf>
    <xf numFmtId="200" fontId="36" fillId="0" borderId="8" xfId="68" applyNumberFormat="1" applyFont="1" applyFill="1" applyBorder="1" applyAlignment="1" applyProtection="1">
      <alignment horizontal="center"/>
    </xf>
    <xf numFmtId="200" fontId="38" fillId="24" borderId="8" xfId="68" applyNumberFormat="1" applyFont="1" applyFill="1" applyBorder="1" applyAlignment="1" applyProtection="1">
      <alignment horizontal="center" vertical="center" wrapText="1"/>
    </xf>
    <xf numFmtId="200" fontId="41" fillId="23" borderId="8" xfId="68" applyNumberFormat="1" applyFont="1" applyFill="1" applyBorder="1" applyAlignment="1" applyProtection="1">
      <alignment horizontal="center"/>
    </xf>
    <xf numFmtId="200" fontId="5" fillId="25" borderId="8" xfId="0" applyNumberFormat="1" applyFont="1" applyFill="1" applyBorder="1" applyAlignment="1" applyProtection="1">
      <alignment horizontal="center"/>
    </xf>
    <xf numFmtId="200" fontId="38" fillId="0" borderId="8" xfId="68" applyNumberFormat="1" applyFont="1" applyBorder="1" applyAlignment="1" applyProtection="1">
      <alignment horizontal="center"/>
    </xf>
    <xf numFmtId="200" fontId="39" fillId="0" borderId="8" xfId="68" applyNumberFormat="1" applyFont="1" applyBorder="1" applyAlignment="1" applyProtection="1">
      <alignment horizontal="center"/>
    </xf>
    <xf numFmtId="200" fontId="37" fillId="0" borderId="8" xfId="68" applyNumberFormat="1" applyFont="1" applyBorder="1" applyAlignment="1" applyProtection="1">
      <alignment horizontal="center"/>
    </xf>
    <xf numFmtId="200" fontId="36" fillId="0" borderId="8" xfId="68" applyNumberFormat="1" applyFont="1" applyBorder="1" applyAlignment="1" applyProtection="1">
      <alignment horizontal="center"/>
    </xf>
    <xf numFmtId="200" fontId="37" fillId="0" borderId="8" xfId="68" applyNumberFormat="1" applyFont="1" applyBorder="1" applyAlignment="1" applyProtection="1">
      <alignment horizontal="center"/>
      <protection locked="0"/>
    </xf>
    <xf numFmtId="200" fontId="40" fillId="25" borderId="8" xfId="0" applyNumberFormat="1" applyFont="1" applyFill="1" applyBorder="1" applyAlignment="1">
      <alignment horizontal="center"/>
    </xf>
    <xf numFmtId="200" fontId="40" fillId="0" borderId="8" xfId="0" applyNumberFormat="1" applyFont="1" applyFill="1" applyBorder="1" applyAlignment="1">
      <alignment horizontal="center"/>
    </xf>
    <xf numFmtId="200" fontId="5" fillId="0" borderId="10" xfId="68" applyNumberFormat="1" applyFont="1" applyFill="1" applyBorder="1" applyAlignment="1" applyProtection="1">
      <alignment horizontal="center"/>
    </xf>
    <xf numFmtId="200" fontId="35" fillId="0" borderId="8" xfId="68" applyNumberFormat="1" applyFont="1" applyFill="1" applyBorder="1" applyAlignment="1" applyProtection="1">
      <alignment horizontal="center"/>
    </xf>
    <xf numFmtId="200" fontId="36" fillId="0" borderId="8" xfId="68" applyNumberFormat="1" applyFont="1" applyFill="1" applyBorder="1" applyAlignment="1" applyProtection="1">
      <alignment horizontal="center"/>
      <protection locked="0"/>
    </xf>
    <xf numFmtId="200" fontId="36" fillId="0" borderId="10" xfId="68" applyNumberFormat="1" applyFont="1" applyFill="1" applyBorder="1" applyAlignment="1" applyProtection="1">
      <alignment horizontal="center"/>
    </xf>
    <xf numFmtId="200" fontId="36" fillId="25" borderId="8" xfId="68" applyNumberFormat="1" applyFont="1" applyFill="1" applyBorder="1" applyAlignment="1" applyProtection="1">
      <alignment horizontal="center"/>
      <protection locked="0"/>
    </xf>
    <xf numFmtId="200" fontId="36" fillId="25" borderId="13" xfId="68" applyNumberFormat="1" applyFont="1" applyFill="1" applyBorder="1" applyAlignment="1" applyProtection="1">
      <alignment horizontal="center"/>
      <protection locked="0"/>
    </xf>
    <xf numFmtId="200" fontId="5" fillId="23" borderId="8" xfId="68" applyNumberFormat="1" applyFont="1" applyFill="1" applyBorder="1" applyAlignment="1" applyProtection="1">
      <alignment horizontal="center"/>
    </xf>
    <xf numFmtId="200" fontId="35" fillId="0" borderId="8" xfId="68" applyNumberFormat="1" applyFont="1" applyFill="1" applyBorder="1" applyAlignment="1" applyProtection="1">
      <alignment horizontal="center"/>
      <protection locked="0"/>
    </xf>
    <xf numFmtId="200" fontId="36" fillId="28" borderId="8" xfId="68" applyNumberFormat="1" applyFont="1" applyFill="1" applyBorder="1" applyAlignment="1" applyProtection="1">
      <alignment horizontal="center"/>
    </xf>
    <xf numFmtId="200" fontId="5" fillId="0" borderId="8" xfId="68" applyNumberFormat="1" applyFont="1" applyFill="1" applyBorder="1" applyAlignment="1" applyProtection="1">
      <alignment horizontal="center"/>
      <protection locked="0"/>
    </xf>
    <xf numFmtId="210" fontId="5" fillId="0" borderId="8" xfId="45" applyNumberFormat="1" applyFont="1" applyFill="1" applyBorder="1" applyAlignment="1" applyProtection="1">
      <alignment horizontal="center"/>
    </xf>
    <xf numFmtId="210" fontId="37" fillId="0" borderId="8" xfId="45" applyNumberFormat="1" applyFont="1" applyFill="1" applyBorder="1" applyAlignment="1" applyProtection="1">
      <alignment horizontal="center"/>
    </xf>
    <xf numFmtId="210" fontId="5" fillId="23" borderId="8" xfId="45" applyNumberFormat="1" applyFont="1" applyFill="1" applyBorder="1" applyAlignment="1" applyProtection="1">
      <alignment horizontal="center"/>
    </xf>
    <xf numFmtId="210" fontId="5" fillId="25" borderId="8" xfId="45" applyNumberFormat="1" applyFont="1" applyFill="1" applyBorder="1" applyAlignment="1" applyProtection="1">
      <alignment horizontal="center"/>
    </xf>
    <xf numFmtId="210" fontId="38" fillId="24" borderId="8" xfId="45" applyNumberFormat="1" applyFont="1" applyFill="1" applyBorder="1" applyAlignment="1" applyProtection="1">
      <alignment horizontal="center" vertical="center" wrapText="1"/>
    </xf>
    <xf numFmtId="210" fontId="41" fillId="23" borderId="8" xfId="45" applyNumberFormat="1" applyFont="1" applyFill="1" applyBorder="1" applyAlignment="1" applyProtection="1">
      <alignment horizontal="center"/>
    </xf>
    <xf numFmtId="210" fontId="41" fillId="28" borderId="8" xfId="45" applyNumberFormat="1" applyFont="1" applyFill="1" applyBorder="1" applyAlignment="1" applyProtection="1">
      <alignment horizontal="center"/>
    </xf>
    <xf numFmtId="0" fontId="33" fillId="25" borderId="8" xfId="68" applyFont="1" applyFill="1" applyBorder="1" applyAlignment="1" applyProtection="1">
      <alignment horizontal="center" vertical="center"/>
      <protection locked="0"/>
    </xf>
    <xf numFmtId="0" fontId="6" fillId="0" borderId="8" xfId="68" applyFont="1" applyFill="1" applyBorder="1" applyAlignment="1" applyProtection="1">
      <alignment horizontal="center" vertical="center"/>
    </xf>
    <xf numFmtId="0" fontId="8" fillId="0" borderId="8" xfId="68" applyFont="1" applyFill="1" applyBorder="1" applyAlignment="1" applyProtection="1">
      <alignment horizontal="center" vertical="center"/>
    </xf>
    <xf numFmtId="0" fontId="6" fillId="25" borderId="8" xfId="68" applyFont="1" applyFill="1" applyBorder="1" applyAlignment="1" applyProtection="1">
      <alignment horizontal="center" vertical="center"/>
    </xf>
    <xf numFmtId="49" fontId="4" fillId="0" borderId="8" xfId="68" applyNumberFormat="1" applyFont="1" applyFill="1" applyBorder="1" applyAlignment="1" applyProtection="1">
      <alignment horizontal="center" vertical="center"/>
    </xf>
    <xf numFmtId="200" fontId="37" fillId="0" borderId="8" xfId="68" applyNumberFormat="1" applyFont="1" applyFill="1" applyBorder="1" applyAlignment="1" applyProtection="1">
      <alignment horizontal="center"/>
    </xf>
    <xf numFmtId="0" fontId="6" fillId="0" borderId="8" xfId="0" applyNumberFormat="1" applyFont="1" applyFill="1" applyBorder="1" applyAlignment="1" applyProtection="1">
      <alignment horizontal="center" vertical="center"/>
    </xf>
    <xf numFmtId="0" fontId="5" fillId="0" borderId="8" xfId="68" applyFont="1" applyFill="1" applyBorder="1" applyAlignment="1" applyProtection="1">
      <alignment vertical="center" wrapText="1"/>
    </xf>
    <xf numFmtId="0" fontId="36" fillId="0" borderId="0" xfId="68" applyFont="1" applyFill="1" applyBorder="1" applyAlignment="1" applyProtection="1">
      <alignment horizontal="left" vertical="center" wrapText="1"/>
    </xf>
    <xf numFmtId="49" fontId="11" fillId="0" borderId="8" xfId="68" applyNumberFormat="1" applyFont="1" applyFill="1" applyBorder="1" applyAlignment="1" applyProtection="1">
      <alignment horizontal="center" vertical="top" wrapText="1"/>
    </xf>
    <xf numFmtId="200" fontId="37" fillId="0" borderId="8" xfId="68" applyNumberFormat="1" applyFont="1" applyFill="1" applyBorder="1" applyAlignment="1" applyProtection="1">
      <alignment horizontal="center"/>
      <protection locked="0"/>
    </xf>
    <xf numFmtId="200" fontId="38" fillId="0" borderId="8" xfId="68" applyNumberFormat="1" applyFont="1" applyFill="1" applyBorder="1" applyAlignment="1" applyProtection="1">
      <alignment horizontal="center"/>
    </xf>
    <xf numFmtId="0" fontId="30" fillId="0" borderId="0" xfId="68" applyFont="1" applyFill="1" applyProtection="1"/>
    <xf numFmtId="210" fontId="5" fillId="28" borderId="8" xfId="45" applyNumberFormat="1" applyFont="1" applyFill="1" applyBorder="1" applyAlignment="1" applyProtection="1">
      <alignment horizontal="center"/>
    </xf>
    <xf numFmtId="210" fontId="37" fillId="28" borderId="8" xfId="45" applyNumberFormat="1" applyFont="1" applyFill="1" applyBorder="1" applyAlignment="1" applyProtection="1">
      <alignment horizontal="center"/>
    </xf>
    <xf numFmtId="0" fontId="40" fillId="28" borderId="8" xfId="68" applyFont="1" applyFill="1" applyBorder="1" applyAlignment="1" applyProtection="1">
      <alignment vertical="center" wrapText="1"/>
    </xf>
    <xf numFmtId="210" fontId="42" fillId="28" borderId="8" xfId="45" applyNumberFormat="1" applyFont="1" applyFill="1" applyBorder="1" applyAlignment="1" applyProtection="1">
      <alignment horizontal="center"/>
    </xf>
    <xf numFmtId="200" fontId="38" fillId="23" borderId="8" xfId="68" applyNumberFormat="1" applyFont="1" applyFill="1" applyBorder="1" applyAlignment="1" applyProtection="1">
      <alignment horizontal="center" wrapText="1"/>
    </xf>
    <xf numFmtId="0" fontId="74" fillId="24" borderId="0" xfId="68" applyFont="1" applyFill="1" applyProtection="1"/>
    <xf numFmtId="0" fontId="8" fillId="0" borderId="0" xfId="68" applyFont="1" applyBorder="1" applyProtection="1"/>
    <xf numFmtId="210" fontId="36" fillId="0" borderId="8" xfId="45" applyNumberFormat="1" applyFont="1" applyFill="1" applyBorder="1" applyAlignment="1" applyProtection="1">
      <alignment horizontal="center"/>
    </xf>
    <xf numFmtId="0" fontId="58" fillId="0" borderId="8" xfId="0" applyNumberFormat="1" applyFont="1" applyFill="1" applyBorder="1" applyAlignment="1" applyProtection="1">
      <alignment horizontal="center" vertical="center"/>
      <protection hidden="1"/>
    </xf>
    <xf numFmtId="0" fontId="59" fillId="0" borderId="0" xfId="68" applyFont="1" applyFill="1" applyProtection="1"/>
    <xf numFmtId="0" fontId="60" fillId="0" borderId="0" xfId="68" applyFont="1" applyFill="1" applyProtection="1"/>
    <xf numFmtId="0" fontId="58" fillId="28" borderId="8" xfId="0" applyNumberFormat="1" applyFont="1" applyFill="1" applyBorder="1" applyAlignment="1" applyProtection="1">
      <alignment horizontal="center" vertical="center"/>
      <protection hidden="1"/>
    </xf>
    <xf numFmtId="49" fontId="61" fillId="0" borderId="8" xfId="68" applyNumberFormat="1" applyFont="1" applyFill="1" applyBorder="1" applyAlignment="1" applyProtection="1">
      <alignment horizontal="center" vertical="center" wrapText="1"/>
    </xf>
    <xf numFmtId="0" fontId="7" fillId="0" borderId="8" xfId="68" applyFont="1" applyFill="1" applyBorder="1" applyAlignment="1" applyProtection="1">
      <alignment horizontal="center" vertical="center"/>
    </xf>
    <xf numFmtId="200" fontId="35" fillId="25" borderId="8" xfId="68" applyNumberFormat="1" applyFont="1" applyFill="1" applyBorder="1" applyAlignment="1" applyProtection="1">
      <alignment horizontal="center"/>
    </xf>
    <xf numFmtId="210" fontId="36" fillId="28" borderId="8" xfId="45" applyNumberFormat="1" applyFont="1" applyFill="1" applyBorder="1" applyAlignment="1" applyProtection="1">
      <alignment horizontal="center"/>
    </xf>
    <xf numFmtId="0" fontId="7" fillId="0" borderId="0" xfId="68" applyFont="1" applyFill="1" applyProtection="1"/>
    <xf numFmtId="0" fontId="7" fillId="0" borderId="8" xfId="0" applyNumberFormat="1" applyFont="1" applyFill="1" applyBorder="1" applyAlignment="1" applyProtection="1">
      <alignment horizontal="center" vertical="center"/>
    </xf>
    <xf numFmtId="210" fontId="35" fillId="28" borderId="8" xfId="45" applyNumberFormat="1" applyFont="1" applyFill="1" applyBorder="1" applyAlignment="1" applyProtection="1">
      <alignment horizontal="center"/>
    </xf>
    <xf numFmtId="200" fontId="6" fillId="0" borderId="0" xfId="70" applyNumberFormat="1" applyFont="1" applyFill="1" applyAlignment="1" applyProtection="1">
      <alignment horizontal="center"/>
    </xf>
    <xf numFmtId="4" fontId="8" fillId="0" borderId="0" xfId="68" applyNumberFormat="1" applyFont="1" applyFill="1" applyProtection="1"/>
    <xf numFmtId="4" fontId="7" fillId="0" borderId="0" xfId="68" applyNumberFormat="1" applyFont="1" applyFill="1" applyProtection="1"/>
    <xf numFmtId="210" fontId="66" fillId="28" borderId="8" xfId="45" applyNumberFormat="1" applyFont="1" applyFill="1" applyBorder="1" applyAlignment="1" applyProtection="1">
      <alignment horizontal="center" vertical="center" wrapText="1"/>
    </xf>
    <xf numFmtId="210" fontId="66" fillId="28" borderId="8" xfId="45" applyNumberFormat="1" applyFont="1" applyFill="1" applyBorder="1" applyAlignment="1" applyProtection="1">
      <alignment horizontal="center" wrapText="1"/>
    </xf>
    <xf numFmtId="191" fontId="8" fillId="25" borderId="0" xfId="68" applyNumberFormat="1" applyFont="1" applyFill="1" applyProtection="1"/>
    <xf numFmtId="0" fontId="36" fillId="26" borderId="14" xfId="0" applyFont="1" applyFill="1" applyBorder="1" applyAlignment="1">
      <alignment horizontal="left" vertical="center" wrapText="1"/>
    </xf>
    <xf numFmtId="0" fontId="36" fillId="26" borderId="0" xfId="0" applyFont="1" applyFill="1" applyBorder="1" applyAlignment="1">
      <alignment horizontal="left" vertical="center" wrapText="1"/>
    </xf>
    <xf numFmtId="0" fontId="6" fillId="0" borderId="0" xfId="0" applyFont="1" applyFill="1" applyAlignment="1" applyProtection="1"/>
    <xf numFmtId="191" fontId="6" fillId="0" borderId="0" xfId="0" applyNumberFormat="1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49" fontId="33" fillId="0" borderId="8" xfId="0" applyNumberFormat="1" applyFont="1" applyFill="1" applyBorder="1" applyAlignment="1">
      <alignment horizontal="center" vertical="center"/>
    </xf>
    <xf numFmtId="0" fontId="4" fillId="0" borderId="0" xfId="69" applyFont="1" applyAlignment="1" applyProtection="1">
      <alignment horizontal="center"/>
    </xf>
    <xf numFmtId="200" fontId="5" fillId="0" borderId="0" xfId="68" applyNumberFormat="1" applyFont="1" applyFill="1" applyAlignment="1" applyProtection="1">
      <alignment horizontal="left" vertical="center"/>
    </xf>
    <xf numFmtId="0" fontId="70" fillId="0" borderId="0" xfId="0" applyFont="1" applyAlignment="1">
      <alignment horizontal="right" vertical="center" wrapText="1"/>
    </xf>
    <xf numFmtId="0" fontId="11" fillId="0" borderId="15" xfId="68" applyFont="1" applyFill="1" applyBorder="1" applyAlignment="1" applyProtection="1">
      <alignment horizontal="center" vertical="center" wrapText="1"/>
    </xf>
    <xf numFmtId="200" fontId="6" fillId="0" borderId="0" xfId="0" applyNumberFormat="1" applyFont="1" applyFill="1" applyAlignment="1" applyProtection="1"/>
    <xf numFmtId="200" fontId="6" fillId="0" borderId="0" xfId="0" applyNumberFormat="1" applyFont="1" applyFill="1" applyBorder="1" applyAlignment="1" applyProtection="1">
      <alignment vertical="center"/>
    </xf>
    <xf numFmtId="212" fontId="75" fillId="0" borderId="0" xfId="59" applyNumberFormat="1" applyFont="1"/>
    <xf numFmtId="212" fontId="75" fillId="29" borderId="0" xfId="59" applyNumberFormat="1" applyFont="1" applyFill="1"/>
    <xf numFmtId="200" fontId="8" fillId="25" borderId="0" xfId="68" applyNumberFormat="1" applyFont="1" applyFill="1" applyProtection="1"/>
    <xf numFmtId="200" fontId="6" fillId="27" borderId="8" xfId="68" applyNumberFormat="1" applyFont="1" applyFill="1" applyBorder="1" applyProtection="1"/>
    <xf numFmtId="200" fontId="13" fillId="27" borderId="8" xfId="68" applyNumberFormat="1" applyFont="1" applyFill="1" applyBorder="1" applyProtection="1">
      <protection locked="0"/>
    </xf>
    <xf numFmtId="200" fontId="11" fillId="27" borderId="8" xfId="68" applyNumberFormat="1" applyFont="1" applyFill="1" applyBorder="1" applyProtection="1"/>
    <xf numFmtId="200" fontId="14" fillId="27" borderId="8" xfId="0" applyNumberFormat="1" applyFont="1" applyFill="1" applyBorder="1" applyAlignment="1"/>
    <xf numFmtId="200" fontId="8" fillId="25" borderId="0" xfId="68" applyNumberFormat="1" applyFont="1" applyFill="1" applyBorder="1" applyProtection="1"/>
    <xf numFmtId="191" fontId="8" fillId="27" borderId="0" xfId="68" applyNumberFormat="1" applyFont="1" applyFill="1" applyBorder="1" applyProtection="1"/>
    <xf numFmtId="191" fontId="8" fillId="27" borderId="0" xfId="68" applyNumberFormat="1" applyFont="1" applyFill="1" applyProtection="1"/>
    <xf numFmtId="0" fontId="8" fillId="27" borderId="0" xfId="68" applyFont="1" applyFill="1" applyProtection="1"/>
    <xf numFmtId="0" fontId="11" fillId="0" borderId="15" xfId="0" applyFont="1" applyFill="1" applyBorder="1" applyAlignment="1" applyProtection="1">
      <alignment horizontal="center" vertical="center" wrapText="1"/>
    </xf>
    <xf numFmtId="0" fontId="6" fillId="25" borderId="0" xfId="68" applyFont="1" applyFill="1" applyAlignment="1" applyProtection="1">
      <alignment horizontal="center" wrapText="1"/>
    </xf>
    <xf numFmtId="0" fontId="70" fillId="0" borderId="0" xfId="0" applyFont="1" applyFill="1" applyAlignment="1">
      <alignment horizontal="right" vertical="center" wrapText="1"/>
    </xf>
    <xf numFmtId="0" fontId="71" fillId="28" borderId="0" xfId="0" applyFont="1" applyFill="1" applyAlignment="1">
      <alignment horizontal="right" vertical="center" wrapText="1"/>
    </xf>
    <xf numFmtId="0" fontId="70" fillId="28" borderId="0" xfId="0" applyFont="1" applyFill="1" applyAlignment="1">
      <alignment horizontal="right" vertical="center" wrapText="1"/>
    </xf>
    <xf numFmtId="191" fontId="8" fillId="0" borderId="0" xfId="68" applyNumberFormat="1" applyFont="1" applyFill="1" applyProtection="1"/>
    <xf numFmtId="200" fontId="38" fillId="25" borderId="8" xfId="68" applyNumberFormat="1" applyFont="1" applyFill="1" applyBorder="1" applyAlignment="1" applyProtection="1">
      <alignment horizontal="center"/>
    </xf>
    <xf numFmtId="200" fontId="37" fillId="25" borderId="8" xfId="68" applyNumberFormat="1" applyFont="1" applyFill="1" applyBorder="1" applyAlignment="1" applyProtection="1">
      <alignment horizontal="center"/>
    </xf>
    <xf numFmtId="200" fontId="37" fillId="25" borderId="8" xfId="68" applyNumberFormat="1" applyFont="1" applyFill="1" applyBorder="1" applyAlignment="1" applyProtection="1">
      <alignment horizontal="center"/>
      <protection locked="0"/>
    </xf>
    <xf numFmtId="4" fontId="6" fillId="25" borderId="0" xfId="68" applyNumberFormat="1" applyFont="1" applyFill="1" applyBorder="1" applyAlignment="1" applyProtection="1">
      <alignment horizontal="centerContinuous" vertical="center"/>
    </xf>
    <xf numFmtId="4" fontId="8" fillId="0" borderId="0" xfId="68" applyNumberFormat="1" applyFont="1" applyFill="1" applyBorder="1" applyAlignment="1" applyProtection="1">
      <alignment horizontal="centerContinuous" vertical="center"/>
    </xf>
    <xf numFmtId="4" fontId="8" fillId="25" borderId="0" xfId="68" applyNumberFormat="1" applyFont="1" applyFill="1" applyBorder="1" applyAlignment="1" applyProtection="1">
      <alignment horizontal="centerContinuous" vertical="center"/>
    </xf>
    <xf numFmtId="4" fontId="55" fillId="29" borderId="8" xfId="54" applyNumberFormat="1" applyFont="1" applyFill="1" applyBorder="1" applyAlignment="1">
      <alignment vertical="center"/>
    </xf>
    <xf numFmtId="4" fontId="8" fillId="0" borderId="0" xfId="68" applyNumberFormat="1" applyFont="1" applyFill="1" applyBorder="1" applyProtection="1"/>
    <xf numFmtId="0" fontId="8" fillId="0" borderId="0" xfId="68" applyFont="1" applyFill="1" applyBorder="1" applyProtection="1"/>
    <xf numFmtId="191" fontId="8" fillId="25" borderId="0" xfId="68" applyNumberFormat="1" applyFont="1" applyFill="1" applyBorder="1" applyAlignment="1" applyProtection="1">
      <alignment horizontal="center"/>
    </xf>
    <xf numFmtId="200" fontId="8" fillId="0" borderId="0" xfId="68" applyNumberFormat="1" applyFont="1" applyFill="1" applyBorder="1" applyProtection="1"/>
    <xf numFmtId="191" fontId="8" fillId="25" borderId="0" xfId="68" applyNumberFormat="1" applyFont="1" applyFill="1" applyBorder="1" applyProtection="1"/>
    <xf numFmtId="4" fontId="55" fillId="29" borderId="8" xfId="56" applyNumberFormat="1" applyFont="1" applyFill="1" applyBorder="1" applyAlignment="1">
      <alignment vertical="center"/>
    </xf>
    <xf numFmtId="191" fontId="8" fillId="25" borderId="0" xfId="68" applyNumberFormat="1" applyFont="1" applyFill="1" applyAlignment="1" applyProtection="1">
      <alignment horizontal="center"/>
    </xf>
    <xf numFmtId="0" fontId="8" fillId="25" borderId="0" xfId="68" applyFont="1" applyFill="1" applyAlignment="1" applyProtection="1">
      <alignment horizontal="center"/>
    </xf>
    <xf numFmtId="0" fontId="4" fillId="0" borderId="0" xfId="68" applyFont="1" applyAlignment="1" applyProtection="1">
      <alignment horizontal="center"/>
    </xf>
    <xf numFmtId="0" fontId="20" fillId="0" borderId="0" xfId="68" applyFont="1" applyFill="1" applyAlignment="1" applyProtection="1">
      <alignment horizontal="center" vertical="center" wrapText="1"/>
    </xf>
    <xf numFmtId="0" fontId="4" fillId="0" borderId="0" xfId="69" applyFont="1" applyAlignment="1" applyProtection="1">
      <alignment horizontal="center"/>
    </xf>
    <xf numFmtId="0" fontId="5" fillId="0" borderId="12" xfId="68" applyFont="1" applyFill="1" applyBorder="1" applyAlignment="1" applyProtection="1">
      <alignment horizontal="center" vertical="center"/>
    </xf>
    <xf numFmtId="0" fontId="5" fillId="0" borderId="16" xfId="68" applyFont="1" applyFill="1" applyBorder="1" applyAlignment="1" applyProtection="1">
      <alignment horizontal="center" vertical="center"/>
    </xf>
    <xf numFmtId="0" fontId="5" fillId="0" borderId="10" xfId="68" applyFont="1" applyFill="1" applyBorder="1" applyAlignment="1" applyProtection="1">
      <alignment horizontal="center" vertical="center"/>
    </xf>
    <xf numFmtId="0" fontId="5" fillId="0" borderId="17" xfId="68" applyFont="1" applyFill="1" applyBorder="1" applyAlignment="1" applyProtection="1">
      <alignment horizontal="center" vertical="center"/>
    </xf>
    <xf numFmtId="0" fontId="8" fillId="0" borderId="0" xfId="68" applyFont="1" applyAlignment="1" applyProtection="1">
      <alignment horizontal="center"/>
    </xf>
    <xf numFmtId="0" fontId="7" fillId="0" borderId="0" xfId="68" applyFont="1" applyFill="1" applyAlignment="1" applyProtection="1">
      <alignment horizontal="center" vertical="center" wrapText="1"/>
    </xf>
    <xf numFmtId="0" fontId="5" fillId="25" borderId="8" xfId="68" applyFont="1" applyFill="1" applyBorder="1" applyAlignment="1" applyProtection="1">
      <alignment horizontal="center" vertical="center"/>
    </xf>
    <xf numFmtId="0" fontId="5" fillId="25" borderId="11" xfId="68" applyFont="1" applyFill="1" applyBorder="1" applyAlignment="1" applyProtection="1">
      <alignment horizontal="center" vertical="center"/>
    </xf>
    <xf numFmtId="0" fontId="9" fillId="0" borderId="8" xfId="68" applyFont="1" applyFill="1" applyBorder="1" applyAlignment="1" applyProtection="1">
      <alignment horizontal="center" vertical="center" wrapText="1"/>
    </xf>
    <xf numFmtId="0" fontId="4" fillId="0" borderId="8" xfId="68" applyFont="1" applyFill="1" applyBorder="1" applyAlignment="1" applyProtection="1">
      <alignment horizontal="center" vertical="center" wrapText="1"/>
    </xf>
    <xf numFmtId="0" fontId="8" fillId="0" borderId="9" xfId="68" applyFont="1" applyFill="1" applyBorder="1" applyAlignment="1" applyProtection="1">
      <alignment horizontal="center"/>
    </xf>
    <xf numFmtId="0" fontId="5" fillId="0" borderId="8" xfId="68" applyFont="1" applyFill="1" applyBorder="1" applyAlignment="1" applyProtection="1">
      <alignment horizontal="center" vertical="center"/>
    </xf>
    <xf numFmtId="0" fontId="5" fillId="0" borderId="0" xfId="68" applyFont="1" applyFill="1" applyAlignment="1" applyProtection="1">
      <alignment horizontal="center" wrapText="1"/>
    </xf>
  </cellXfs>
  <cellStyles count="78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20% – Акцентування1" xfId="7"/>
    <cellStyle name="20% – Акцентування2" xfId="8"/>
    <cellStyle name="20% – Акцентування3" xfId="9"/>
    <cellStyle name="20% – Акцентування4" xfId="10"/>
    <cellStyle name="20% – Акцентування5" xfId="11"/>
    <cellStyle name="20% – Акцентування6" xfId="12"/>
    <cellStyle name="40% — акцент1" xfId="13"/>
    <cellStyle name="40% — акцент2" xfId="14"/>
    <cellStyle name="40% — акцент3" xfId="15"/>
    <cellStyle name="40% — акцент4" xfId="16"/>
    <cellStyle name="40% — акцент5" xfId="17"/>
    <cellStyle name="40% — акцент6" xfId="18"/>
    <cellStyle name="40% – Акцентування1" xfId="19"/>
    <cellStyle name="40% – Акцентування2" xfId="20"/>
    <cellStyle name="40% – Акцентування3" xfId="21"/>
    <cellStyle name="40% – Акцентування4" xfId="22"/>
    <cellStyle name="40% – Акцентування5" xfId="23"/>
    <cellStyle name="40% – Акцентування6" xfId="24"/>
    <cellStyle name="60% — акцент1" xfId="25"/>
    <cellStyle name="60% — акцент2" xfId="26"/>
    <cellStyle name="60% — акцент3" xfId="27"/>
    <cellStyle name="60% — акцент4" xfId="28"/>
    <cellStyle name="60% — акцент5" xfId="29"/>
    <cellStyle name="60% — акцент6" xfId="30"/>
    <cellStyle name="60% – Акцентування1" xfId="31"/>
    <cellStyle name="60% – Акцентування2" xfId="32"/>
    <cellStyle name="60% – Акцентування3" xfId="33"/>
    <cellStyle name="60% – Акцентування4" xfId="34"/>
    <cellStyle name="60% – Акцентування5" xfId="35"/>
    <cellStyle name="60% – Акцентування6" xfId="36"/>
    <cellStyle name="Normal_Доходи" xfId="37"/>
    <cellStyle name="Акцентування1" xfId="38"/>
    <cellStyle name="Акцентування2" xfId="39"/>
    <cellStyle name="Акцентування3" xfId="40"/>
    <cellStyle name="Акцентування4" xfId="41"/>
    <cellStyle name="Акцентування5" xfId="42"/>
    <cellStyle name="Акцентування6" xfId="43"/>
    <cellStyle name="Ввід" xfId="44"/>
    <cellStyle name="Відсотковий" xfId="45" builtinId="5"/>
    <cellStyle name="Добре" xfId="46"/>
    <cellStyle name="Заголовок 1 2" xfId="47"/>
    <cellStyle name="Заголовок 2 2" xfId="48"/>
    <cellStyle name="Заголовок 3 2" xfId="49"/>
    <cellStyle name="Заголовок 4 2" xfId="50"/>
    <cellStyle name="Звичайний" xfId="0" builtinId="0"/>
    <cellStyle name="Звичайний 2" xfId="51"/>
    <cellStyle name="Звичайний 2 2" xfId="52"/>
    <cellStyle name="Звичайний 2 3" xfId="53"/>
    <cellStyle name="Звичайний 2 4" xfId="54"/>
    <cellStyle name="Звичайний 2 5" xfId="55"/>
    <cellStyle name="Звичайний 2 6" xfId="56"/>
    <cellStyle name="Звичайний 2 7" xfId="57"/>
    <cellStyle name="Звичайний 3" xfId="58"/>
    <cellStyle name="Звичайний 4" xfId="59"/>
    <cellStyle name="Зв'язана клітинка" xfId="60"/>
    <cellStyle name="Контрольна клітинка" xfId="61"/>
    <cellStyle name="Назва" xfId="62"/>
    <cellStyle name="Обычный 2" xfId="63"/>
    <cellStyle name="Обычный 2 2" xfId="64"/>
    <cellStyle name="Обычный 2 3" xfId="65"/>
    <cellStyle name="Обычный 3" xfId="66"/>
    <cellStyle name="Обычный 3 2" xfId="67"/>
    <cellStyle name="Обычный_ZV1PIV98" xfId="68"/>
    <cellStyle name="Обычный_Додаток 4" xfId="69"/>
    <cellStyle name="Обычный_Додаток 5" xfId="70"/>
    <cellStyle name="Примечание 2" xfId="71"/>
    <cellStyle name="Примітка 2" xfId="72"/>
    <cellStyle name="Середній" xfId="73"/>
    <cellStyle name="Стиль 1" xfId="74"/>
    <cellStyle name="Текст попередження" xfId="75"/>
    <cellStyle name="Тысячи [0]_Розподіл (2)" xfId="76"/>
    <cellStyle name="Тысячи_Розподіл (2)" xfId="7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4"/>
  <sheetViews>
    <sheetView showGridLines="0" showZeros="0" view="pageBreakPreview" zoomScale="75" zoomScaleNormal="75" zoomScaleSheetLayoutView="75" workbookViewId="0">
      <pane xSplit="3" ySplit="9" topLeftCell="D89" activePane="bottomRight" state="frozen"/>
      <selection pane="topRight" activeCell="D1" sqref="D1"/>
      <selection pane="bottomLeft" activeCell="A10" sqref="A10"/>
      <selection pane="bottomRight" activeCell="D94" sqref="D94"/>
    </sheetView>
  </sheetViews>
  <sheetFormatPr defaultColWidth="7.88671875" defaultRowHeight="15.6" x14ac:dyDescent="0.3"/>
  <cols>
    <col min="1" max="1" width="12.44140625" style="5" customWidth="1"/>
    <col min="2" max="2" width="78.6640625" style="5" customWidth="1"/>
    <col min="3" max="3" width="0.109375" style="5" customWidth="1"/>
    <col min="4" max="4" width="22.5546875" style="5" customWidth="1"/>
    <col min="5" max="5" width="26.33203125" style="5" customWidth="1"/>
    <col min="6" max="6" width="22.6640625" style="5" customWidth="1"/>
    <col min="7" max="7" width="16" style="5" customWidth="1"/>
    <col min="8" max="8" width="22.44140625" style="226" customWidth="1"/>
    <col min="9" max="9" width="22.5546875" style="226" customWidth="1"/>
    <col min="10" max="10" width="20.5546875" style="5" customWidth="1"/>
    <col min="11" max="11" width="12.33203125" style="5" customWidth="1"/>
    <col min="12" max="12" width="20.5546875" style="5" customWidth="1"/>
    <col min="13" max="13" width="22.44140625" style="5" customWidth="1"/>
    <col min="14" max="14" width="20.5546875" style="5" customWidth="1"/>
    <col min="15" max="15" width="13.33203125" style="5" customWidth="1"/>
    <col min="16" max="30" width="7.88671875" style="23" customWidth="1"/>
    <col min="31" max="16384" width="7.88671875" style="5"/>
  </cols>
  <sheetData>
    <row r="1" spans="1:30" s="18" customFormat="1" ht="18" x14ac:dyDescent="0.35">
      <c r="A1" s="248" t="s">
        <v>5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</row>
    <row r="2" spans="1:30" s="19" customFormat="1" ht="20.25" customHeight="1" x14ac:dyDescent="0.35">
      <c r="A2" s="249" t="s">
        <v>68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</row>
    <row r="3" spans="1:30" s="20" customFormat="1" ht="15.75" customHeight="1" x14ac:dyDescent="0.3">
      <c r="A3" s="250" t="s">
        <v>6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</row>
    <row r="4" spans="1:30" s="21" customFormat="1" ht="26.25" customHeight="1" x14ac:dyDescent="0.3">
      <c r="A4" s="250" t="s">
        <v>282</v>
      </c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10"/>
    </row>
    <row r="5" spans="1:30" s="21" customFormat="1" ht="23.25" customHeight="1" x14ac:dyDescent="0.3">
      <c r="A5" s="256" t="s">
        <v>222</v>
      </c>
      <c r="B5" s="256"/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256"/>
      <c r="O5" s="256"/>
    </row>
    <row r="6" spans="1:30" s="1" customFormat="1" ht="20.399999999999999" x14ac:dyDescent="0.3">
      <c r="B6" s="2" t="s">
        <v>135</v>
      </c>
      <c r="C6" s="2"/>
      <c r="D6" s="211"/>
      <c r="E6" s="212"/>
      <c r="F6" s="69"/>
      <c r="H6" s="203"/>
      <c r="I6" s="218"/>
      <c r="J6" s="203"/>
      <c r="K6" s="78"/>
      <c r="L6" s="69"/>
      <c r="N6" s="261" t="s">
        <v>210</v>
      </c>
      <c r="O6" s="261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</row>
    <row r="7" spans="1:30" s="22" customFormat="1" ht="18" customHeight="1" x14ac:dyDescent="0.3">
      <c r="A7" s="259" t="s">
        <v>7</v>
      </c>
      <c r="B7" s="260" t="s">
        <v>8</v>
      </c>
      <c r="C7" s="254" t="s">
        <v>76</v>
      </c>
      <c r="D7" s="252"/>
      <c r="E7" s="252"/>
      <c r="F7" s="252"/>
      <c r="G7" s="253"/>
      <c r="H7" s="257" t="s">
        <v>77</v>
      </c>
      <c r="I7" s="258"/>
      <c r="J7" s="258"/>
      <c r="K7" s="258"/>
      <c r="L7" s="251" t="s">
        <v>78</v>
      </c>
      <c r="M7" s="251"/>
      <c r="N7" s="252"/>
      <c r="O7" s="253"/>
    </row>
    <row r="8" spans="1:30" s="56" customFormat="1" ht="114" customHeight="1" x14ac:dyDescent="0.25">
      <c r="A8" s="259"/>
      <c r="B8" s="260"/>
      <c r="C8" s="50" t="s">
        <v>80</v>
      </c>
      <c r="D8" s="51" t="s">
        <v>259</v>
      </c>
      <c r="E8" s="213" t="s">
        <v>9</v>
      </c>
      <c r="F8" s="51" t="s">
        <v>112</v>
      </c>
      <c r="G8" s="51" t="s">
        <v>226</v>
      </c>
      <c r="H8" s="75" t="s">
        <v>260</v>
      </c>
      <c r="I8" s="75" t="s">
        <v>9</v>
      </c>
      <c r="J8" s="75" t="s">
        <v>198</v>
      </c>
      <c r="K8" s="75" t="s">
        <v>10</v>
      </c>
      <c r="L8" s="53" t="s">
        <v>261</v>
      </c>
      <c r="M8" s="52" t="s">
        <v>9</v>
      </c>
      <c r="N8" s="54" t="s">
        <v>180</v>
      </c>
      <c r="O8" s="55" t="s">
        <v>10</v>
      </c>
    </row>
    <row r="9" spans="1:30" s="3" customFormat="1" ht="13.8" x14ac:dyDescent="0.25">
      <c r="A9" s="16">
        <v>1</v>
      </c>
      <c r="B9" s="16">
        <v>2</v>
      </c>
      <c r="C9" s="15" t="s">
        <v>72</v>
      </c>
      <c r="D9" s="15" t="s">
        <v>72</v>
      </c>
      <c r="E9" s="15" t="s">
        <v>11</v>
      </c>
      <c r="F9" s="15" t="s">
        <v>73</v>
      </c>
      <c r="G9" s="15" t="s">
        <v>12</v>
      </c>
      <c r="H9" s="74" t="s">
        <v>13</v>
      </c>
      <c r="I9" s="74" t="s">
        <v>14</v>
      </c>
      <c r="J9" s="74" t="s">
        <v>15</v>
      </c>
      <c r="K9" s="74" t="s">
        <v>74</v>
      </c>
      <c r="L9" s="15" t="s">
        <v>16</v>
      </c>
      <c r="M9" s="15" t="s">
        <v>71</v>
      </c>
      <c r="N9" s="31" t="s">
        <v>101</v>
      </c>
      <c r="O9" s="15" t="s">
        <v>102</v>
      </c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</row>
    <row r="10" spans="1:30" s="1" customFormat="1" ht="20.25" customHeight="1" x14ac:dyDescent="0.35">
      <c r="A10" s="167">
        <v>10000000</v>
      </c>
      <c r="B10" s="93" t="s">
        <v>17</v>
      </c>
      <c r="C10" s="94" t="e">
        <f>C11+#REF!+C15+C21+#REF!</f>
        <v>#REF!</v>
      </c>
      <c r="D10" s="136">
        <f>D11+D15+D21+D26+D31+D25</f>
        <v>7440168.2274099989</v>
      </c>
      <c r="E10" s="136">
        <f>E11+E15+E21+E26+E31+E25</f>
        <v>7727503.9051200002</v>
      </c>
      <c r="F10" s="136">
        <f>E10-D10</f>
        <v>287335.67771000136</v>
      </c>
      <c r="G10" s="159">
        <f t="shared" ref="G10:G32" si="0">IFERROR(E10/D10,"")</f>
        <v>1.038619513555008</v>
      </c>
      <c r="H10" s="135">
        <f>H11+H15+H21+H26+H31+H14</f>
        <v>6185.56</v>
      </c>
      <c r="I10" s="135">
        <f>I11+I15+I21+I26+I31+I14</f>
        <v>7884.4280099999996</v>
      </c>
      <c r="J10" s="135">
        <f t="shared" ref="J10:J16" si="1">I10-H10</f>
        <v>1698.8680099999992</v>
      </c>
      <c r="K10" s="162">
        <f>IFERROR(I10/H10,"")</f>
        <v>1.274650639554058</v>
      </c>
      <c r="L10" s="136">
        <f t="shared" ref="L10:L19" si="2">D10+H10</f>
        <v>7446353.7874099985</v>
      </c>
      <c r="M10" s="136">
        <f t="shared" ref="M10:M20" si="3">I10+E10</f>
        <v>7735388.3331300002</v>
      </c>
      <c r="N10" s="149">
        <f t="shared" ref="N10:N19" si="4">M10-L10</f>
        <v>289034.54572000168</v>
      </c>
      <c r="O10" s="159">
        <f>IFERROR(M10/L10,"")</f>
        <v>1.0388155806145942</v>
      </c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</row>
    <row r="11" spans="1:30" s="1" customFormat="1" ht="40.5" customHeight="1" x14ac:dyDescent="0.35">
      <c r="A11" s="167">
        <v>11000000</v>
      </c>
      <c r="B11" s="93" t="s">
        <v>56</v>
      </c>
      <c r="C11" s="94">
        <f>C12+C13</f>
        <v>107497.5</v>
      </c>
      <c r="D11" s="136">
        <f>D12+D13</f>
        <v>4540225.2536499994</v>
      </c>
      <c r="E11" s="136">
        <f>E12+E13</f>
        <v>4701890.38301</v>
      </c>
      <c r="F11" s="136">
        <f>E11-D11</f>
        <v>161665.1293600006</v>
      </c>
      <c r="G11" s="159">
        <f t="shared" si="0"/>
        <v>1.0356072926624145</v>
      </c>
      <c r="H11" s="135">
        <f>H12+H13</f>
        <v>0</v>
      </c>
      <c r="I11" s="135">
        <f>I12+I13</f>
        <v>0</v>
      </c>
      <c r="J11" s="135">
        <f>I11-H11</f>
        <v>0</v>
      </c>
      <c r="K11" s="162" t="str">
        <f t="shared" ref="K11:K51" si="5">IFERROR(I11/H11,"")</f>
        <v/>
      </c>
      <c r="L11" s="136">
        <f t="shared" si="2"/>
        <v>4540225.2536499994</v>
      </c>
      <c r="M11" s="136">
        <f t="shared" si="3"/>
        <v>4701890.38301</v>
      </c>
      <c r="N11" s="149">
        <f t="shared" si="4"/>
        <v>161665.1293600006</v>
      </c>
      <c r="O11" s="159">
        <f t="shared" ref="O11:O51" si="6">IFERROR(M11/L11,"")</f>
        <v>1.0356072926624145</v>
      </c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</row>
    <row r="12" spans="1:30" s="195" customFormat="1" ht="21" customHeight="1" x14ac:dyDescent="0.4">
      <c r="A12" s="192">
        <v>11010000</v>
      </c>
      <c r="B12" s="95" t="s">
        <v>188</v>
      </c>
      <c r="C12" s="96">
        <v>106199</v>
      </c>
      <c r="D12" s="151">
        <v>4442054.5716499994</v>
      </c>
      <c r="E12" s="151">
        <v>4597635.0676300004</v>
      </c>
      <c r="F12" s="151">
        <f>E12-D12</f>
        <v>155580.49598000105</v>
      </c>
      <c r="G12" s="186">
        <f t="shared" si="0"/>
        <v>1.0350244449883492</v>
      </c>
      <c r="H12" s="193">
        <v>0</v>
      </c>
      <c r="I12" s="193">
        <v>0</v>
      </c>
      <c r="J12" s="193">
        <f>I12-H12</f>
        <v>0</v>
      </c>
      <c r="K12" s="194" t="str">
        <f t="shared" si="5"/>
        <v/>
      </c>
      <c r="L12" s="138">
        <f t="shared" si="2"/>
        <v>4442054.5716499994</v>
      </c>
      <c r="M12" s="151">
        <f t="shared" si="3"/>
        <v>4597635.0676300004</v>
      </c>
      <c r="N12" s="152">
        <f t="shared" si="4"/>
        <v>155580.49598000105</v>
      </c>
      <c r="O12" s="186">
        <f t="shared" si="6"/>
        <v>1.0350244449883492</v>
      </c>
      <c r="P12" s="178"/>
      <c r="Q12" s="178"/>
      <c r="R12" s="178"/>
      <c r="S12" s="178"/>
      <c r="T12" s="178"/>
      <c r="U12" s="178"/>
      <c r="V12" s="178"/>
      <c r="W12" s="178"/>
      <c r="X12" s="178"/>
      <c r="Y12" s="178"/>
      <c r="Z12" s="178"/>
      <c r="AA12" s="178"/>
      <c r="AB12" s="178"/>
      <c r="AC12" s="178"/>
      <c r="AD12" s="178"/>
    </row>
    <row r="13" spans="1:30" s="195" customFormat="1" ht="24" customHeight="1" x14ac:dyDescent="0.4">
      <c r="A13" s="192">
        <v>11020000</v>
      </c>
      <c r="B13" s="95" t="s">
        <v>69</v>
      </c>
      <c r="C13" s="96">
        <v>1298.5</v>
      </c>
      <c r="D13" s="151">
        <v>98170.682000000001</v>
      </c>
      <c r="E13" s="151">
        <v>104255.31538</v>
      </c>
      <c r="F13" s="151">
        <f>E13-D13</f>
        <v>6084.6333799999993</v>
      </c>
      <c r="G13" s="186">
        <f t="shared" si="0"/>
        <v>1.0619801478001345</v>
      </c>
      <c r="H13" s="193"/>
      <c r="I13" s="193">
        <v>0</v>
      </c>
      <c r="J13" s="193">
        <f>I13-H13</f>
        <v>0</v>
      </c>
      <c r="K13" s="194" t="str">
        <f t="shared" si="5"/>
        <v/>
      </c>
      <c r="L13" s="138">
        <f t="shared" si="2"/>
        <v>98170.682000000001</v>
      </c>
      <c r="M13" s="151">
        <f t="shared" si="3"/>
        <v>104255.31538</v>
      </c>
      <c r="N13" s="152">
        <f t="shared" si="4"/>
        <v>6084.6333799999993</v>
      </c>
      <c r="O13" s="186">
        <f t="shared" si="6"/>
        <v>1.0619801478001345</v>
      </c>
      <c r="P13" s="178"/>
      <c r="Q13" s="178"/>
      <c r="R13" s="178"/>
      <c r="S13" s="178"/>
      <c r="T13" s="178"/>
      <c r="U13" s="178"/>
      <c r="V13" s="178"/>
      <c r="W13" s="178"/>
      <c r="X13" s="178"/>
      <c r="Y13" s="178"/>
      <c r="Z13" s="178"/>
      <c r="AA13" s="178"/>
      <c r="AB13" s="178"/>
      <c r="AC13" s="178"/>
      <c r="AD13" s="178"/>
    </row>
    <row r="14" spans="1:30" s="1" customFormat="1" ht="24" hidden="1" customHeight="1" x14ac:dyDescent="0.4">
      <c r="A14" s="167" t="s">
        <v>204</v>
      </c>
      <c r="B14" s="93" t="s">
        <v>203</v>
      </c>
      <c r="C14" s="96"/>
      <c r="D14" s="156">
        <v>0</v>
      </c>
      <c r="E14" s="156">
        <v>0</v>
      </c>
      <c r="F14" s="156"/>
      <c r="G14" s="159" t="str">
        <f t="shared" si="0"/>
        <v/>
      </c>
      <c r="H14" s="135">
        <v>0</v>
      </c>
      <c r="I14" s="135">
        <v>0</v>
      </c>
      <c r="J14" s="135">
        <f>I14-H14</f>
        <v>0</v>
      </c>
      <c r="K14" s="162" t="str">
        <f t="shared" si="5"/>
        <v/>
      </c>
      <c r="L14" s="138">
        <f t="shared" si="2"/>
        <v>0</v>
      </c>
      <c r="M14" s="151">
        <f t="shared" si="3"/>
        <v>0</v>
      </c>
      <c r="N14" s="152">
        <f>M14-L14</f>
        <v>0</v>
      </c>
      <c r="O14" s="159" t="str">
        <f t="shared" si="6"/>
        <v/>
      </c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</row>
    <row r="15" spans="1:30" s="1" customFormat="1" ht="43.5" customHeight="1" x14ac:dyDescent="0.35">
      <c r="A15" s="167">
        <v>13000000</v>
      </c>
      <c r="B15" s="93" t="s">
        <v>164</v>
      </c>
      <c r="C15" s="97" t="e">
        <f>C16+#REF!+#REF!+C19</f>
        <v>#REF!</v>
      </c>
      <c r="D15" s="136">
        <f>SUM(D16:D20)</f>
        <v>41248.923880000002</v>
      </c>
      <c r="E15" s="136">
        <f>SUM(E16:E20)</f>
        <v>42853.612439999997</v>
      </c>
      <c r="F15" s="136">
        <f>E15-D15</f>
        <v>1604.6885599999951</v>
      </c>
      <c r="G15" s="159">
        <f t="shared" si="0"/>
        <v>1.0389025557289278</v>
      </c>
      <c r="H15" s="135">
        <f>SUM(H16:H20)</f>
        <v>0</v>
      </c>
      <c r="I15" s="135">
        <f>SUM(I16:I20)</f>
        <v>0</v>
      </c>
      <c r="J15" s="135">
        <f t="shared" si="1"/>
        <v>0</v>
      </c>
      <c r="K15" s="162" t="str">
        <f t="shared" si="5"/>
        <v/>
      </c>
      <c r="L15" s="136">
        <f t="shared" si="2"/>
        <v>41248.923880000002</v>
      </c>
      <c r="M15" s="136">
        <f t="shared" si="3"/>
        <v>42853.612439999997</v>
      </c>
      <c r="N15" s="149">
        <f t="shared" si="4"/>
        <v>1604.6885599999951</v>
      </c>
      <c r="O15" s="159">
        <f t="shared" si="6"/>
        <v>1.0389025557289278</v>
      </c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</row>
    <row r="16" spans="1:30" s="195" customFormat="1" ht="42.75" customHeight="1" x14ac:dyDescent="0.4">
      <c r="A16" s="192">
        <v>13010000</v>
      </c>
      <c r="B16" s="95" t="s">
        <v>165</v>
      </c>
      <c r="C16" s="96">
        <v>1</v>
      </c>
      <c r="D16" s="151">
        <v>24803.14284</v>
      </c>
      <c r="E16" s="151">
        <v>26165.196179999999</v>
      </c>
      <c r="F16" s="151">
        <f>E16-D16</f>
        <v>1362.0533399999986</v>
      </c>
      <c r="G16" s="186">
        <f t="shared" si="0"/>
        <v>1.0549145464664025</v>
      </c>
      <c r="H16" s="137">
        <v>0</v>
      </c>
      <c r="I16" s="137">
        <v>0</v>
      </c>
      <c r="J16" s="137">
        <f t="shared" si="1"/>
        <v>0</v>
      </c>
      <c r="K16" s="194" t="str">
        <f t="shared" si="5"/>
        <v/>
      </c>
      <c r="L16" s="138">
        <f t="shared" si="2"/>
        <v>24803.14284</v>
      </c>
      <c r="M16" s="151">
        <f t="shared" si="3"/>
        <v>26165.196179999999</v>
      </c>
      <c r="N16" s="152">
        <f t="shared" si="4"/>
        <v>1362.0533399999986</v>
      </c>
      <c r="O16" s="186">
        <f t="shared" si="6"/>
        <v>1.0549145464664025</v>
      </c>
      <c r="P16" s="178"/>
      <c r="Q16" s="178"/>
      <c r="R16" s="178"/>
      <c r="S16" s="178"/>
      <c r="T16" s="178"/>
      <c r="U16" s="178"/>
      <c r="V16" s="178"/>
      <c r="W16" s="178"/>
      <c r="X16" s="178"/>
      <c r="Y16" s="178"/>
      <c r="Z16" s="178"/>
      <c r="AA16" s="178"/>
      <c r="AB16" s="178"/>
      <c r="AC16" s="178"/>
      <c r="AD16" s="178"/>
    </row>
    <row r="17" spans="1:30" s="195" customFormat="1" ht="32.25" customHeight="1" x14ac:dyDescent="0.4">
      <c r="A17" s="192">
        <v>13020000</v>
      </c>
      <c r="B17" s="95" t="s">
        <v>166</v>
      </c>
      <c r="C17" s="96"/>
      <c r="D17" s="151">
        <v>6010.2</v>
      </c>
      <c r="E17" s="151">
        <v>6070.2785300000005</v>
      </c>
      <c r="F17" s="151">
        <f>E17-D17</f>
        <v>60.078530000000683</v>
      </c>
      <c r="G17" s="186">
        <f t="shared" si="0"/>
        <v>1.0099960949718811</v>
      </c>
      <c r="H17" s="137">
        <v>0</v>
      </c>
      <c r="I17" s="137">
        <v>0</v>
      </c>
      <c r="J17" s="137"/>
      <c r="K17" s="194" t="str">
        <f t="shared" si="5"/>
        <v/>
      </c>
      <c r="L17" s="138">
        <f t="shared" si="2"/>
        <v>6010.2</v>
      </c>
      <c r="M17" s="151">
        <f t="shared" si="3"/>
        <v>6070.2785300000005</v>
      </c>
      <c r="N17" s="152">
        <f t="shared" si="4"/>
        <v>60.078530000000683</v>
      </c>
      <c r="O17" s="186">
        <f t="shared" si="6"/>
        <v>1.0099960949718811</v>
      </c>
      <c r="P17" s="178"/>
      <c r="Q17" s="178"/>
      <c r="R17" s="178"/>
      <c r="S17" s="178"/>
      <c r="T17" s="178"/>
      <c r="U17" s="178"/>
      <c r="V17" s="178"/>
      <c r="W17" s="178"/>
      <c r="X17" s="178"/>
      <c r="Y17" s="178"/>
      <c r="Z17" s="178"/>
      <c r="AA17" s="178"/>
      <c r="AB17" s="178"/>
      <c r="AC17" s="178"/>
      <c r="AD17" s="178"/>
    </row>
    <row r="18" spans="1:30" s="195" customFormat="1" ht="43.5" customHeight="1" x14ac:dyDescent="0.4">
      <c r="A18" s="192">
        <v>13030000</v>
      </c>
      <c r="B18" s="95" t="s">
        <v>247</v>
      </c>
      <c r="C18" s="95"/>
      <c r="D18" s="151">
        <v>6261.12104</v>
      </c>
      <c r="E18" s="151">
        <v>6805.9077800000005</v>
      </c>
      <c r="F18" s="151">
        <f>E18-D18</f>
        <v>544.78674000000046</v>
      </c>
      <c r="G18" s="186">
        <f t="shared" si="0"/>
        <v>1.0870110538543432</v>
      </c>
      <c r="H18" s="137">
        <v>0</v>
      </c>
      <c r="I18" s="137">
        <v>0</v>
      </c>
      <c r="J18" s="137"/>
      <c r="K18" s="194" t="str">
        <f t="shared" si="5"/>
        <v/>
      </c>
      <c r="L18" s="138">
        <f t="shared" si="2"/>
        <v>6261.12104</v>
      </c>
      <c r="M18" s="151">
        <f t="shared" si="3"/>
        <v>6805.9077800000005</v>
      </c>
      <c r="N18" s="152">
        <f t="shared" si="4"/>
        <v>544.78674000000046</v>
      </c>
      <c r="O18" s="186">
        <f t="shared" si="6"/>
        <v>1.0870110538543432</v>
      </c>
      <c r="P18" s="178"/>
      <c r="Q18" s="178"/>
      <c r="R18" s="178"/>
      <c r="S18" s="178"/>
      <c r="T18" s="178"/>
      <c r="U18" s="178"/>
      <c r="V18" s="178"/>
      <c r="W18" s="178"/>
      <c r="X18" s="178"/>
      <c r="Y18" s="178"/>
      <c r="Z18" s="178"/>
      <c r="AA18" s="178"/>
      <c r="AB18" s="178"/>
      <c r="AC18" s="178"/>
      <c r="AD18" s="178"/>
    </row>
    <row r="19" spans="1:30" s="195" customFormat="1" ht="42" customHeight="1" x14ac:dyDescent="0.4">
      <c r="A19" s="192">
        <v>13040000</v>
      </c>
      <c r="B19" s="95" t="s">
        <v>208</v>
      </c>
      <c r="C19" s="96"/>
      <c r="D19" s="151">
        <v>4174.46</v>
      </c>
      <c r="E19" s="151">
        <v>3812.2299500000004</v>
      </c>
      <c r="F19" s="151">
        <f>E19-D19</f>
        <v>-362.23004999999966</v>
      </c>
      <c r="G19" s="186">
        <f t="shared" si="0"/>
        <v>0.91322708805450292</v>
      </c>
      <c r="H19" s="137">
        <v>0</v>
      </c>
      <c r="I19" s="137">
        <v>0</v>
      </c>
      <c r="J19" s="137">
        <f>I19-H19</f>
        <v>0</v>
      </c>
      <c r="K19" s="194" t="str">
        <f t="shared" si="5"/>
        <v/>
      </c>
      <c r="L19" s="138">
        <f t="shared" si="2"/>
        <v>4174.46</v>
      </c>
      <c r="M19" s="151">
        <f t="shared" si="3"/>
        <v>3812.2299500000004</v>
      </c>
      <c r="N19" s="152">
        <f t="shared" si="4"/>
        <v>-362.23004999999966</v>
      </c>
      <c r="O19" s="186">
        <f t="shared" si="6"/>
        <v>0.91322708805450292</v>
      </c>
      <c r="P19" s="178"/>
      <c r="Q19" s="178"/>
      <c r="R19" s="178"/>
      <c r="S19" s="178"/>
      <c r="T19" s="178"/>
      <c r="U19" s="178"/>
      <c r="V19" s="178"/>
      <c r="W19" s="178"/>
      <c r="X19" s="178"/>
      <c r="Y19" s="178"/>
      <c r="Z19" s="178"/>
      <c r="AA19" s="178"/>
      <c r="AB19" s="178"/>
      <c r="AC19" s="178"/>
      <c r="AD19" s="178"/>
    </row>
    <row r="20" spans="1:30" s="1" customFormat="1" ht="26.25" hidden="1" customHeight="1" x14ac:dyDescent="0.4">
      <c r="A20" s="168">
        <v>13070000</v>
      </c>
      <c r="B20" s="95" t="s">
        <v>91</v>
      </c>
      <c r="C20" s="96"/>
      <c r="D20" s="151">
        <v>0</v>
      </c>
      <c r="E20" s="151">
        <v>0</v>
      </c>
      <c r="F20" s="151"/>
      <c r="G20" s="160" t="str">
        <f t="shared" si="0"/>
        <v/>
      </c>
      <c r="H20" s="137">
        <v>0</v>
      </c>
      <c r="I20" s="137">
        <v>0</v>
      </c>
      <c r="J20" s="137"/>
      <c r="K20" s="180" t="str">
        <f t="shared" si="5"/>
        <v/>
      </c>
      <c r="L20" s="138"/>
      <c r="M20" s="151">
        <f t="shared" si="3"/>
        <v>0</v>
      </c>
      <c r="N20" s="152"/>
      <c r="O20" s="160" t="str">
        <f t="shared" si="6"/>
        <v/>
      </c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</row>
    <row r="21" spans="1:30" s="1" customFormat="1" ht="27.75" customHeight="1" x14ac:dyDescent="0.35">
      <c r="A21" s="167">
        <v>14000000</v>
      </c>
      <c r="B21" s="93" t="s">
        <v>57</v>
      </c>
      <c r="C21" s="97" t="e">
        <f>C24+#REF!</f>
        <v>#REF!</v>
      </c>
      <c r="D21" s="136">
        <f>D24+D23+D22</f>
        <v>737786.64544999995</v>
      </c>
      <c r="E21" s="136">
        <f>E22+E23+E24</f>
        <v>770375.10180999991</v>
      </c>
      <c r="F21" s="136">
        <f t="shared" ref="F21:F32" si="7">E21-D21</f>
        <v>32588.456359999953</v>
      </c>
      <c r="G21" s="159">
        <f t="shared" si="0"/>
        <v>1.0441705695826511</v>
      </c>
      <c r="H21" s="135">
        <f>((H24+H23+H22)/1000)/1000</f>
        <v>0</v>
      </c>
      <c r="I21" s="135">
        <f>((I24+I23+I22)/1000)/1000</f>
        <v>0</v>
      </c>
      <c r="J21" s="135">
        <f>J24+J23+J22</f>
        <v>0</v>
      </c>
      <c r="K21" s="162" t="str">
        <f t="shared" si="5"/>
        <v/>
      </c>
      <c r="L21" s="136">
        <f>L24+L23+L22</f>
        <v>737786.64544999995</v>
      </c>
      <c r="M21" s="136">
        <f>M24+M23+M22</f>
        <v>770375.10181000002</v>
      </c>
      <c r="N21" s="149">
        <f t="shared" ref="N21:N29" si="8">M21-L21</f>
        <v>32588.456360000069</v>
      </c>
      <c r="O21" s="159">
        <f t="shared" si="6"/>
        <v>1.0441705695826513</v>
      </c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</row>
    <row r="22" spans="1:30" s="195" customFormat="1" ht="49.5" customHeight="1" x14ac:dyDescent="0.4">
      <c r="A22" s="196">
        <v>14020000</v>
      </c>
      <c r="B22" s="95" t="s">
        <v>134</v>
      </c>
      <c r="C22" s="96"/>
      <c r="D22" s="151">
        <v>45953.649680000002</v>
      </c>
      <c r="E22" s="151">
        <v>42126.25778</v>
      </c>
      <c r="F22" s="151">
        <f t="shared" si="7"/>
        <v>-3827.3919000000024</v>
      </c>
      <c r="G22" s="186">
        <f t="shared" si="0"/>
        <v>0.91671190587358797</v>
      </c>
      <c r="H22" s="153">
        <v>0</v>
      </c>
      <c r="I22" s="153">
        <v>0</v>
      </c>
      <c r="J22" s="153"/>
      <c r="K22" s="194" t="str">
        <f t="shared" si="5"/>
        <v/>
      </c>
      <c r="L22" s="151">
        <f t="shared" ref="L22:L53" si="9">D22+H22</f>
        <v>45953.649680000002</v>
      </c>
      <c r="M22" s="151">
        <f t="shared" ref="M22:M53" si="10">I22+E22</f>
        <v>42126.25778</v>
      </c>
      <c r="N22" s="151">
        <f t="shared" si="8"/>
        <v>-3827.3919000000024</v>
      </c>
      <c r="O22" s="186">
        <f t="shared" si="6"/>
        <v>0.91671190587358797</v>
      </c>
      <c r="P22" s="178"/>
      <c r="Q22" s="178"/>
      <c r="R22" s="178"/>
      <c r="S22" s="178"/>
      <c r="T22" s="178"/>
      <c r="U22" s="178"/>
      <c r="V22" s="178"/>
      <c r="W22" s="178"/>
      <c r="X22" s="178"/>
      <c r="Y22" s="178"/>
      <c r="Z22" s="178"/>
      <c r="AA22" s="178"/>
      <c r="AB22" s="178"/>
      <c r="AC22" s="178"/>
      <c r="AD22" s="178"/>
    </row>
    <row r="23" spans="1:30" s="195" customFormat="1" ht="48" customHeight="1" x14ac:dyDescent="0.4">
      <c r="A23" s="196">
        <v>14030000</v>
      </c>
      <c r="B23" s="95" t="s">
        <v>167</v>
      </c>
      <c r="C23" s="96"/>
      <c r="D23" s="151">
        <v>333512.15476999996</v>
      </c>
      <c r="E23" s="151">
        <v>352684.49038999999</v>
      </c>
      <c r="F23" s="151">
        <f t="shared" si="7"/>
        <v>19172.335620000027</v>
      </c>
      <c r="G23" s="186">
        <f t="shared" si="0"/>
        <v>1.0574861675827731</v>
      </c>
      <c r="H23" s="153">
        <v>0</v>
      </c>
      <c r="I23" s="153">
        <v>0</v>
      </c>
      <c r="J23" s="153"/>
      <c r="K23" s="194" t="str">
        <f t="shared" si="5"/>
        <v/>
      </c>
      <c r="L23" s="151">
        <f t="shared" si="9"/>
        <v>333512.15476999996</v>
      </c>
      <c r="M23" s="151">
        <f t="shared" si="10"/>
        <v>352684.49038999999</v>
      </c>
      <c r="N23" s="151">
        <f t="shared" si="8"/>
        <v>19172.335620000027</v>
      </c>
      <c r="O23" s="186">
        <f t="shared" si="6"/>
        <v>1.0574861675827731</v>
      </c>
      <c r="P23" s="178"/>
      <c r="Q23" s="178"/>
      <c r="R23" s="178"/>
      <c r="S23" s="178"/>
      <c r="T23" s="178"/>
      <c r="U23" s="178"/>
      <c r="V23" s="178"/>
      <c r="W23" s="178"/>
      <c r="X23" s="178"/>
      <c r="Y23" s="178"/>
      <c r="Z23" s="178"/>
      <c r="AA23" s="178"/>
      <c r="AB23" s="178"/>
      <c r="AC23" s="178"/>
      <c r="AD23" s="178"/>
    </row>
    <row r="24" spans="1:30" s="195" customFormat="1" ht="64.5" customHeight="1" x14ac:dyDescent="0.4">
      <c r="A24" s="196">
        <v>14040000</v>
      </c>
      <c r="B24" s="95" t="s">
        <v>168</v>
      </c>
      <c r="C24" s="96" t="e">
        <f>#REF!+#REF!+#REF!+#REF!+#REF!</f>
        <v>#REF!</v>
      </c>
      <c r="D24" s="151">
        <v>358320.84100000001</v>
      </c>
      <c r="E24" s="151">
        <v>375564.35363999999</v>
      </c>
      <c r="F24" s="151">
        <f t="shared" si="7"/>
        <v>17243.512639999972</v>
      </c>
      <c r="G24" s="186">
        <f t="shared" si="0"/>
        <v>1.0481231083067255</v>
      </c>
      <c r="H24" s="153">
        <v>0</v>
      </c>
      <c r="I24" s="153">
        <v>0</v>
      </c>
      <c r="J24" s="153">
        <f>I24-H24</f>
        <v>0</v>
      </c>
      <c r="K24" s="194" t="str">
        <f t="shared" si="5"/>
        <v/>
      </c>
      <c r="L24" s="151">
        <f t="shared" si="9"/>
        <v>358320.84100000001</v>
      </c>
      <c r="M24" s="151">
        <f t="shared" si="10"/>
        <v>375564.35363999999</v>
      </c>
      <c r="N24" s="151">
        <f t="shared" si="8"/>
        <v>17243.512639999972</v>
      </c>
      <c r="O24" s="186">
        <f t="shared" si="6"/>
        <v>1.0481231083067255</v>
      </c>
      <c r="P24" s="178"/>
      <c r="Q24" s="178"/>
      <c r="R24" s="178"/>
      <c r="S24" s="178"/>
      <c r="T24" s="178"/>
      <c r="U24" s="178"/>
      <c r="V24" s="178"/>
      <c r="W24" s="178"/>
      <c r="X24" s="178"/>
      <c r="Y24" s="178"/>
      <c r="Z24" s="178"/>
      <c r="AA24" s="178"/>
      <c r="AB24" s="178"/>
      <c r="AC24" s="178"/>
      <c r="AD24" s="178"/>
    </row>
    <row r="25" spans="1:30" s="1" customFormat="1" ht="42.75" hidden="1" customHeight="1" x14ac:dyDescent="0.4">
      <c r="A25" s="172">
        <v>16000000</v>
      </c>
      <c r="B25" s="173" t="s">
        <v>205</v>
      </c>
      <c r="C25" s="98"/>
      <c r="D25" s="156">
        <v>0</v>
      </c>
      <c r="E25" s="156">
        <v>0</v>
      </c>
      <c r="F25" s="156">
        <f t="shared" si="7"/>
        <v>0</v>
      </c>
      <c r="G25" s="159" t="str">
        <f t="shared" si="0"/>
        <v/>
      </c>
      <c r="H25" s="153"/>
      <c r="I25" s="153"/>
      <c r="J25" s="153"/>
      <c r="K25" s="162" t="str">
        <f t="shared" si="5"/>
        <v/>
      </c>
      <c r="L25" s="151">
        <f t="shared" si="9"/>
        <v>0</v>
      </c>
      <c r="M25" s="158">
        <f t="shared" si="10"/>
        <v>0</v>
      </c>
      <c r="N25" s="158">
        <f>M25-L25</f>
        <v>0</v>
      </c>
      <c r="O25" s="159" t="str">
        <f t="shared" si="6"/>
        <v/>
      </c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</row>
    <row r="26" spans="1:30" s="1" customFormat="1" ht="64.5" customHeight="1" x14ac:dyDescent="0.35">
      <c r="A26" s="167">
        <v>18000000</v>
      </c>
      <c r="B26" s="173" t="s">
        <v>248</v>
      </c>
      <c r="C26" s="173"/>
      <c r="D26" s="136">
        <f>SUM(D27:D30)</f>
        <v>2120903.9044300001</v>
      </c>
      <c r="E26" s="136">
        <f>SUM(E27:E30)</f>
        <v>2212382.0278599998</v>
      </c>
      <c r="F26" s="136">
        <f t="shared" si="7"/>
        <v>91478.123429999687</v>
      </c>
      <c r="G26" s="159">
        <f t="shared" si="0"/>
        <v>1.0431316681717293</v>
      </c>
      <c r="H26" s="135">
        <f>(H27+H28+H29+H30)/1000</f>
        <v>0</v>
      </c>
      <c r="I26" s="135">
        <f>(I27+I28+I29+I30)/1000</f>
        <v>0</v>
      </c>
      <c r="J26" s="135">
        <f t="shared" ref="J26:J34" si="11">I26-H26</f>
        <v>0</v>
      </c>
      <c r="K26" s="162" t="str">
        <f t="shared" si="5"/>
        <v/>
      </c>
      <c r="L26" s="136">
        <f t="shared" si="9"/>
        <v>2120903.9044300001</v>
      </c>
      <c r="M26" s="136">
        <f t="shared" si="10"/>
        <v>2212382.0278599998</v>
      </c>
      <c r="N26" s="149">
        <f t="shared" si="8"/>
        <v>91478.123429999687</v>
      </c>
      <c r="O26" s="159">
        <f t="shared" si="6"/>
        <v>1.0431316681717293</v>
      </c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</row>
    <row r="27" spans="1:30" s="195" customFormat="1" ht="29.25" customHeight="1" x14ac:dyDescent="0.4">
      <c r="A27" s="192">
        <v>18010000</v>
      </c>
      <c r="B27" s="95" t="s">
        <v>169</v>
      </c>
      <c r="C27" s="108"/>
      <c r="D27" s="151">
        <v>966256.34375</v>
      </c>
      <c r="E27" s="151">
        <v>1034520.07415</v>
      </c>
      <c r="F27" s="151">
        <f t="shared" si="7"/>
        <v>68263.7304</v>
      </c>
      <c r="G27" s="186">
        <f t="shared" si="0"/>
        <v>1.0706476400817937</v>
      </c>
      <c r="H27" s="154">
        <v>0</v>
      </c>
      <c r="I27" s="154">
        <v>0</v>
      </c>
      <c r="J27" s="154">
        <f>I27-H27</f>
        <v>0</v>
      </c>
      <c r="K27" s="194" t="str">
        <f t="shared" si="5"/>
        <v/>
      </c>
      <c r="L27" s="138">
        <f t="shared" si="9"/>
        <v>966256.34375</v>
      </c>
      <c r="M27" s="138">
        <f t="shared" si="10"/>
        <v>1034520.07415</v>
      </c>
      <c r="N27" s="138">
        <f t="shared" si="8"/>
        <v>68263.7304</v>
      </c>
      <c r="O27" s="186">
        <f t="shared" si="6"/>
        <v>1.0706476400817937</v>
      </c>
      <c r="P27" s="178"/>
      <c r="Q27" s="178"/>
      <c r="R27" s="178"/>
      <c r="S27" s="178"/>
      <c r="T27" s="178"/>
      <c r="U27" s="178"/>
      <c r="V27" s="178"/>
      <c r="W27" s="178"/>
      <c r="X27" s="178"/>
      <c r="Y27" s="178"/>
      <c r="Z27" s="178"/>
      <c r="AA27" s="178"/>
      <c r="AB27" s="178"/>
      <c r="AC27" s="178"/>
      <c r="AD27" s="178"/>
    </row>
    <row r="28" spans="1:30" s="195" customFormat="1" ht="36" customHeight="1" x14ac:dyDescent="0.4">
      <c r="A28" s="192">
        <v>18020000</v>
      </c>
      <c r="B28" s="95" t="s">
        <v>84</v>
      </c>
      <c r="C28" s="96"/>
      <c r="D28" s="151">
        <v>4373.6000000000004</v>
      </c>
      <c r="E28" s="151">
        <v>4322.8230400000002</v>
      </c>
      <c r="F28" s="151">
        <f t="shared" si="7"/>
        <v>-50.776960000000145</v>
      </c>
      <c r="G28" s="186">
        <f t="shared" si="0"/>
        <v>0.98839012255350278</v>
      </c>
      <c r="H28" s="137">
        <v>0</v>
      </c>
      <c r="I28" s="137">
        <v>0</v>
      </c>
      <c r="J28" s="137">
        <f t="shared" si="11"/>
        <v>0</v>
      </c>
      <c r="K28" s="194" t="str">
        <f t="shared" si="5"/>
        <v/>
      </c>
      <c r="L28" s="138">
        <f t="shared" si="9"/>
        <v>4373.6000000000004</v>
      </c>
      <c r="M28" s="151">
        <f t="shared" si="10"/>
        <v>4322.8230400000002</v>
      </c>
      <c r="N28" s="152">
        <f t="shared" si="8"/>
        <v>-50.776960000000145</v>
      </c>
      <c r="O28" s="186">
        <f t="shared" si="6"/>
        <v>0.98839012255350278</v>
      </c>
      <c r="P28" s="178"/>
      <c r="Q28" s="178"/>
      <c r="R28" s="178"/>
      <c r="S28" s="178"/>
      <c r="T28" s="178"/>
      <c r="U28" s="178"/>
      <c r="V28" s="178"/>
      <c r="W28" s="178"/>
      <c r="X28" s="178"/>
      <c r="Y28" s="178"/>
      <c r="Z28" s="178"/>
      <c r="AA28" s="178"/>
      <c r="AB28" s="178"/>
      <c r="AC28" s="178"/>
      <c r="AD28" s="178"/>
    </row>
    <row r="29" spans="1:30" s="195" customFormat="1" ht="27" customHeight="1" x14ac:dyDescent="0.4">
      <c r="A29" s="192">
        <v>18030000</v>
      </c>
      <c r="B29" s="95" t="s">
        <v>85</v>
      </c>
      <c r="C29" s="96"/>
      <c r="D29" s="151">
        <v>4396.4030000000002</v>
      </c>
      <c r="E29" s="151">
        <v>4735.93462</v>
      </c>
      <c r="F29" s="151">
        <f t="shared" si="7"/>
        <v>339.53161999999975</v>
      </c>
      <c r="G29" s="186">
        <f t="shared" si="0"/>
        <v>1.0772294123172965</v>
      </c>
      <c r="H29" s="137">
        <v>0</v>
      </c>
      <c r="I29" s="137">
        <v>0</v>
      </c>
      <c r="J29" s="137">
        <f t="shared" si="11"/>
        <v>0</v>
      </c>
      <c r="K29" s="194" t="str">
        <f t="shared" si="5"/>
        <v/>
      </c>
      <c r="L29" s="138">
        <f t="shared" si="9"/>
        <v>4396.4030000000002</v>
      </c>
      <c r="M29" s="151">
        <f t="shared" si="10"/>
        <v>4735.93462</v>
      </c>
      <c r="N29" s="152">
        <f t="shared" si="8"/>
        <v>339.53161999999975</v>
      </c>
      <c r="O29" s="186">
        <f t="shared" si="6"/>
        <v>1.0772294123172965</v>
      </c>
      <c r="P29" s="178"/>
      <c r="Q29" s="178"/>
      <c r="R29" s="178"/>
      <c r="S29" s="178"/>
      <c r="T29" s="178"/>
      <c r="U29" s="178"/>
      <c r="V29" s="178"/>
      <c r="W29" s="178"/>
      <c r="X29" s="178"/>
      <c r="Y29" s="178"/>
      <c r="Z29" s="178"/>
      <c r="AA29" s="178"/>
      <c r="AB29" s="178"/>
      <c r="AC29" s="178"/>
      <c r="AD29" s="178"/>
    </row>
    <row r="30" spans="1:30" s="195" customFormat="1" ht="22.5" customHeight="1" x14ac:dyDescent="0.4">
      <c r="A30" s="192">
        <v>18050000</v>
      </c>
      <c r="B30" s="95" t="s">
        <v>86</v>
      </c>
      <c r="C30" s="96"/>
      <c r="D30" s="151">
        <v>1145877.5576800001</v>
      </c>
      <c r="E30" s="151">
        <v>1168803.1960499999</v>
      </c>
      <c r="F30" s="151">
        <f t="shared" si="7"/>
        <v>22925.638369999826</v>
      </c>
      <c r="G30" s="186">
        <f t="shared" si="0"/>
        <v>1.0200070576619165</v>
      </c>
      <c r="H30" s="137">
        <v>0</v>
      </c>
      <c r="I30" s="137">
        <v>0</v>
      </c>
      <c r="J30" s="137">
        <f t="shared" si="11"/>
        <v>0</v>
      </c>
      <c r="K30" s="194" t="str">
        <f t="shared" si="5"/>
        <v/>
      </c>
      <c r="L30" s="138">
        <f t="shared" si="9"/>
        <v>1145877.5576800001</v>
      </c>
      <c r="M30" s="151">
        <f t="shared" si="10"/>
        <v>1168803.1960499999</v>
      </c>
      <c r="N30" s="152">
        <f>M30-L30</f>
        <v>22925.638369999826</v>
      </c>
      <c r="O30" s="186">
        <f t="shared" si="6"/>
        <v>1.0200070576619165</v>
      </c>
      <c r="P30" s="178"/>
      <c r="Q30" s="178"/>
      <c r="R30" s="178"/>
      <c r="S30" s="178"/>
      <c r="T30" s="178"/>
      <c r="U30" s="178"/>
      <c r="V30" s="178"/>
      <c r="W30" s="178"/>
      <c r="X30" s="178"/>
      <c r="Y30" s="178"/>
      <c r="Z30" s="178"/>
      <c r="AA30" s="178"/>
      <c r="AB30" s="178"/>
      <c r="AC30" s="178"/>
      <c r="AD30" s="178"/>
    </row>
    <row r="31" spans="1:30" s="1" customFormat="1" ht="21.75" customHeight="1" x14ac:dyDescent="0.4">
      <c r="A31" s="167">
        <v>19000000</v>
      </c>
      <c r="B31" s="93" t="s">
        <v>87</v>
      </c>
      <c r="C31" s="96"/>
      <c r="D31" s="158">
        <f>D32+D33+D34</f>
        <v>3.5</v>
      </c>
      <c r="E31" s="158">
        <f>E32+E33+E34</f>
        <v>2.78</v>
      </c>
      <c r="F31" s="158">
        <f t="shared" si="7"/>
        <v>-0.7200000000000002</v>
      </c>
      <c r="G31" s="159">
        <f t="shared" si="0"/>
        <v>0.79428571428571426</v>
      </c>
      <c r="H31" s="135">
        <f>H32+H34+H33</f>
        <v>6185.56</v>
      </c>
      <c r="I31" s="135">
        <f>I32+I34+I33</f>
        <v>7884.4280099999996</v>
      </c>
      <c r="J31" s="135">
        <f t="shared" si="11"/>
        <v>1698.8680099999992</v>
      </c>
      <c r="K31" s="162">
        <f t="shared" si="5"/>
        <v>1.274650639554058</v>
      </c>
      <c r="L31" s="136">
        <f t="shared" si="9"/>
        <v>6189.06</v>
      </c>
      <c r="M31" s="136">
        <f t="shared" si="10"/>
        <v>7887.2080099999994</v>
      </c>
      <c r="N31" s="136">
        <f t="shared" ref="N31:N56" si="12">M31-L31</f>
        <v>1698.148009999999</v>
      </c>
      <c r="O31" s="159">
        <f t="shared" si="6"/>
        <v>1.2743789864696737</v>
      </c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</row>
    <row r="32" spans="1:30" s="195" customFormat="1" ht="23.25" customHeight="1" x14ac:dyDescent="0.4">
      <c r="A32" s="192">
        <v>19010000</v>
      </c>
      <c r="B32" s="95" t="s">
        <v>88</v>
      </c>
      <c r="C32" s="96"/>
      <c r="D32" s="151">
        <v>0</v>
      </c>
      <c r="E32" s="151">
        <v>0</v>
      </c>
      <c r="F32" s="151">
        <f t="shared" si="7"/>
        <v>0</v>
      </c>
      <c r="G32" s="186" t="str">
        <f t="shared" si="0"/>
        <v/>
      </c>
      <c r="H32" s="137">
        <v>6185.56</v>
      </c>
      <c r="I32" s="137">
        <v>7884.4280099999996</v>
      </c>
      <c r="J32" s="137">
        <f t="shared" si="11"/>
        <v>1698.8680099999992</v>
      </c>
      <c r="K32" s="194">
        <f t="shared" si="5"/>
        <v>1.274650639554058</v>
      </c>
      <c r="L32" s="138">
        <f t="shared" si="9"/>
        <v>6185.56</v>
      </c>
      <c r="M32" s="151">
        <f t="shared" si="10"/>
        <v>7884.4280099999996</v>
      </c>
      <c r="N32" s="138">
        <f t="shared" si="12"/>
        <v>1698.8680099999992</v>
      </c>
      <c r="O32" s="186">
        <f t="shared" si="6"/>
        <v>1.274650639554058</v>
      </c>
      <c r="P32" s="178"/>
      <c r="Q32" s="178"/>
      <c r="R32" s="178"/>
      <c r="S32" s="178"/>
      <c r="T32" s="178"/>
      <c r="U32" s="178"/>
      <c r="V32" s="178"/>
      <c r="W32" s="178"/>
      <c r="X32" s="178"/>
      <c r="Y32" s="178"/>
      <c r="Z32" s="178"/>
      <c r="AA32" s="178"/>
      <c r="AB32" s="178"/>
      <c r="AC32" s="178"/>
      <c r="AD32" s="178"/>
    </row>
    <row r="33" spans="1:30" s="195" customFormat="1" ht="42" hidden="1" customHeight="1" x14ac:dyDescent="0.4">
      <c r="A33" s="192">
        <v>19050000</v>
      </c>
      <c r="B33" s="95" t="s">
        <v>224</v>
      </c>
      <c r="C33" s="95"/>
      <c r="D33" s="151"/>
      <c r="E33" s="151"/>
      <c r="F33" s="151"/>
      <c r="G33" s="186"/>
      <c r="H33" s="137">
        <v>0</v>
      </c>
      <c r="I33" s="137"/>
      <c r="J33" s="137">
        <f t="shared" si="11"/>
        <v>0</v>
      </c>
      <c r="K33" s="194" t="str">
        <f t="shared" si="5"/>
        <v/>
      </c>
      <c r="L33" s="138">
        <f t="shared" si="9"/>
        <v>0</v>
      </c>
      <c r="M33" s="151">
        <f t="shared" si="10"/>
        <v>0</v>
      </c>
      <c r="N33" s="138">
        <f>M33-L33</f>
        <v>0</v>
      </c>
      <c r="O33" s="186" t="str">
        <f>IFERROR(M33/L33,"")</f>
        <v/>
      </c>
      <c r="P33" s="178"/>
      <c r="Q33" s="178"/>
      <c r="R33" s="178"/>
      <c r="S33" s="178"/>
      <c r="T33" s="178"/>
      <c r="U33" s="178"/>
      <c r="V33" s="178"/>
      <c r="W33" s="178"/>
      <c r="X33" s="178"/>
      <c r="Y33" s="178"/>
      <c r="Z33" s="178"/>
      <c r="AA33" s="178"/>
      <c r="AB33" s="178"/>
      <c r="AC33" s="178"/>
      <c r="AD33" s="178"/>
    </row>
    <row r="34" spans="1:30" s="195" customFormat="1" ht="63" x14ac:dyDescent="0.4">
      <c r="A34" s="192">
        <v>19090000</v>
      </c>
      <c r="B34" s="95" t="s">
        <v>209</v>
      </c>
      <c r="C34" s="96"/>
      <c r="D34" s="151">
        <v>3.5</v>
      </c>
      <c r="E34" s="151">
        <v>2.78</v>
      </c>
      <c r="F34" s="151">
        <f t="shared" ref="F34:F44" si="13">E34-D34</f>
        <v>-0.7200000000000002</v>
      </c>
      <c r="G34" s="186">
        <f t="shared" ref="G34:G65" si="14">IFERROR(E34/D34,"")</f>
        <v>0.79428571428571426</v>
      </c>
      <c r="H34" s="137">
        <v>0</v>
      </c>
      <c r="I34" s="137">
        <v>0</v>
      </c>
      <c r="J34" s="137">
        <f t="shared" si="11"/>
        <v>0</v>
      </c>
      <c r="K34" s="194" t="str">
        <f t="shared" si="5"/>
        <v/>
      </c>
      <c r="L34" s="138">
        <f t="shared" si="9"/>
        <v>3.5</v>
      </c>
      <c r="M34" s="151">
        <f t="shared" si="10"/>
        <v>2.78</v>
      </c>
      <c r="N34" s="138">
        <f>M34-L34</f>
        <v>-0.7200000000000002</v>
      </c>
      <c r="O34" s="186">
        <f>IFERROR(M34/L34,"")</f>
        <v>0.79428571428571426</v>
      </c>
      <c r="P34" s="178"/>
      <c r="Q34" s="178"/>
      <c r="R34" s="178"/>
      <c r="S34" s="178"/>
      <c r="T34" s="178"/>
      <c r="U34" s="178"/>
      <c r="V34" s="178"/>
      <c r="W34" s="178"/>
      <c r="X34" s="178"/>
      <c r="Y34" s="178"/>
      <c r="Z34" s="178"/>
      <c r="AA34" s="178"/>
      <c r="AB34" s="178"/>
      <c r="AC34" s="178"/>
      <c r="AD34" s="178"/>
    </row>
    <row r="35" spans="1:30" s="78" customFormat="1" ht="23.25" customHeight="1" x14ac:dyDescent="0.35">
      <c r="A35" s="169">
        <v>20000000</v>
      </c>
      <c r="B35" s="99" t="s">
        <v>18</v>
      </c>
      <c r="C35" s="100">
        <v>5750.4</v>
      </c>
      <c r="D35" s="135">
        <f>(D36+D37+D43+D47)</f>
        <v>299871.35317999998</v>
      </c>
      <c r="E35" s="135">
        <f>(E36+E37+E43+E47)</f>
        <v>340208.41587999999</v>
      </c>
      <c r="F35" s="135">
        <f t="shared" si="13"/>
        <v>40337.062700000009</v>
      </c>
      <c r="G35" s="159">
        <f t="shared" si="14"/>
        <v>1.1345145585673446</v>
      </c>
      <c r="H35" s="135">
        <f>H36+H37+H43+H47</f>
        <v>844638.01512999996</v>
      </c>
      <c r="I35" s="135">
        <f>I36+I37+I43+I47</f>
        <v>788622.29174000002</v>
      </c>
      <c r="J35" s="135">
        <f t="shared" ref="J35:J48" si="15">I35-H35</f>
        <v>-56015.723389999941</v>
      </c>
      <c r="K35" s="162">
        <f t="shared" si="5"/>
        <v>0.93368079297096462</v>
      </c>
      <c r="L35" s="135">
        <f t="shared" si="9"/>
        <v>1144509.3683099998</v>
      </c>
      <c r="M35" s="135">
        <f t="shared" si="10"/>
        <v>1128830.70762</v>
      </c>
      <c r="N35" s="135">
        <f t="shared" si="12"/>
        <v>-15678.660689999815</v>
      </c>
      <c r="O35" s="159">
        <f t="shared" si="6"/>
        <v>0.98630097653708926</v>
      </c>
      <c r="P35" s="77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</row>
    <row r="36" spans="1:30" s="1" customFormat="1" ht="45.75" customHeight="1" x14ac:dyDescent="0.35">
      <c r="A36" s="167">
        <v>21000000</v>
      </c>
      <c r="B36" s="93" t="s">
        <v>70</v>
      </c>
      <c r="C36" s="97">
        <v>1</v>
      </c>
      <c r="D36" s="136">
        <v>55256.715899999996</v>
      </c>
      <c r="E36" s="136">
        <v>84702.803469999999</v>
      </c>
      <c r="F36" s="136">
        <f t="shared" si="13"/>
        <v>29446.087570000003</v>
      </c>
      <c r="G36" s="159">
        <f t="shared" si="14"/>
        <v>1.532896084944491</v>
      </c>
      <c r="H36" s="135">
        <v>140.03313</v>
      </c>
      <c r="I36" s="135">
        <v>362.27375000000001</v>
      </c>
      <c r="J36" s="135">
        <f t="shared" si="15"/>
        <v>222.24062000000001</v>
      </c>
      <c r="K36" s="162">
        <f t="shared" si="5"/>
        <v>2.5870574341943224</v>
      </c>
      <c r="L36" s="136">
        <f t="shared" si="9"/>
        <v>55396.749029999999</v>
      </c>
      <c r="M36" s="136">
        <f t="shared" si="10"/>
        <v>85065.077219999992</v>
      </c>
      <c r="N36" s="136">
        <f t="shared" si="12"/>
        <v>29668.328189999993</v>
      </c>
      <c r="O36" s="159">
        <f t="shared" si="6"/>
        <v>1.5355608173673363</v>
      </c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</row>
    <row r="37" spans="1:30" s="1" customFormat="1" ht="44.25" customHeight="1" x14ac:dyDescent="0.35">
      <c r="A37" s="167">
        <v>22000000</v>
      </c>
      <c r="B37" s="93" t="s">
        <v>170</v>
      </c>
      <c r="C37" s="97">
        <v>4948.8</v>
      </c>
      <c r="D37" s="136">
        <f>SUM(D38:D42)</f>
        <v>185900.37227999998</v>
      </c>
      <c r="E37" s="136">
        <f>SUM(E38:E42)</f>
        <v>187510.32492000001</v>
      </c>
      <c r="F37" s="136">
        <f t="shared" si="13"/>
        <v>1609.9526400000323</v>
      </c>
      <c r="G37" s="159">
        <f t="shared" si="14"/>
        <v>1.0086602980954507</v>
      </c>
      <c r="H37" s="135">
        <f>SUM(H38:H42)</f>
        <v>0</v>
      </c>
      <c r="I37" s="135">
        <f>SUM(I38:I42)</f>
        <v>0</v>
      </c>
      <c r="J37" s="135">
        <f t="shared" si="15"/>
        <v>0</v>
      </c>
      <c r="K37" s="162" t="str">
        <f t="shared" si="5"/>
        <v/>
      </c>
      <c r="L37" s="136">
        <f t="shared" si="9"/>
        <v>185900.37227999998</v>
      </c>
      <c r="M37" s="136">
        <f t="shared" si="10"/>
        <v>187510.32492000001</v>
      </c>
      <c r="N37" s="136">
        <f t="shared" si="12"/>
        <v>1609.9526400000323</v>
      </c>
      <c r="O37" s="159">
        <f t="shared" si="6"/>
        <v>1.0086602980954507</v>
      </c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</row>
    <row r="38" spans="1:30" s="195" customFormat="1" ht="22.5" customHeight="1" x14ac:dyDescent="0.4">
      <c r="A38" s="192">
        <v>22010000</v>
      </c>
      <c r="B38" s="95" t="s">
        <v>113</v>
      </c>
      <c r="C38" s="101"/>
      <c r="D38" s="151">
        <v>97226.542000000001</v>
      </c>
      <c r="E38" s="151">
        <v>95163.920549999995</v>
      </c>
      <c r="F38" s="151">
        <f t="shared" si="13"/>
        <v>-2062.621450000006</v>
      </c>
      <c r="G38" s="186">
        <f t="shared" si="14"/>
        <v>0.97878540769247968</v>
      </c>
      <c r="H38" s="137"/>
      <c r="I38" s="137">
        <v>0</v>
      </c>
      <c r="J38" s="137">
        <f t="shared" si="15"/>
        <v>0</v>
      </c>
      <c r="K38" s="194" t="str">
        <f t="shared" si="5"/>
        <v/>
      </c>
      <c r="L38" s="138">
        <f t="shared" si="9"/>
        <v>97226.542000000001</v>
      </c>
      <c r="M38" s="151">
        <f t="shared" si="10"/>
        <v>95163.920549999995</v>
      </c>
      <c r="N38" s="138">
        <f t="shared" si="12"/>
        <v>-2062.621450000006</v>
      </c>
      <c r="O38" s="186">
        <f t="shared" si="6"/>
        <v>0.97878540769247968</v>
      </c>
      <c r="P38" s="178"/>
      <c r="Q38" s="178"/>
      <c r="R38" s="178"/>
      <c r="S38" s="178"/>
      <c r="T38" s="178"/>
      <c r="U38" s="178"/>
      <c r="V38" s="178"/>
      <c r="W38" s="178"/>
      <c r="X38" s="178"/>
      <c r="Y38" s="178"/>
      <c r="Z38" s="178"/>
      <c r="AA38" s="178"/>
      <c r="AB38" s="178"/>
      <c r="AC38" s="178"/>
      <c r="AD38" s="178"/>
    </row>
    <row r="39" spans="1:30" s="195" customFormat="1" ht="60.75" customHeight="1" x14ac:dyDescent="0.4">
      <c r="A39" s="192">
        <v>22020000</v>
      </c>
      <c r="B39" s="95" t="s">
        <v>227</v>
      </c>
      <c r="C39" s="95"/>
      <c r="D39" s="151">
        <v>3680</v>
      </c>
      <c r="E39" s="151">
        <v>3680</v>
      </c>
      <c r="F39" s="151">
        <f t="shared" si="13"/>
        <v>0</v>
      </c>
      <c r="G39" s="186">
        <f t="shared" si="14"/>
        <v>1</v>
      </c>
      <c r="H39" s="137"/>
      <c r="I39" s="137"/>
      <c r="J39" s="137"/>
      <c r="K39" s="194"/>
      <c r="L39" s="138">
        <f t="shared" si="9"/>
        <v>3680</v>
      </c>
      <c r="M39" s="151">
        <f t="shared" si="10"/>
        <v>3680</v>
      </c>
      <c r="N39" s="138">
        <f>M39-L39</f>
        <v>0</v>
      </c>
      <c r="O39" s="186">
        <f>IFERROR(M39/L39,"")</f>
        <v>1</v>
      </c>
      <c r="P39" s="178"/>
      <c r="Q39" s="178"/>
      <c r="R39" s="178"/>
      <c r="S39" s="178"/>
      <c r="T39" s="178"/>
      <c r="U39" s="178"/>
      <c r="V39" s="178"/>
      <c r="W39" s="178"/>
      <c r="X39" s="178"/>
      <c r="Y39" s="178"/>
      <c r="Z39" s="178"/>
      <c r="AA39" s="178"/>
      <c r="AB39" s="178"/>
      <c r="AC39" s="178"/>
      <c r="AD39" s="178"/>
    </row>
    <row r="40" spans="1:30" s="195" customFormat="1" ht="61.5" customHeight="1" x14ac:dyDescent="0.4">
      <c r="A40" s="192">
        <v>22080000</v>
      </c>
      <c r="B40" s="95" t="s">
        <v>171</v>
      </c>
      <c r="C40" s="96">
        <v>259.60000000000002</v>
      </c>
      <c r="D40" s="151">
        <v>83096.531109999996</v>
      </c>
      <c r="E40" s="151">
        <v>86604.261989999999</v>
      </c>
      <c r="F40" s="151">
        <f t="shared" si="13"/>
        <v>3507.7308800000028</v>
      </c>
      <c r="G40" s="186">
        <f t="shared" si="14"/>
        <v>1.042212723360938</v>
      </c>
      <c r="H40" s="137"/>
      <c r="I40" s="137">
        <v>0</v>
      </c>
      <c r="J40" s="137">
        <f t="shared" si="15"/>
        <v>0</v>
      </c>
      <c r="K40" s="194" t="str">
        <f t="shared" si="5"/>
        <v/>
      </c>
      <c r="L40" s="138">
        <f t="shared" si="9"/>
        <v>83096.531109999996</v>
      </c>
      <c r="M40" s="151">
        <f t="shared" si="10"/>
        <v>86604.261989999999</v>
      </c>
      <c r="N40" s="138">
        <f t="shared" si="12"/>
        <v>3507.7308800000028</v>
      </c>
      <c r="O40" s="186">
        <f t="shared" si="6"/>
        <v>1.042212723360938</v>
      </c>
      <c r="P40" s="178"/>
      <c r="Q40" s="178"/>
      <c r="R40" s="178"/>
      <c r="S40" s="178"/>
      <c r="T40" s="178"/>
      <c r="U40" s="178"/>
      <c r="V40" s="178"/>
      <c r="W40" s="178"/>
      <c r="X40" s="178"/>
      <c r="Y40" s="178"/>
      <c r="Z40" s="178"/>
      <c r="AA40" s="178"/>
      <c r="AB40" s="178"/>
      <c r="AC40" s="178"/>
      <c r="AD40" s="178"/>
    </row>
    <row r="41" spans="1:30" s="195" customFormat="1" ht="23.25" customHeight="1" x14ac:dyDescent="0.4">
      <c r="A41" s="192">
        <v>22090000</v>
      </c>
      <c r="B41" s="95" t="s">
        <v>51</v>
      </c>
      <c r="C41" s="96">
        <v>4672.3</v>
      </c>
      <c r="D41" s="151">
        <v>1570.0651699999999</v>
      </c>
      <c r="E41" s="151">
        <v>1580.23126</v>
      </c>
      <c r="F41" s="151">
        <f t="shared" si="13"/>
        <v>10.166090000000167</v>
      </c>
      <c r="G41" s="186">
        <f t="shared" si="14"/>
        <v>1.0064749477883139</v>
      </c>
      <c r="H41" s="137"/>
      <c r="I41" s="137">
        <v>0</v>
      </c>
      <c r="J41" s="137">
        <f t="shared" si="15"/>
        <v>0</v>
      </c>
      <c r="K41" s="194" t="str">
        <f t="shared" si="5"/>
        <v/>
      </c>
      <c r="L41" s="138">
        <f t="shared" si="9"/>
        <v>1570.0651699999999</v>
      </c>
      <c r="M41" s="151">
        <f t="shared" si="10"/>
        <v>1580.23126</v>
      </c>
      <c r="N41" s="138">
        <f t="shared" si="12"/>
        <v>10.166090000000167</v>
      </c>
      <c r="O41" s="186">
        <f t="shared" si="6"/>
        <v>1.0064749477883139</v>
      </c>
      <c r="P41" s="178"/>
      <c r="Q41" s="178"/>
      <c r="R41" s="178"/>
      <c r="S41" s="178"/>
      <c r="T41" s="178"/>
      <c r="U41" s="178"/>
      <c r="V41" s="178"/>
      <c r="W41" s="178"/>
      <c r="X41" s="178"/>
      <c r="Y41" s="178"/>
      <c r="Z41" s="178"/>
      <c r="AA41" s="178"/>
      <c r="AB41" s="178"/>
      <c r="AC41" s="178"/>
      <c r="AD41" s="178"/>
    </row>
    <row r="42" spans="1:30" s="195" customFormat="1" ht="120" customHeight="1" x14ac:dyDescent="0.4">
      <c r="A42" s="192">
        <v>22130000</v>
      </c>
      <c r="B42" s="95" t="s">
        <v>189</v>
      </c>
      <c r="C42" s="96"/>
      <c r="D42" s="151">
        <v>327.23399999999998</v>
      </c>
      <c r="E42" s="151">
        <v>481.91111999999998</v>
      </c>
      <c r="F42" s="151">
        <f t="shared" si="13"/>
        <v>154.67712</v>
      </c>
      <c r="G42" s="186">
        <f t="shared" si="14"/>
        <v>1.4726804671886173</v>
      </c>
      <c r="H42" s="137"/>
      <c r="I42" s="137">
        <v>0</v>
      </c>
      <c r="J42" s="137">
        <f t="shared" si="15"/>
        <v>0</v>
      </c>
      <c r="K42" s="194" t="str">
        <f t="shared" si="5"/>
        <v/>
      </c>
      <c r="L42" s="138">
        <f t="shared" si="9"/>
        <v>327.23399999999998</v>
      </c>
      <c r="M42" s="151">
        <f t="shared" si="10"/>
        <v>481.91111999999998</v>
      </c>
      <c r="N42" s="138">
        <f t="shared" si="12"/>
        <v>154.67712</v>
      </c>
      <c r="O42" s="186">
        <f t="shared" si="6"/>
        <v>1.4726804671886173</v>
      </c>
      <c r="P42" s="178"/>
      <c r="Q42" s="178"/>
      <c r="R42" s="178"/>
      <c r="S42" s="178"/>
      <c r="T42" s="178"/>
      <c r="U42" s="178"/>
      <c r="V42" s="178"/>
      <c r="W42" s="178"/>
      <c r="X42" s="178"/>
      <c r="Y42" s="178"/>
      <c r="Z42" s="178"/>
      <c r="AA42" s="178"/>
      <c r="AB42" s="178"/>
      <c r="AC42" s="178"/>
      <c r="AD42" s="178"/>
    </row>
    <row r="43" spans="1:30" s="1" customFormat="1" ht="20.25" customHeight="1" x14ac:dyDescent="0.35">
      <c r="A43" s="167">
        <v>24000000</v>
      </c>
      <c r="B43" s="93" t="s">
        <v>58</v>
      </c>
      <c r="C43" s="97">
        <f>C44+C47</f>
        <v>300.2</v>
      </c>
      <c r="D43" s="136">
        <f>SUM(D44:D45)</f>
        <v>58714.264999999999</v>
      </c>
      <c r="E43" s="136">
        <f>SUM(E44:E45)</f>
        <v>67995.287489999988</v>
      </c>
      <c r="F43" s="136">
        <f t="shared" si="13"/>
        <v>9281.0224899999885</v>
      </c>
      <c r="G43" s="159">
        <f t="shared" si="14"/>
        <v>1.1580709984192086</v>
      </c>
      <c r="H43" s="135">
        <f>H44+H45+H46</f>
        <v>43771.758999999998</v>
      </c>
      <c r="I43" s="135">
        <f>I44+I45+I46</f>
        <v>45142.16863</v>
      </c>
      <c r="J43" s="135">
        <f t="shared" si="15"/>
        <v>1370.4096300000019</v>
      </c>
      <c r="K43" s="162">
        <f t="shared" si="5"/>
        <v>1.031308077658017</v>
      </c>
      <c r="L43" s="136">
        <f t="shared" si="9"/>
        <v>102486.024</v>
      </c>
      <c r="M43" s="136">
        <f t="shared" si="10"/>
        <v>113137.45611999999</v>
      </c>
      <c r="N43" s="136">
        <f t="shared" si="12"/>
        <v>10651.432119999983</v>
      </c>
      <c r="O43" s="159">
        <f t="shared" si="6"/>
        <v>1.1039305819884278</v>
      </c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</row>
    <row r="44" spans="1:30" s="195" customFormat="1" ht="24" customHeight="1" x14ac:dyDescent="0.4">
      <c r="A44" s="192">
        <v>24060000</v>
      </c>
      <c r="B44" s="95" t="s">
        <v>19</v>
      </c>
      <c r="C44" s="96">
        <v>300.2</v>
      </c>
      <c r="D44" s="151">
        <v>58714.264999999999</v>
      </c>
      <c r="E44" s="151">
        <v>67995.287489999988</v>
      </c>
      <c r="F44" s="151">
        <f t="shared" si="13"/>
        <v>9281.0224899999885</v>
      </c>
      <c r="G44" s="186">
        <f t="shared" si="14"/>
        <v>1.1580709984192086</v>
      </c>
      <c r="H44" s="137">
        <v>1325.7</v>
      </c>
      <c r="I44" s="137">
        <v>2649.5533399999999</v>
      </c>
      <c r="J44" s="137">
        <f t="shared" si="15"/>
        <v>1323.8533399999999</v>
      </c>
      <c r="K44" s="194">
        <f t="shared" si="5"/>
        <v>1.9986070302481707</v>
      </c>
      <c r="L44" s="138">
        <f t="shared" si="9"/>
        <v>60039.964999999997</v>
      </c>
      <c r="M44" s="151">
        <f t="shared" si="10"/>
        <v>70644.840829999986</v>
      </c>
      <c r="N44" s="138">
        <f t="shared" si="12"/>
        <v>10604.87582999999</v>
      </c>
      <c r="O44" s="186">
        <f t="shared" si="6"/>
        <v>1.1766302800143202</v>
      </c>
      <c r="P44" s="178"/>
      <c r="Q44" s="178"/>
      <c r="R44" s="178"/>
      <c r="S44" s="178"/>
      <c r="T44" s="178"/>
      <c r="U44" s="178"/>
      <c r="V44" s="178"/>
      <c r="W44" s="178"/>
      <c r="X44" s="178"/>
      <c r="Y44" s="178"/>
      <c r="Z44" s="178"/>
      <c r="AA44" s="178"/>
      <c r="AB44" s="178"/>
      <c r="AC44" s="178"/>
      <c r="AD44" s="178"/>
    </row>
    <row r="45" spans="1:30" s="195" customFormat="1" ht="55.5" customHeight="1" x14ac:dyDescent="0.4">
      <c r="A45" s="192">
        <v>24110000</v>
      </c>
      <c r="B45" s="95" t="s">
        <v>81</v>
      </c>
      <c r="C45" s="96"/>
      <c r="D45" s="151">
        <v>0</v>
      </c>
      <c r="E45" s="151">
        <v>0</v>
      </c>
      <c r="F45" s="151"/>
      <c r="G45" s="186" t="str">
        <f t="shared" si="14"/>
        <v/>
      </c>
      <c r="H45" s="137">
        <v>107.101</v>
      </c>
      <c r="I45" s="137">
        <v>91.262720000000002</v>
      </c>
      <c r="J45" s="137">
        <f t="shared" si="15"/>
        <v>-15.838279999999997</v>
      </c>
      <c r="K45" s="194">
        <f t="shared" si="5"/>
        <v>0.85211828087506192</v>
      </c>
      <c r="L45" s="138">
        <f t="shared" si="9"/>
        <v>107.101</v>
      </c>
      <c r="M45" s="151">
        <f t="shared" si="10"/>
        <v>91.262720000000002</v>
      </c>
      <c r="N45" s="138">
        <f t="shared" si="12"/>
        <v>-15.838279999999997</v>
      </c>
      <c r="O45" s="186">
        <f t="shared" si="6"/>
        <v>0.85211828087506192</v>
      </c>
      <c r="P45" s="178"/>
      <c r="Q45" s="178"/>
      <c r="R45" s="178"/>
      <c r="S45" s="178"/>
      <c r="T45" s="178"/>
      <c r="U45" s="178"/>
      <c r="V45" s="178"/>
      <c r="W45" s="178"/>
      <c r="X45" s="178"/>
      <c r="Y45" s="178"/>
      <c r="Z45" s="178"/>
      <c r="AA45" s="178"/>
      <c r="AB45" s="178"/>
      <c r="AC45" s="178"/>
      <c r="AD45" s="178"/>
    </row>
    <row r="46" spans="1:30" s="195" customFormat="1" ht="53.25" customHeight="1" x14ac:dyDescent="0.4">
      <c r="A46" s="192" t="s">
        <v>89</v>
      </c>
      <c r="B46" s="95" t="s">
        <v>90</v>
      </c>
      <c r="C46" s="96"/>
      <c r="D46" s="151">
        <v>0</v>
      </c>
      <c r="E46" s="151">
        <v>0</v>
      </c>
      <c r="F46" s="151"/>
      <c r="G46" s="186" t="str">
        <f t="shared" si="14"/>
        <v/>
      </c>
      <c r="H46" s="137">
        <v>42338.957999999999</v>
      </c>
      <c r="I46" s="137">
        <v>42401.352570000003</v>
      </c>
      <c r="J46" s="137">
        <f t="shared" si="15"/>
        <v>62.394570000004023</v>
      </c>
      <c r="K46" s="194">
        <f t="shared" si="5"/>
        <v>1.0014736916765878</v>
      </c>
      <c r="L46" s="138">
        <f t="shared" si="9"/>
        <v>42338.957999999999</v>
      </c>
      <c r="M46" s="151">
        <f t="shared" si="10"/>
        <v>42401.352570000003</v>
      </c>
      <c r="N46" s="138">
        <f t="shared" si="12"/>
        <v>62.394570000004023</v>
      </c>
      <c r="O46" s="186">
        <f t="shared" si="6"/>
        <v>1.0014736916765878</v>
      </c>
      <c r="P46" s="178"/>
      <c r="Q46" s="178"/>
      <c r="R46" s="178"/>
      <c r="S46" s="178"/>
      <c r="T46" s="178"/>
      <c r="U46" s="178"/>
      <c r="V46" s="178"/>
      <c r="W46" s="178"/>
      <c r="X46" s="178"/>
      <c r="Y46" s="178"/>
      <c r="Z46" s="178"/>
      <c r="AA46" s="178"/>
      <c r="AB46" s="178"/>
      <c r="AC46" s="178"/>
      <c r="AD46" s="178"/>
    </row>
    <row r="47" spans="1:30" s="1" customFormat="1" ht="22.5" customHeight="1" x14ac:dyDescent="0.35">
      <c r="A47" s="167">
        <v>25000000</v>
      </c>
      <c r="B47" s="93" t="s">
        <v>52</v>
      </c>
      <c r="C47" s="97"/>
      <c r="D47" s="136">
        <v>0</v>
      </c>
      <c r="E47" s="136">
        <v>0</v>
      </c>
      <c r="F47" s="136">
        <f>E47-D47</f>
        <v>0</v>
      </c>
      <c r="G47" s="159" t="str">
        <f t="shared" si="14"/>
        <v/>
      </c>
      <c r="H47" s="135">
        <v>800726.223</v>
      </c>
      <c r="I47" s="135">
        <v>743117.84935999999</v>
      </c>
      <c r="J47" s="135">
        <f t="shared" si="15"/>
        <v>-57608.373640000005</v>
      </c>
      <c r="K47" s="162">
        <f t="shared" si="5"/>
        <v>0.92805484323447718</v>
      </c>
      <c r="L47" s="136">
        <f t="shared" si="9"/>
        <v>800726.223</v>
      </c>
      <c r="M47" s="158">
        <f t="shared" si="10"/>
        <v>743117.84935999999</v>
      </c>
      <c r="N47" s="136">
        <f t="shared" si="12"/>
        <v>-57608.373640000005</v>
      </c>
      <c r="O47" s="159">
        <f t="shared" si="6"/>
        <v>0.92805484323447718</v>
      </c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</row>
    <row r="48" spans="1:30" s="1" customFormat="1" ht="20.399999999999999" x14ac:dyDescent="0.35">
      <c r="A48" s="167">
        <v>30000000</v>
      </c>
      <c r="B48" s="93" t="s">
        <v>67</v>
      </c>
      <c r="C48" s="101"/>
      <c r="D48" s="136">
        <v>81.460999999999999</v>
      </c>
      <c r="E48" s="136">
        <v>101.71675999999999</v>
      </c>
      <c r="F48" s="136">
        <f>E48-D48</f>
        <v>20.255759999999995</v>
      </c>
      <c r="G48" s="159">
        <f t="shared" si="14"/>
        <v>1.2486559212383839</v>
      </c>
      <c r="H48" s="135">
        <v>334324.50248000002</v>
      </c>
      <c r="I48" s="135">
        <v>319640.55689000001</v>
      </c>
      <c r="J48" s="135">
        <f t="shared" si="15"/>
        <v>-14683.945590000018</v>
      </c>
      <c r="K48" s="162">
        <f t="shared" si="5"/>
        <v>0.95607876335394104</v>
      </c>
      <c r="L48" s="136">
        <f t="shared" si="9"/>
        <v>334405.96348000003</v>
      </c>
      <c r="M48" s="136">
        <f t="shared" si="10"/>
        <v>319742.27364999999</v>
      </c>
      <c r="N48" s="136">
        <f t="shared" si="12"/>
        <v>-14663.689830000047</v>
      </c>
      <c r="O48" s="159">
        <f t="shared" si="6"/>
        <v>0.95615003489351036</v>
      </c>
      <c r="P48" s="44"/>
      <c r="Q48" s="44"/>
      <c r="R48" s="44"/>
      <c r="S48" s="44"/>
      <c r="T48" s="45"/>
      <c r="U48" s="22"/>
      <c r="V48" s="22"/>
      <c r="W48" s="22"/>
      <c r="X48" s="22"/>
      <c r="Y48" s="22"/>
      <c r="Z48" s="22"/>
      <c r="AA48" s="22"/>
      <c r="AB48" s="22"/>
      <c r="AC48" s="22"/>
      <c r="AD48" s="22"/>
    </row>
    <row r="49" spans="1:30" s="78" customFormat="1" ht="40.799999999999997" x14ac:dyDescent="0.35">
      <c r="A49" s="169" t="s">
        <v>177</v>
      </c>
      <c r="B49" s="99" t="s">
        <v>178</v>
      </c>
      <c r="C49" s="102"/>
      <c r="D49" s="136">
        <v>0</v>
      </c>
      <c r="E49" s="136">
        <v>0</v>
      </c>
      <c r="F49" s="136">
        <f>E49-D49</f>
        <v>0</v>
      </c>
      <c r="G49" s="159" t="str">
        <f t="shared" si="14"/>
        <v/>
      </c>
      <c r="H49" s="135">
        <v>190683.00982000001</v>
      </c>
      <c r="I49" s="135">
        <v>480.00981999999999</v>
      </c>
      <c r="J49" s="135">
        <f t="shared" ref="J49:J57" si="16">I49-H49</f>
        <v>-190203</v>
      </c>
      <c r="K49" s="162">
        <f t="shared" si="5"/>
        <v>2.5173182469330501E-3</v>
      </c>
      <c r="L49" s="135">
        <f t="shared" si="9"/>
        <v>190683.00982000001</v>
      </c>
      <c r="M49" s="135">
        <f t="shared" si="10"/>
        <v>480.00981999999999</v>
      </c>
      <c r="N49" s="135">
        <f>M49-L49</f>
        <v>-190203</v>
      </c>
      <c r="O49" s="159">
        <f t="shared" si="6"/>
        <v>2.5173182469330501E-3</v>
      </c>
      <c r="P49" s="77"/>
      <c r="Q49" s="77"/>
      <c r="R49" s="77"/>
      <c r="S49" s="77"/>
      <c r="T49" s="80"/>
      <c r="U49" s="76"/>
      <c r="V49" s="76"/>
      <c r="W49" s="76"/>
      <c r="X49" s="76"/>
      <c r="Y49" s="76"/>
      <c r="Z49" s="76"/>
      <c r="AA49" s="76"/>
      <c r="AB49" s="76"/>
      <c r="AC49" s="76"/>
      <c r="AD49" s="76"/>
    </row>
    <row r="50" spans="1:30" s="1" customFormat="1" ht="30" customHeight="1" x14ac:dyDescent="0.35">
      <c r="A50" s="167">
        <v>50000000</v>
      </c>
      <c r="B50" s="93" t="s">
        <v>20</v>
      </c>
      <c r="C50" s="97" t="e">
        <f>#REF!+C51</f>
        <v>#REF!</v>
      </c>
      <c r="D50" s="136">
        <f>D51</f>
        <v>0</v>
      </c>
      <c r="E50" s="136">
        <f>E51</f>
        <v>0</v>
      </c>
      <c r="F50" s="136">
        <f>E50-D50</f>
        <v>0</v>
      </c>
      <c r="G50" s="159" t="str">
        <f t="shared" si="14"/>
        <v/>
      </c>
      <c r="H50" s="135">
        <f>H51</f>
        <v>97613.454949999999</v>
      </c>
      <c r="I50" s="135">
        <f>I51</f>
        <v>99922.518890000007</v>
      </c>
      <c r="J50" s="135">
        <f t="shared" si="16"/>
        <v>2309.0639400000073</v>
      </c>
      <c r="K50" s="162">
        <f t="shared" si="5"/>
        <v>1.0236551809500316</v>
      </c>
      <c r="L50" s="136">
        <f t="shared" si="9"/>
        <v>97613.454949999999</v>
      </c>
      <c r="M50" s="136">
        <f t="shared" si="10"/>
        <v>99922.518890000007</v>
      </c>
      <c r="N50" s="136">
        <f t="shared" si="12"/>
        <v>2309.0639400000073</v>
      </c>
      <c r="O50" s="159">
        <f t="shared" si="6"/>
        <v>1.0236551809500316</v>
      </c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</row>
    <row r="51" spans="1:30" s="195" customFormat="1" ht="81" customHeight="1" x14ac:dyDescent="0.4">
      <c r="A51" s="192">
        <v>50110000</v>
      </c>
      <c r="B51" s="95" t="s">
        <v>172</v>
      </c>
      <c r="C51" s="96"/>
      <c r="D51" s="151">
        <v>0</v>
      </c>
      <c r="E51" s="151">
        <v>0</v>
      </c>
      <c r="F51" s="151"/>
      <c r="G51" s="186" t="str">
        <f t="shared" si="14"/>
        <v/>
      </c>
      <c r="H51" s="137">
        <v>97613.454949999999</v>
      </c>
      <c r="I51" s="137">
        <v>99922.518890000007</v>
      </c>
      <c r="J51" s="137">
        <f t="shared" si="16"/>
        <v>2309.0639400000073</v>
      </c>
      <c r="K51" s="194">
        <f t="shared" si="5"/>
        <v>1.0236551809500316</v>
      </c>
      <c r="L51" s="138">
        <f t="shared" si="9"/>
        <v>97613.454949999999</v>
      </c>
      <c r="M51" s="151">
        <f t="shared" si="10"/>
        <v>99922.518890000007</v>
      </c>
      <c r="N51" s="138">
        <f t="shared" si="12"/>
        <v>2309.0639400000073</v>
      </c>
      <c r="O51" s="186">
        <f t="shared" si="6"/>
        <v>1.0236551809500316</v>
      </c>
      <c r="P51" s="178"/>
      <c r="Q51" s="178"/>
      <c r="R51" s="178"/>
      <c r="S51" s="178"/>
      <c r="T51" s="178"/>
      <c r="U51" s="178"/>
      <c r="V51" s="178"/>
      <c r="W51" s="178"/>
      <c r="X51" s="178"/>
      <c r="Y51" s="178"/>
      <c r="Z51" s="178"/>
      <c r="AA51" s="178"/>
      <c r="AB51" s="178"/>
      <c r="AC51" s="178"/>
      <c r="AD51" s="178"/>
    </row>
    <row r="52" spans="1:30" ht="20.25" customHeight="1" x14ac:dyDescent="0.35">
      <c r="A52" s="8">
        <v>900101</v>
      </c>
      <c r="B52" s="103" t="s">
        <v>21</v>
      </c>
      <c r="C52" s="104" t="e">
        <f>C10+C35+C50+#REF!</f>
        <v>#REF!</v>
      </c>
      <c r="D52" s="155">
        <f>D10+D35+D50+D48</f>
        <v>7740121.0415899986</v>
      </c>
      <c r="E52" s="155">
        <f>E10+E35+E50+E48</f>
        <v>8067814.0377600007</v>
      </c>
      <c r="F52" s="155">
        <f t="shared" ref="F52:F92" si="17">E52-D52</f>
        <v>327692.99617000204</v>
      </c>
      <c r="G52" s="161">
        <f t="shared" si="14"/>
        <v>1.0423369343204336</v>
      </c>
      <c r="H52" s="155">
        <f>H10+H35+H48+H50+H49</f>
        <v>1473444.54238</v>
      </c>
      <c r="I52" s="155">
        <f>I10+I35+I48+I50+I49</f>
        <v>1216549.80535</v>
      </c>
      <c r="J52" s="155">
        <f t="shared" si="16"/>
        <v>-256894.73702999996</v>
      </c>
      <c r="K52" s="161">
        <f t="shared" ref="K52:K62" si="18">IFERROR(I52/H52,"")</f>
        <v>0.82565021645467063</v>
      </c>
      <c r="L52" s="155">
        <f t="shared" si="9"/>
        <v>9213565.5839699991</v>
      </c>
      <c r="M52" s="155">
        <f t="shared" si="10"/>
        <v>9284363.8431100007</v>
      </c>
      <c r="N52" s="155">
        <f t="shared" si="12"/>
        <v>70798.25914000161</v>
      </c>
      <c r="O52" s="161">
        <f t="shared" ref="O52:O63" si="19">IFERROR(M52/L52,"")</f>
        <v>1.007684132542908</v>
      </c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</row>
    <row r="53" spans="1:30" s="1" customFormat="1" ht="22.5" customHeight="1" x14ac:dyDescent="0.35">
      <c r="A53" s="167">
        <v>40000000</v>
      </c>
      <c r="B53" s="93" t="s">
        <v>53</v>
      </c>
      <c r="C53" s="105">
        <f>C54+C99</f>
        <v>226954.7</v>
      </c>
      <c r="D53" s="136">
        <f>D54</f>
        <v>5596804.0130000003</v>
      </c>
      <c r="E53" s="136">
        <f>E54</f>
        <v>5483379.5362200001</v>
      </c>
      <c r="F53" s="136">
        <f t="shared" si="17"/>
        <v>-113424.47678000014</v>
      </c>
      <c r="G53" s="179">
        <f t="shared" si="14"/>
        <v>0.97973406313379152</v>
      </c>
      <c r="H53" s="136">
        <f>H54</f>
        <v>139261.74299999999</v>
      </c>
      <c r="I53" s="136">
        <f>I54</f>
        <v>61743.886659999996</v>
      </c>
      <c r="J53" s="136">
        <f t="shared" si="16"/>
        <v>-77517.856339999998</v>
      </c>
      <c r="K53" s="179">
        <f t="shared" si="18"/>
        <v>0.44336574661427297</v>
      </c>
      <c r="L53" s="136">
        <f t="shared" si="9"/>
        <v>5736065.7560000001</v>
      </c>
      <c r="M53" s="136">
        <f t="shared" si="10"/>
        <v>5545123.4228800004</v>
      </c>
      <c r="N53" s="136">
        <f t="shared" si="12"/>
        <v>-190942.33311999962</v>
      </c>
      <c r="O53" s="179">
        <f t="shared" si="19"/>
        <v>0.96671196927610681</v>
      </c>
    </row>
    <row r="54" spans="1:30" s="1" customFormat="1" ht="23.25" customHeight="1" x14ac:dyDescent="0.35">
      <c r="A54" s="167">
        <v>41000000</v>
      </c>
      <c r="B54" s="93" t="s">
        <v>54</v>
      </c>
      <c r="C54" s="105">
        <f>C55+C60</f>
        <v>226954.7</v>
      </c>
      <c r="D54" s="136">
        <f>D55+D60</f>
        <v>5596804.0130000003</v>
      </c>
      <c r="E54" s="136">
        <f>E55+E60</f>
        <v>5483379.5362200001</v>
      </c>
      <c r="F54" s="136">
        <f t="shared" si="17"/>
        <v>-113424.47678000014</v>
      </c>
      <c r="G54" s="179">
        <f t="shared" si="14"/>
        <v>0.97973406313379152</v>
      </c>
      <c r="H54" s="136">
        <f>H55+H60</f>
        <v>139261.74299999999</v>
      </c>
      <c r="I54" s="136">
        <f>I55+I60</f>
        <v>61743.886659999996</v>
      </c>
      <c r="J54" s="136">
        <f t="shared" si="16"/>
        <v>-77517.856339999998</v>
      </c>
      <c r="K54" s="179">
        <f t="shared" si="18"/>
        <v>0.44336574661427297</v>
      </c>
      <c r="L54" s="136">
        <f t="shared" ref="L54:L85" si="20">D54+H54</f>
        <v>5736065.7560000001</v>
      </c>
      <c r="M54" s="136">
        <f t="shared" ref="M54:M85" si="21">I54+E54</f>
        <v>5545123.4228800004</v>
      </c>
      <c r="N54" s="136">
        <f t="shared" si="12"/>
        <v>-190942.33311999962</v>
      </c>
      <c r="O54" s="179">
        <f t="shared" si="19"/>
        <v>0.96671196927610681</v>
      </c>
    </row>
    <row r="55" spans="1:30" s="81" customFormat="1" ht="23.25" customHeight="1" x14ac:dyDescent="0.35">
      <c r="A55" s="167">
        <v>41020000</v>
      </c>
      <c r="B55" s="130" t="s">
        <v>65</v>
      </c>
      <c r="C55" s="106">
        <f>SUM(C56:C56)</f>
        <v>226954.7</v>
      </c>
      <c r="D55" s="156">
        <f>SUM(D56:D59)</f>
        <v>1529909.2420000001</v>
      </c>
      <c r="E55" s="156">
        <f>SUM(E56:E59)</f>
        <v>1529909.2420000001</v>
      </c>
      <c r="F55" s="156">
        <f t="shared" si="17"/>
        <v>0</v>
      </c>
      <c r="G55" s="179">
        <f t="shared" si="14"/>
        <v>1</v>
      </c>
      <c r="H55" s="136">
        <f>H56+H57</f>
        <v>0</v>
      </c>
      <c r="I55" s="136">
        <f>I56+I57</f>
        <v>0</v>
      </c>
      <c r="J55" s="136">
        <f t="shared" si="16"/>
        <v>0</v>
      </c>
      <c r="K55" s="179" t="str">
        <f t="shared" si="18"/>
        <v/>
      </c>
      <c r="L55" s="150">
        <f t="shared" si="20"/>
        <v>1529909.2420000001</v>
      </c>
      <c r="M55" s="156">
        <f t="shared" si="21"/>
        <v>1529909.2420000001</v>
      </c>
      <c r="N55" s="150">
        <f t="shared" si="12"/>
        <v>0</v>
      </c>
      <c r="O55" s="179">
        <f t="shared" si="19"/>
        <v>1</v>
      </c>
    </row>
    <row r="56" spans="1:30" s="195" customFormat="1" ht="46.5" customHeight="1" x14ac:dyDescent="0.4">
      <c r="A56" s="192">
        <v>41020100</v>
      </c>
      <c r="B56" s="95" t="s">
        <v>103</v>
      </c>
      <c r="C56" s="107">
        <v>226954.7</v>
      </c>
      <c r="D56" s="151">
        <v>1345716.5</v>
      </c>
      <c r="E56" s="151">
        <v>1345716.5</v>
      </c>
      <c r="F56" s="151">
        <f t="shared" si="17"/>
        <v>0</v>
      </c>
      <c r="G56" s="194">
        <f t="shared" si="14"/>
        <v>1</v>
      </c>
      <c r="H56" s="150">
        <v>0</v>
      </c>
      <c r="I56" s="150">
        <v>0</v>
      </c>
      <c r="J56" s="150">
        <f t="shared" si="16"/>
        <v>0</v>
      </c>
      <c r="K56" s="194" t="str">
        <f t="shared" si="18"/>
        <v/>
      </c>
      <c r="L56" s="138">
        <f t="shared" si="20"/>
        <v>1345716.5</v>
      </c>
      <c r="M56" s="151">
        <f t="shared" si="21"/>
        <v>1345716.5</v>
      </c>
      <c r="N56" s="138">
        <f t="shared" si="12"/>
        <v>0</v>
      </c>
      <c r="O56" s="194">
        <f t="shared" si="19"/>
        <v>1</v>
      </c>
    </row>
    <row r="57" spans="1:30" s="195" customFormat="1" ht="84" customHeight="1" x14ac:dyDescent="0.4">
      <c r="A57" s="192">
        <v>41020200</v>
      </c>
      <c r="B57" s="204" t="s">
        <v>151</v>
      </c>
      <c r="C57" s="204"/>
      <c r="D57" s="151">
        <v>112348.8</v>
      </c>
      <c r="E57" s="151">
        <v>112348.8</v>
      </c>
      <c r="F57" s="151">
        <f t="shared" si="17"/>
        <v>0</v>
      </c>
      <c r="G57" s="194">
        <f t="shared" si="14"/>
        <v>1</v>
      </c>
      <c r="H57" s="150">
        <v>0</v>
      </c>
      <c r="I57" s="150">
        <v>0</v>
      </c>
      <c r="J57" s="150">
        <f t="shared" si="16"/>
        <v>0</v>
      </c>
      <c r="K57" s="194" t="str">
        <f t="shared" si="18"/>
        <v/>
      </c>
      <c r="L57" s="138">
        <f t="shared" si="20"/>
        <v>112348.8</v>
      </c>
      <c r="M57" s="151">
        <f t="shared" si="21"/>
        <v>112348.8</v>
      </c>
      <c r="N57" s="138">
        <f t="shared" ref="N57:N63" si="22">M57-L57</f>
        <v>0</v>
      </c>
      <c r="O57" s="194">
        <f t="shared" si="19"/>
        <v>1</v>
      </c>
    </row>
    <row r="58" spans="1:30" s="195" customFormat="1" ht="117.75" customHeight="1" x14ac:dyDescent="0.4">
      <c r="A58" s="192" t="s">
        <v>240</v>
      </c>
      <c r="B58" s="204" t="s">
        <v>241</v>
      </c>
      <c r="C58" s="204"/>
      <c r="D58" s="151">
        <v>5061.1419999999998</v>
      </c>
      <c r="E58" s="151">
        <v>5061.1419999999998</v>
      </c>
      <c r="F58" s="151">
        <f t="shared" si="17"/>
        <v>0</v>
      </c>
      <c r="G58" s="194">
        <f t="shared" si="14"/>
        <v>1</v>
      </c>
      <c r="H58" s="150"/>
      <c r="I58" s="150"/>
      <c r="J58" s="150"/>
      <c r="K58" s="194"/>
      <c r="L58" s="138">
        <f t="shared" si="20"/>
        <v>5061.1419999999998</v>
      </c>
      <c r="M58" s="151">
        <f t="shared" si="21"/>
        <v>5061.1419999999998</v>
      </c>
      <c r="N58" s="138">
        <f>M58-L58</f>
        <v>0</v>
      </c>
      <c r="O58" s="194">
        <f>IFERROR(M58/L58,"")</f>
        <v>1</v>
      </c>
    </row>
    <row r="59" spans="1:30" s="195" customFormat="1" ht="126" x14ac:dyDescent="0.4">
      <c r="A59" s="192" t="s">
        <v>225</v>
      </c>
      <c r="B59" s="204" t="s">
        <v>238</v>
      </c>
      <c r="C59" s="204"/>
      <c r="D59" s="151">
        <v>66782.8</v>
      </c>
      <c r="E59" s="151">
        <v>66782.8</v>
      </c>
      <c r="F59" s="151">
        <f t="shared" si="17"/>
        <v>0</v>
      </c>
      <c r="G59" s="194">
        <f t="shared" si="14"/>
        <v>1</v>
      </c>
      <c r="H59" s="150">
        <v>0</v>
      </c>
      <c r="I59" s="150">
        <v>0</v>
      </c>
      <c r="J59" s="150">
        <f>I59-H59</f>
        <v>0</v>
      </c>
      <c r="K59" s="194" t="str">
        <f>IFERROR(I59/H59,"")</f>
        <v/>
      </c>
      <c r="L59" s="138">
        <f t="shared" si="20"/>
        <v>66782.8</v>
      </c>
      <c r="M59" s="151">
        <f t="shared" si="21"/>
        <v>66782.8</v>
      </c>
      <c r="N59" s="138">
        <f t="shared" si="22"/>
        <v>0</v>
      </c>
      <c r="O59" s="194">
        <f>IFERROR(M59/L59,"")</f>
        <v>1</v>
      </c>
    </row>
    <row r="60" spans="1:30" s="1" customFormat="1" ht="23.25" customHeight="1" x14ac:dyDescent="0.35">
      <c r="A60" s="167">
        <v>41030000</v>
      </c>
      <c r="B60" s="108" t="s">
        <v>66</v>
      </c>
      <c r="C60" s="97">
        <f>C90</f>
        <v>0</v>
      </c>
      <c r="D60" s="136">
        <f>SUM(D63:D93)</f>
        <v>4066894.7710000006</v>
      </c>
      <c r="E60" s="136">
        <f>SUM(E63:E93)</f>
        <v>3953470.29422</v>
      </c>
      <c r="F60" s="136">
        <f t="shared" si="17"/>
        <v>-113424.47678000061</v>
      </c>
      <c r="G60" s="179">
        <f t="shared" si="14"/>
        <v>0.97211029958561945</v>
      </c>
      <c r="H60" s="135">
        <f>SUM(H63:H93)</f>
        <v>139261.74299999999</v>
      </c>
      <c r="I60" s="135">
        <f>SUM(I63:I93)</f>
        <v>61743.886659999996</v>
      </c>
      <c r="J60" s="135">
        <f>I60-H60</f>
        <v>-77517.856339999998</v>
      </c>
      <c r="K60" s="179">
        <f t="shared" si="18"/>
        <v>0.44336574661427297</v>
      </c>
      <c r="L60" s="136">
        <f t="shared" si="20"/>
        <v>4206156.5140000004</v>
      </c>
      <c r="M60" s="136">
        <f t="shared" si="21"/>
        <v>4015214.1808799999</v>
      </c>
      <c r="N60" s="136">
        <f t="shared" si="22"/>
        <v>-190942.33312000055</v>
      </c>
      <c r="O60" s="179">
        <f t="shared" si="19"/>
        <v>0.9546040827333796</v>
      </c>
    </row>
    <row r="61" spans="1:30" s="1" customFormat="1" ht="107.25" hidden="1" customHeight="1" x14ac:dyDescent="0.4">
      <c r="A61" s="168">
        <v>41030400</v>
      </c>
      <c r="B61" s="174" t="s">
        <v>207</v>
      </c>
      <c r="C61" s="97"/>
      <c r="D61" s="138"/>
      <c r="E61" s="138"/>
      <c r="F61" s="138">
        <f t="shared" si="17"/>
        <v>0</v>
      </c>
      <c r="G61" s="179" t="str">
        <f t="shared" si="14"/>
        <v/>
      </c>
      <c r="H61" s="138"/>
      <c r="I61" s="138"/>
      <c r="J61" s="138">
        <f>I61-H61</f>
        <v>0</v>
      </c>
      <c r="K61" s="179" t="str">
        <f t="shared" si="18"/>
        <v/>
      </c>
      <c r="L61" s="138">
        <f t="shared" si="20"/>
        <v>0</v>
      </c>
      <c r="M61" s="138">
        <f t="shared" si="21"/>
        <v>0</v>
      </c>
      <c r="N61" s="138">
        <f t="shared" si="22"/>
        <v>0</v>
      </c>
      <c r="O61" s="179" t="str">
        <f t="shared" si="19"/>
        <v/>
      </c>
    </row>
    <row r="62" spans="1:30" s="1" customFormat="1" ht="409.6" hidden="1" customHeight="1" x14ac:dyDescent="0.4">
      <c r="A62" s="168">
        <v>41030500</v>
      </c>
      <c r="B62" s="204" t="s">
        <v>206</v>
      </c>
      <c r="C62" s="97"/>
      <c r="D62" s="138"/>
      <c r="E62" s="138"/>
      <c r="F62" s="138">
        <f t="shared" si="17"/>
        <v>0</v>
      </c>
      <c r="G62" s="180" t="str">
        <f t="shared" si="14"/>
        <v/>
      </c>
      <c r="H62" s="138"/>
      <c r="I62" s="138"/>
      <c r="J62" s="138">
        <f>I62-H62</f>
        <v>0</v>
      </c>
      <c r="K62" s="179" t="str">
        <f t="shared" si="18"/>
        <v/>
      </c>
      <c r="L62" s="138">
        <f t="shared" si="20"/>
        <v>0</v>
      </c>
      <c r="M62" s="138">
        <f t="shared" si="21"/>
        <v>0</v>
      </c>
      <c r="N62" s="138">
        <f t="shared" si="22"/>
        <v>0</v>
      </c>
      <c r="O62" s="180" t="str">
        <f t="shared" si="19"/>
        <v/>
      </c>
    </row>
    <row r="63" spans="1:30" s="195" customFormat="1" ht="82.5" customHeight="1" x14ac:dyDescent="0.4">
      <c r="A63" s="192">
        <v>41030600</v>
      </c>
      <c r="B63" s="204" t="s">
        <v>223</v>
      </c>
      <c r="C63" s="204"/>
      <c r="D63" s="138">
        <v>4222.2</v>
      </c>
      <c r="E63" s="138">
        <v>4222.2</v>
      </c>
      <c r="F63" s="138">
        <f t="shared" si="17"/>
        <v>0</v>
      </c>
      <c r="G63" s="194">
        <f t="shared" si="14"/>
        <v>1</v>
      </c>
      <c r="H63" s="138"/>
      <c r="I63" s="138"/>
      <c r="J63" s="138"/>
      <c r="K63" s="197"/>
      <c r="L63" s="138">
        <f t="shared" si="20"/>
        <v>4222.2</v>
      </c>
      <c r="M63" s="138">
        <f t="shared" si="21"/>
        <v>4222.2</v>
      </c>
      <c r="N63" s="138">
        <f t="shared" si="22"/>
        <v>0</v>
      </c>
      <c r="O63" s="194">
        <f t="shared" si="19"/>
        <v>1</v>
      </c>
    </row>
    <row r="64" spans="1:30" s="195" customFormat="1" ht="409.6" customHeight="1" x14ac:dyDescent="0.4">
      <c r="A64" s="192" t="s">
        <v>272</v>
      </c>
      <c r="B64" s="204" t="s">
        <v>273</v>
      </c>
      <c r="C64" s="204"/>
      <c r="D64" s="138">
        <v>74045.225999999995</v>
      </c>
      <c r="E64" s="138">
        <v>73828.801989999993</v>
      </c>
      <c r="F64" s="138">
        <f t="shared" si="17"/>
        <v>-216.42401000000245</v>
      </c>
      <c r="G64" s="194">
        <f t="shared" si="14"/>
        <v>0.99707713755914529</v>
      </c>
      <c r="H64" s="138"/>
      <c r="I64" s="138"/>
      <c r="J64" s="138"/>
      <c r="K64" s="197"/>
      <c r="L64" s="138">
        <f t="shared" si="20"/>
        <v>74045.225999999995</v>
      </c>
      <c r="M64" s="138">
        <f t="shared" si="21"/>
        <v>73828.801989999993</v>
      </c>
      <c r="N64" s="138">
        <f>M64-L64</f>
        <v>-216.42401000000245</v>
      </c>
      <c r="O64" s="194">
        <f>IFERROR(M64/L64,"")</f>
        <v>0.99707713755914529</v>
      </c>
    </row>
    <row r="65" spans="1:15" s="195" customFormat="1" ht="101.25" customHeight="1" x14ac:dyDescent="0.4">
      <c r="A65" s="192" t="s">
        <v>242</v>
      </c>
      <c r="B65" s="204" t="s">
        <v>243</v>
      </c>
      <c r="C65" s="204"/>
      <c r="D65" s="138">
        <v>65191.38</v>
      </c>
      <c r="E65" s="138">
        <v>63571.8292</v>
      </c>
      <c r="F65" s="138">
        <f t="shared" si="17"/>
        <v>-1619.5507999999973</v>
      </c>
      <c r="G65" s="194">
        <f t="shared" si="14"/>
        <v>0.97515697934297452</v>
      </c>
      <c r="H65" s="138"/>
      <c r="I65" s="138"/>
      <c r="J65" s="138"/>
      <c r="K65" s="197"/>
      <c r="L65" s="138">
        <f t="shared" si="20"/>
        <v>65191.38</v>
      </c>
      <c r="M65" s="138">
        <f t="shared" si="21"/>
        <v>63571.8292</v>
      </c>
      <c r="N65" s="138">
        <f>M65-L65</f>
        <v>-1619.5507999999973</v>
      </c>
      <c r="O65" s="194">
        <f>IFERROR(M65/L65,"")</f>
        <v>0.97515697934297452</v>
      </c>
    </row>
    <row r="66" spans="1:15" s="195" customFormat="1" ht="101.25" customHeight="1" x14ac:dyDescent="0.4">
      <c r="A66" s="192" t="s">
        <v>278</v>
      </c>
      <c r="B66" s="204" t="s">
        <v>279</v>
      </c>
      <c r="C66" s="204"/>
      <c r="D66" s="138">
        <v>81165.5</v>
      </c>
      <c r="E66" s="138">
        <v>39071.453110000002</v>
      </c>
      <c r="F66" s="138">
        <f t="shared" si="17"/>
        <v>-42094.046889999998</v>
      </c>
      <c r="G66" s="194">
        <f t="shared" ref="G66:G92" si="23">IFERROR(E66/D66,"")</f>
        <v>0.48138005815278662</v>
      </c>
      <c r="H66" s="138"/>
      <c r="I66" s="138"/>
      <c r="J66" s="138"/>
      <c r="K66" s="197"/>
      <c r="L66" s="138">
        <f t="shared" si="20"/>
        <v>81165.5</v>
      </c>
      <c r="M66" s="138">
        <f t="shared" si="21"/>
        <v>39071.453110000002</v>
      </c>
      <c r="N66" s="138">
        <f>M66-L66</f>
        <v>-42094.046889999998</v>
      </c>
      <c r="O66" s="194">
        <f>IFERROR(M66/L66,"")</f>
        <v>0.48138005815278662</v>
      </c>
    </row>
    <row r="67" spans="1:15" s="195" customFormat="1" ht="101.25" customHeight="1" x14ac:dyDescent="0.4">
      <c r="A67" s="192" t="s">
        <v>257</v>
      </c>
      <c r="B67" s="204" t="s">
        <v>258</v>
      </c>
      <c r="C67" s="204"/>
      <c r="D67" s="138">
        <v>0</v>
      </c>
      <c r="E67" s="138">
        <v>0</v>
      </c>
      <c r="F67" s="138">
        <f t="shared" si="17"/>
        <v>0</v>
      </c>
      <c r="G67" s="194" t="str">
        <f t="shared" si="23"/>
        <v/>
      </c>
      <c r="H67" s="138">
        <v>38221.720999999998</v>
      </c>
      <c r="I67" s="138">
        <v>16926.937519999999</v>
      </c>
      <c r="J67" s="138">
        <f>I67-H67</f>
        <v>-21294.783479999998</v>
      </c>
      <c r="K67" s="194">
        <f>IFERROR(I67/H67,"")</f>
        <v>0.44286173089903513</v>
      </c>
      <c r="L67" s="138">
        <f t="shared" si="20"/>
        <v>38221.720999999998</v>
      </c>
      <c r="M67" s="138">
        <f t="shared" si="21"/>
        <v>16926.937519999999</v>
      </c>
      <c r="N67" s="138">
        <f>M67-L67</f>
        <v>-21294.783479999998</v>
      </c>
      <c r="O67" s="194">
        <f>IFERROR(M67/L67,"")</f>
        <v>0.44286173089903513</v>
      </c>
    </row>
    <row r="68" spans="1:15" s="195" customFormat="1" ht="82.5" customHeight="1" x14ac:dyDescent="0.4">
      <c r="A68" s="192" t="s">
        <v>228</v>
      </c>
      <c r="B68" s="204" t="s">
        <v>229</v>
      </c>
      <c r="C68" s="204"/>
      <c r="D68" s="138">
        <v>133972</v>
      </c>
      <c r="E68" s="138">
        <v>133972</v>
      </c>
      <c r="F68" s="138">
        <f t="shared" si="17"/>
        <v>0</v>
      </c>
      <c r="G68" s="194">
        <f t="shared" si="23"/>
        <v>1</v>
      </c>
      <c r="H68" s="138">
        <v>0</v>
      </c>
      <c r="I68" s="138">
        <v>0</v>
      </c>
      <c r="J68" s="138"/>
      <c r="K68" s="197"/>
      <c r="L68" s="138">
        <f t="shared" si="20"/>
        <v>133972</v>
      </c>
      <c r="M68" s="138">
        <f t="shared" si="21"/>
        <v>133972</v>
      </c>
      <c r="N68" s="138">
        <f t="shared" ref="N68:N81" si="24">M68-L68</f>
        <v>0</v>
      </c>
      <c r="O68" s="194">
        <f t="shared" ref="O68:O81" si="25">IFERROR(M68/L68,"")</f>
        <v>1</v>
      </c>
    </row>
    <row r="69" spans="1:15" s="195" customFormat="1" ht="111.75" customHeight="1" x14ac:dyDescent="0.4">
      <c r="A69" s="192" t="s">
        <v>280</v>
      </c>
      <c r="B69" s="204" t="s">
        <v>281</v>
      </c>
      <c r="C69" s="204"/>
      <c r="D69" s="138">
        <v>9916</v>
      </c>
      <c r="E69" s="138">
        <v>9916</v>
      </c>
      <c r="F69" s="138">
        <f t="shared" si="17"/>
        <v>0</v>
      </c>
      <c r="G69" s="194">
        <f t="shared" si="23"/>
        <v>1</v>
      </c>
      <c r="H69" s="138">
        <v>0</v>
      </c>
      <c r="I69" s="138">
        <v>0</v>
      </c>
      <c r="J69" s="138"/>
      <c r="K69" s="197"/>
      <c r="L69" s="138">
        <f t="shared" si="20"/>
        <v>9916</v>
      </c>
      <c r="M69" s="138">
        <f t="shared" si="21"/>
        <v>9916</v>
      </c>
      <c r="N69" s="138">
        <f>M69-L69</f>
        <v>0</v>
      </c>
      <c r="O69" s="194">
        <f>IFERROR(M69/L69,"")</f>
        <v>1</v>
      </c>
    </row>
    <row r="70" spans="1:15" s="195" customFormat="1" ht="153.75" customHeight="1" x14ac:dyDescent="0.4">
      <c r="A70" s="192" t="s">
        <v>267</v>
      </c>
      <c r="B70" s="204" t="s">
        <v>274</v>
      </c>
      <c r="C70" s="204"/>
      <c r="D70" s="138">
        <v>35739.722000000002</v>
      </c>
      <c r="E70" s="138">
        <v>17611.915730000001</v>
      </c>
      <c r="F70" s="138">
        <f t="shared" si="17"/>
        <v>-18127.806270000001</v>
      </c>
      <c r="G70" s="194">
        <f t="shared" si="23"/>
        <v>0.49278267273595466</v>
      </c>
      <c r="H70" s="138">
        <v>0</v>
      </c>
      <c r="I70" s="138">
        <v>0</v>
      </c>
      <c r="J70" s="138"/>
      <c r="K70" s="197"/>
      <c r="L70" s="138">
        <f t="shared" si="20"/>
        <v>35739.722000000002</v>
      </c>
      <c r="M70" s="138">
        <f t="shared" si="21"/>
        <v>17611.915730000001</v>
      </c>
      <c r="N70" s="138">
        <f>M70-L70</f>
        <v>-18127.806270000001</v>
      </c>
      <c r="O70" s="194">
        <f>IFERROR(M70/L70,"")</f>
        <v>0.49278267273595466</v>
      </c>
    </row>
    <row r="71" spans="1:15" s="195" customFormat="1" ht="82.5" customHeight="1" x14ac:dyDescent="0.4">
      <c r="A71" s="192" t="s">
        <v>253</v>
      </c>
      <c r="B71" s="204" t="s">
        <v>254</v>
      </c>
      <c r="C71" s="204"/>
      <c r="D71" s="138">
        <v>632.44799999999998</v>
      </c>
      <c r="E71" s="138">
        <v>478.99574000000001</v>
      </c>
      <c r="F71" s="138">
        <f t="shared" si="17"/>
        <v>-153.45225999999997</v>
      </c>
      <c r="G71" s="194">
        <f t="shared" si="23"/>
        <v>0.75736778359643797</v>
      </c>
      <c r="H71" s="138">
        <v>0</v>
      </c>
      <c r="I71" s="138">
        <v>0</v>
      </c>
      <c r="J71" s="138"/>
      <c r="K71" s="197"/>
      <c r="L71" s="138">
        <f t="shared" si="20"/>
        <v>632.44799999999998</v>
      </c>
      <c r="M71" s="138">
        <f t="shared" si="21"/>
        <v>478.99574000000001</v>
      </c>
      <c r="N71" s="138">
        <f>M71-L71</f>
        <v>-153.45225999999997</v>
      </c>
      <c r="O71" s="194">
        <f>IFERROR(M71/L71,"")</f>
        <v>0.75736778359643797</v>
      </c>
    </row>
    <row r="72" spans="1:15" s="195" customFormat="1" ht="61.5" customHeight="1" x14ac:dyDescent="0.4">
      <c r="A72" s="192">
        <v>41033000</v>
      </c>
      <c r="B72" s="204" t="s">
        <v>239</v>
      </c>
      <c r="C72" s="204"/>
      <c r="D72" s="138">
        <v>23389.46</v>
      </c>
      <c r="E72" s="138">
        <v>23052.508819999999</v>
      </c>
      <c r="F72" s="138">
        <f t="shared" si="17"/>
        <v>-336.95118000000002</v>
      </c>
      <c r="G72" s="194">
        <f t="shared" si="23"/>
        <v>0.98559388801622616</v>
      </c>
      <c r="H72" s="138">
        <v>0</v>
      </c>
      <c r="I72" s="138">
        <v>0</v>
      </c>
      <c r="J72" s="138">
        <f t="shared" ref="J72:J90" si="26">I72-H72</f>
        <v>0</v>
      </c>
      <c r="K72" s="194" t="str">
        <f t="shared" ref="K72:K90" si="27">IFERROR(I72/H72,"")</f>
        <v/>
      </c>
      <c r="L72" s="138">
        <f t="shared" si="20"/>
        <v>23389.46</v>
      </c>
      <c r="M72" s="138">
        <f t="shared" si="21"/>
        <v>23052.508819999999</v>
      </c>
      <c r="N72" s="138">
        <f t="shared" si="24"/>
        <v>-336.95118000000002</v>
      </c>
      <c r="O72" s="194">
        <f t="shared" si="25"/>
        <v>0.98559388801622616</v>
      </c>
    </row>
    <row r="73" spans="1:15" s="195" customFormat="1" ht="162.75" customHeight="1" x14ac:dyDescent="0.4">
      <c r="A73" s="192" t="s">
        <v>264</v>
      </c>
      <c r="B73" s="204" t="s">
        <v>269</v>
      </c>
      <c r="C73" s="204"/>
      <c r="D73" s="138">
        <v>18570.900000000001</v>
      </c>
      <c r="E73" s="138">
        <v>11146.138289999999</v>
      </c>
      <c r="F73" s="138">
        <f t="shared" si="17"/>
        <v>-7424.7617100000025</v>
      </c>
      <c r="G73" s="194">
        <f t="shared" si="23"/>
        <v>0.60019375959161902</v>
      </c>
      <c r="H73" s="138">
        <v>0</v>
      </c>
      <c r="I73" s="138">
        <v>0</v>
      </c>
      <c r="J73" s="138"/>
      <c r="K73" s="194"/>
      <c r="L73" s="138">
        <f t="shared" si="20"/>
        <v>18570.900000000001</v>
      </c>
      <c r="M73" s="138">
        <f t="shared" si="21"/>
        <v>11146.138289999999</v>
      </c>
      <c r="N73" s="138">
        <f>M73-L73</f>
        <v>-7424.7617100000025</v>
      </c>
      <c r="O73" s="194">
        <f>IFERROR(M73/L73,"")</f>
        <v>0.60019375959161902</v>
      </c>
    </row>
    <row r="74" spans="1:15" s="195" customFormat="1" ht="160.5" customHeight="1" x14ac:dyDescent="0.4">
      <c r="A74" s="192" t="s">
        <v>265</v>
      </c>
      <c r="B74" s="204" t="s">
        <v>270</v>
      </c>
      <c r="C74" s="204"/>
      <c r="D74" s="138">
        <v>18300</v>
      </c>
      <c r="E74" s="138">
        <v>9946.7178499999991</v>
      </c>
      <c r="F74" s="138">
        <f t="shared" si="17"/>
        <v>-8353.2821500000009</v>
      </c>
      <c r="G74" s="194">
        <f t="shared" si="23"/>
        <v>0.54353649453551911</v>
      </c>
      <c r="H74" s="138">
        <v>0</v>
      </c>
      <c r="I74" s="138">
        <v>0</v>
      </c>
      <c r="J74" s="138"/>
      <c r="K74" s="194"/>
      <c r="L74" s="138">
        <f t="shared" si="20"/>
        <v>18300</v>
      </c>
      <c r="M74" s="138">
        <f t="shared" si="21"/>
        <v>9946.7178499999991</v>
      </c>
      <c r="N74" s="138">
        <f>M74-L74</f>
        <v>-8353.2821500000009</v>
      </c>
      <c r="O74" s="194">
        <f>IFERROR(M74/L74,"")</f>
        <v>0.54353649453551911</v>
      </c>
    </row>
    <row r="75" spans="1:15" s="195" customFormat="1" ht="124.5" customHeight="1" x14ac:dyDescent="0.4">
      <c r="A75" s="192" t="s">
        <v>266</v>
      </c>
      <c r="B75" s="204" t="s">
        <v>271</v>
      </c>
      <c r="C75" s="204"/>
      <c r="D75" s="138">
        <v>3450</v>
      </c>
      <c r="E75" s="138">
        <v>2104.4810000000002</v>
      </c>
      <c r="F75" s="138">
        <f t="shared" si="17"/>
        <v>-1345.5189999999998</v>
      </c>
      <c r="G75" s="194">
        <f t="shared" si="23"/>
        <v>0.60999449275362327</v>
      </c>
      <c r="H75" s="138">
        <v>0</v>
      </c>
      <c r="I75" s="138">
        <v>0</v>
      </c>
      <c r="J75" s="138"/>
      <c r="K75" s="194"/>
      <c r="L75" s="138">
        <f t="shared" si="20"/>
        <v>3450</v>
      </c>
      <c r="M75" s="138">
        <f t="shared" si="21"/>
        <v>2104.4810000000002</v>
      </c>
      <c r="N75" s="138">
        <f>M75-L75</f>
        <v>-1345.5189999999998</v>
      </c>
      <c r="O75" s="194">
        <f>IFERROR(M75/L75,"")</f>
        <v>0.60999449275362327</v>
      </c>
    </row>
    <row r="76" spans="1:15" s="195" customFormat="1" ht="44.25" customHeight="1" x14ac:dyDescent="0.4">
      <c r="A76" s="192" t="s">
        <v>190</v>
      </c>
      <c r="B76" s="204" t="s">
        <v>194</v>
      </c>
      <c r="C76" s="204"/>
      <c r="D76" s="138">
        <v>3101782.5</v>
      </c>
      <c r="E76" s="138">
        <v>3101767.0935</v>
      </c>
      <c r="F76" s="138">
        <f t="shared" si="17"/>
        <v>-15.406500000040978</v>
      </c>
      <c r="G76" s="194">
        <f t="shared" si="23"/>
        <v>0.99999503301730541</v>
      </c>
      <c r="H76" s="138">
        <v>36136.072999999997</v>
      </c>
      <c r="I76" s="138">
        <v>36119.893779999999</v>
      </c>
      <c r="J76" s="138">
        <f t="shared" si="26"/>
        <v>-16.179219999998168</v>
      </c>
      <c r="K76" s="194">
        <f t="shared" si="27"/>
        <v>0.99955226955624099</v>
      </c>
      <c r="L76" s="138">
        <f t="shared" si="20"/>
        <v>3137918.5729999999</v>
      </c>
      <c r="M76" s="138">
        <f t="shared" si="21"/>
        <v>3137886.98728</v>
      </c>
      <c r="N76" s="138">
        <f t="shared" si="24"/>
        <v>-31.585719999857247</v>
      </c>
      <c r="O76" s="194">
        <f t="shared" si="25"/>
        <v>0.99998993418112514</v>
      </c>
    </row>
    <row r="77" spans="1:15" s="1" customFormat="1" ht="146.25" hidden="1" customHeight="1" x14ac:dyDescent="0.4">
      <c r="A77" s="168" t="s">
        <v>191</v>
      </c>
      <c r="B77" s="204" t="s">
        <v>196</v>
      </c>
      <c r="C77" s="204"/>
      <c r="D77" s="138">
        <v>0</v>
      </c>
      <c r="E77" s="138">
        <v>0</v>
      </c>
      <c r="F77" s="138">
        <f t="shared" si="17"/>
        <v>0</v>
      </c>
      <c r="G77" s="194" t="str">
        <f t="shared" si="23"/>
        <v/>
      </c>
      <c r="H77" s="138">
        <v>0</v>
      </c>
      <c r="I77" s="138">
        <v>0</v>
      </c>
      <c r="J77" s="138">
        <f t="shared" si="26"/>
        <v>0</v>
      </c>
      <c r="K77" s="179" t="str">
        <f t="shared" si="27"/>
        <v/>
      </c>
      <c r="L77" s="138">
        <f t="shared" si="20"/>
        <v>0</v>
      </c>
      <c r="M77" s="138">
        <f t="shared" si="21"/>
        <v>0</v>
      </c>
      <c r="N77" s="138">
        <f t="shared" si="24"/>
        <v>0</v>
      </c>
      <c r="O77" s="194" t="str">
        <f t="shared" si="25"/>
        <v/>
      </c>
    </row>
    <row r="78" spans="1:15" s="1" customFormat="1" ht="77.25" hidden="1" customHeight="1" x14ac:dyDescent="0.4">
      <c r="A78" s="168">
        <v>41034500</v>
      </c>
      <c r="B78" s="204" t="s">
        <v>211</v>
      </c>
      <c r="C78" s="204"/>
      <c r="D78" s="138">
        <v>0</v>
      </c>
      <c r="E78" s="138">
        <v>0</v>
      </c>
      <c r="F78" s="138">
        <f t="shared" si="17"/>
        <v>0</v>
      </c>
      <c r="G78" s="194" t="str">
        <f t="shared" si="23"/>
        <v/>
      </c>
      <c r="H78" s="138">
        <v>0</v>
      </c>
      <c r="I78" s="138">
        <v>0</v>
      </c>
      <c r="J78" s="138">
        <f t="shared" si="26"/>
        <v>0</v>
      </c>
      <c r="K78" s="180" t="str">
        <f t="shared" si="27"/>
        <v/>
      </c>
      <c r="L78" s="138">
        <f t="shared" si="20"/>
        <v>0</v>
      </c>
      <c r="M78" s="138">
        <f t="shared" si="21"/>
        <v>0</v>
      </c>
      <c r="N78" s="138">
        <f t="shared" si="24"/>
        <v>0</v>
      </c>
      <c r="O78" s="194" t="str">
        <f t="shared" si="25"/>
        <v/>
      </c>
    </row>
    <row r="79" spans="1:15" s="1" customFormat="1" ht="77.25" hidden="1" customHeight="1" x14ac:dyDescent="0.4">
      <c r="A79" s="168">
        <v>41035200</v>
      </c>
      <c r="B79" s="204" t="s">
        <v>212</v>
      </c>
      <c r="C79" s="204"/>
      <c r="D79" s="138">
        <v>0</v>
      </c>
      <c r="E79" s="138">
        <v>0</v>
      </c>
      <c r="F79" s="138">
        <f t="shared" si="17"/>
        <v>0</v>
      </c>
      <c r="G79" s="194" t="str">
        <f t="shared" si="23"/>
        <v/>
      </c>
      <c r="H79" s="138">
        <v>0</v>
      </c>
      <c r="I79" s="138">
        <v>0</v>
      </c>
      <c r="J79" s="138">
        <f t="shared" si="26"/>
        <v>0</v>
      </c>
      <c r="K79" s="179" t="str">
        <f t="shared" si="27"/>
        <v/>
      </c>
      <c r="L79" s="138">
        <f t="shared" si="20"/>
        <v>0</v>
      </c>
      <c r="M79" s="138">
        <f t="shared" si="21"/>
        <v>0</v>
      </c>
      <c r="N79" s="138">
        <f t="shared" si="24"/>
        <v>0</v>
      </c>
      <c r="O79" s="194" t="str">
        <f t="shared" si="25"/>
        <v/>
      </c>
    </row>
    <row r="80" spans="1:15" s="1" customFormat="1" ht="82.5" hidden="1" customHeight="1" x14ac:dyDescent="0.4">
      <c r="A80" s="168">
        <v>41035300</v>
      </c>
      <c r="B80" s="204" t="s">
        <v>220</v>
      </c>
      <c r="C80" s="204"/>
      <c r="D80" s="138">
        <v>0</v>
      </c>
      <c r="E80" s="138">
        <v>0</v>
      </c>
      <c r="F80" s="138">
        <f t="shared" si="17"/>
        <v>0</v>
      </c>
      <c r="G80" s="194" t="str">
        <f t="shared" si="23"/>
        <v/>
      </c>
      <c r="H80" s="138">
        <v>0</v>
      </c>
      <c r="I80" s="138">
        <v>0</v>
      </c>
      <c r="J80" s="138">
        <f t="shared" si="26"/>
        <v>0</v>
      </c>
      <c r="K80" s="179" t="str">
        <f t="shared" si="27"/>
        <v/>
      </c>
      <c r="L80" s="138">
        <f t="shared" si="20"/>
        <v>0</v>
      </c>
      <c r="M80" s="138">
        <f t="shared" si="21"/>
        <v>0</v>
      </c>
      <c r="N80" s="138">
        <f t="shared" si="24"/>
        <v>0</v>
      </c>
      <c r="O80" s="194" t="str">
        <f t="shared" si="25"/>
        <v/>
      </c>
    </row>
    <row r="81" spans="1:30" s="1" customFormat="1" ht="63" x14ac:dyDescent="0.4">
      <c r="A81" s="168" t="s">
        <v>192</v>
      </c>
      <c r="B81" s="204" t="s">
        <v>197</v>
      </c>
      <c r="C81" s="204"/>
      <c r="D81" s="138">
        <v>11879.1</v>
      </c>
      <c r="E81" s="138">
        <v>11747.531489999999</v>
      </c>
      <c r="F81" s="138">
        <f t="shared" si="17"/>
        <v>-131.56851000000097</v>
      </c>
      <c r="G81" s="194">
        <f t="shared" si="23"/>
        <v>0.9889243705331211</v>
      </c>
      <c r="H81" s="138">
        <v>6139.8</v>
      </c>
      <c r="I81" s="138">
        <v>6023.9257900000002</v>
      </c>
      <c r="J81" s="138">
        <f t="shared" si="26"/>
        <v>-115.87420999999995</v>
      </c>
      <c r="K81" s="180">
        <f t="shared" si="27"/>
        <v>0.98112736408352064</v>
      </c>
      <c r="L81" s="138">
        <f t="shared" si="20"/>
        <v>18018.900000000001</v>
      </c>
      <c r="M81" s="138">
        <f t="shared" si="21"/>
        <v>17771.457279999999</v>
      </c>
      <c r="N81" s="138">
        <f t="shared" si="24"/>
        <v>-247.44272000000274</v>
      </c>
      <c r="O81" s="194">
        <f t="shared" si="25"/>
        <v>0.98626760124091906</v>
      </c>
    </row>
    <row r="82" spans="1:30" s="1" customFormat="1" ht="81" hidden="1" customHeight="1" x14ac:dyDescent="0.4">
      <c r="A82" s="168">
        <v>41035500</v>
      </c>
      <c r="B82" s="204" t="s">
        <v>213</v>
      </c>
      <c r="C82" s="204"/>
      <c r="D82" s="138">
        <v>0</v>
      </c>
      <c r="E82" s="138">
        <v>0</v>
      </c>
      <c r="F82" s="138">
        <f t="shared" si="17"/>
        <v>0</v>
      </c>
      <c r="G82" s="194" t="str">
        <f t="shared" si="23"/>
        <v/>
      </c>
      <c r="H82" s="138">
        <v>0</v>
      </c>
      <c r="I82" s="138">
        <v>0</v>
      </c>
      <c r="J82" s="138">
        <f t="shared" si="26"/>
        <v>0</v>
      </c>
      <c r="K82" s="179" t="str">
        <f t="shared" si="27"/>
        <v/>
      </c>
      <c r="L82" s="138">
        <f t="shared" si="20"/>
        <v>0</v>
      </c>
      <c r="M82" s="138">
        <f t="shared" si="21"/>
        <v>0</v>
      </c>
      <c r="N82" s="138">
        <f t="shared" ref="N82:N91" si="28">M82-L82</f>
        <v>0</v>
      </c>
      <c r="O82" s="194" t="str">
        <f t="shared" ref="O82:O91" si="29">IFERROR(M82/L82,"")</f>
        <v/>
      </c>
    </row>
    <row r="83" spans="1:30" s="1" customFormat="1" ht="101.25" hidden="1" customHeight="1" x14ac:dyDescent="0.4">
      <c r="A83" s="168">
        <v>41035600</v>
      </c>
      <c r="B83" s="204" t="s">
        <v>214</v>
      </c>
      <c r="C83" s="204"/>
      <c r="D83" s="138">
        <v>0</v>
      </c>
      <c r="E83" s="138">
        <v>0</v>
      </c>
      <c r="F83" s="138">
        <f t="shared" si="17"/>
        <v>0</v>
      </c>
      <c r="G83" s="194" t="str">
        <f t="shared" si="23"/>
        <v/>
      </c>
      <c r="H83" s="138">
        <v>0</v>
      </c>
      <c r="I83" s="138">
        <v>0</v>
      </c>
      <c r="J83" s="138">
        <f t="shared" si="26"/>
        <v>0</v>
      </c>
      <c r="K83" s="179" t="str">
        <f t="shared" si="27"/>
        <v/>
      </c>
      <c r="L83" s="138">
        <f t="shared" si="20"/>
        <v>0</v>
      </c>
      <c r="M83" s="138">
        <f t="shared" si="21"/>
        <v>0</v>
      </c>
      <c r="N83" s="138">
        <f t="shared" si="28"/>
        <v>0</v>
      </c>
      <c r="O83" s="194" t="str">
        <f t="shared" si="29"/>
        <v/>
      </c>
    </row>
    <row r="84" spans="1:30" s="1" customFormat="1" ht="105" x14ac:dyDescent="0.4">
      <c r="A84" s="168" t="s">
        <v>230</v>
      </c>
      <c r="B84" s="204" t="s">
        <v>231</v>
      </c>
      <c r="C84" s="204"/>
      <c r="D84" s="138">
        <v>23451.935000000001</v>
      </c>
      <c r="E84" s="138">
        <v>15580.210550000002</v>
      </c>
      <c r="F84" s="138">
        <f t="shared" si="17"/>
        <v>-7871.7244499999997</v>
      </c>
      <c r="G84" s="194">
        <f t="shared" si="23"/>
        <v>0.66434648356308346</v>
      </c>
      <c r="H84" s="138">
        <v>0</v>
      </c>
      <c r="I84" s="138">
        <v>0</v>
      </c>
      <c r="J84" s="138"/>
      <c r="K84" s="179"/>
      <c r="L84" s="138">
        <f t="shared" si="20"/>
        <v>23451.935000000001</v>
      </c>
      <c r="M84" s="138">
        <f t="shared" si="21"/>
        <v>15580.210550000002</v>
      </c>
      <c r="N84" s="138">
        <f t="shared" si="28"/>
        <v>-7871.7244499999997</v>
      </c>
      <c r="O84" s="194">
        <f t="shared" si="29"/>
        <v>0.66434648356308346</v>
      </c>
    </row>
    <row r="85" spans="1:30" s="1" customFormat="1" ht="84" x14ac:dyDescent="0.4">
      <c r="A85" s="168" t="s">
        <v>232</v>
      </c>
      <c r="B85" s="204" t="s">
        <v>268</v>
      </c>
      <c r="C85" s="204"/>
      <c r="D85" s="138">
        <v>58481.5</v>
      </c>
      <c r="E85" s="138">
        <v>54731.360679999998</v>
      </c>
      <c r="F85" s="138">
        <f t="shared" si="17"/>
        <v>-3750.139320000002</v>
      </c>
      <c r="G85" s="194">
        <f t="shared" si="23"/>
        <v>0.93587477544180631</v>
      </c>
      <c r="H85" s="138">
        <v>0</v>
      </c>
      <c r="I85" s="138">
        <v>0</v>
      </c>
      <c r="J85" s="138">
        <f t="shared" si="26"/>
        <v>0</v>
      </c>
      <c r="K85" s="179" t="str">
        <f t="shared" si="27"/>
        <v/>
      </c>
      <c r="L85" s="138">
        <f t="shared" si="20"/>
        <v>58481.5</v>
      </c>
      <c r="M85" s="138">
        <f t="shared" si="21"/>
        <v>54731.360679999998</v>
      </c>
      <c r="N85" s="138">
        <f t="shared" si="28"/>
        <v>-3750.139320000002</v>
      </c>
      <c r="O85" s="194">
        <f t="shared" si="29"/>
        <v>0.93587477544180631</v>
      </c>
    </row>
    <row r="86" spans="1:30" s="1" customFormat="1" ht="63" x14ac:dyDescent="0.4">
      <c r="A86" s="168" t="s">
        <v>233</v>
      </c>
      <c r="B86" s="204" t="s">
        <v>234</v>
      </c>
      <c r="C86" s="204"/>
      <c r="D86" s="138">
        <v>330381.2</v>
      </c>
      <c r="E86" s="138">
        <v>309671.73215</v>
      </c>
      <c r="F86" s="138">
        <f t="shared" si="17"/>
        <v>-20709.467850000015</v>
      </c>
      <c r="G86" s="194">
        <f t="shared" si="23"/>
        <v>0.93731644582076701</v>
      </c>
      <c r="H86" s="138">
        <v>0</v>
      </c>
      <c r="I86" s="138">
        <v>0</v>
      </c>
      <c r="J86" s="138"/>
      <c r="K86" s="179"/>
      <c r="L86" s="138">
        <f t="shared" ref="L86:L101" si="30">D86+H86</f>
        <v>330381.2</v>
      </c>
      <c r="M86" s="138">
        <f t="shared" ref="M86:M93" si="31">I86+E86</f>
        <v>309671.73215</v>
      </c>
      <c r="N86" s="138">
        <f t="shared" si="28"/>
        <v>-20709.467850000015</v>
      </c>
      <c r="O86" s="194">
        <f t="shared" si="29"/>
        <v>0.93731644582076701</v>
      </c>
    </row>
    <row r="87" spans="1:30" s="1" customFormat="1" ht="303.75" hidden="1" customHeight="1" x14ac:dyDescent="0.4">
      <c r="A87" s="168">
        <v>41036400</v>
      </c>
      <c r="B87" s="204" t="s">
        <v>215</v>
      </c>
      <c r="C87" s="204"/>
      <c r="D87" s="138">
        <v>0</v>
      </c>
      <c r="E87" s="138">
        <v>0</v>
      </c>
      <c r="F87" s="138">
        <f t="shared" si="17"/>
        <v>0</v>
      </c>
      <c r="G87" s="194" t="str">
        <f t="shared" si="23"/>
        <v/>
      </c>
      <c r="H87" s="138">
        <v>0</v>
      </c>
      <c r="I87" s="138">
        <v>0</v>
      </c>
      <c r="J87" s="138">
        <f t="shared" si="26"/>
        <v>0</v>
      </c>
      <c r="K87" s="179" t="str">
        <f t="shared" si="27"/>
        <v/>
      </c>
      <c r="L87" s="138">
        <f t="shared" si="30"/>
        <v>0</v>
      </c>
      <c r="M87" s="138">
        <f t="shared" si="31"/>
        <v>0</v>
      </c>
      <c r="N87" s="138">
        <f t="shared" si="28"/>
        <v>0</v>
      </c>
      <c r="O87" s="194" t="str">
        <f t="shared" si="29"/>
        <v/>
      </c>
    </row>
    <row r="88" spans="1:30" s="1" customFormat="1" ht="60.75" hidden="1" customHeight="1" x14ac:dyDescent="0.4">
      <c r="A88" s="168">
        <v>41037000</v>
      </c>
      <c r="B88" s="204" t="s">
        <v>221</v>
      </c>
      <c r="C88" s="204"/>
      <c r="D88" s="138">
        <v>0</v>
      </c>
      <c r="E88" s="138">
        <v>0</v>
      </c>
      <c r="F88" s="138">
        <f t="shared" si="17"/>
        <v>0</v>
      </c>
      <c r="G88" s="194" t="str">
        <f t="shared" si="23"/>
        <v/>
      </c>
      <c r="H88" s="138">
        <v>0</v>
      </c>
      <c r="I88" s="138">
        <v>0</v>
      </c>
      <c r="J88" s="138">
        <f t="shared" si="26"/>
        <v>0</v>
      </c>
      <c r="K88" s="179" t="str">
        <f t="shared" si="27"/>
        <v/>
      </c>
      <c r="L88" s="138">
        <f t="shared" si="30"/>
        <v>0</v>
      </c>
      <c r="M88" s="138">
        <f t="shared" si="31"/>
        <v>0</v>
      </c>
      <c r="N88" s="138">
        <f t="shared" si="28"/>
        <v>0</v>
      </c>
      <c r="O88" s="194" t="str">
        <f t="shared" si="29"/>
        <v/>
      </c>
    </row>
    <row r="89" spans="1:30" s="1" customFormat="1" ht="63" x14ac:dyDescent="0.4">
      <c r="A89" s="168">
        <v>41037200</v>
      </c>
      <c r="B89" s="204" t="s">
        <v>216</v>
      </c>
      <c r="C89" s="204"/>
      <c r="D89" s="138">
        <v>4569.7</v>
      </c>
      <c r="E89" s="138">
        <v>3301.0851200000002</v>
      </c>
      <c r="F89" s="138">
        <f t="shared" si="17"/>
        <v>-1268.6148799999996</v>
      </c>
      <c r="G89" s="194">
        <f t="shared" si="23"/>
        <v>0.72238552202551598</v>
      </c>
      <c r="H89" s="138">
        <v>0</v>
      </c>
      <c r="I89" s="138">
        <v>0</v>
      </c>
      <c r="J89" s="138">
        <f t="shared" si="26"/>
        <v>0</v>
      </c>
      <c r="K89" s="179" t="str">
        <f t="shared" si="27"/>
        <v/>
      </c>
      <c r="L89" s="138">
        <f t="shared" si="30"/>
        <v>4569.7</v>
      </c>
      <c r="M89" s="138">
        <f t="shared" si="31"/>
        <v>3301.0851200000002</v>
      </c>
      <c r="N89" s="138">
        <f t="shared" si="28"/>
        <v>-1268.6148799999996</v>
      </c>
      <c r="O89" s="194">
        <f t="shared" si="29"/>
        <v>0.72238552202551598</v>
      </c>
    </row>
    <row r="90" spans="1:30" s="1" customFormat="1" ht="105" hidden="1" x14ac:dyDescent="0.4">
      <c r="A90" s="168" t="s">
        <v>193</v>
      </c>
      <c r="B90" s="204" t="s">
        <v>195</v>
      </c>
      <c r="C90" s="96"/>
      <c r="D90" s="138">
        <v>0</v>
      </c>
      <c r="E90" s="138">
        <v>0</v>
      </c>
      <c r="F90" s="138">
        <f t="shared" si="17"/>
        <v>0</v>
      </c>
      <c r="G90" s="194" t="str">
        <f t="shared" si="23"/>
        <v/>
      </c>
      <c r="H90" s="138">
        <v>0</v>
      </c>
      <c r="I90" s="138">
        <v>0</v>
      </c>
      <c r="J90" s="138">
        <f t="shared" si="26"/>
        <v>0</v>
      </c>
      <c r="K90" s="180" t="str">
        <f t="shared" si="27"/>
        <v/>
      </c>
      <c r="L90" s="138">
        <f t="shared" si="30"/>
        <v>0</v>
      </c>
      <c r="M90" s="138">
        <f t="shared" si="31"/>
        <v>0</v>
      </c>
      <c r="N90" s="138">
        <f t="shared" si="28"/>
        <v>0</v>
      </c>
      <c r="O90" s="194" t="str">
        <f t="shared" si="29"/>
        <v/>
      </c>
    </row>
    <row r="91" spans="1:30" s="1" customFormat="1" ht="88.5" customHeight="1" x14ac:dyDescent="0.4">
      <c r="A91" s="168" t="s">
        <v>244</v>
      </c>
      <c r="B91" s="204" t="s">
        <v>245</v>
      </c>
      <c r="C91" s="204"/>
      <c r="D91" s="138">
        <v>0</v>
      </c>
      <c r="E91" s="138">
        <v>0</v>
      </c>
      <c r="F91" s="138">
        <f t="shared" si="17"/>
        <v>0</v>
      </c>
      <c r="G91" s="194" t="str">
        <f t="shared" si="23"/>
        <v/>
      </c>
      <c r="H91" s="138">
        <v>2198.4</v>
      </c>
      <c r="I91" s="138">
        <v>1673.86016</v>
      </c>
      <c r="J91" s="138">
        <f>I91-H91</f>
        <v>-524.53984000000014</v>
      </c>
      <c r="K91" s="194">
        <f>IFERROR(I91/H91,"")</f>
        <v>0.76139927219796211</v>
      </c>
      <c r="L91" s="138">
        <f t="shared" si="30"/>
        <v>2198.4</v>
      </c>
      <c r="M91" s="138">
        <f t="shared" si="31"/>
        <v>1673.86016</v>
      </c>
      <c r="N91" s="138">
        <f t="shared" si="28"/>
        <v>-524.53984000000014</v>
      </c>
      <c r="O91" s="194">
        <f t="shared" si="29"/>
        <v>0.76139927219796211</v>
      </c>
    </row>
    <row r="92" spans="1:30" s="1" customFormat="1" ht="63" x14ac:dyDescent="0.4">
      <c r="A92" s="168" t="s">
        <v>255</v>
      </c>
      <c r="B92" s="204" t="s">
        <v>256</v>
      </c>
      <c r="C92" s="205"/>
      <c r="D92" s="138">
        <v>67754</v>
      </c>
      <c r="E92" s="138">
        <v>67748.239000000001</v>
      </c>
      <c r="F92" s="138">
        <f t="shared" si="17"/>
        <v>-5.760999999998603</v>
      </c>
      <c r="G92" s="194">
        <f t="shared" si="23"/>
        <v>0.9999149718097825</v>
      </c>
      <c r="H92" s="138">
        <v>0</v>
      </c>
      <c r="I92" s="138">
        <v>0</v>
      </c>
      <c r="J92" s="138">
        <f>I92-H92</f>
        <v>0</v>
      </c>
      <c r="K92" s="194" t="str">
        <f>IFERROR(I92/H92,"")</f>
        <v/>
      </c>
      <c r="L92" s="138">
        <f t="shared" si="30"/>
        <v>67754</v>
      </c>
      <c r="M92" s="138">
        <f t="shared" si="31"/>
        <v>67748.239000000001</v>
      </c>
      <c r="N92" s="138">
        <f>M92-L92</f>
        <v>-5.760999999998603</v>
      </c>
      <c r="O92" s="194">
        <f>IFERROR(M92/L92,"")</f>
        <v>0.9999149718097825</v>
      </c>
    </row>
    <row r="93" spans="1:30" s="1" customFormat="1" ht="63" x14ac:dyDescent="0.4">
      <c r="A93" s="168" t="s">
        <v>276</v>
      </c>
      <c r="B93" s="204" t="s">
        <v>275</v>
      </c>
      <c r="C93" s="204"/>
      <c r="D93" s="138">
        <v>0</v>
      </c>
      <c r="E93" s="138">
        <v>0</v>
      </c>
      <c r="F93" s="138"/>
      <c r="G93" s="194"/>
      <c r="H93" s="138">
        <v>56565.749000000003</v>
      </c>
      <c r="I93" s="138">
        <v>999.26940999999999</v>
      </c>
      <c r="J93" s="138">
        <f>I93-H93</f>
        <v>-55566.479590000003</v>
      </c>
      <c r="K93" s="194">
        <f>IFERROR(I93/H93,"")</f>
        <v>1.7665626773544534E-2</v>
      </c>
      <c r="L93" s="138">
        <f t="shared" si="30"/>
        <v>56565.749000000003</v>
      </c>
      <c r="M93" s="138">
        <f t="shared" si="31"/>
        <v>999.26940999999999</v>
      </c>
      <c r="N93" s="138">
        <f>M93-L93</f>
        <v>-55566.479590000003</v>
      </c>
      <c r="O93" s="194">
        <f>IFERROR(M93/L93,"")</f>
        <v>1.7665626773544534E-2</v>
      </c>
    </row>
    <row r="94" spans="1:30" ht="20.399999999999999" x14ac:dyDescent="0.35">
      <c r="A94" s="79">
        <v>900102</v>
      </c>
      <c r="B94" s="109" t="s">
        <v>22</v>
      </c>
      <c r="C94" s="109"/>
      <c r="D94" s="155">
        <f>D52+D53</f>
        <v>13336925.054589998</v>
      </c>
      <c r="E94" s="155">
        <f>E53+E52</f>
        <v>13551193.57398</v>
      </c>
      <c r="F94" s="155">
        <f t="shared" ref="F94:F101" si="32">E94-D94</f>
        <v>214268.51939000189</v>
      </c>
      <c r="G94" s="161">
        <f>IFERROR(E94/D94,"")</f>
        <v>1.0160658111605914</v>
      </c>
      <c r="H94" s="155">
        <f>H53+H52</f>
        <v>1612706.28538</v>
      </c>
      <c r="I94" s="155">
        <f>I53+I52</f>
        <v>1278293.6920100001</v>
      </c>
      <c r="J94" s="155">
        <f>I94-H94</f>
        <v>-334412.5933699999</v>
      </c>
      <c r="K94" s="161">
        <f>IFERROR(I94/H94,"")</f>
        <v>0.792638872681517</v>
      </c>
      <c r="L94" s="155">
        <f t="shared" si="30"/>
        <v>14949631.339969998</v>
      </c>
      <c r="M94" s="155">
        <f>E94+I94</f>
        <v>14829487.26599</v>
      </c>
      <c r="N94" s="155">
        <f t="shared" ref="N94:N100" si="33">M94-L94</f>
        <v>-120144.07397999801</v>
      </c>
      <c r="O94" s="161">
        <f>IFERROR(M94/L94,"")</f>
        <v>0.99196340891304957</v>
      </c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</row>
    <row r="95" spans="1:30" s="1" customFormat="1" ht="31.2" hidden="1" x14ac:dyDescent="0.3">
      <c r="A95" s="13" t="s">
        <v>97</v>
      </c>
      <c r="B95" s="17" t="s">
        <v>94</v>
      </c>
      <c r="C95" s="39"/>
      <c r="D95" s="84"/>
      <c r="E95" s="84"/>
      <c r="F95" s="84">
        <f t="shared" si="32"/>
        <v>0</v>
      </c>
      <c r="G95" s="84" t="e">
        <f t="shared" ref="G95:G101" si="34">E95/D95*100</f>
        <v>#DIV/0!</v>
      </c>
      <c r="H95" s="219">
        <v>0</v>
      </c>
      <c r="I95" s="219">
        <v>0</v>
      </c>
      <c r="J95" s="85"/>
      <c r="K95" s="85"/>
      <c r="L95" s="86">
        <f t="shared" si="30"/>
        <v>0</v>
      </c>
      <c r="M95" s="86">
        <f t="shared" ref="M95:M101" si="35">I95+E95</f>
        <v>0</v>
      </c>
      <c r="N95" s="86">
        <f t="shared" si="33"/>
        <v>0</v>
      </c>
      <c r="O95" s="86" t="e">
        <f t="shared" ref="O95:O101" si="36">M95/L95*100</f>
        <v>#DIV/0!</v>
      </c>
    </row>
    <row r="96" spans="1:30" s="1" customFormat="1" ht="31.2" hidden="1" x14ac:dyDescent="0.3">
      <c r="A96" s="13" t="s">
        <v>98</v>
      </c>
      <c r="B96" s="17" t="s">
        <v>95</v>
      </c>
      <c r="C96" s="39"/>
      <c r="D96" s="84"/>
      <c r="E96" s="84"/>
      <c r="F96" s="84">
        <f t="shared" si="32"/>
        <v>0</v>
      </c>
      <c r="G96" s="84" t="e">
        <f t="shared" si="34"/>
        <v>#DIV/0!</v>
      </c>
      <c r="H96" s="219">
        <v>0</v>
      </c>
      <c r="I96" s="219">
        <v>0</v>
      </c>
      <c r="J96" s="85"/>
      <c r="K96" s="85"/>
      <c r="L96" s="86">
        <f t="shared" si="30"/>
        <v>0</v>
      </c>
      <c r="M96" s="86">
        <f t="shared" si="35"/>
        <v>0</v>
      </c>
      <c r="N96" s="86">
        <f t="shared" si="33"/>
        <v>0</v>
      </c>
      <c r="O96" s="86" t="e">
        <f t="shared" si="36"/>
        <v>#DIV/0!</v>
      </c>
    </row>
    <row r="97" spans="1:30" s="1" customFormat="1" ht="31.2" hidden="1" x14ac:dyDescent="0.3">
      <c r="A97" s="13" t="s">
        <v>92</v>
      </c>
      <c r="B97" s="17" t="s">
        <v>99</v>
      </c>
      <c r="C97" s="39"/>
      <c r="D97" s="84"/>
      <c r="E97" s="84"/>
      <c r="F97" s="84">
        <f t="shared" si="32"/>
        <v>0</v>
      </c>
      <c r="G97" s="84" t="e">
        <f t="shared" si="34"/>
        <v>#DIV/0!</v>
      </c>
      <c r="H97" s="220"/>
      <c r="I97" s="220">
        <v>0</v>
      </c>
      <c r="J97" s="84">
        <f>I97-H97</f>
        <v>0</v>
      </c>
      <c r="K97" s="85" t="e">
        <f>I97/H97*100</f>
        <v>#DIV/0!</v>
      </c>
      <c r="L97" s="86">
        <f t="shared" si="30"/>
        <v>0</v>
      </c>
      <c r="M97" s="86">
        <f t="shared" si="35"/>
        <v>0</v>
      </c>
      <c r="N97" s="86">
        <f t="shared" si="33"/>
        <v>0</v>
      </c>
      <c r="O97" s="86" t="e">
        <f t="shared" si="36"/>
        <v>#DIV/0!</v>
      </c>
    </row>
    <row r="98" spans="1:30" s="1" customFormat="1" hidden="1" x14ac:dyDescent="0.3">
      <c r="A98" s="13" t="s">
        <v>93</v>
      </c>
      <c r="B98" s="17" t="s">
        <v>96</v>
      </c>
      <c r="C98" s="39"/>
      <c r="D98" s="84"/>
      <c r="E98" s="84"/>
      <c r="F98" s="84">
        <f t="shared" si="32"/>
        <v>0</v>
      </c>
      <c r="G98" s="84" t="e">
        <f t="shared" si="34"/>
        <v>#DIV/0!</v>
      </c>
      <c r="H98" s="220">
        <v>14155.1</v>
      </c>
      <c r="I98" s="220">
        <v>14356.1</v>
      </c>
      <c r="J98" s="84">
        <f>I98-H98</f>
        <v>201</v>
      </c>
      <c r="K98" s="84">
        <f>I98/H98*100</f>
        <v>101.41998290368844</v>
      </c>
      <c r="L98" s="86">
        <f t="shared" si="30"/>
        <v>14155.1</v>
      </c>
      <c r="M98" s="86">
        <f t="shared" si="35"/>
        <v>14356.1</v>
      </c>
      <c r="N98" s="86">
        <f t="shared" si="33"/>
        <v>201</v>
      </c>
      <c r="O98" s="86">
        <f t="shared" si="36"/>
        <v>101.41998290368844</v>
      </c>
    </row>
    <row r="99" spans="1:30" ht="31.2" hidden="1" x14ac:dyDescent="0.3">
      <c r="A99" s="4">
        <v>43000000</v>
      </c>
      <c r="B99" s="6" t="s">
        <v>79</v>
      </c>
      <c r="C99" s="7">
        <f>C100</f>
        <v>0</v>
      </c>
      <c r="D99" s="87"/>
      <c r="E99" s="87">
        <f>E100</f>
        <v>0</v>
      </c>
      <c r="F99" s="87">
        <f t="shared" si="32"/>
        <v>0</v>
      </c>
      <c r="G99" s="87" t="e">
        <f t="shared" si="34"/>
        <v>#DIV/0!</v>
      </c>
      <c r="H99" s="221">
        <f>H100</f>
        <v>0</v>
      </c>
      <c r="I99" s="221">
        <f>I100</f>
        <v>0</v>
      </c>
      <c r="J99" s="87">
        <f>I99-H99</f>
        <v>0</v>
      </c>
      <c r="K99" s="87" t="e">
        <f>I99/H99*100</f>
        <v>#DIV/0!</v>
      </c>
      <c r="L99" s="88">
        <f t="shared" si="30"/>
        <v>0</v>
      </c>
      <c r="M99" s="88">
        <f t="shared" si="35"/>
        <v>0</v>
      </c>
      <c r="N99" s="88">
        <f t="shared" si="33"/>
        <v>0</v>
      </c>
      <c r="O99" s="88" t="e">
        <f t="shared" si="36"/>
        <v>#DIV/0!</v>
      </c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</row>
    <row r="100" spans="1:30" hidden="1" x14ac:dyDescent="0.3">
      <c r="A100" s="13">
        <v>43010000</v>
      </c>
      <c r="B100" s="17" t="s">
        <v>55</v>
      </c>
      <c r="C100" s="14"/>
      <c r="D100" s="89"/>
      <c r="E100" s="89"/>
      <c r="F100" s="89">
        <f t="shared" si="32"/>
        <v>0</v>
      </c>
      <c r="G100" s="89" t="e">
        <f t="shared" si="34"/>
        <v>#DIV/0!</v>
      </c>
      <c r="H100" s="222"/>
      <c r="I100" s="222"/>
      <c r="J100" s="86">
        <f>I100-H100</f>
        <v>0</v>
      </c>
      <c r="K100" s="84" t="e">
        <f>I100/H100*100</f>
        <v>#DIV/0!</v>
      </c>
      <c r="L100" s="88">
        <f t="shared" si="30"/>
        <v>0</v>
      </c>
      <c r="M100" s="88">
        <f t="shared" si="35"/>
        <v>0</v>
      </c>
      <c r="N100" s="88">
        <f t="shared" si="33"/>
        <v>0</v>
      </c>
      <c r="O100" s="88" t="e">
        <f t="shared" si="36"/>
        <v>#DIV/0!</v>
      </c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</row>
    <row r="101" spans="1:30" ht="16.2" hidden="1" x14ac:dyDescent="0.35">
      <c r="A101" s="8">
        <v>900103</v>
      </c>
      <c r="B101" s="9" t="s">
        <v>100</v>
      </c>
      <c r="C101" s="10" t="e">
        <f>C52+C53</f>
        <v>#REF!</v>
      </c>
      <c r="D101" s="90">
        <f>D94+D95+D96+D97+D98</f>
        <v>13336925.054589998</v>
      </c>
      <c r="E101" s="90">
        <f>E94+E95+E96+E97+E98</f>
        <v>13551193.57398</v>
      </c>
      <c r="F101" s="90">
        <f t="shared" si="32"/>
        <v>214268.51939000189</v>
      </c>
      <c r="G101" s="90">
        <f t="shared" si="34"/>
        <v>101.60658111605913</v>
      </c>
      <c r="H101" s="219">
        <f>H94+H97+H98</f>
        <v>1626861.3853800001</v>
      </c>
      <c r="I101" s="219">
        <f>I94+I97+I98</f>
        <v>1292649.7920100002</v>
      </c>
      <c r="J101" s="90">
        <f>I101-H101</f>
        <v>-334211.5933699999</v>
      </c>
      <c r="K101" s="91">
        <f>I101/H101*100</f>
        <v>79.456664447663726</v>
      </c>
      <c r="L101" s="90">
        <f t="shared" si="30"/>
        <v>14963786.439969998</v>
      </c>
      <c r="M101" s="90">
        <f t="shared" si="35"/>
        <v>14843843.36599</v>
      </c>
      <c r="N101" s="90">
        <f>M101-L101</f>
        <v>-119943.07397999801</v>
      </c>
      <c r="O101" s="91">
        <f t="shared" si="36"/>
        <v>99.198444361250594</v>
      </c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</row>
    <row r="102" spans="1:30" x14ac:dyDescent="0.3">
      <c r="B102" s="206"/>
      <c r="C102" s="206"/>
      <c r="D102" s="214"/>
      <c r="E102" s="83"/>
      <c r="F102" s="92"/>
      <c r="G102" s="92"/>
      <c r="H102" s="218"/>
      <c r="I102" s="218"/>
      <c r="J102" s="83"/>
      <c r="K102" s="83"/>
      <c r="L102" s="83"/>
      <c r="M102" s="83"/>
      <c r="N102" s="83"/>
      <c r="O102" s="83"/>
    </row>
    <row r="103" spans="1:30" x14ac:dyDescent="0.3">
      <c r="B103" s="49"/>
      <c r="C103" s="207"/>
      <c r="D103" s="215"/>
      <c r="E103" s="215"/>
      <c r="F103" s="83"/>
      <c r="G103" s="83"/>
      <c r="H103" s="223"/>
      <c r="I103" s="223"/>
      <c r="J103" s="83"/>
      <c r="K103" s="83"/>
      <c r="L103" s="83"/>
      <c r="M103" s="83"/>
      <c r="N103" s="83"/>
      <c r="O103" s="83"/>
    </row>
    <row r="104" spans="1:30" x14ac:dyDescent="0.3">
      <c r="B104" s="208"/>
      <c r="C104" s="207"/>
      <c r="D104" s="216"/>
      <c r="E104" s="216"/>
      <c r="F104" s="41"/>
      <c r="G104" s="41"/>
      <c r="H104" s="224"/>
      <c r="I104" s="224"/>
    </row>
    <row r="105" spans="1:30" ht="17.399999999999999" x14ac:dyDescent="0.3">
      <c r="B105" s="82"/>
      <c r="C105" s="40"/>
      <c r="D105" s="217"/>
      <c r="E105" s="217"/>
      <c r="H105" s="225"/>
      <c r="I105" s="225"/>
    </row>
    <row r="106" spans="1:30" x14ac:dyDescent="0.3">
      <c r="B106" s="185"/>
      <c r="C106" s="185"/>
      <c r="D106" s="40"/>
      <c r="E106" s="40"/>
    </row>
    <row r="107" spans="1:30" x14ac:dyDescent="0.3">
      <c r="B107" s="185"/>
      <c r="C107" s="185"/>
      <c r="D107" s="40"/>
    </row>
    <row r="108" spans="1:30" x14ac:dyDescent="0.3">
      <c r="B108" s="185"/>
      <c r="C108" s="185"/>
      <c r="D108" s="185"/>
    </row>
    <row r="109" spans="1:30" x14ac:dyDescent="0.3">
      <c r="B109" s="185"/>
      <c r="C109" s="185"/>
      <c r="D109" s="92"/>
    </row>
    <row r="110" spans="1:30" x14ac:dyDescent="0.3">
      <c r="B110" s="185"/>
      <c r="C110" s="185"/>
      <c r="D110" s="185"/>
    </row>
    <row r="111" spans="1:30" x14ac:dyDescent="0.3">
      <c r="D111" s="83"/>
    </row>
    <row r="154" spans="1:10" x14ac:dyDescent="0.3">
      <c r="A154" s="255"/>
      <c r="B154" s="255"/>
      <c r="C154" s="255"/>
      <c r="D154" s="255"/>
      <c r="E154" s="255"/>
      <c r="F154" s="255"/>
      <c r="G154" s="255"/>
      <c r="H154" s="255"/>
      <c r="I154" s="255"/>
      <c r="J154" s="255"/>
    </row>
  </sheetData>
  <sheetProtection password="C4FF" sheet="1"/>
  <mergeCells count="12">
    <mergeCell ref="A154:J154"/>
    <mergeCell ref="A5:O5"/>
    <mergeCell ref="H7:K7"/>
    <mergeCell ref="A7:A8"/>
    <mergeCell ref="B7:B8"/>
    <mergeCell ref="N6:O6"/>
    <mergeCell ref="A1:O1"/>
    <mergeCell ref="A2:O2"/>
    <mergeCell ref="A3:O3"/>
    <mergeCell ref="L7:O7"/>
    <mergeCell ref="C7:G7"/>
    <mergeCell ref="A4:O4"/>
  </mergeCells>
  <phoneticPr fontId="15" type="noConversion"/>
  <printOptions horizontalCentered="1"/>
  <pageMargins left="0.19685039370078741" right="0.27559055118110237" top="0.39370078740157483" bottom="0.27559055118110237" header="0.15748031496062992" footer="0.15748031496062992"/>
  <pageSetup paperSize="9" scale="37" orientation="landscape" horizontalDpi="4294967294" verticalDpi="75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6"/>
  <sheetViews>
    <sheetView showGridLines="0" showZeros="0" tabSelected="1" view="pageBreakPreview" zoomScale="75" zoomScaleNormal="75" zoomScaleSheetLayoutView="75" workbookViewId="0">
      <pane xSplit="2" ySplit="5" topLeftCell="C42" activePane="bottomRight" state="frozen"/>
      <selection pane="topRight" activeCell="C1" sqref="C1"/>
      <selection pane="bottomLeft" activeCell="A6" sqref="A6"/>
      <selection pane="bottomRight" activeCell="M51" sqref="M51"/>
    </sheetView>
  </sheetViews>
  <sheetFormatPr defaultColWidth="7.5546875" defaultRowHeight="15.6" x14ac:dyDescent="0.3"/>
  <cols>
    <col min="1" max="1" width="11" style="30" customWidth="1"/>
    <col min="2" max="2" width="57.44140625" style="27" customWidth="1"/>
    <col min="3" max="3" width="25" style="247" customWidth="1"/>
    <col min="4" max="4" width="22.33203125" style="78" customWidth="1"/>
    <col min="5" max="5" width="25.109375" style="5" customWidth="1"/>
    <col min="6" max="6" width="17" style="5" customWidth="1"/>
    <col min="7" max="7" width="20.88671875" style="1" customWidth="1"/>
    <col min="8" max="8" width="23.109375" style="1" customWidth="1"/>
    <col min="9" max="9" width="19" style="1" customWidth="1"/>
    <col min="10" max="10" width="16.33203125" style="1" customWidth="1"/>
    <col min="11" max="11" width="1" style="5" hidden="1" customWidth="1"/>
    <col min="12" max="12" width="23.109375" style="5" customWidth="1"/>
    <col min="13" max="13" width="22" style="5" customWidth="1"/>
    <col min="14" max="14" width="22.88671875" style="5" customWidth="1"/>
    <col min="15" max="15" width="14" style="5" customWidth="1"/>
    <col min="16" max="17" width="7.5546875" style="23" customWidth="1"/>
    <col min="18" max="18" width="7.5546875" style="5"/>
    <col min="19" max="19" width="20.33203125" style="5" customWidth="1"/>
    <col min="20" max="16384" width="7.5546875" style="5"/>
  </cols>
  <sheetData>
    <row r="1" spans="1:19" ht="18" customHeight="1" x14ac:dyDescent="0.35">
      <c r="A1" s="263" t="s">
        <v>136</v>
      </c>
      <c r="B1" s="263"/>
      <c r="C1" s="263"/>
      <c r="D1" s="228"/>
      <c r="E1" s="41"/>
      <c r="F1" s="41"/>
      <c r="G1" s="1" t="s">
        <v>23</v>
      </c>
    </row>
    <row r="2" spans="1:19" s="1" customFormat="1" x14ac:dyDescent="0.3">
      <c r="A2" s="29"/>
      <c r="B2" s="29" t="s">
        <v>23</v>
      </c>
      <c r="C2" s="229"/>
      <c r="D2" s="230"/>
      <c r="E2" s="43"/>
      <c r="F2" s="42"/>
      <c r="G2" s="231"/>
      <c r="H2" s="232"/>
      <c r="I2" s="198"/>
      <c r="O2" s="1" t="s">
        <v>210</v>
      </c>
      <c r="P2" s="22"/>
      <c r="Q2" s="22"/>
    </row>
    <row r="3" spans="1:19" s="22" customFormat="1" ht="20.399999999999999" x14ac:dyDescent="0.3">
      <c r="A3" s="259" t="s">
        <v>133</v>
      </c>
      <c r="B3" s="260" t="s">
        <v>24</v>
      </c>
      <c r="C3" s="262" t="s">
        <v>76</v>
      </c>
      <c r="D3" s="262"/>
      <c r="E3" s="262"/>
      <c r="F3" s="262"/>
      <c r="G3" s="262" t="s">
        <v>77</v>
      </c>
      <c r="H3" s="262"/>
      <c r="I3" s="262"/>
      <c r="J3" s="262"/>
      <c r="K3" s="262" t="s">
        <v>78</v>
      </c>
      <c r="L3" s="262"/>
      <c r="M3" s="262"/>
      <c r="N3" s="262"/>
      <c r="O3" s="262"/>
    </row>
    <row r="4" spans="1:19" s="56" customFormat="1" ht="128.25" customHeight="1" x14ac:dyDescent="0.25">
      <c r="A4" s="259"/>
      <c r="B4" s="260"/>
      <c r="C4" s="227" t="s">
        <v>259</v>
      </c>
      <c r="D4" s="227" t="s">
        <v>83</v>
      </c>
      <c r="E4" s="57" t="s">
        <v>112</v>
      </c>
      <c r="F4" s="57" t="s">
        <v>199</v>
      </c>
      <c r="G4" s="57" t="s">
        <v>262</v>
      </c>
      <c r="H4" s="52" t="s">
        <v>83</v>
      </c>
      <c r="I4" s="52" t="s">
        <v>180</v>
      </c>
      <c r="J4" s="52" t="s">
        <v>10</v>
      </c>
      <c r="K4" s="53" t="s">
        <v>82</v>
      </c>
      <c r="L4" s="53" t="s">
        <v>263</v>
      </c>
      <c r="M4" s="52" t="s">
        <v>83</v>
      </c>
      <c r="N4" s="52" t="s">
        <v>187</v>
      </c>
      <c r="O4" s="52" t="s">
        <v>10</v>
      </c>
      <c r="S4" s="56" t="s">
        <v>277</v>
      </c>
    </row>
    <row r="5" spans="1:19" s="11" customFormat="1" ht="13.8" x14ac:dyDescent="0.25">
      <c r="A5" s="16">
        <v>1</v>
      </c>
      <c r="B5" s="16">
        <v>2</v>
      </c>
      <c r="C5" s="15" t="s">
        <v>72</v>
      </c>
      <c r="D5" s="15" t="s">
        <v>11</v>
      </c>
      <c r="E5" s="15" t="s">
        <v>73</v>
      </c>
      <c r="F5" s="15" t="s">
        <v>12</v>
      </c>
      <c r="G5" s="175" t="s">
        <v>13</v>
      </c>
      <c r="H5" s="175" t="s">
        <v>14</v>
      </c>
      <c r="I5" s="175" t="s">
        <v>15</v>
      </c>
      <c r="J5" s="175" t="s">
        <v>74</v>
      </c>
      <c r="K5" s="15"/>
      <c r="L5" s="15" t="s">
        <v>16</v>
      </c>
      <c r="M5" s="15" t="s">
        <v>71</v>
      </c>
      <c r="N5" s="15" t="s">
        <v>101</v>
      </c>
      <c r="O5" s="15" t="s">
        <v>102</v>
      </c>
      <c r="P5" s="24"/>
      <c r="Q5" s="24"/>
      <c r="S5" s="11" t="s">
        <v>179</v>
      </c>
    </row>
    <row r="6" spans="1:19" s="1" customFormat="1" ht="25.5" customHeight="1" x14ac:dyDescent="0.35">
      <c r="A6" s="58" t="s">
        <v>114</v>
      </c>
      <c r="B6" s="110" t="s">
        <v>59</v>
      </c>
      <c r="C6" s="136">
        <f>C7+C8+C9</f>
        <v>1504007.362</v>
      </c>
      <c r="D6" s="136">
        <f>D7+D8+D9</f>
        <v>1468939.7281000002</v>
      </c>
      <c r="E6" s="136">
        <f t="shared" ref="E6:E37" si="0">D6-C6</f>
        <v>-35067.633899999782</v>
      </c>
      <c r="F6" s="159">
        <f t="shared" ref="F6:F37" si="1">IFERROR(D6/C6,"")</f>
        <v>0.9766838681870762</v>
      </c>
      <c r="G6" s="136">
        <f>G7+G9+G8</f>
        <v>114836.42533</v>
      </c>
      <c r="H6" s="136">
        <f>H7+H9+H8</f>
        <v>106423.83119</v>
      </c>
      <c r="I6" s="136">
        <f t="shared" ref="I6:I15" si="2">H6-G6</f>
        <v>-8412.5941400000011</v>
      </c>
      <c r="J6" s="159">
        <f>IFERROR(H6/G6,"")</f>
        <v>0.92674280729459202</v>
      </c>
      <c r="K6" s="136" t="e">
        <f>#REF!+#REF!</f>
        <v>#REF!</v>
      </c>
      <c r="L6" s="136">
        <f t="shared" ref="L6:L37" si="3">C6+G6</f>
        <v>1618843.78733</v>
      </c>
      <c r="M6" s="136">
        <f t="shared" ref="M6:M37" si="4">D6+H6</f>
        <v>1575363.5592900002</v>
      </c>
      <c r="N6" s="136">
        <f>M6-L6</f>
        <v>-43480.228039999725</v>
      </c>
      <c r="O6" s="159">
        <f>IFERROR(M6/L6,"")</f>
        <v>0.97314118361493496</v>
      </c>
      <c r="P6" s="22"/>
      <c r="Q6" s="22"/>
      <c r="S6" s="1">
        <f>S7+S8+S9</f>
        <v>252862.07702999999</v>
      </c>
    </row>
    <row r="7" spans="1:19" s="1" customFormat="1" ht="133.5" customHeight="1" x14ac:dyDescent="0.4">
      <c r="A7" s="209" t="s">
        <v>137</v>
      </c>
      <c r="B7" s="111" t="s">
        <v>153</v>
      </c>
      <c r="C7" s="138">
        <v>947143.41110999999</v>
      </c>
      <c r="D7" s="138">
        <v>921213.39020000002</v>
      </c>
      <c r="E7" s="138">
        <f t="shared" si="0"/>
        <v>-25930.020909999963</v>
      </c>
      <c r="F7" s="186">
        <f t="shared" si="1"/>
        <v>0.97262292002896222</v>
      </c>
      <c r="G7" s="138">
        <v>52605.171499999997</v>
      </c>
      <c r="H7" s="138">
        <v>50942.766439999999</v>
      </c>
      <c r="I7" s="138">
        <f>H7-G7</f>
        <v>-1662.4050599999973</v>
      </c>
      <c r="J7" s="186">
        <f t="shared" ref="J7:J47" si="5">IFERROR(H7/G7,"")</f>
        <v>0.96839844804992226</v>
      </c>
      <c r="K7" s="138"/>
      <c r="L7" s="138">
        <f t="shared" si="3"/>
        <v>999748.58260999992</v>
      </c>
      <c r="M7" s="138">
        <f t="shared" si="4"/>
        <v>972156.15664000006</v>
      </c>
      <c r="N7" s="138">
        <f t="shared" ref="N7:N65" si="6">M7-L7</f>
        <v>-27592.425969999866</v>
      </c>
      <c r="O7" s="186">
        <f t="shared" ref="O7:O47" si="7">IFERROR(M7/L7,"")</f>
        <v>0.97240063506970364</v>
      </c>
      <c r="P7" s="22"/>
      <c r="Q7" s="22"/>
      <c r="S7" s="1">
        <v>161768.49982</v>
      </c>
    </row>
    <row r="8" spans="1:19" s="1" customFormat="1" ht="91.5" customHeight="1" x14ac:dyDescent="0.4">
      <c r="A8" s="209" t="s">
        <v>152</v>
      </c>
      <c r="B8" s="111" t="s">
        <v>154</v>
      </c>
      <c r="C8" s="138">
        <v>460423.43644999998</v>
      </c>
      <c r="D8" s="138">
        <v>454721.28273000004</v>
      </c>
      <c r="E8" s="138">
        <f t="shared" si="0"/>
        <v>-5702.1537199999439</v>
      </c>
      <c r="F8" s="186">
        <f t="shared" si="1"/>
        <v>0.98761541383739015</v>
      </c>
      <c r="G8" s="138">
        <v>6220.9579800000001</v>
      </c>
      <c r="H8" s="138">
        <v>6155.1050400000004</v>
      </c>
      <c r="I8" s="138">
        <f>H8-G8</f>
        <v>-65.852939999999762</v>
      </c>
      <c r="J8" s="186">
        <f t="shared" si="5"/>
        <v>0.98941434097261016</v>
      </c>
      <c r="K8" s="138"/>
      <c r="L8" s="138">
        <f t="shared" si="3"/>
        <v>466644.39442999999</v>
      </c>
      <c r="M8" s="138">
        <f t="shared" si="4"/>
        <v>460876.38777000003</v>
      </c>
      <c r="N8" s="138">
        <f>M8-L8</f>
        <v>-5768.0066599999554</v>
      </c>
      <c r="O8" s="186">
        <f t="shared" si="7"/>
        <v>0.98763939580363869</v>
      </c>
      <c r="P8" s="22"/>
      <c r="Q8" s="22"/>
      <c r="S8" s="1">
        <v>75428.592210000017</v>
      </c>
    </row>
    <row r="9" spans="1:19" s="47" customFormat="1" ht="51.75" customHeight="1" x14ac:dyDescent="0.4">
      <c r="A9" s="209" t="s">
        <v>115</v>
      </c>
      <c r="B9" s="111" t="s">
        <v>155</v>
      </c>
      <c r="C9" s="138">
        <v>96440.514439999999</v>
      </c>
      <c r="D9" s="138">
        <v>93005.055170000007</v>
      </c>
      <c r="E9" s="138">
        <f t="shared" si="0"/>
        <v>-3435.4592699999921</v>
      </c>
      <c r="F9" s="186">
        <f t="shared" si="1"/>
        <v>0.96437742695641315</v>
      </c>
      <c r="G9" s="138">
        <v>56010.295850000002</v>
      </c>
      <c r="H9" s="138">
        <v>49325.959710000003</v>
      </c>
      <c r="I9" s="138">
        <f t="shared" si="2"/>
        <v>-6684.3361399999994</v>
      </c>
      <c r="J9" s="186">
        <f t="shared" si="5"/>
        <v>0.88065879605597552</v>
      </c>
      <c r="K9" s="138" t="e">
        <f>#REF!+#REF!</f>
        <v>#REF!</v>
      </c>
      <c r="L9" s="138">
        <f t="shared" si="3"/>
        <v>152450.81028999999</v>
      </c>
      <c r="M9" s="138">
        <f t="shared" si="4"/>
        <v>142331.01488</v>
      </c>
      <c r="N9" s="138">
        <f>M9-L9</f>
        <v>-10119.795409999992</v>
      </c>
      <c r="O9" s="186">
        <f t="shared" si="7"/>
        <v>0.93361927436955183</v>
      </c>
      <c r="P9" s="46"/>
      <c r="Q9" s="46"/>
      <c r="S9" s="47">
        <v>15664.985000000001</v>
      </c>
    </row>
    <row r="10" spans="1:19" s="1" customFormat="1" ht="24.75" customHeight="1" x14ac:dyDescent="0.35">
      <c r="A10" s="58" t="s">
        <v>116</v>
      </c>
      <c r="B10" s="110" t="s">
        <v>60</v>
      </c>
      <c r="C10" s="136">
        <v>7514977.0696200002</v>
      </c>
      <c r="D10" s="136">
        <v>7342395.3486800008</v>
      </c>
      <c r="E10" s="136">
        <f t="shared" si="0"/>
        <v>-172581.72093999945</v>
      </c>
      <c r="F10" s="159">
        <f t="shared" si="1"/>
        <v>0.97703496373426379</v>
      </c>
      <c r="G10" s="136">
        <v>1133580.5324300001</v>
      </c>
      <c r="H10" s="136">
        <v>990967.22447000002</v>
      </c>
      <c r="I10" s="136">
        <f t="shared" si="2"/>
        <v>-142613.30796000012</v>
      </c>
      <c r="J10" s="159">
        <f t="shared" si="5"/>
        <v>0.87419216907837405</v>
      </c>
      <c r="K10" s="136" t="e">
        <f>#REF!+#REF!</f>
        <v>#REF!</v>
      </c>
      <c r="L10" s="136">
        <f t="shared" si="3"/>
        <v>8648557.6020500008</v>
      </c>
      <c r="M10" s="136">
        <f t="shared" si="4"/>
        <v>8333362.5731500005</v>
      </c>
      <c r="N10" s="136">
        <f t="shared" si="6"/>
        <v>-315195.02890000027</v>
      </c>
      <c r="O10" s="159">
        <f t="shared" si="7"/>
        <v>0.96355519111935051</v>
      </c>
      <c r="P10" s="22"/>
      <c r="Q10" s="22"/>
      <c r="S10" s="1">
        <v>1198239.4765299996</v>
      </c>
    </row>
    <row r="11" spans="1:19" s="1" customFormat="1" ht="29.25" customHeight="1" x14ac:dyDescent="0.35">
      <c r="A11" s="58" t="s">
        <v>105</v>
      </c>
      <c r="B11" s="112" t="s">
        <v>200</v>
      </c>
      <c r="C11" s="136">
        <v>453353.50704</v>
      </c>
      <c r="D11" s="136">
        <v>429476.11007999995</v>
      </c>
      <c r="E11" s="136">
        <f t="shared" si="0"/>
        <v>-23877.396960000042</v>
      </c>
      <c r="F11" s="159">
        <f t="shared" si="1"/>
        <v>0.94733161519826226</v>
      </c>
      <c r="G11" s="136">
        <v>211129.26733999999</v>
      </c>
      <c r="H11" s="136">
        <v>192434.47341000001</v>
      </c>
      <c r="I11" s="136">
        <f t="shared" si="2"/>
        <v>-18694.793929999985</v>
      </c>
      <c r="J11" s="159">
        <f t="shared" si="5"/>
        <v>0.91145332825934489</v>
      </c>
      <c r="K11" s="136" t="e">
        <f>#REF!+#REF!</f>
        <v>#REF!</v>
      </c>
      <c r="L11" s="136">
        <f t="shared" si="3"/>
        <v>664482.77437999996</v>
      </c>
      <c r="M11" s="136">
        <f t="shared" si="4"/>
        <v>621910.58348999999</v>
      </c>
      <c r="N11" s="136">
        <f t="shared" si="6"/>
        <v>-42572.190889999969</v>
      </c>
      <c r="O11" s="159">
        <f t="shared" si="7"/>
        <v>0.93593183671356683</v>
      </c>
      <c r="P11" s="22"/>
      <c r="Q11" s="22"/>
      <c r="S11" s="1">
        <v>100769.05133</v>
      </c>
    </row>
    <row r="12" spans="1:19" s="1" customFormat="1" ht="47.25" customHeight="1" x14ac:dyDescent="0.35">
      <c r="A12" s="170" t="s">
        <v>106</v>
      </c>
      <c r="B12" s="113" t="s">
        <v>61</v>
      </c>
      <c r="C12" s="136">
        <f>SUM(C13:C29)</f>
        <v>742029.00879000011</v>
      </c>
      <c r="D12" s="136">
        <f>SUM(D13:D29)</f>
        <v>717988.8173</v>
      </c>
      <c r="E12" s="136">
        <f t="shared" si="0"/>
        <v>-24040.191490000114</v>
      </c>
      <c r="F12" s="159">
        <f t="shared" si="1"/>
        <v>0.96760208670385872</v>
      </c>
      <c r="G12" s="136">
        <f>SUM(G13:G29)</f>
        <v>286976.95183000003</v>
      </c>
      <c r="H12" s="136">
        <f>SUM(H13:H29)</f>
        <v>263965.49885999999</v>
      </c>
      <c r="I12" s="136">
        <f t="shared" si="2"/>
        <v>-23011.452970000042</v>
      </c>
      <c r="J12" s="159">
        <f t="shared" si="5"/>
        <v>0.91981428186737579</v>
      </c>
      <c r="K12" s="136" t="e">
        <f>#REF!+#REF!</f>
        <v>#REF!</v>
      </c>
      <c r="L12" s="136">
        <f t="shared" si="3"/>
        <v>1029005.9606200001</v>
      </c>
      <c r="M12" s="136">
        <f t="shared" si="4"/>
        <v>981954.31615999993</v>
      </c>
      <c r="N12" s="136">
        <f t="shared" si="6"/>
        <v>-47051.644460000214</v>
      </c>
      <c r="O12" s="159">
        <f t="shared" si="7"/>
        <v>0.95427466286818152</v>
      </c>
      <c r="P12" s="22"/>
      <c r="Q12" s="22"/>
      <c r="S12" s="1">
        <f>SUM(S13:S29)</f>
        <v>119009.23937000001</v>
      </c>
    </row>
    <row r="13" spans="1:19" s="189" customFormat="1" ht="108" customHeight="1" x14ac:dyDescent="0.4">
      <c r="A13" s="187" t="s">
        <v>118</v>
      </c>
      <c r="B13" s="111" t="s">
        <v>181</v>
      </c>
      <c r="C13" s="138">
        <v>160251.54847000001</v>
      </c>
      <c r="D13" s="138">
        <v>159722.23699999999</v>
      </c>
      <c r="E13" s="138">
        <f t="shared" si="0"/>
        <v>-529.31147000001511</v>
      </c>
      <c r="F13" s="186">
        <f t="shared" si="1"/>
        <v>0.9966969962221669</v>
      </c>
      <c r="G13" s="138"/>
      <c r="H13" s="138"/>
      <c r="I13" s="138">
        <f t="shared" si="2"/>
        <v>0</v>
      </c>
      <c r="J13" s="186" t="str">
        <f t="shared" si="5"/>
        <v/>
      </c>
      <c r="K13" s="138" t="e">
        <f>#REF!+#REF!</f>
        <v>#REF!</v>
      </c>
      <c r="L13" s="138">
        <f t="shared" si="3"/>
        <v>160251.54847000001</v>
      </c>
      <c r="M13" s="138">
        <f t="shared" si="4"/>
        <v>159722.23699999999</v>
      </c>
      <c r="N13" s="138">
        <f t="shared" si="6"/>
        <v>-529.31147000001511</v>
      </c>
      <c r="O13" s="186">
        <f t="shared" si="7"/>
        <v>0.9966969962221669</v>
      </c>
      <c r="P13" s="188"/>
      <c r="Q13" s="188"/>
      <c r="S13" s="189">
        <v>25493.514999999999</v>
      </c>
    </row>
    <row r="14" spans="1:19" s="189" customFormat="1" ht="66.75" customHeight="1" x14ac:dyDescent="0.4">
      <c r="A14" s="187">
        <v>3050</v>
      </c>
      <c r="B14" s="111" t="s">
        <v>156</v>
      </c>
      <c r="C14" s="138">
        <v>1000</v>
      </c>
      <c r="D14" s="138">
        <v>1000</v>
      </c>
      <c r="E14" s="138">
        <f t="shared" si="0"/>
        <v>0</v>
      </c>
      <c r="F14" s="186">
        <f t="shared" si="1"/>
        <v>1</v>
      </c>
      <c r="G14" s="138">
        <v>0</v>
      </c>
      <c r="H14" s="138">
        <v>0</v>
      </c>
      <c r="I14" s="138">
        <f t="shared" si="2"/>
        <v>0</v>
      </c>
      <c r="J14" s="186" t="str">
        <f t="shared" si="5"/>
        <v/>
      </c>
      <c r="K14" s="138"/>
      <c r="L14" s="138">
        <f t="shared" si="3"/>
        <v>1000</v>
      </c>
      <c r="M14" s="138">
        <f t="shared" si="4"/>
        <v>1000</v>
      </c>
      <c r="N14" s="138">
        <f t="shared" ref="N14:N26" si="8">M14-L14</f>
        <v>0</v>
      </c>
      <c r="O14" s="186">
        <f t="shared" si="7"/>
        <v>1</v>
      </c>
      <c r="P14" s="188"/>
      <c r="Q14" s="188"/>
      <c r="S14" s="189">
        <v>200</v>
      </c>
    </row>
    <row r="15" spans="1:19" s="189" customFormat="1" ht="60.75" customHeight="1" x14ac:dyDescent="0.4">
      <c r="A15" s="187">
        <v>3090</v>
      </c>
      <c r="B15" s="111" t="s">
        <v>157</v>
      </c>
      <c r="C15" s="138">
        <v>445</v>
      </c>
      <c r="D15" s="138">
        <v>218.10799</v>
      </c>
      <c r="E15" s="138">
        <f t="shared" si="0"/>
        <v>-226.89201</v>
      </c>
      <c r="F15" s="186">
        <f t="shared" si="1"/>
        <v>0.49013031460674156</v>
      </c>
      <c r="G15" s="138">
        <v>0</v>
      </c>
      <c r="H15" s="138">
        <v>0</v>
      </c>
      <c r="I15" s="138">
        <f t="shared" si="2"/>
        <v>0</v>
      </c>
      <c r="J15" s="186" t="str">
        <f t="shared" si="5"/>
        <v/>
      </c>
      <c r="K15" s="138"/>
      <c r="L15" s="138">
        <f t="shared" si="3"/>
        <v>445</v>
      </c>
      <c r="M15" s="138">
        <f t="shared" si="4"/>
        <v>218.10799</v>
      </c>
      <c r="N15" s="138">
        <f t="shared" si="8"/>
        <v>-226.89201</v>
      </c>
      <c r="O15" s="186">
        <f t="shared" si="7"/>
        <v>0.49013031460674156</v>
      </c>
      <c r="P15" s="188"/>
      <c r="Q15" s="188"/>
      <c r="S15" s="189">
        <v>56.75</v>
      </c>
    </row>
    <row r="16" spans="1:19" s="189" customFormat="1" ht="102" customHeight="1" x14ac:dyDescent="0.4">
      <c r="A16" s="190" t="s">
        <v>107</v>
      </c>
      <c r="B16" s="181" t="s">
        <v>182</v>
      </c>
      <c r="C16" s="138">
        <v>206035.77965000001</v>
      </c>
      <c r="D16" s="138">
        <v>203094.85712</v>
      </c>
      <c r="E16" s="138">
        <f t="shared" si="0"/>
        <v>-2940.9225300000107</v>
      </c>
      <c r="F16" s="186">
        <f t="shared" si="1"/>
        <v>0.98572615622880722</v>
      </c>
      <c r="G16" s="138">
        <v>95608.789969999998</v>
      </c>
      <c r="H16" s="138">
        <v>78156.324560000008</v>
      </c>
      <c r="I16" s="138">
        <f>H16-G16</f>
        <v>-17452.46540999999</v>
      </c>
      <c r="J16" s="186">
        <f t="shared" si="5"/>
        <v>0.8174596141685696</v>
      </c>
      <c r="K16" s="138" t="e">
        <f>#REF!+#REF!</f>
        <v>#REF!</v>
      </c>
      <c r="L16" s="138">
        <f t="shared" si="3"/>
        <v>301644.56962000002</v>
      </c>
      <c r="M16" s="138">
        <f t="shared" si="4"/>
        <v>281251.18168000004</v>
      </c>
      <c r="N16" s="138">
        <f t="shared" si="8"/>
        <v>-20393.387939999986</v>
      </c>
      <c r="O16" s="186">
        <f t="shared" si="7"/>
        <v>0.93239265680900285</v>
      </c>
      <c r="P16" s="188"/>
      <c r="Q16" s="188"/>
      <c r="S16" s="189">
        <v>36105.313029999998</v>
      </c>
    </row>
    <row r="17" spans="1:19" s="189" customFormat="1" ht="52.5" customHeight="1" x14ac:dyDescent="0.4">
      <c r="A17" s="187" t="s">
        <v>108</v>
      </c>
      <c r="B17" s="111" t="s">
        <v>183</v>
      </c>
      <c r="C17" s="138">
        <v>9847.3328000000001</v>
      </c>
      <c r="D17" s="138">
        <v>9630.6932699999998</v>
      </c>
      <c r="E17" s="138">
        <f t="shared" si="0"/>
        <v>-216.63953000000038</v>
      </c>
      <c r="F17" s="186">
        <f t="shared" si="1"/>
        <v>0.9780001819375902</v>
      </c>
      <c r="G17" s="138">
        <v>3100.7956899999999</v>
      </c>
      <c r="H17" s="138">
        <v>2453.0350099999996</v>
      </c>
      <c r="I17" s="138">
        <f>H17-G17</f>
        <v>-647.76068000000032</v>
      </c>
      <c r="J17" s="186">
        <f t="shared" si="5"/>
        <v>0.79109856154373059</v>
      </c>
      <c r="K17" s="138"/>
      <c r="L17" s="138">
        <f t="shared" si="3"/>
        <v>12948.128489999999</v>
      </c>
      <c r="M17" s="138">
        <f t="shared" si="4"/>
        <v>12083.728279999999</v>
      </c>
      <c r="N17" s="138">
        <f t="shared" si="8"/>
        <v>-864.40020999999979</v>
      </c>
      <c r="O17" s="186">
        <f t="shared" si="7"/>
        <v>0.93324130119131987</v>
      </c>
      <c r="P17" s="188"/>
      <c r="Q17" s="188"/>
      <c r="S17" s="189">
        <v>1550</v>
      </c>
    </row>
    <row r="18" spans="1:19" s="189" customFormat="1" ht="54.75" customHeight="1" x14ac:dyDescent="0.4">
      <c r="A18" s="187">
        <v>3120</v>
      </c>
      <c r="B18" s="111" t="s">
        <v>184</v>
      </c>
      <c r="C18" s="138">
        <v>118590.97371999999</v>
      </c>
      <c r="D18" s="138">
        <v>114008.33056</v>
      </c>
      <c r="E18" s="138">
        <f t="shared" si="0"/>
        <v>-4582.6431599999923</v>
      </c>
      <c r="F18" s="186">
        <f t="shared" si="1"/>
        <v>0.96135757202888072</v>
      </c>
      <c r="G18" s="138">
        <v>7827.5501599999998</v>
      </c>
      <c r="H18" s="138">
        <v>7201.6391800000001</v>
      </c>
      <c r="I18" s="138">
        <f>H18-G18</f>
        <v>-625.91097999999965</v>
      </c>
      <c r="J18" s="186">
        <f t="shared" si="5"/>
        <v>0.92003743608076738</v>
      </c>
      <c r="K18" s="138"/>
      <c r="L18" s="138">
        <f t="shared" si="3"/>
        <v>126418.52387999999</v>
      </c>
      <c r="M18" s="138">
        <f t="shared" si="4"/>
        <v>121209.96974</v>
      </c>
      <c r="N18" s="138">
        <f t="shared" si="8"/>
        <v>-5208.5541399999929</v>
      </c>
      <c r="O18" s="186">
        <f t="shared" si="7"/>
        <v>0.95879912231103015</v>
      </c>
      <c r="P18" s="188"/>
      <c r="Q18" s="188"/>
      <c r="S18" s="189">
        <v>11127.645970000001</v>
      </c>
    </row>
    <row r="19" spans="1:19" s="189" customFormat="1" ht="93.75" customHeight="1" x14ac:dyDescent="0.4">
      <c r="A19" s="187" t="s">
        <v>109</v>
      </c>
      <c r="B19" s="111" t="s">
        <v>249</v>
      </c>
      <c r="C19" s="138">
        <v>8732.4</v>
      </c>
      <c r="D19" s="138">
        <v>8300.61204</v>
      </c>
      <c r="E19" s="138">
        <f t="shared" si="0"/>
        <v>-431.78795999999966</v>
      </c>
      <c r="F19" s="186">
        <f t="shared" si="1"/>
        <v>0.95055334615913156</v>
      </c>
      <c r="G19" s="138">
        <v>1246.22975</v>
      </c>
      <c r="H19" s="138">
        <v>1245.6197500000001</v>
      </c>
      <c r="I19" s="138">
        <f>H19-G19</f>
        <v>-0.60999999999989996</v>
      </c>
      <c r="J19" s="186">
        <f t="shared" si="5"/>
        <v>0.99951052364140724</v>
      </c>
      <c r="K19" s="138"/>
      <c r="L19" s="138">
        <f t="shared" si="3"/>
        <v>9978.6297500000001</v>
      </c>
      <c r="M19" s="138">
        <f t="shared" si="4"/>
        <v>9546.2317899999998</v>
      </c>
      <c r="N19" s="138">
        <f t="shared" si="8"/>
        <v>-432.39796000000024</v>
      </c>
      <c r="O19" s="186">
        <f t="shared" si="7"/>
        <v>0.95666760158126918</v>
      </c>
      <c r="P19" s="188"/>
      <c r="Q19" s="188"/>
      <c r="S19" s="189">
        <v>1077.4199999999998</v>
      </c>
    </row>
    <row r="20" spans="1:19" s="189" customFormat="1" ht="112.5" customHeight="1" x14ac:dyDescent="0.4">
      <c r="A20" s="187" t="s">
        <v>110</v>
      </c>
      <c r="B20" s="111" t="s">
        <v>185</v>
      </c>
      <c r="C20" s="138">
        <v>4413.5209999999997</v>
      </c>
      <c r="D20" s="138">
        <v>4267.0820000000003</v>
      </c>
      <c r="E20" s="138">
        <f t="shared" si="0"/>
        <v>-146.4389999999994</v>
      </c>
      <c r="F20" s="186">
        <f t="shared" si="1"/>
        <v>0.96682036859006693</v>
      </c>
      <c r="G20" s="138">
        <v>532.23005000000001</v>
      </c>
      <c r="H20" s="138">
        <v>480.02</v>
      </c>
      <c r="I20" s="138">
        <f>H20-G20</f>
        <v>-52.210050000000024</v>
      </c>
      <c r="J20" s="186">
        <f t="shared" si="5"/>
        <v>0.90190322774897802</v>
      </c>
      <c r="K20" s="138" t="e">
        <f>#REF!+#REF!</f>
        <v>#REF!</v>
      </c>
      <c r="L20" s="138">
        <f t="shared" si="3"/>
        <v>4945.7510499999999</v>
      </c>
      <c r="M20" s="138">
        <f t="shared" si="4"/>
        <v>4747.1020000000008</v>
      </c>
      <c r="N20" s="138">
        <f t="shared" si="8"/>
        <v>-198.64904999999908</v>
      </c>
      <c r="O20" s="186">
        <f t="shared" si="7"/>
        <v>0.95983440169314649</v>
      </c>
      <c r="P20" s="188"/>
      <c r="Q20" s="188"/>
      <c r="S20" s="189">
        <v>20</v>
      </c>
    </row>
    <row r="21" spans="1:19" s="189" customFormat="1" ht="150" customHeight="1" x14ac:dyDescent="0.4">
      <c r="A21" s="187">
        <v>3160</v>
      </c>
      <c r="B21" s="111" t="s">
        <v>158</v>
      </c>
      <c r="C21" s="138">
        <v>19694.566600000002</v>
      </c>
      <c r="D21" s="138">
        <v>18958.030210000001</v>
      </c>
      <c r="E21" s="138">
        <f t="shared" si="0"/>
        <v>-736.53639000000112</v>
      </c>
      <c r="F21" s="186">
        <f t="shared" si="1"/>
        <v>0.96260205136984323</v>
      </c>
      <c r="G21" s="138">
        <v>0</v>
      </c>
      <c r="H21" s="138">
        <v>0</v>
      </c>
      <c r="I21" s="138">
        <f t="shared" ref="I21:I29" si="9">H21-G21</f>
        <v>0</v>
      </c>
      <c r="J21" s="186" t="str">
        <f t="shared" si="5"/>
        <v/>
      </c>
      <c r="K21" s="138"/>
      <c r="L21" s="138">
        <f t="shared" si="3"/>
        <v>19694.566600000002</v>
      </c>
      <c r="M21" s="138">
        <f t="shared" si="4"/>
        <v>18958.030210000001</v>
      </c>
      <c r="N21" s="138">
        <f t="shared" si="8"/>
        <v>-736.53639000000112</v>
      </c>
      <c r="O21" s="186">
        <f t="shared" si="7"/>
        <v>0.96260205136984323</v>
      </c>
      <c r="P21" s="188"/>
      <c r="Q21" s="188"/>
      <c r="S21" s="189">
        <v>3789.06</v>
      </c>
    </row>
    <row r="22" spans="1:19" s="189" customFormat="1" ht="50.25" customHeight="1" x14ac:dyDescent="0.4">
      <c r="A22" s="187">
        <v>3170</v>
      </c>
      <c r="B22" s="111" t="s">
        <v>160</v>
      </c>
      <c r="C22" s="138">
        <v>534.42700000000002</v>
      </c>
      <c r="D22" s="138">
        <v>517.79213000000004</v>
      </c>
      <c r="E22" s="138">
        <f t="shared" si="0"/>
        <v>-16.634869999999978</v>
      </c>
      <c r="F22" s="186">
        <f t="shared" si="1"/>
        <v>0.96887344763644057</v>
      </c>
      <c r="G22" s="138">
        <v>0</v>
      </c>
      <c r="H22" s="138">
        <v>0</v>
      </c>
      <c r="I22" s="138">
        <f t="shared" si="9"/>
        <v>0</v>
      </c>
      <c r="J22" s="186" t="str">
        <f t="shared" si="5"/>
        <v/>
      </c>
      <c r="K22" s="138"/>
      <c r="L22" s="138">
        <f t="shared" si="3"/>
        <v>534.42700000000002</v>
      </c>
      <c r="M22" s="138">
        <f t="shared" si="4"/>
        <v>517.79213000000004</v>
      </c>
      <c r="N22" s="138">
        <f t="shared" si="8"/>
        <v>-16.634869999999978</v>
      </c>
      <c r="O22" s="186">
        <f t="shared" si="7"/>
        <v>0.96887344763644057</v>
      </c>
      <c r="P22" s="188"/>
      <c r="Q22" s="188"/>
      <c r="S22" s="189">
        <v>0</v>
      </c>
    </row>
    <row r="23" spans="1:19" s="189" customFormat="1" ht="126" hidden="1" customHeight="1" x14ac:dyDescent="0.4">
      <c r="A23" s="187" t="s">
        <v>119</v>
      </c>
      <c r="B23" s="111" t="s">
        <v>186</v>
      </c>
      <c r="C23" s="138">
        <v>0</v>
      </c>
      <c r="D23" s="138">
        <v>0</v>
      </c>
      <c r="E23" s="138">
        <f t="shared" si="0"/>
        <v>0</v>
      </c>
      <c r="F23" s="186" t="str">
        <f t="shared" si="1"/>
        <v/>
      </c>
      <c r="G23" s="138">
        <v>0</v>
      </c>
      <c r="H23" s="138">
        <v>0</v>
      </c>
      <c r="I23" s="138">
        <f t="shared" si="9"/>
        <v>0</v>
      </c>
      <c r="J23" s="186" t="str">
        <f t="shared" si="5"/>
        <v/>
      </c>
      <c r="K23" s="138" t="e">
        <f>#REF!+#REF!</f>
        <v>#REF!</v>
      </c>
      <c r="L23" s="138">
        <f t="shared" si="3"/>
        <v>0</v>
      </c>
      <c r="M23" s="138">
        <f t="shared" si="4"/>
        <v>0</v>
      </c>
      <c r="N23" s="138">
        <f t="shared" si="8"/>
        <v>0</v>
      </c>
      <c r="O23" s="186" t="str">
        <f t="shared" si="7"/>
        <v/>
      </c>
      <c r="P23" s="188"/>
      <c r="Q23" s="188"/>
    </row>
    <row r="24" spans="1:19" s="189" customFormat="1" ht="48.75" customHeight="1" x14ac:dyDescent="0.4">
      <c r="A24" s="187" t="s">
        <v>120</v>
      </c>
      <c r="B24" s="111" t="s">
        <v>117</v>
      </c>
      <c r="C24" s="138">
        <v>43359.504000000001</v>
      </c>
      <c r="D24" s="138">
        <v>36689.807509999999</v>
      </c>
      <c r="E24" s="138">
        <f t="shared" si="0"/>
        <v>-6669.6964900000021</v>
      </c>
      <c r="F24" s="186">
        <f t="shared" si="1"/>
        <v>0.84617682688436657</v>
      </c>
      <c r="G24" s="138">
        <v>11.692459999999999</v>
      </c>
      <c r="H24" s="138">
        <v>11.692459999999999</v>
      </c>
      <c r="I24" s="138">
        <f t="shared" si="9"/>
        <v>0</v>
      </c>
      <c r="J24" s="186">
        <f t="shared" si="5"/>
        <v>1</v>
      </c>
      <c r="K24" s="138" t="e">
        <f>#REF!+#REF!</f>
        <v>#REF!</v>
      </c>
      <c r="L24" s="138">
        <f t="shared" si="3"/>
        <v>43371.196459999999</v>
      </c>
      <c r="M24" s="138">
        <f t="shared" si="4"/>
        <v>36701.499969999997</v>
      </c>
      <c r="N24" s="138">
        <f t="shared" si="8"/>
        <v>-6669.6964900000021</v>
      </c>
      <c r="O24" s="186">
        <f t="shared" si="7"/>
        <v>0.84621829614151245</v>
      </c>
      <c r="P24" s="188"/>
      <c r="Q24" s="188"/>
      <c r="S24" s="189">
        <v>2795.9650000000001</v>
      </c>
    </row>
    <row r="25" spans="1:19" s="189" customFormat="1" ht="66.75" customHeight="1" x14ac:dyDescent="0.4">
      <c r="A25" s="187">
        <v>3200</v>
      </c>
      <c r="B25" s="111" t="s">
        <v>159</v>
      </c>
      <c r="C25" s="138">
        <v>9716.4</v>
      </c>
      <c r="D25" s="138">
        <v>9294.1299600000002</v>
      </c>
      <c r="E25" s="138">
        <f t="shared" si="0"/>
        <v>-422.27003999999943</v>
      </c>
      <c r="F25" s="186">
        <f t="shared" si="1"/>
        <v>0.95654048412992476</v>
      </c>
      <c r="G25" s="138">
        <v>1078.0846899999999</v>
      </c>
      <c r="H25" s="138">
        <v>465.60906</v>
      </c>
      <c r="I25" s="138">
        <f t="shared" si="9"/>
        <v>-612.47562999999991</v>
      </c>
      <c r="J25" s="186">
        <f t="shared" si="5"/>
        <v>0.43188542080121745</v>
      </c>
      <c r="K25" s="138"/>
      <c r="L25" s="138">
        <f t="shared" si="3"/>
        <v>10794.484689999999</v>
      </c>
      <c r="M25" s="138">
        <f t="shared" si="4"/>
        <v>9759.7390200000009</v>
      </c>
      <c r="N25" s="138">
        <f t="shared" si="8"/>
        <v>-1034.7456699999984</v>
      </c>
      <c r="O25" s="186">
        <f t="shared" si="7"/>
        <v>0.90414126290265751</v>
      </c>
      <c r="P25" s="188"/>
      <c r="Q25" s="188"/>
      <c r="S25" s="189">
        <v>1847.1000000000001</v>
      </c>
    </row>
    <row r="26" spans="1:19" s="189" customFormat="1" ht="53.25" customHeight="1" x14ac:dyDescent="0.4">
      <c r="A26" s="187">
        <v>3210</v>
      </c>
      <c r="B26" s="111" t="s">
        <v>104</v>
      </c>
      <c r="C26" s="138">
        <v>1619.6945700000001</v>
      </c>
      <c r="D26" s="138">
        <v>1290.7539299999999</v>
      </c>
      <c r="E26" s="138">
        <f t="shared" si="0"/>
        <v>-328.94064000000026</v>
      </c>
      <c r="F26" s="186">
        <f t="shared" si="1"/>
        <v>0.79691193259973681</v>
      </c>
      <c r="G26" s="138">
        <v>1199.6832099999999</v>
      </c>
      <c r="H26" s="138">
        <v>1119.79645</v>
      </c>
      <c r="I26" s="138">
        <f t="shared" si="9"/>
        <v>-79.886759999999867</v>
      </c>
      <c r="J26" s="186">
        <f t="shared" si="5"/>
        <v>0.93341012082681407</v>
      </c>
      <c r="K26" s="138"/>
      <c r="L26" s="138">
        <f t="shared" si="3"/>
        <v>2819.3777799999998</v>
      </c>
      <c r="M26" s="138">
        <f t="shared" si="4"/>
        <v>2410.5503799999997</v>
      </c>
      <c r="N26" s="138">
        <f t="shared" si="8"/>
        <v>-408.82740000000013</v>
      </c>
      <c r="O26" s="186">
        <f t="shared" si="7"/>
        <v>0.85499374972019526</v>
      </c>
      <c r="P26" s="188"/>
      <c r="Q26" s="188"/>
      <c r="S26" s="189">
        <v>374.05</v>
      </c>
    </row>
    <row r="27" spans="1:19" s="189" customFormat="1" ht="84" x14ac:dyDescent="0.4">
      <c r="A27" s="187">
        <v>3220</v>
      </c>
      <c r="B27" s="111" t="s">
        <v>217</v>
      </c>
      <c r="C27" s="138">
        <v>0</v>
      </c>
      <c r="D27" s="138">
        <v>0</v>
      </c>
      <c r="E27" s="138">
        <f t="shared" si="0"/>
        <v>0</v>
      </c>
      <c r="F27" s="186" t="str">
        <f t="shared" si="1"/>
        <v/>
      </c>
      <c r="G27" s="138">
        <v>74045.225999999995</v>
      </c>
      <c r="H27" s="138">
        <v>73828.801989999993</v>
      </c>
      <c r="I27" s="138">
        <f>H27-G27</f>
        <v>-216.42401000000245</v>
      </c>
      <c r="J27" s="186">
        <f>IFERROR(H27/G27,"")</f>
        <v>0.99707713755914529</v>
      </c>
      <c r="K27" s="138"/>
      <c r="L27" s="138">
        <f t="shared" si="3"/>
        <v>74045.225999999995</v>
      </c>
      <c r="M27" s="138">
        <f t="shared" si="4"/>
        <v>73828.801989999993</v>
      </c>
      <c r="N27" s="138">
        <f>M27-L27</f>
        <v>-216.42401000000245</v>
      </c>
      <c r="O27" s="186">
        <f>IFERROR(M27/L27,"")</f>
        <v>0.99707713755914529</v>
      </c>
      <c r="P27" s="188"/>
      <c r="Q27" s="188"/>
      <c r="S27" s="189">
        <v>1027.4163699999999</v>
      </c>
    </row>
    <row r="28" spans="1:19" s="189" customFormat="1" ht="84.75" customHeight="1" x14ac:dyDescent="0.4">
      <c r="A28" s="187">
        <v>3230</v>
      </c>
      <c r="B28" s="111" t="s">
        <v>246</v>
      </c>
      <c r="C28" s="138">
        <v>6217.0833700000003</v>
      </c>
      <c r="D28" s="138">
        <v>5056.8582900000001</v>
      </c>
      <c r="E28" s="138">
        <f t="shared" si="0"/>
        <v>-1160.2250800000002</v>
      </c>
      <c r="F28" s="186">
        <f t="shared" si="1"/>
        <v>0.81338112890707459</v>
      </c>
      <c r="G28" s="138">
        <v>20113.861809999999</v>
      </c>
      <c r="H28" s="138">
        <v>19960.964479999999</v>
      </c>
      <c r="I28" s="138">
        <f>H28-G28</f>
        <v>-152.89732999999978</v>
      </c>
      <c r="J28" s="186">
        <f>IFERROR(H28/G28,"")</f>
        <v>0.99239841003958851</v>
      </c>
      <c r="K28" s="138"/>
      <c r="L28" s="138">
        <f t="shared" si="3"/>
        <v>26330.945179999999</v>
      </c>
      <c r="M28" s="138">
        <f t="shared" si="4"/>
        <v>25017.822769999999</v>
      </c>
      <c r="N28" s="138">
        <f>M28-L28</f>
        <v>-1313.1224099999999</v>
      </c>
      <c r="O28" s="186">
        <f>IFERROR(M28/L28,"")</f>
        <v>0.95013006935286937</v>
      </c>
      <c r="P28" s="188"/>
      <c r="Q28" s="188"/>
    </row>
    <row r="29" spans="1:19" s="189" customFormat="1" ht="21" customHeight="1" x14ac:dyDescent="0.4">
      <c r="A29" s="187" t="s">
        <v>121</v>
      </c>
      <c r="B29" s="111" t="s">
        <v>150</v>
      </c>
      <c r="C29" s="138">
        <v>151570.77761000002</v>
      </c>
      <c r="D29" s="138">
        <v>145939.52528999999</v>
      </c>
      <c r="E29" s="138">
        <f t="shared" si="0"/>
        <v>-5631.2523200000287</v>
      </c>
      <c r="F29" s="186">
        <f t="shared" si="1"/>
        <v>0.96284737461405945</v>
      </c>
      <c r="G29" s="138">
        <v>82212.808040000004</v>
      </c>
      <c r="H29" s="138">
        <v>79041.995920000001</v>
      </c>
      <c r="I29" s="138">
        <f t="shared" si="9"/>
        <v>-3170.8121200000023</v>
      </c>
      <c r="J29" s="186">
        <f t="shared" si="5"/>
        <v>0.96143165285806476</v>
      </c>
      <c r="K29" s="138"/>
      <c r="L29" s="138">
        <f t="shared" si="3"/>
        <v>233783.58565000002</v>
      </c>
      <c r="M29" s="138">
        <f t="shared" si="4"/>
        <v>224981.52120999998</v>
      </c>
      <c r="N29" s="138">
        <f>M29-L29</f>
        <v>-8802.0644400000456</v>
      </c>
      <c r="O29" s="186">
        <f t="shared" si="7"/>
        <v>0.96234951904117971</v>
      </c>
      <c r="P29" s="188"/>
      <c r="Q29" s="188"/>
      <c r="S29" s="189">
        <v>33545.004000000001</v>
      </c>
    </row>
    <row r="30" spans="1:19" s="47" customFormat="1" ht="27" customHeight="1" x14ac:dyDescent="0.35">
      <c r="A30" s="59" t="s">
        <v>122</v>
      </c>
      <c r="B30" s="114" t="s">
        <v>63</v>
      </c>
      <c r="C30" s="136">
        <v>322777.99812</v>
      </c>
      <c r="D30" s="136">
        <v>308205.85950999998</v>
      </c>
      <c r="E30" s="136">
        <f t="shared" si="0"/>
        <v>-14572.138610000024</v>
      </c>
      <c r="F30" s="159">
        <f t="shared" si="1"/>
        <v>0.95485399037457785</v>
      </c>
      <c r="G30" s="136">
        <v>36869.243549999999</v>
      </c>
      <c r="H30" s="136">
        <v>27495.039199999999</v>
      </c>
      <c r="I30" s="136">
        <f t="shared" ref="I30:I41" si="10">H30-G30</f>
        <v>-9374.20435</v>
      </c>
      <c r="J30" s="159">
        <f t="shared" si="5"/>
        <v>0.7457445977353121</v>
      </c>
      <c r="K30" s="136" t="e">
        <f>#REF!+#REF!</f>
        <v>#REF!</v>
      </c>
      <c r="L30" s="136">
        <f t="shared" si="3"/>
        <v>359647.24167000002</v>
      </c>
      <c r="M30" s="136">
        <f t="shared" si="4"/>
        <v>335700.89870999998</v>
      </c>
      <c r="N30" s="136">
        <f t="shared" si="6"/>
        <v>-23946.342960000038</v>
      </c>
      <c r="O30" s="159">
        <f t="shared" si="7"/>
        <v>0.93341713716805763</v>
      </c>
      <c r="P30" s="46"/>
      <c r="Q30" s="46"/>
      <c r="S30" s="47">
        <v>55476.794999999998</v>
      </c>
    </row>
    <row r="31" spans="1:19" s="47" customFormat="1" ht="32.25" customHeight="1" x14ac:dyDescent="0.35">
      <c r="A31" s="60" t="s">
        <v>123</v>
      </c>
      <c r="B31" s="114" t="s">
        <v>64</v>
      </c>
      <c r="C31" s="136">
        <v>165812.09787</v>
      </c>
      <c r="D31" s="136">
        <v>160113.32430000001</v>
      </c>
      <c r="E31" s="136">
        <f t="shared" si="0"/>
        <v>-5698.7735699999903</v>
      </c>
      <c r="F31" s="159">
        <f t="shared" si="1"/>
        <v>0.96563113522351096</v>
      </c>
      <c r="G31" s="136">
        <v>29798.237870000001</v>
      </c>
      <c r="H31" s="136">
        <v>14767.62595</v>
      </c>
      <c r="I31" s="136">
        <f t="shared" si="10"/>
        <v>-15030.611920000001</v>
      </c>
      <c r="J31" s="159">
        <f t="shared" si="5"/>
        <v>0.49558722278902323</v>
      </c>
      <c r="K31" s="136" t="e">
        <f>#REF!+#REF!</f>
        <v>#REF!</v>
      </c>
      <c r="L31" s="136">
        <f t="shared" si="3"/>
        <v>195610.33574000001</v>
      </c>
      <c r="M31" s="136">
        <f t="shared" si="4"/>
        <v>174880.95024999999</v>
      </c>
      <c r="N31" s="136">
        <f t="shared" si="6"/>
        <v>-20729.385490000015</v>
      </c>
      <c r="O31" s="159">
        <f t="shared" si="7"/>
        <v>0.89402714630809199</v>
      </c>
      <c r="P31" s="46"/>
      <c r="Q31" s="46"/>
      <c r="S31" s="47">
        <v>27914.564999999999</v>
      </c>
    </row>
    <row r="32" spans="1:19" s="47" customFormat="1" ht="34.5" customHeight="1" x14ac:dyDescent="0.35">
      <c r="A32" s="60" t="s">
        <v>124</v>
      </c>
      <c r="B32" s="114" t="s">
        <v>62</v>
      </c>
      <c r="C32" s="136">
        <v>888672.3544500001</v>
      </c>
      <c r="D32" s="136">
        <v>845923.61803000001</v>
      </c>
      <c r="E32" s="136">
        <f t="shared" si="0"/>
        <v>-42748.736420000088</v>
      </c>
      <c r="F32" s="159">
        <f t="shared" si="1"/>
        <v>0.95189595332189969</v>
      </c>
      <c r="G32" s="136">
        <v>436368.39778</v>
      </c>
      <c r="H32" s="136">
        <v>351780.60008</v>
      </c>
      <c r="I32" s="136">
        <f t="shared" si="10"/>
        <v>-84587.797699999996</v>
      </c>
      <c r="J32" s="159">
        <f t="shared" si="5"/>
        <v>0.80615507875837089</v>
      </c>
      <c r="K32" s="136" t="e">
        <f>#REF!+#REF!</f>
        <v>#REF!</v>
      </c>
      <c r="L32" s="136">
        <f t="shared" si="3"/>
        <v>1325040.7522300002</v>
      </c>
      <c r="M32" s="136">
        <f t="shared" si="4"/>
        <v>1197704.21811</v>
      </c>
      <c r="N32" s="136">
        <f t="shared" si="6"/>
        <v>-127336.5341200002</v>
      </c>
      <c r="O32" s="159">
        <f t="shared" si="7"/>
        <v>0.90389991107390699</v>
      </c>
      <c r="P32" s="46"/>
      <c r="Q32" s="46"/>
      <c r="S32" s="47">
        <v>122266.66607000001</v>
      </c>
    </row>
    <row r="33" spans="1:19" s="73" customFormat="1" ht="25.5" customHeight="1" x14ac:dyDescent="0.35">
      <c r="A33" s="70" t="s">
        <v>125</v>
      </c>
      <c r="B33" s="115" t="s">
        <v>138</v>
      </c>
      <c r="C33" s="135">
        <f>SUM(C34:C40)</f>
        <v>198791.06948000003</v>
      </c>
      <c r="D33" s="135">
        <f>SUM(D34:D40)</f>
        <v>184944.41641000001</v>
      </c>
      <c r="E33" s="135">
        <f t="shared" si="0"/>
        <v>-13846.653070000029</v>
      </c>
      <c r="F33" s="159">
        <f t="shared" si="1"/>
        <v>0.93034569859591654</v>
      </c>
      <c r="G33" s="136">
        <f>SUM(G34:G40)</f>
        <v>1426999.9180399999</v>
      </c>
      <c r="H33" s="136">
        <f>SUM(H34:H40)</f>
        <v>658769.68535000004</v>
      </c>
      <c r="I33" s="136">
        <f t="shared" si="10"/>
        <v>-768230.23268999986</v>
      </c>
      <c r="J33" s="159">
        <f t="shared" si="5"/>
        <v>0.46164661750985064</v>
      </c>
      <c r="K33" s="135" t="e">
        <f>#REF!+#REF!</f>
        <v>#REF!</v>
      </c>
      <c r="L33" s="135">
        <f t="shared" si="3"/>
        <v>1625790.98752</v>
      </c>
      <c r="M33" s="135">
        <f t="shared" si="4"/>
        <v>843714.10175999999</v>
      </c>
      <c r="N33" s="135">
        <f t="shared" si="6"/>
        <v>-782076.88575999998</v>
      </c>
      <c r="O33" s="159">
        <f t="shared" si="7"/>
        <v>0.51895607014466916</v>
      </c>
      <c r="P33" s="71"/>
      <c r="Q33" s="72"/>
      <c r="S33" s="73">
        <f>SUM(S34:S40)</f>
        <v>22513.837</v>
      </c>
    </row>
    <row r="34" spans="1:19" s="189" customFormat="1" ht="48" customHeight="1" x14ac:dyDescent="0.4">
      <c r="A34" s="191" t="s">
        <v>148</v>
      </c>
      <c r="B34" s="116" t="s">
        <v>149</v>
      </c>
      <c r="C34" s="138">
        <v>11342.635</v>
      </c>
      <c r="D34" s="138">
        <v>9280.8947200000002</v>
      </c>
      <c r="E34" s="138">
        <f t="shared" si="0"/>
        <v>-2061.74028</v>
      </c>
      <c r="F34" s="186">
        <f t="shared" si="1"/>
        <v>0.81823092429580957</v>
      </c>
      <c r="G34" s="138">
        <v>1002.9585500000001</v>
      </c>
      <c r="H34" s="138">
        <v>690.62042000000008</v>
      </c>
      <c r="I34" s="138">
        <f t="shared" si="10"/>
        <v>-312.33812999999998</v>
      </c>
      <c r="J34" s="186">
        <f t="shared" si="5"/>
        <v>0.68858321213772999</v>
      </c>
      <c r="K34" s="138"/>
      <c r="L34" s="138">
        <f t="shared" si="3"/>
        <v>12345.59355</v>
      </c>
      <c r="M34" s="138">
        <f t="shared" si="4"/>
        <v>9971.5151399999995</v>
      </c>
      <c r="N34" s="138">
        <f>M34-L34</f>
        <v>-2374.0784100000001</v>
      </c>
      <c r="O34" s="186">
        <f t="shared" si="7"/>
        <v>0.80769831759121857</v>
      </c>
      <c r="P34" s="48"/>
      <c r="Q34" s="188"/>
      <c r="S34" s="189">
        <v>1749.6000000000001</v>
      </c>
    </row>
    <row r="35" spans="1:19" s="189" customFormat="1" ht="21" x14ac:dyDescent="0.4">
      <c r="A35" s="191" t="s">
        <v>218</v>
      </c>
      <c r="B35" s="116" t="s">
        <v>219</v>
      </c>
      <c r="C35" s="138">
        <v>0</v>
      </c>
      <c r="D35" s="138">
        <v>0</v>
      </c>
      <c r="E35" s="138">
        <f t="shared" si="0"/>
        <v>0</v>
      </c>
      <c r="F35" s="186" t="str">
        <f t="shared" si="1"/>
        <v/>
      </c>
      <c r="G35" s="138">
        <v>1720.018</v>
      </c>
      <c r="H35" s="138">
        <v>1.7999999999999999E-2</v>
      </c>
      <c r="I35" s="138">
        <f t="shared" si="10"/>
        <v>-1720</v>
      </c>
      <c r="J35" s="186">
        <f t="shared" si="5"/>
        <v>1.0465006761557145E-5</v>
      </c>
      <c r="K35" s="138"/>
      <c r="L35" s="138">
        <f t="shared" si="3"/>
        <v>1720.018</v>
      </c>
      <c r="M35" s="138">
        <f t="shared" si="4"/>
        <v>1.7999999999999999E-2</v>
      </c>
      <c r="N35" s="138">
        <f>M35-L35</f>
        <v>-1720</v>
      </c>
      <c r="O35" s="186">
        <f t="shared" si="7"/>
        <v>1.0465006761557145E-5</v>
      </c>
      <c r="P35" s="48"/>
      <c r="Q35" s="188"/>
      <c r="S35" s="189">
        <v>0</v>
      </c>
    </row>
    <row r="36" spans="1:19" s="189" customFormat="1" ht="47.25" customHeight="1" x14ac:dyDescent="0.4">
      <c r="A36" s="191" t="s">
        <v>129</v>
      </c>
      <c r="B36" s="116" t="s">
        <v>250</v>
      </c>
      <c r="C36" s="138">
        <v>3994.2979599999999</v>
      </c>
      <c r="D36" s="138">
        <v>2401.2469599999999</v>
      </c>
      <c r="E36" s="138">
        <f t="shared" si="0"/>
        <v>-1593.0509999999999</v>
      </c>
      <c r="F36" s="186">
        <f t="shared" si="1"/>
        <v>0.60116871201065836</v>
      </c>
      <c r="G36" s="138">
        <v>168063.31672999999</v>
      </c>
      <c r="H36" s="138">
        <v>55776.008529999999</v>
      </c>
      <c r="I36" s="138">
        <f t="shared" si="10"/>
        <v>-112287.3082</v>
      </c>
      <c r="J36" s="186">
        <f t="shared" si="5"/>
        <v>0.33187497197622395</v>
      </c>
      <c r="K36" s="138"/>
      <c r="L36" s="138">
        <f t="shared" si="3"/>
        <v>172057.61468999999</v>
      </c>
      <c r="M36" s="138">
        <f t="shared" si="4"/>
        <v>58177.255489999996</v>
      </c>
      <c r="N36" s="138">
        <f t="shared" si="6"/>
        <v>-113880.35919999999</v>
      </c>
      <c r="O36" s="186">
        <f t="shared" si="7"/>
        <v>0.33812659552917346</v>
      </c>
      <c r="P36" s="48"/>
      <c r="Q36" s="188"/>
      <c r="S36" s="189">
        <v>205</v>
      </c>
    </row>
    <row r="37" spans="1:19" s="189" customFormat="1" ht="50.25" customHeight="1" x14ac:dyDescent="0.4">
      <c r="A37" s="191" t="s">
        <v>130</v>
      </c>
      <c r="B37" s="116" t="s">
        <v>251</v>
      </c>
      <c r="C37" s="138">
        <v>168023.32102</v>
      </c>
      <c r="D37" s="138">
        <v>160612.55906</v>
      </c>
      <c r="E37" s="138">
        <f t="shared" si="0"/>
        <v>-7410.7619600000035</v>
      </c>
      <c r="F37" s="186">
        <f t="shared" si="1"/>
        <v>0.95589444420564751</v>
      </c>
      <c r="G37" s="138">
        <v>70031.594590000008</v>
      </c>
      <c r="H37" s="138">
        <v>66478.881030000004</v>
      </c>
      <c r="I37" s="138">
        <f t="shared" si="10"/>
        <v>-3552.7135600000038</v>
      </c>
      <c r="J37" s="186">
        <f t="shared" si="5"/>
        <v>0.94926984626297084</v>
      </c>
      <c r="K37" s="138"/>
      <c r="L37" s="138">
        <f t="shared" si="3"/>
        <v>238054.91561000003</v>
      </c>
      <c r="M37" s="138">
        <f t="shared" si="4"/>
        <v>227091.44008999999</v>
      </c>
      <c r="N37" s="138">
        <f t="shared" si="6"/>
        <v>-10963.475520000036</v>
      </c>
      <c r="O37" s="186">
        <f t="shared" si="7"/>
        <v>0.95394560329952927</v>
      </c>
      <c r="P37" s="48"/>
      <c r="Q37" s="188"/>
      <c r="S37" s="189">
        <v>17102.413</v>
      </c>
    </row>
    <row r="38" spans="1:19" s="189" customFormat="1" ht="34.5" customHeight="1" x14ac:dyDescent="0.4">
      <c r="A38" s="191" t="s">
        <v>202</v>
      </c>
      <c r="B38" s="116" t="s">
        <v>201</v>
      </c>
      <c r="C38" s="138">
        <v>924.51499999999999</v>
      </c>
      <c r="D38" s="138">
        <v>724.9289</v>
      </c>
      <c r="E38" s="138">
        <f t="shared" ref="E38:E69" si="11">D38-C38</f>
        <v>-199.58609999999999</v>
      </c>
      <c r="F38" s="186">
        <f t="shared" ref="F38:F69" si="12">IFERROR(D38/C38,"")</f>
        <v>0.78411805108624522</v>
      </c>
      <c r="G38" s="138">
        <v>397.54500000000002</v>
      </c>
      <c r="H38" s="138">
        <v>364.31</v>
      </c>
      <c r="I38" s="138">
        <f t="shared" si="10"/>
        <v>-33.235000000000014</v>
      </c>
      <c r="J38" s="186">
        <f t="shared" si="5"/>
        <v>0.91639940132563602</v>
      </c>
      <c r="K38" s="138"/>
      <c r="L38" s="138">
        <f t="shared" ref="L38:L69" si="13">C38+G38</f>
        <v>1322.06</v>
      </c>
      <c r="M38" s="138">
        <f t="shared" ref="M38:M69" si="14">D38+H38</f>
        <v>1089.2389000000001</v>
      </c>
      <c r="N38" s="138">
        <f>M38-L38</f>
        <v>-232.82109999999989</v>
      </c>
      <c r="O38" s="186">
        <f t="shared" si="7"/>
        <v>0.82389520899202762</v>
      </c>
      <c r="P38" s="48"/>
      <c r="Q38" s="188"/>
      <c r="S38" s="189">
        <v>506.20000000000005</v>
      </c>
    </row>
    <row r="39" spans="1:19" s="189" customFormat="1" ht="50.25" customHeight="1" x14ac:dyDescent="0.4">
      <c r="A39" s="191" t="s">
        <v>128</v>
      </c>
      <c r="B39" s="116" t="s">
        <v>139</v>
      </c>
      <c r="C39" s="138">
        <v>14422.0785</v>
      </c>
      <c r="D39" s="138">
        <v>11840.564769999999</v>
      </c>
      <c r="E39" s="138">
        <f t="shared" si="11"/>
        <v>-2581.5137300000006</v>
      </c>
      <c r="F39" s="186">
        <f t="shared" si="12"/>
        <v>0.82100265714127119</v>
      </c>
      <c r="G39" s="138">
        <v>490682.51763999998</v>
      </c>
      <c r="H39" s="138">
        <v>417001.31693999999</v>
      </c>
      <c r="I39" s="138">
        <f t="shared" si="10"/>
        <v>-73681.200699999987</v>
      </c>
      <c r="J39" s="186">
        <f t="shared" si="5"/>
        <v>0.84983936037831731</v>
      </c>
      <c r="K39" s="138"/>
      <c r="L39" s="138">
        <f t="shared" si="13"/>
        <v>505104.59613999998</v>
      </c>
      <c r="M39" s="138">
        <f t="shared" si="14"/>
        <v>428841.88170999999</v>
      </c>
      <c r="N39" s="138">
        <f>M39-L39</f>
        <v>-76262.714429999993</v>
      </c>
      <c r="O39" s="186">
        <f t="shared" si="7"/>
        <v>0.84901599586937393</v>
      </c>
      <c r="P39" s="48"/>
      <c r="Q39" s="188"/>
      <c r="S39" s="189">
        <v>2950.6240000000003</v>
      </c>
    </row>
    <row r="40" spans="1:19" s="189" customFormat="1" ht="78" customHeight="1" x14ac:dyDescent="0.4">
      <c r="A40" s="191" t="s">
        <v>173</v>
      </c>
      <c r="B40" s="116" t="s">
        <v>174</v>
      </c>
      <c r="C40" s="138">
        <v>84.221999999999994</v>
      </c>
      <c r="D40" s="138">
        <v>84.221999999999994</v>
      </c>
      <c r="E40" s="138">
        <f t="shared" si="11"/>
        <v>0</v>
      </c>
      <c r="F40" s="186">
        <f t="shared" si="12"/>
        <v>1</v>
      </c>
      <c r="G40" s="138">
        <v>695101.96753000002</v>
      </c>
      <c r="H40" s="138">
        <v>118458.53043000001</v>
      </c>
      <c r="I40" s="138">
        <f t="shared" si="10"/>
        <v>-576643.43709999998</v>
      </c>
      <c r="J40" s="186">
        <f t="shared" si="5"/>
        <v>0.17041892551525176</v>
      </c>
      <c r="K40" s="138"/>
      <c r="L40" s="138">
        <f t="shared" si="13"/>
        <v>695186.18952999997</v>
      </c>
      <c r="M40" s="138">
        <f t="shared" si="14"/>
        <v>118542.75243000001</v>
      </c>
      <c r="N40" s="138">
        <f>M40-L40</f>
        <v>-576643.43709999998</v>
      </c>
      <c r="O40" s="186">
        <f t="shared" si="7"/>
        <v>0.17051942949290197</v>
      </c>
      <c r="P40" s="48"/>
      <c r="Q40" s="188">
        <v>1000</v>
      </c>
    </row>
    <row r="41" spans="1:19" s="73" customFormat="1" ht="30.75" customHeight="1" x14ac:dyDescent="0.35">
      <c r="A41" s="70" t="s">
        <v>126</v>
      </c>
      <c r="B41" s="115" t="s">
        <v>140</v>
      </c>
      <c r="C41" s="135">
        <f>C42+C43+C44+C45+C46+C47</f>
        <v>181159.52906999999</v>
      </c>
      <c r="D41" s="135">
        <f>D42+D43+D44+D45+D46+D47</f>
        <v>106009.43831999999</v>
      </c>
      <c r="E41" s="135">
        <f t="shared" si="11"/>
        <v>-75150.090750000003</v>
      </c>
      <c r="F41" s="159">
        <f t="shared" si="12"/>
        <v>0.58517174815042694</v>
      </c>
      <c r="G41" s="136">
        <f>G42+G43+G44+G45+G46+G47</f>
        <v>76596.122630000013</v>
      </c>
      <c r="H41" s="136">
        <f>H42+H43+H44+H45+H46+H47</f>
        <v>59333.825230000002</v>
      </c>
      <c r="I41" s="136">
        <f t="shared" si="10"/>
        <v>-17262.29740000001</v>
      </c>
      <c r="J41" s="159">
        <f t="shared" si="5"/>
        <v>0.77463222931810682</v>
      </c>
      <c r="K41" s="135"/>
      <c r="L41" s="135">
        <f t="shared" si="13"/>
        <v>257755.65169999999</v>
      </c>
      <c r="M41" s="135">
        <f t="shared" si="14"/>
        <v>165343.26354999997</v>
      </c>
      <c r="N41" s="135">
        <f t="shared" si="6"/>
        <v>-92412.388150000013</v>
      </c>
      <c r="O41" s="159">
        <f t="shared" si="7"/>
        <v>0.64147289287158615</v>
      </c>
      <c r="P41" s="71"/>
      <c r="Q41" s="72"/>
      <c r="S41" s="73">
        <f>S42+S43+S44+S45+S46+S47</f>
        <v>43800.04</v>
      </c>
    </row>
    <row r="42" spans="1:19" s="189" customFormat="1" ht="40.5" customHeight="1" x14ac:dyDescent="0.4">
      <c r="A42" s="191" t="s">
        <v>127</v>
      </c>
      <c r="B42" s="116" t="s">
        <v>141</v>
      </c>
      <c r="C42" s="157">
        <v>63916.727780000001</v>
      </c>
      <c r="D42" s="157">
        <v>60689.542289999998</v>
      </c>
      <c r="E42" s="157">
        <f t="shared" si="11"/>
        <v>-3227.1854900000035</v>
      </c>
      <c r="F42" s="186">
        <f t="shared" si="12"/>
        <v>0.94950953213518841</v>
      </c>
      <c r="G42" s="138">
        <v>19725.567050000001</v>
      </c>
      <c r="H42" s="138">
        <v>15669.649449999999</v>
      </c>
      <c r="I42" s="138">
        <f t="shared" ref="I42:I47" si="15">H42-G42</f>
        <v>-4055.9176000000025</v>
      </c>
      <c r="J42" s="186">
        <f t="shared" si="5"/>
        <v>0.7943827120549114</v>
      </c>
      <c r="K42" s="157"/>
      <c r="L42" s="157">
        <f t="shared" si="13"/>
        <v>83642.294829999999</v>
      </c>
      <c r="M42" s="157">
        <f t="shared" si="14"/>
        <v>76359.191739999995</v>
      </c>
      <c r="N42" s="157">
        <f t="shared" si="6"/>
        <v>-7283.1030900000042</v>
      </c>
      <c r="O42" s="186">
        <f t="shared" si="7"/>
        <v>0.91292559458342637</v>
      </c>
      <c r="P42" s="48"/>
      <c r="Q42" s="188"/>
      <c r="S42" s="189">
        <v>13340.86</v>
      </c>
    </row>
    <row r="43" spans="1:19" s="189" customFormat="1" ht="33" customHeight="1" x14ac:dyDescent="0.4">
      <c r="A43" s="191" t="s">
        <v>142</v>
      </c>
      <c r="B43" s="116" t="s">
        <v>146</v>
      </c>
      <c r="C43" s="157">
        <v>47591.157289999996</v>
      </c>
      <c r="D43" s="157">
        <v>36771.749779999998</v>
      </c>
      <c r="E43" s="157">
        <f t="shared" si="11"/>
        <v>-10819.407509999997</v>
      </c>
      <c r="F43" s="186">
        <f t="shared" si="12"/>
        <v>0.77265928953836549</v>
      </c>
      <c r="G43" s="138">
        <v>37725.684600000001</v>
      </c>
      <c r="H43" s="138">
        <v>32239.516729999999</v>
      </c>
      <c r="I43" s="138">
        <f t="shared" si="15"/>
        <v>-5486.1678700000011</v>
      </c>
      <c r="J43" s="186">
        <f t="shared" si="5"/>
        <v>0.85457738068456413</v>
      </c>
      <c r="K43" s="157"/>
      <c r="L43" s="157">
        <f t="shared" si="13"/>
        <v>85316.841889999996</v>
      </c>
      <c r="M43" s="157">
        <f t="shared" si="14"/>
        <v>69011.266510000001</v>
      </c>
      <c r="N43" s="157">
        <f>M43-L43</f>
        <v>-16305.575379999995</v>
      </c>
      <c r="O43" s="186">
        <f t="shared" si="7"/>
        <v>0.80888210324260523</v>
      </c>
      <c r="P43" s="48"/>
      <c r="Q43" s="188"/>
      <c r="S43" s="189">
        <v>15799.526</v>
      </c>
    </row>
    <row r="44" spans="1:19" s="189" customFormat="1" ht="44.25" customHeight="1" x14ac:dyDescent="0.4">
      <c r="A44" s="191" t="s">
        <v>143</v>
      </c>
      <c r="B44" s="116" t="s">
        <v>147</v>
      </c>
      <c r="C44" s="157">
        <v>3248.6149999999998</v>
      </c>
      <c r="D44" s="157">
        <v>2761.2104399999998</v>
      </c>
      <c r="E44" s="157">
        <f t="shared" si="11"/>
        <v>-487.40455999999995</v>
      </c>
      <c r="F44" s="186">
        <f t="shared" si="12"/>
        <v>0.84996542834407895</v>
      </c>
      <c r="G44" s="138">
        <v>16947.757980000002</v>
      </c>
      <c r="H44" s="138">
        <v>9231.9740500000007</v>
      </c>
      <c r="I44" s="138">
        <f t="shared" si="15"/>
        <v>-7715.7839300000014</v>
      </c>
      <c r="J44" s="186">
        <f t="shared" si="5"/>
        <v>0.54473128899377876</v>
      </c>
      <c r="K44" s="157"/>
      <c r="L44" s="157">
        <f t="shared" si="13"/>
        <v>20196.37298</v>
      </c>
      <c r="M44" s="157">
        <f t="shared" si="14"/>
        <v>11993.18449</v>
      </c>
      <c r="N44" s="157">
        <f>M44-L44</f>
        <v>-8203.1884900000005</v>
      </c>
      <c r="O44" s="186">
        <f t="shared" si="7"/>
        <v>0.59382862961961402</v>
      </c>
      <c r="P44" s="48"/>
      <c r="Q44" s="188"/>
      <c r="S44" s="189">
        <v>310</v>
      </c>
    </row>
    <row r="45" spans="1:19" s="189" customFormat="1" ht="24.75" customHeight="1" x14ac:dyDescent="0.4">
      <c r="A45" s="191" t="s">
        <v>144</v>
      </c>
      <c r="B45" s="116" t="s">
        <v>252</v>
      </c>
      <c r="C45" s="157">
        <v>4728.7</v>
      </c>
      <c r="D45" s="157">
        <v>4574.5008899999993</v>
      </c>
      <c r="E45" s="157">
        <f t="shared" si="11"/>
        <v>-154.19911000000047</v>
      </c>
      <c r="F45" s="186">
        <f t="shared" si="12"/>
        <v>0.9673908029691034</v>
      </c>
      <c r="G45" s="138">
        <v>700.87</v>
      </c>
      <c r="H45" s="138">
        <v>697.00199999999995</v>
      </c>
      <c r="I45" s="138">
        <f t="shared" si="15"/>
        <v>-3.8680000000000518</v>
      </c>
      <c r="J45" s="186">
        <f t="shared" si="5"/>
        <v>0.99448114486281325</v>
      </c>
      <c r="K45" s="157"/>
      <c r="L45" s="157">
        <f t="shared" si="13"/>
        <v>5429.57</v>
      </c>
      <c r="M45" s="157">
        <f t="shared" si="14"/>
        <v>5271.5028899999998</v>
      </c>
      <c r="N45" s="157">
        <f>M45-L45</f>
        <v>-158.06710999999996</v>
      </c>
      <c r="O45" s="186">
        <f t="shared" si="7"/>
        <v>0.97088772959921321</v>
      </c>
      <c r="P45" s="48"/>
      <c r="Q45" s="188"/>
      <c r="S45" s="189">
        <v>599.29999999999995</v>
      </c>
    </row>
    <row r="46" spans="1:19" s="189" customFormat="1" ht="25.5" customHeight="1" x14ac:dyDescent="0.4">
      <c r="A46" s="191" t="s">
        <v>175</v>
      </c>
      <c r="B46" s="116" t="s">
        <v>176</v>
      </c>
      <c r="C46" s="157">
        <v>1161.7349999999999</v>
      </c>
      <c r="D46" s="157">
        <v>1161.7349199999999</v>
      </c>
      <c r="E46" s="157">
        <f t="shared" si="11"/>
        <v>-8.0000000025393092E-5</v>
      </c>
      <c r="F46" s="186">
        <f t="shared" si="12"/>
        <v>0.99999993113747965</v>
      </c>
      <c r="G46" s="138">
        <v>0</v>
      </c>
      <c r="H46" s="138">
        <v>0</v>
      </c>
      <c r="I46" s="138">
        <f t="shared" si="15"/>
        <v>0</v>
      </c>
      <c r="J46" s="186" t="str">
        <f t="shared" si="5"/>
        <v/>
      </c>
      <c r="K46" s="157"/>
      <c r="L46" s="157">
        <f t="shared" si="13"/>
        <v>1161.7349999999999</v>
      </c>
      <c r="M46" s="157">
        <f t="shared" si="14"/>
        <v>1161.7349199999999</v>
      </c>
      <c r="N46" s="157">
        <f>M46-L46</f>
        <v>-8.0000000025393092E-5</v>
      </c>
      <c r="O46" s="186">
        <f t="shared" si="7"/>
        <v>0.99999993113747965</v>
      </c>
      <c r="P46" s="48"/>
      <c r="Q46" s="188"/>
      <c r="S46" s="189">
        <v>0</v>
      </c>
    </row>
    <row r="47" spans="1:19" s="189" customFormat="1" ht="24.75" customHeight="1" x14ac:dyDescent="0.4">
      <c r="A47" s="191" t="s">
        <v>145</v>
      </c>
      <c r="B47" s="116" t="s">
        <v>75</v>
      </c>
      <c r="C47" s="157">
        <v>60512.593999999997</v>
      </c>
      <c r="D47" s="157">
        <v>50.7</v>
      </c>
      <c r="E47" s="157">
        <f t="shared" si="11"/>
        <v>-60461.894</v>
      </c>
      <c r="F47" s="186">
        <f t="shared" si="12"/>
        <v>8.3784211927850926E-4</v>
      </c>
      <c r="G47" s="138">
        <v>1496.2429999999999</v>
      </c>
      <c r="H47" s="138">
        <v>1495.683</v>
      </c>
      <c r="I47" s="138">
        <f t="shared" si="15"/>
        <v>-0.55999999999994543</v>
      </c>
      <c r="J47" s="186">
        <f t="shared" si="5"/>
        <v>0.99962572924317783</v>
      </c>
      <c r="K47" s="157"/>
      <c r="L47" s="157">
        <f t="shared" si="13"/>
        <v>62008.837</v>
      </c>
      <c r="M47" s="157">
        <f t="shared" si="14"/>
        <v>1546.383</v>
      </c>
      <c r="N47" s="157">
        <f>M47-L47</f>
        <v>-60462.453999999998</v>
      </c>
      <c r="O47" s="186">
        <f t="shared" si="7"/>
        <v>2.4938106805647717E-2</v>
      </c>
      <c r="P47" s="188"/>
      <c r="Q47" s="188"/>
      <c r="S47" s="189">
        <v>13750.354000000001</v>
      </c>
    </row>
    <row r="48" spans="1:19" s="12" customFormat="1" ht="20.25" customHeight="1" x14ac:dyDescent="0.3">
      <c r="A48" s="61" t="s">
        <v>25</v>
      </c>
      <c r="B48" s="117" t="s">
        <v>26</v>
      </c>
      <c r="C48" s="139">
        <f>C6+C10+C11+C12+C30+C31+C32+C33+C41</f>
        <v>11971579.996439999</v>
      </c>
      <c r="D48" s="139">
        <f>D6+D10+D11+D12+D30+D31+D32+D33+D41</f>
        <v>11563996.660730001</v>
      </c>
      <c r="E48" s="139">
        <f t="shared" si="11"/>
        <v>-407583.33570999838</v>
      </c>
      <c r="F48" s="163">
        <f t="shared" si="12"/>
        <v>0.96595408995043242</v>
      </c>
      <c r="G48" s="139">
        <f>G6+G10+G11+G12+G30+G31+G32+G33+G41</f>
        <v>3753155.0968000004</v>
      </c>
      <c r="H48" s="139">
        <f>H6+H10+H11+H12+H30+H31+H32+H33+H41</f>
        <v>2665937.8037400004</v>
      </c>
      <c r="I48" s="139">
        <f>I6+I10+I11+I12+I30+I31+I32+I33+I41</f>
        <v>-1087217.2930600001</v>
      </c>
      <c r="J48" s="163">
        <f>IFERROR(H48/G48,"")</f>
        <v>0.7103191141802323</v>
      </c>
      <c r="K48" s="139" t="e">
        <f>#REF!+#REF!</f>
        <v>#REF!</v>
      </c>
      <c r="L48" s="139">
        <f t="shared" si="13"/>
        <v>15724735.09324</v>
      </c>
      <c r="M48" s="139">
        <f t="shared" si="14"/>
        <v>14229934.464470001</v>
      </c>
      <c r="N48" s="139">
        <f t="shared" si="6"/>
        <v>-1494800.6287699994</v>
      </c>
      <c r="O48" s="163">
        <f>IFERROR(M48/L48,"")</f>
        <v>0.90493953507600844</v>
      </c>
      <c r="P48" s="25"/>
      <c r="Q48" s="26"/>
      <c r="S48" s="12">
        <f>S6+S10+S11+S12+S30+S31+S32+S33+S41</f>
        <v>1942851.7473299997</v>
      </c>
    </row>
    <row r="49" spans="1:17" s="47" customFormat="1" ht="24" customHeight="1" x14ac:dyDescent="0.4">
      <c r="A49" s="62" t="s">
        <v>161</v>
      </c>
      <c r="B49" s="111" t="s">
        <v>131</v>
      </c>
      <c r="C49" s="138">
        <v>56677.1</v>
      </c>
      <c r="D49" s="138">
        <v>56677.1</v>
      </c>
      <c r="E49" s="138">
        <f t="shared" si="11"/>
        <v>0</v>
      </c>
      <c r="F49" s="201">
        <f t="shared" si="12"/>
        <v>1</v>
      </c>
      <c r="G49" s="138">
        <v>0</v>
      </c>
      <c r="H49" s="138">
        <v>0</v>
      </c>
      <c r="I49" s="138">
        <f>H49-G49</f>
        <v>0</v>
      </c>
      <c r="J49" s="201" t="str">
        <f>IFERROR(H49/G49,"")</f>
        <v/>
      </c>
      <c r="K49" s="138" t="e">
        <f>#REF!+#REF!</f>
        <v>#REF!</v>
      </c>
      <c r="L49" s="138">
        <f t="shared" si="13"/>
        <v>56677.1</v>
      </c>
      <c r="M49" s="138">
        <f t="shared" si="14"/>
        <v>56677.1</v>
      </c>
      <c r="N49" s="138">
        <f t="shared" si="6"/>
        <v>0</v>
      </c>
      <c r="O49" s="186">
        <f>IFERROR(M49/L49,"")</f>
        <v>1</v>
      </c>
      <c r="P49" s="46"/>
      <c r="Q49" s="46"/>
    </row>
    <row r="50" spans="1:17" s="47" customFormat="1" ht="90.75" customHeight="1" x14ac:dyDescent="0.4">
      <c r="A50" s="62" t="s">
        <v>162</v>
      </c>
      <c r="B50" s="111" t="s">
        <v>163</v>
      </c>
      <c r="C50" s="138">
        <v>243132.36616000001</v>
      </c>
      <c r="D50" s="138">
        <v>237895.07484000002</v>
      </c>
      <c r="E50" s="138">
        <f t="shared" si="11"/>
        <v>-5237.2913199999894</v>
      </c>
      <c r="F50" s="202">
        <f t="shared" si="12"/>
        <v>0.97845909451416502</v>
      </c>
      <c r="G50" s="138">
        <v>159463.84083999999</v>
      </c>
      <c r="H50" s="138">
        <v>154384.50266</v>
      </c>
      <c r="I50" s="138">
        <f>H50-G50</f>
        <v>-5079.3381799999916</v>
      </c>
      <c r="J50" s="202">
        <f>IFERROR(H50/G50,"")</f>
        <v>0.96814739847451425</v>
      </c>
      <c r="K50" s="138"/>
      <c r="L50" s="138">
        <f t="shared" si="13"/>
        <v>402596.20699999999</v>
      </c>
      <c r="M50" s="138">
        <f t="shared" si="14"/>
        <v>392279.57750000001</v>
      </c>
      <c r="N50" s="138">
        <f t="shared" si="6"/>
        <v>-10316.629499999981</v>
      </c>
      <c r="O50" s="186">
        <f>IFERROR(M50/L50,"")</f>
        <v>0.97437474740043939</v>
      </c>
      <c r="P50" s="46"/>
      <c r="Q50" s="46"/>
    </row>
    <row r="51" spans="1:17" s="25" customFormat="1" ht="21" customHeight="1" x14ac:dyDescent="0.35">
      <c r="A51" s="63" t="s">
        <v>27</v>
      </c>
      <c r="B51" s="118" t="s">
        <v>132</v>
      </c>
      <c r="C51" s="140">
        <f>C48+C49+C50</f>
        <v>12271389.462599998</v>
      </c>
      <c r="D51" s="140">
        <f>D48+D49+D50</f>
        <v>11858568.83557</v>
      </c>
      <c r="E51" s="140">
        <f t="shared" si="11"/>
        <v>-412820.62702999823</v>
      </c>
      <c r="F51" s="164">
        <f t="shared" si="12"/>
        <v>0.96635909663790165</v>
      </c>
      <c r="G51" s="140">
        <f>G48+G49+G50</f>
        <v>3912618.9376400006</v>
      </c>
      <c r="H51" s="140">
        <f>H48+H49+H50</f>
        <v>2820322.3064000001</v>
      </c>
      <c r="I51" s="140">
        <f>I48+I49+I50</f>
        <v>-1092296.63124</v>
      </c>
      <c r="J51" s="164">
        <f>IFERROR(H51/G51,"")</f>
        <v>0.72082723908225832</v>
      </c>
      <c r="K51" s="140" t="e">
        <f>#REF!+#REF!</f>
        <v>#REF!</v>
      </c>
      <c r="L51" s="140">
        <f t="shared" si="13"/>
        <v>16184008.400239998</v>
      </c>
      <c r="M51" s="140">
        <f t="shared" si="14"/>
        <v>14678891.141970001</v>
      </c>
      <c r="N51" s="140">
        <f t="shared" si="6"/>
        <v>-1505117.2582699973</v>
      </c>
      <c r="O51" s="164">
        <f>IFERROR(M51/L51,"")</f>
        <v>0.90699972336595691</v>
      </c>
    </row>
    <row r="52" spans="1:17" s="25" customFormat="1" ht="37.5" hidden="1" customHeight="1" x14ac:dyDescent="0.35">
      <c r="A52" s="64" t="s">
        <v>28</v>
      </c>
      <c r="B52" s="119" t="s">
        <v>29</v>
      </c>
      <c r="C52" s="141"/>
      <c r="D52" s="233"/>
      <c r="E52" s="142">
        <f t="shared" si="11"/>
        <v>0</v>
      </c>
      <c r="F52" s="164" t="str">
        <f t="shared" si="12"/>
        <v/>
      </c>
      <c r="G52" s="177"/>
      <c r="H52" s="177"/>
      <c r="I52" s="177" t="e">
        <f>H52-#REF!</f>
        <v>#REF!</v>
      </c>
      <c r="J52" s="164" t="str">
        <f t="shared" ref="J52:J88" si="16">IFERROR(H52/G52,"")</f>
        <v/>
      </c>
      <c r="K52" s="143"/>
      <c r="L52" s="142">
        <f t="shared" si="13"/>
        <v>0</v>
      </c>
      <c r="M52" s="142">
        <f t="shared" si="14"/>
        <v>0</v>
      </c>
      <c r="N52" s="142">
        <f t="shared" si="6"/>
        <v>0</v>
      </c>
      <c r="O52" s="164" t="str">
        <f t="shared" ref="O52:O88" si="17">IFERROR(M52/L52,"")</f>
        <v/>
      </c>
    </row>
    <row r="53" spans="1:17" ht="20.25" hidden="1" customHeight="1" x14ac:dyDescent="0.4">
      <c r="A53" s="65"/>
      <c r="B53" s="120" t="s">
        <v>30</v>
      </c>
      <c r="C53" s="234"/>
      <c r="D53" s="234"/>
      <c r="E53" s="144">
        <f t="shared" si="11"/>
        <v>0</v>
      </c>
      <c r="F53" s="164" t="str">
        <f t="shared" si="12"/>
        <v/>
      </c>
      <c r="G53" s="171"/>
      <c r="H53" s="171"/>
      <c r="I53" s="171" t="e">
        <f>H53-#REF!</f>
        <v>#REF!</v>
      </c>
      <c r="J53" s="164" t="str">
        <f t="shared" si="16"/>
        <v/>
      </c>
      <c r="K53" s="145"/>
      <c r="L53" s="144">
        <f t="shared" si="13"/>
        <v>0</v>
      </c>
      <c r="M53" s="144">
        <f t="shared" si="14"/>
        <v>0</v>
      </c>
      <c r="N53" s="144">
        <f t="shared" si="6"/>
        <v>0</v>
      </c>
      <c r="O53" s="164" t="str">
        <f t="shared" si="17"/>
        <v/>
      </c>
    </row>
    <row r="54" spans="1:17" ht="60.75" hidden="1" customHeight="1" x14ac:dyDescent="0.4">
      <c r="A54" s="66">
        <v>406</v>
      </c>
      <c r="B54" s="121" t="s">
        <v>31</v>
      </c>
      <c r="C54" s="234"/>
      <c r="D54" s="234"/>
      <c r="E54" s="144">
        <f t="shared" si="11"/>
        <v>0</v>
      </c>
      <c r="F54" s="164" t="str">
        <f t="shared" si="12"/>
        <v/>
      </c>
      <c r="G54" s="171"/>
      <c r="H54" s="171"/>
      <c r="I54" s="171" t="e">
        <f>H54-#REF!</f>
        <v>#REF!</v>
      </c>
      <c r="J54" s="164" t="str">
        <f t="shared" si="16"/>
        <v/>
      </c>
      <c r="K54" s="145"/>
      <c r="L54" s="144">
        <f t="shared" si="13"/>
        <v>0</v>
      </c>
      <c r="M54" s="144">
        <f t="shared" si="14"/>
        <v>0</v>
      </c>
      <c r="N54" s="144">
        <f t="shared" si="6"/>
        <v>0</v>
      </c>
      <c r="O54" s="164" t="str">
        <f t="shared" si="17"/>
        <v/>
      </c>
    </row>
    <row r="55" spans="1:17" ht="20.25" hidden="1" customHeight="1" x14ac:dyDescent="0.4">
      <c r="A55" s="66">
        <v>406.1</v>
      </c>
      <c r="B55" s="122" t="s">
        <v>32</v>
      </c>
      <c r="C55" s="235"/>
      <c r="D55" s="235"/>
      <c r="E55" s="146">
        <f t="shared" si="11"/>
        <v>0</v>
      </c>
      <c r="F55" s="164" t="str">
        <f t="shared" si="12"/>
        <v/>
      </c>
      <c r="G55" s="176"/>
      <c r="H55" s="176"/>
      <c r="I55" s="176" t="e">
        <f>H55-#REF!</f>
        <v>#REF!</v>
      </c>
      <c r="J55" s="164" t="str">
        <f t="shared" si="16"/>
        <v/>
      </c>
      <c r="K55" s="145"/>
      <c r="L55" s="146">
        <f t="shared" si="13"/>
        <v>0</v>
      </c>
      <c r="M55" s="146">
        <f t="shared" si="14"/>
        <v>0</v>
      </c>
      <c r="N55" s="146">
        <f t="shared" si="6"/>
        <v>0</v>
      </c>
      <c r="O55" s="164" t="str">
        <f t="shared" si="17"/>
        <v/>
      </c>
    </row>
    <row r="56" spans="1:17" ht="20.25" hidden="1" customHeight="1" x14ac:dyDescent="0.4">
      <c r="A56" s="66">
        <v>406.2</v>
      </c>
      <c r="B56" s="122" t="s">
        <v>33</v>
      </c>
      <c r="C56" s="235"/>
      <c r="D56" s="235"/>
      <c r="E56" s="146">
        <f t="shared" si="11"/>
        <v>0</v>
      </c>
      <c r="F56" s="164" t="str">
        <f t="shared" si="12"/>
        <v/>
      </c>
      <c r="G56" s="176"/>
      <c r="H56" s="176"/>
      <c r="I56" s="176" t="e">
        <f>H56-#REF!</f>
        <v>#REF!</v>
      </c>
      <c r="J56" s="164" t="str">
        <f t="shared" si="16"/>
        <v/>
      </c>
      <c r="K56" s="145"/>
      <c r="L56" s="146">
        <f t="shared" si="13"/>
        <v>0</v>
      </c>
      <c r="M56" s="146">
        <f t="shared" si="14"/>
        <v>0</v>
      </c>
      <c r="N56" s="146">
        <f t="shared" si="6"/>
        <v>0</v>
      </c>
      <c r="O56" s="164" t="str">
        <f t="shared" si="17"/>
        <v/>
      </c>
    </row>
    <row r="57" spans="1:17" ht="60.75" hidden="1" customHeight="1" x14ac:dyDescent="0.4">
      <c r="A57" s="66">
        <v>201</v>
      </c>
      <c r="B57" s="121" t="s">
        <v>34</v>
      </c>
      <c r="C57" s="234"/>
      <c r="D57" s="234"/>
      <c r="E57" s="144">
        <f t="shared" si="11"/>
        <v>0</v>
      </c>
      <c r="F57" s="164" t="str">
        <f t="shared" si="12"/>
        <v/>
      </c>
      <c r="G57" s="171"/>
      <c r="H57" s="171"/>
      <c r="I57" s="171" t="e">
        <f>H57-#REF!</f>
        <v>#REF!</v>
      </c>
      <c r="J57" s="164" t="str">
        <f t="shared" si="16"/>
        <v/>
      </c>
      <c r="K57" s="145"/>
      <c r="L57" s="144">
        <f t="shared" si="13"/>
        <v>0</v>
      </c>
      <c r="M57" s="144">
        <f t="shared" si="14"/>
        <v>0</v>
      </c>
      <c r="N57" s="144">
        <f t="shared" si="6"/>
        <v>0</v>
      </c>
      <c r="O57" s="164" t="str">
        <f t="shared" si="17"/>
        <v/>
      </c>
    </row>
    <row r="58" spans="1:17" ht="20.25" hidden="1" customHeight="1" x14ac:dyDescent="0.4">
      <c r="A58" s="65">
        <v>201.01</v>
      </c>
      <c r="B58" s="123" t="s">
        <v>35</v>
      </c>
      <c r="C58" s="234"/>
      <c r="D58" s="234"/>
      <c r="E58" s="144">
        <f t="shared" si="11"/>
        <v>0</v>
      </c>
      <c r="F58" s="164" t="str">
        <f t="shared" si="12"/>
        <v/>
      </c>
      <c r="G58" s="171"/>
      <c r="H58" s="171"/>
      <c r="I58" s="171" t="e">
        <f>H58-#REF!</f>
        <v>#REF!</v>
      </c>
      <c r="J58" s="164" t="str">
        <f t="shared" si="16"/>
        <v/>
      </c>
      <c r="K58" s="145"/>
      <c r="L58" s="144">
        <f t="shared" si="13"/>
        <v>0</v>
      </c>
      <c r="M58" s="144">
        <f t="shared" si="14"/>
        <v>0</v>
      </c>
      <c r="N58" s="144">
        <f t="shared" si="6"/>
        <v>0</v>
      </c>
      <c r="O58" s="164" t="str">
        <f t="shared" si="17"/>
        <v/>
      </c>
    </row>
    <row r="59" spans="1:17" ht="15" hidden="1" customHeight="1" x14ac:dyDescent="0.4">
      <c r="A59" s="65">
        <v>201.011</v>
      </c>
      <c r="B59" s="124" t="s">
        <v>36</v>
      </c>
      <c r="C59" s="235"/>
      <c r="D59" s="235"/>
      <c r="E59" s="146">
        <f t="shared" si="11"/>
        <v>0</v>
      </c>
      <c r="F59" s="164" t="str">
        <f t="shared" si="12"/>
        <v/>
      </c>
      <c r="G59" s="176"/>
      <c r="H59" s="176"/>
      <c r="I59" s="176" t="e">
        <f>H59-#REF!</f>
        <v>#REF!</v>
      </c>
      <c r="J59" s="164" t="str">
        <f t="shared" si="16"/>
        <v/>
      </c>
      <c r="K59" s="145"/>
      <c r="L59" s="146">
        <f t="shared" si="13"/>
        <v>0</v>
      </c>
      <c r="M59" s="146">
        <f t="shared" si="14"/>
        <v>0</v>
      </c>
      <c r="N59" s="146">
        <f t="shared" si="6"/>
        <v>0</v>
      </c>
      <c r="O59" s="164" t="str">
        <f t="shared" si="17"/>
        <v/>
      </c>
    </row>
    <row r="60" spans="1:17" ht="20.25" hidden="1" customHeight="1" x14ac:dyDescent="0.4">
      <c r="A60" s="65">
        <v>201.012</v>
      </c>
      <c r="B60" s="124" t="s">
        <v>37</v>
      </c>
      <c r="C60" s="235"/>
      <c r="D60" s="235"/>
      <c r="E60" s="146">
        <f t="shared" si="11"/>
        <v>0</v>
      </c>
      <c r="F60" s="164" t="str">
        <f t="shared" si="12"/>
        <v/>
      </c>
      <c r="G60" s="176"/>
      <c r="H60" s="176"/>
      <c r="I60" s="176" t="e">
        <f>H60-#REF!</f>
        <v>#REF!</v>
      </c>
      <c r="J60" s="164" t="str">
        <f t="shared" si="16"/>
        <v/>
      </c>
      <c r="K60" s="145"/>
      <c r="L60" s="146">
        <f t="shared" si="13"/>
        <v>0</v>
      </c>
      <c r="M60" s="146">
        <f t="shared" si="14"/>
        <v>0</v>
      </c>
      <c r="N60" s="146">
        <f t="shared" si="6"/>
        <v>0</v>
      </c>
      <c r="O60" s="164" t="str">
        <f t="shared" si="17"/>
        <v/>
      </c>
    </row>
    <row r="61" spans="1:17" ht="20.25" hidden="1" customHeight="1" x14ac:dyDescent="0.4">
      <c r="A61" s="65">
        <v>201.02</v>
      </c>
      <c r="B61" s="125" t="s">
        <v>38</v>
      </c>
      <c r="C61" s="234"/>
      <c r="D61" s="234"/>
      <c r="E61" s="144">
        <f t="shared" si="11"/>
        <v>0</v>
      </c>
      <c r="F61" s="164" t="str">
        <f t="shared" si="12"/>
        <v/>
      </c>
      <c r="G61" s="171"/>
      <c r="H61" s="171"/>
      <c r="I61" s="171" t="e">
        <f>H61-#REF!</f>
        <v>#REF!</v>
      </c>
      <c r="J61" s="164" t="str">
        <f t="shared" si="16"/>
        <v/>
      </c>
      <c r="K61" s="145"/>
      <c r="L61" s="144">
        <f t="shared" si="13"/>
        <v>0</v>
      </c>
      <c r="M61" s="144">
        <f t="shared" si="14"/>
        <v>0</v>
      </c>
      <c r="N61" s="144">
        <f t="shared" si="6"/>
        <v>0</v>
      </c>
      <c r="O61" s="164" t="str">
        <f t="shared" si="17"/>
        <v/>
      </c>
    </row>
    <row r="62" spans="1:17" ht="20.25" hidden="1" customHeight="1" x14ac:dyDescent="0.4">
      <c r="A62" s="65">
        <v>201.02099999999999</v>
      </c>
      <c r="B62" s="124" t="s">
        <v>36</v>
      </c>
      <c r="C62" s="235"/>
      <c r="D62" s="235"/>
      <c r="E62" s="146">
        <f t="shared" si="11"/>
        <v>0</v>
      </c>
      <c r="F62" s="164" t="str">
        <f t="shared" si="12"/>
        <v/>
      </c>
      <c r="G62" s="176"/>
      <c r="H62" s="176"/>
      <c r="I62" s="176" t="e">
        <f>H62-#REF!</f>
        <v>#REF!</v>
      </c>
      <c r="J62" s="164" t="str">
        <f t="shared" si="16"/>
        <v/>
      </c>
      <c r="K62" s="145"/>
      <c r="L62" s="146">
        <f t="shared" si="13"/>
        <v>0</v>
      </c>
      <c r="M62" s="146">
        <f t="shared" si="14"/>
        <v>0</v>
      </c>
      <c r="N62" s="146">
        <f t="shared" si="6"/>
        <v>0</v>
      </c>
      <c r="O62" s="164" t="str">
        <f t="shared" si="17"/>
        <v/>
      </c>
    </row>
    <row r="63" spans="1:17" ht="20.25" hidden="1" customHeight="1" x14ac:dyDescent="0.4">
      <c r="A63" s="65">
        <v>201.02199999999999</v>
      </c>
      <c r="B63" s="124" t="s">
        <v>37</v>
      </c>
      <c r="C63" s="235"/>
      <c r="D63" s="235"/>
      <c r="E63" s="146">
        <f t="shared" si="11"/>
        <v>0</v>
      </c>
      <c r="F63" s="164" t="str">
        <f t="shared" si="12"/>
        <v/>
      </c>
      <c r="G63" s="176"/>
      <c r="H63" s="176"/>
      <c r="I63" s="176" t="e">
        <f>H63-#REF!</f>
        <v>#REF!</v>
      </c>
      <c r="J63" s="164" t="str">
        <f t="shared" si="16"/>
        <v/>
      </c>
      <c r="K63" s="145"/>
      <c r="L63" s="146">
        <f t="shared" si="13"/>
        <v>0</v>
      </c>
      <c r="M63" s="146">
        <f t="shared" si="14"/>
        <v>0</v>
      </c>
      <c r="N63" s="146">
        <f t="shared" si="6"/>
        <v>0</v>
      </c>
      <c r="O63" s="164" t="str">
        <f t="shared" si="17"/>
        <v/>
      </c>
    </row>
    <row r="64" spans="1:17" ht="40.5" hidden="1" customHeight="1" x14ac:dyDescent="0.4">
      <c r="A64" s="65">
        <v>201.03</v>
      </c>
      <c r="B64" s="125" t="s">
        <v>39</v>
      </c>
      <c r="C64" s="234"/>
      <c r="D64" s="234"/>
      <c r="E64" s="144">
        <f t="shared" si="11"/>
        <v>0</v>
      </c>
      <c r="F64" s="164" t="str">
        <f t="shared" si="12"/>
        <v/>
      </c>
      <c r="G64" s="171"/>
      <c r="H64" s="171"/>
      <c r="I64" s="171" t="e">
        <f>H64-#REF!</f>
        <v>#REF!</v>
      </c>
      <c r="J64" s="164" t="str">
        <f t="shared" si="16"/>
        <v/>
      </c>
      <c r="K64" s="145"/>
      <c r="L64" s="144">
        <f t="shared" si="13"/>
        <v>0</v>
      </c>
      <c r="M64" s="144">
        <f t="shared" si="14"/>
        <v>0</v>
      </c>
      <c r="N64" s="144">
        <f t="shared" si="6"/>
        <v>0</v>
      </c>
      <c r="O64" s="164" t="str">
        <f t="shared" si="17"/>
        <v/>
      </c>
    </row>
    <row r="65" spans="1:15" ht="20.25" hidden="1" customHeight="1" x14ac:dyDescent="0.4">
      <c r="A65" s="65">
        <v>201.03100000000001</v>
      </c>
      <c r="B65" s="124" t="s">
        <v>36</v>
      </c>
      <c r="C65" s="235"/>
      <c r="D65" s="235"/>
      <c r="E65" s="146">
        <f t="shared" si="11"/>
        <v>0</v>
      </c>
      <c r="F65" s="164" t="str">
        <f t="shared" si="12"/>
        <v/>
      </c>
      <c r="G65" s="176"/>
      <c r="H65" s="176"/>
      <c r="I65" s="176" t="e">
        <f>H65-#REF!</f>
        <v>#REF!</v>
      </c>
      <c r="J65" s="164" t="str">
        <f t="shared" si="16"/>
        <v/>
      </c>
      <c r="K65" s="145"/>
      <c r="L65" s="146">
        <f t="shared" si="13"/>
        <v>0</v>
      </c>
      <c r="M65" s="146">
        <f t="shared" si="14"/>
        <v>0</v>
      </c>
      <c r="N65" s="146">
        <f t="shared" si="6"/>
        <v>0</v>
      </c>
      <c r="O65" s="164" t="str">
        <f t="shared" si="17"/>
        <v/>
      </c>
    </row>
    <row r="66" spans="1:15" ht="20.25" hidden="1" customHeight="1" x14ac:dyDescent="0.4">
      <c r="A66" s="65">
        <v>201.03200000000001</v>
      </c>
      <c r="B66" s="124" t="s">
        <v>37</v>
      </c>
      <c r="C66" s="235"/>
      <c r="D66" s="235"/>
      <c r="E66" s="146">
        <f t="shared" si="11"/>
        <v>0</v>
      </c>
      <c r="F66" s="164" t="str">
        <f t="shared" si="12"/>
        <v/>
      </c>
      <c r="G66" s="176"/>
      <c r="H66" s="176"/>
      <c r="I66" s="176" t="e">
        <f>H66-#REF!</f>
        <v>#REF!</v>
      </c>
      <c r="J66" s="164" t="str">
        <f t="shared" si="16"/>
        <v/>
      </c>
      <c r="K66" s="145"/>
      <c r="L66" s="146">
        <f t="shared" si="13"/>
        <v>0</v>
      </c>
      <c r="M66" s="146">
        <f t="shared" si="14"/>
        <v>0</v>
      </c>
      <c r="N66" s="146">
        <f t="shared" ref="N66:N88" si="18">M66-L66</f>
        <v>0</v>
      </c>
      <c r="O66" s="164" t="str">
        <f t="shared" si="17"/>
        <v/>
      </c>
    </row>
    <row r="67" spans="1:15" ht="40.5" hidden="1" customHeight="1" x14ac:dyDescent="0.4">
      <c r="A67" s="66">
        <v>202</v>
      </c>
      <c r="B67" s="121" t="s">
        <v>40</v>
      </c>
      <c r="C67" s="234"/>
      <c r="D67" s="234"/>
      <c r="E67" s="144">
        <f t="shared" si="11"/>
        <v>0</v>
      </c>
      <c r="F67" s="164" t="str">
        <f t="shared" si="12"/>
        <v/>
      </c>
      <c r="G67" s="171"/>
      <c r="H67" s="171"/>
      <c r="I67" s="171" t="e">
        <f>H67-#REF!</f>
        <v>#REF!</v>
      </c>
      <c r="J67" s="164" t="str">
        <f t="shared" si="16"/>
        <v/>
      </c>
      <c r="K67" s="145"/>
      <c r="L67" s="144">
        <f t="shared" si="13"/>
        <v>0</v>
      </c>
      <c r="M67" s="144">
        <f t="shared" si="14"/>
        <v>0</v>
      </c>
      <c r="N67" s="144">
        <f t="shared" si="18"/>
        <v>0</v>
      </c>
      <c r="O67" s="164" t="str">
        <f t="shared" si="17"/>
        <v/>
      </c>
    </row>
    <row r="68" spans="1:15" ht="40.5" hidden="1" customHeight="1" x14ac:dyDescent="0.4">
      <c r="A68" s="65">
        <v>202.01</v>
      </c>
      <c r="B68" s="125" t="s">
        <v>41</v>
      </c>
      <c r="C68" s="234"/>
      <c r="D68" s="234"/>
      <c r="E68" s="144">
        <f t="shared" si="11"/>
        <v>0</v>
      </c>
      <c r="F68" s="164" t="str">
        <f t="shared" si="12"/>
        <v/>
      </c>
      <c r="G68" s="171"/>
      <c r="H68" s="171"/>
      <c r="I68" s="171" t="e">
        <f>H68-#REF!</f>
        <v>#REF!</v>
      </c>
      <c r="J68" s="164" t="str">
        <f t="shared" si="16"/>
        <v/>
      </c>
      <c r="K68" s="145"/>
      <c r="L68" s="144">
        <f t="shared" si="13"/>
        <v>0</v>
      </c>
      <c r="M68" s="144">
        <f t="shared" si="14"/>
        <v>0</v>
      </c>
      <c r="N68" s="144">
        <f t="shared" si="18"/>
        <v>0</v>
      </c>
      <c r="O68" s="164" t="str">
        <f t="shared" si="17"/>
        <v/>
      </c>
    </row>
    <row r="69" spans="1:15" ht="21" hidden="1" x14ac:dyDescent="0.4">
      <c r="A69" s="65">
        <v>202.011</v>
      </c>
      <c r="B69" s="124" t="s">
        <v>36</v>
      </c>
      <c r="C69" s="235"/>
      <c r="D69" s="235"/>
      <c r="E69" s="146">
        <f t="shared" si="11"/>
        <v>0</v>
      </c>
      <c r="F69" s="164" t="str">
        <f t="shared" si="12"/>
        <v/>
      </c>
      <c r="G69" s="176"/>
      <c r="H69" s="176"/>
      <c r="I69" s="176" t="e">
        <f>H69-#REF!</f>
        <v>#REF!</v>
      </c>
      <c r="J69" s="164" t="str">
        <f t="shared" si="16"/>
        <v/>
      </c>
      <c r="K69" s="145"/>
      <c r="L69" s="146">
        <f t="shared" si="13"/>
        <v>0</v>
      </c>
      <c r="M69" s="146">
        <f t="shared" si="14"/>
        <v>0</v>
      </c>
      <c r="N69" s="146">
        <f t="shared" si="18"/>
        <v>0</v>
      </c>
      <c r="O69" s="164" t="str">
        <f t="shared" si="17"/>
        <v/>
      </c>
    </row>
    <row r="70" spans="1:15" ht="21" hidden="1" x14ac:dyDescent="0.4">
      <c r="A70" s="65">
        <v>202.012</v>
      </c>
      <c r="B70" s="124" t="s">
        <v>37</v>
      </c>
      <c r="C70" s="235"/>
      <c r="D70" s="235"/>
      <c r="E70" s="146">
        <f t="shared" ref="E70:E80" si="19">D70-C70</f>
        <v>0</v>
      </c>
      <c r="F70" s="164" t="str">
        <f t="shared" ref="F70:F80" si="20">IFERROR(D70/C70,"")</f>
        <v/>
      </c>
      <c r="G70" s="176"/>
      <c r="H70" s="176"/>
      <c r="I70" s="176" t="e">
        <f>H70-#REF!</f>
        <v>#REF!</v>
      </c>
      <c r="J70" s="164" t="str">
        <f t="shared" si="16"/>
        <v/>
      </c>
      <c r="K70" s="145"/>
      <c r="L70" s="146">
        <f t="shared" ref="L70:L88" si="21">C70+G70</f>
        <v>0</v>
      </c>
      <c r="M70" s="146">
        <f t="shared" ref="M70:M88" si="22">D70+H70</f>
        <v>0</v>
      </c>
      <c r="N70" s="146">
        <f t="shared" si="18"/>
        <v>0</v>
      </c>
      <c r="O70" s="164" t="str">
        <f t="shared" si="17"/>
        <v/>
      </c>
    </row>
    <row r="71" spans="1:15" ht="19.5" hidden="1" customHeight="1" x14ac:dyDescent="0.4">
      <c r="A71" s="65">
        <v>202.01300000000001</v>
      </c>
      <c r="B71" s="124" t="s">
        <v>42</v>
      </c>
      <c r="C71" s="235"/>
      <c r="D71" s="235"/>
      <c r="E71" s="146">
        <f t="shared" si="19"/>
        <v>0</v>
      </c>
      <c r="F71" s="164" t="str">
        <f t="shared" si="20"/>
        <v/>
      </c>
      <c r="G71" s="176"/>
      <c r="H71" s="176"/>
      <c r="I71" s="176" t="e">
        <f>H71-#REF!</f>
        <v>#REF!</v>
      </c>
      <c r="J71" s="164" t="str">
        <f t="shared" si="16"/>
        <v/>
      </c>
      <c r="K71" s="145"/>
      <c r="L71" s="146">
        <f t="shared" si="21"/>
        <v>0</v>
      </c>
      <c r="M71" s="146">
        <f t="shared" si="22"/>
        <v>0</v>
      </c>
      <c r="N71" s="146">
        <f t="shared" si="18"/>
        <v>0</v>
      </c>
      <c r="O71" s="164" t="str">
        <f t="shared" si="17"/>
        <v/>
      </c>
    </row>
    <row r="72" spans="1:15" ht="21" hidden="1" x14ac:dyDescent="0.4">
      <c r="A72" s="65">
        <v>202.01400000000001</v>
      </c>
      <c r="B72" s="124" t="s">
        <v>43</v>
      </c>
      <c r="C72" s="235"/>
      <c r="D72" s="235"/>
      <c r="E72" s="146">
        <f t="shared" si="19"/>
        <v>0</v>
      </c>
      <c r="F72" s="164" t="str">
        <f t="shared" si="20"/>
        <v/>
      </c>
      <c r="G72" s="176"/>
      <c r="H72" s="176"/>
      <c r="I72" s="176" t="e">
        <f>H72-#REF!</f>
        <v>#REF!</v>
      </c>
      <c r="J72" s="164" t="str">
        <f t="shared" si="16"/>
        <v/>
      </c>
      <c r="K72" s="145"/>
      <c r="L72" s="146">
        <f t="shared" si="21"/>
        <v>0</v>
      </c>
      <c r="M72" s="146">
        <f t="shared" si="22"/>
        <v>0</v>
      </c>
      <c r="N72" s="146">
        <f t="shared" si="18"/>
        <v>0</v>
      </c>
      <c r="O72" s="164" t="str">
        <f t="shared" si="17"/>
        <v/>
      </c>
    </row>
    <row r="73" spans="1:15" ht="40.799999999999997" hidden="1" x14ac:dyDescent="0.4">
      <c r="A73" s="66">
        <v>203</v>
      </c>
      <c r="B73" s="121" t="s">
        <v>44</v>
      </c>
      <c r="C73" s="234"/>
      <c r="D73" s="234"/>
      <c r="E73" s="144">
        <f t="shared" si="19"/>
        <v>0</v>
      </c>
      <c r="F73" s="164" t="str">
        <f t="shared" si="20"/>
        <v/>
      </c>
      <c r="G73" s="171"/>
      <c r="H73" s="171"/>
      <c r="I73" s="171" t="e">
        <f>H73-#REF!</f>
        <v>#REF!</v>
      </c>
      <c r="J73" s="164" t="str">
        <f t="shared" si="16"/>
        <v/>
      </c>
      <c r="K73" s="145"/>
      <c r="L73" s="144">
        <f t="shared" si="21"/>
        <v>0</v>
      </c>
      <c r="M73" s="144">
        <f t="shared" si="22"/>
        <v>0</v>
      </c>
      <c r="N73" s="144">
        <f t="shared" si="18"/>
        <v>0</v>
      </c>
      <c r="O73" s="164" t="str">
        <f t="shared" si="17"/>
        <v/>
      </c>
    </row>
    <row r="74" spans="1:15" ht="15.75" hidden="1" customHeight="1" x14ac:dyDescent="0.4">
      <c r="A74" s="65">
        <v>203.01</v>
      </c>
      <c r="B74" s="125" t="s">
        <v>45</v>
      </c>
      <c r="C74" s="234"/>
      <c r="D74" s="234"/>
      <c r="E74" s="144">
        <f t="shared" si="19"/>
        <v>0</v>
      </c>
      <c r="F74" s="164" t="str">
        <f t="shared" si="20"/>
        <v/>
      </c>
      <c r="G74" s="171"/>
      <c r="H74" s="171"/>
      <c r="I74" s="171" t="e">
        <f>H74-#REF!</f>
        <v>#REF!</v>
      </c>
      <c r="J74" s="164" t="str">
        <f t="shared" si="16"/>
        <v/>
      </c>
      <c r="K74" s="145"/>
      <c r="L74" s="144">
        <f t="shared" si="21"/>
        <v>0</v>
      </c>
      <c r="M74" s="144">
        <f t="shared" si="22"/>
        <v>0</v>
      </c>
      <c r="N74" s="144">
        <f t="shared" si="18"/>
        <v>0</v>
      </c>
      <c r="O74" s="164" t="str">
        <f t="shared" si="17"/>
        <v/>
      </c>
    </row>
    <row r="75" spans="1:15" ht="21" hidden="1" x14ac:dyDescent="0.4">
      <c r="A75" s="65">
        <v>203.011</v>
      </c>
      <c r="B75" s="124" t="s">
        <v>46</v>
      </c>
      <c r="C75" s="235"/>
      <c r="D75" s="235"/>
      <c r="E75" s="146">
        <f t="shared" si="19"/>
        <v>0</v>
      </c>
      <c r="F75" s="164" t="str">
        <f t="shared" si="20"/>
        <v/>
      </c>
      <c r="G75" s="176"/>
      <c r="H75" s="176"/>
      <c r="I75" s="176" t="e">
        <f>H75-#REF!</f>
        <v>#REF!</v>
      </c>
      <c r="J75" s="164" t="str">
        <f t="shared" si="16"/>
        <v/>
      </c>
      <c r="K75" s="145"/>
      <c r="L75" s="146">
        <f t="shared" si="21"/>
        <v>0</v>
      </c>
      <c r="M75" s="146">
        <f t="shared" si="22"/>
        <v>0</v>
      </c>
      <c r="N75" s="146">
        <f t="shared" si="18"/>
        <v>0</v>
      </c>
      <c r="O75" s="164" t="str">
        <f t="shared" si="17"/>
        <v/>
      </c>
    </row>
    <row r="76" spans="1:15" ht="21" hidden="1" x14ac:dyDescent="0.4">
      <c r="A76" s="65">
        <v>203.012</v>
      </c>
      <c r="B76" s="124" t="s">
        <v>47</v>
      </c>
      <c r="C76" s="235"/>
      <c r="D76" s="235"/>
      <c r="E76" s="146">
        <f t="shared" si="19"/>
        <v>0</v>
      </c>
      <c r="F76" s="164" t="str">
        <f t="shared" si="20"/>
        <v/>
      </c>
      <c r="G76" s="176"/>
      <c r="H76" s="176"/>
      <c r="I76" s="176" t="e">
        <f>H76-#REF!</f>
        <v>#REF!</v>
      </c>
      <c r="J76" s="164" t="str">
        <f t="shared" si="16"/>
        <v/>
      </c>
      <c r="K76" s="145"/>
      <c r="L76" s="146">
        <f t="shared" si="21"/>
        <v>0</v>
      </c>
      <c r="M76" s="146">
        <f t="shared" si="22"/>
        <v>0</v>
      </c>
      <c r="N76" s="146">
        <f t="shared" si="18"/>
        <v>0</v>
      </c>
      <c r="O76" s="164" t="str">
        <f t="shared" si="17"/>
        <v/>
      </c>
    </row>
    <row r="77" spans="1:15" ht="15.75" hidden="1" customHeight="1" x14ac:dyDescent="0.4">
      <c r="A77" s="65">
        <v>203.01300000000001</v>
      </c>
      <c r="B77" s="124" t="s">
        <v>42</v>
      </c>
      <c r="C77" s="235"/>
      <c r="D77" s="235"/>
      <c r="E77" s="146">
        <f t="shared" si="19"/>
        <v>0</v>
      </c>
      <c r="F77" s="164" t="str">
        <f t="shared" si="20"/>
        <v/>
      </c>
      <c r="G77" s="176"/>
      <c r="H77" s="176"/>
      <c r="I77" s="176" t="e">
        <f>H77-#REF!</f>
        <v>#REF!</v>
      </c>
      <c r="J77" s="164" t="str">
        <f t="shared" si="16"/>
        <v/>
      </c>
      <c r="K77" s="145"/>
      <c r="L77" s="146">
        <f t="shared" si="21"/>
        <v>0</v>
      </c>
      <c r="M77" s="146">
        <f t="shared" si="22"/>
        <v>0</v>
      </c>
      <c r="N77" s="146">
        <f t="shared" si="18"/>
        <v>0</v>
      </c>
      <c r="O77" s="164" t="str">
        <f t="shared" si="17"/>
        <v/>
      </c>
    </row>
    <row r="78" spans="1:15" ht="14.25" hidden="1" customHeight="1" x14ac:dyDescent="0.4">
      <c r="A78" s="66">
        <v>204</v>
      </c>
      <c r="B78" s="121" t="s">
        <v>48</v>
      </c>
      <c r="C78" s="235"/>
      <c r="D78" s="235"/>
      <c r="E78" s="146">
        <f t="shared" si="19"/>
        <v>0</v>
      </c>
      <c r="F78" s="164" t="str">
        <f t="shared" si="20"/>
        <v/>
      </c>
      <c r="G78" s="176"/>
      <c r="H78" s="176"/>
      <c r="I78" s="176" t="e">
        <f>H78-#REF!</f>
        <v>#REF!</v>
      </c>
      <c r="J78" s="164" t="str">
        <f t="shared" si="16"/>
        <v/>
      </c>
      <c r="K78" s="145"/>
      <c r="L78" s="146">
        <f t="shared" si="21"/>
        <v>0</v>
      </c>
      <c r="M78" s="146">
        <f t="shared" si="22"/>
        <v>0</v>
      </c>
      <c r="N78" s="146">
        <f t="shared" si="18"/>
        <v>0</v>
      </c>
      <c r="O78" s="164" t="str">
        <f t="shared" si="17"/>
        <v/>
      </c>
    </row>
    <row r="79" spans="1:15" ht="18.75" hidden="1" customHeight="1" x14ac:dyDescent="0.4">
      <c r="A79" s="66">
        <v>205</v>
      </c>
      <c r="B79" s="121" t="s">
        <v>49</v>
      </c>
      <c r="C79" s="235"/>
      <c r="D79" s="235"/>
      <c r="E79" s="146">
        <f t="shared" si="19"/>
        <v>0</v>
      </c>
      <c r="F79" s="164" t="str">
        <f t="shared" si="20"/>
        <v/>
      </c>
      <c r="G79" s="176"/>
      <c r="H79" s="176"/>
      <c r="I79" s="176" t="e">
        <f>H79-#REF!</f>
        <v>#REF!</v>
      </c>
      <c r="J79" s="164" t="str">
        <f t="shared" si="16"/>
        <v/>
      </c>
      <c r="K79" s="145"/>
      <c r="L79" s="146">
        <f t="shared" si="21"/>
        <v>0</v>
      </c>
      <c r="M79" s="146">
        <f t="shared" si="22"/>
        <v>0</v>
      </c>
      <c r="N79" s="146">
        <f t="shared" si="18"/>
        <v>0</v>
      </c>
      <c r="O79" s="164" t="str">
        <f t="shared" si="17"/>
        <v/>
      </c>
    </row>
    <row r="80" spans="1:15" ht="15" hidden="1" customHeight="1" x14ac:dyDescent="0.4">
      <c r="A80" s="66">
        <v>900.4</v>
      </c>
      <c r="B80" s="126" t="s">
        <v>50</v>
      </c>
      <c r="C80" s="234"/>
      <c r="D80" s="234"/>
      <c r="E80" s="144">
        <f t="shared" si="19"/>
        <v>0</v>
      </c>
      <c r="F80" s="164" t="str">
        <f t="shared" si="20"/>
        <v/>
      </c>
      <c r="G80" s="171"/>
      <c r="H80" s="171"/>
      <c r="I80" s="171" t="e">
        <f>H80-#REF!</f>
        <v>#REF!</v>
      </c>
      <c r="J80" s="164" t="str">
        <f t="shared" si="16"/>
        <v/>
      </c>
      <c r="K80" s="145"/>
      <c r="L80" s="144">
        <f t="shared" si="21"/>
        <v>0</v>
      </c>
      <c r="M80" s="144">
        <f t="shared" si="22"/>
        <v>0</v>
      </c>
      <c r="N80" s="144">
        <f t="shared" si="18"/>
        <v>0</v>
      </c>
      <c r="O80" s="164" t="str">
        <f t="shared" si="17"/>
        <v/>
      </c>
    </row>
    <row r="81" spans="1:17" s="184" customFormat="1" ht="21" customHeight="1" x14ac:dyDescent="0.35">
      <c r="A81" s="131"/>
      <c r="B81" s="132" t="s">
        <v>0</v>
      </c>
      <c r="C81" s="141">
        <f>C82+C83</f>
        <v>2455.5909999999999</v>
      </c>
      <c r="D81" s="141">
        <f>D82+D83</f>
        <v>2380.3449099999998</v>
      </c>
      <c r="E81" s="141"/>
      <c r="F81" s="165"/>
      <c r="G81" s="136">
        <f>SUM(G82:G86)+G87</f>
        <v>3044.2790000000005</v>
      </c>
      <c r="H81" s="136">
        <f>SUM(H82:H86)+H87</f>
        <v>1879.6696400000001</v>
      </c>
      <c r="I81" s="136"/>
      <c r="J81" s="165"/>
      <c r="K81" s="141"/>
      <c r="L81" s="141">
        <f t="shared" si="21"/>
        <v>5499.8700000000008</v>
      </c>
      <c r="M81" s="141">
        <f t="shared" si="22"/>
        <v>4260.0145499999999</v>
      </c>
      <c r="N81" s="141"/>
      <c r="O81" s="165"/>
    </row>
    <row r="82" spans="1:17" s="184" customFormat="1" ht="24" customHeight="1" x14ac:dyDescent="0.4">
      <c r="A82" s="166">
        <v>4110</v>
      </c>
      <c r="B82" s="127" t="s">
        <v>235</v>
      </c>
      <c r="C82" s="147">
        <v>2455.5909999999999</v>
      </c>
      <c r="D82" s="147">
        <v>2450.5909999999999</v>
      </c>
      <c r="E82" s="147"/>
      <c r="F82" s="182"/>
      <c r="G82" s="138">
        <v>5590.2160000000003</v>
      </c>
      <c r="H82" s="138">
        <v>5359.5349999999999</v>
      </c>
      <c r="I82" s="138"/>
      <c r="J82" s="182"/>
      <c r="K82" s="147"/>
      <c r="L82" s="147">
        <f t="shared" si="21"/>
        <v>8045.8070000000007</v>
      </c>
      <c r="M82" s="147">
        <f t="shared" si="22"/>
        <v>7810.1260000000002</v>
      </c>
      <c r="N82" s="147"/>
      <c r="O82" s="182"/>
    </row>
    <row r="83" spans="1:17" s="184" customFormat="1" ht="21" x14ac:dyDescent="0.4">
      <c r="A83" s="166" t="s">
        <v>236</v>
      </c>
      <c r="B83" s="127" t="s">
        <v>237</v>
      </c>
      <c r="C83" s="147">
        <v>0</v>
      </c>
      <c r="D83" s="147">
        <v>-70.246089999999995</v>
      </c>
      <c r="E83" s="147"/>
      <c r="F83" s="182" t="str">
        <f t="shared" ref="F83:F88" si="23">IFERROR(D83/C83,"")</f>
        <v/>
      </c>
      <c r="G83" s="138">
        <v>-2545.9369999999999</v>
      </c>
      <c r="H83" s="138">
        <v>-3479.8653599999998</v>
      </c>
      <c r="I83" s="138"/>
      <c r="J83" s="182"/>
      <c r="K83" s="147"/>
      <c r="L83" s="147">
        <f t="shared" si="21"/>
        <v>-2545.9369999999999</v>
      </c>
      <c r="M83" s="147">
        <f t="shared" si="22"/>
        <v>-3550.1114499999999</v>
      </c>
      <c r="N83" s="147"/>
      <c r="O83" s="182"/>
    </row>
    <row r="84" spans="1:17" s="1" customFormat="1" ht="63" hidden="1" x14ac:dyDescent="0.4">
      <c r="A84" s="67">
        <v>8103</v>
      </c>
      <c r="B84" s="128" t="s">
        <v>1</v>
      </c>
      <c r="C84" s="147"/>
      <c r="D84" s="147"/>
      <c r="E84" s="148">
        <f>D84-C84</f>
        <v>0</v>
      </c>
      <c r="F84" s="164" t="str">
        <f t="shared" si="23"/>
        <v/>
      </c>
      <c r="G84" s="138"/>
      <c r="H84" s="138"/>
      <c r="I84" s="138">
        <f>H84-G84</f>
        <v>0</v>
      </c>
      <c r="J84" s="164" t="str">
        <f t="shared" si="16"/>
        <v/>
      </c>
      <c r="K84" s="148"/>
      <c r="L84" s="148">
        <f t="shared" si="21"/>
        <v>0</v>
      </c>
      <c r="M84" s="148">
        <f t="shared" si="22"/>
        <v>0</v>
      </c>
      <c r="N84" s="148">
        <f t="shared" si="18"/>
        <v>0</v>
      </c>
      <c r="O84" s="164" t="str">
        <f t="shared" si="17"/>
        <v/>
      </c>
    </row>
    <row r="85" spans="1:17" s="1" customFormat="1" ht="63" hidden="1" x14ac:dyDescent="0.4">
      <c r="A85" s="67">
        <v>8104</v>
      </c>
      <c r="B85" s="128" t="s">
        <v>2</v>
      </c>
      <c r="C85" s="147"/>
      <c r="D85" s="147"/>
      <c r="E85" s="148">
        <f>D85-C85</f>
        <v>0</v>
      </c>
      <c r="F85" s="164" t="str">
        <f t="shared" si="23"/>
        <v/>
      </c>
      <c r="G85" s="138"/>
      <c r="H85" s="138"/>
      <c r="I85" s="138">
        <f>H85-G85</f>
        <v>0</v>
      </c>
      <c r="J85" s="164" t="str">
        <f t="shared" si="16"/>
        <v/>
      </c>
      <c r="K85" s="148"/>
      <c r="L85" s="148">
        <f t="shared" si="21"/>
        <v>0</v>
      </c>
      <c r="M85" s="148">
        <f t="shared" si="22"/>
        <v>0</v>
      </c>
      <c r="N85" s="148">
        <f t="shared" si="18"/>
        <v>0</v>
      </c>
      <c r="O85" s="164" t="str">
        <f t="shared" si="17"/>
        <v/>
      </c>
    </row>
    <row r="86" spans="1:17" s="1" customFormat="1" ht="42" hidden="1" x14ac:dyDescent="0.4">
      <c r="A86" s="67">
        <v>8106</v>
      </c>
      <c r="B86" s="128" t="s">
        <v>3</v>
      </c>
      <c r="C86" s="147"/>
      <c r="D86" s="147"/>
      <c r="E86" s="148">
        <f>D86-C86</f>
        <v>0</v>
      </c>
      <c r="F86" s="164" t="str">
        <f t="shared" si="23"/>
        <v/>
      </c>
      <c r="G86" s="138"/>
      <c r="H86" s="138"/>
      <c r="I86" s="138">
        <f>H86-G86</f>
        <v>0</v>
      </c>
      <c r="J86" s="164" t="str">
        <f t="shared" si="16"/>
        <v/>
      </c>
      <c r="K86" s="148"/>
      <c r="L86" s="148">
        <f t="shared" si="21"/>
        <v>0</v>
      </c>
      <c r="M86" s="148">
        <f t="shared" si="22"/>
        <v>0</v>
      </c>
      <c r="N86" s="148">
        <f t="shared" si="18"/>
        <v>0</v>
      </c>
      <c r="O86" s="164" t="str">
        <f t="shared" si="17"/>
        <v/>
      </c>
    </row>
    <row r="87" spans="1:17" s="1" customFormat="1" ht="63" hidden="1" x14ac:dyDescent="0.4">
      <c r="A87" s="67">
        <v>8107</v>
      </c>
      <c r="B87" s="128" t="s">
        <v>111</v>
      </c>
      <c r="C87" s="147"/>
      <c r="D87" s="147"/>
      <c r="E87" s="148">
        <f>D87-C87</f>
        <v>0</v>
      </c>
      <c r="F87" s="164" t="str">
        <f t="shared" si="23"/>
        <v/>
      </c>
      <c r="G87" s="138"/>
      <c r="H87" s="138"/>
      <c r="I87" s="138">
        <f>H87-G87</f>
        <v>0</v>
      </c>
      <c r="J87" s="164" t="str">
        <f t="shared" si="16"/>
        <v/>
      </c>
      <c r="K87" s="148"/>
      <c r="L87" s="148">
        <f t="shared" si="21"/>
        <v>0</v>
      </c>
      <c r="M87" s="148">
        <f t="shared" si="22"/>
        <v>0</v>
      </c>
      <c r="N87" s="148">
        <f t="shared" si="18"/>
        <v>0</v>
      </c>
      <c r="O87" s="164" t="str">
        <f t="shared" si="17"/>
        <v/>
      </c>
    </row>
    <row r="88" spans="1:17" ht="25.5" customHeight="1" x14ac:dyDescent="0.35">
      <c r="A88" s="68"/>
      <c r="B88" s="129" t="s">
        <v>4</v>
      </c>
      <c r="C88" s="140">
        <f>C81+C51</f>
        <v>12273845.053599998</v>
      </c>
      <c r="D88" s="140">
        <f>D81+D51</f>
        <v>11860949.18048</v>
      </c>
      <c r="E88" s="140">
        <f>D88-C88</f>
        <v>-412895.87311999872</v>
      </c>
      <c r="F88" s="164">
        <f t="shared" si="23"/>
        <v>0.96635969646700948</v>
      </c>
      <c r="G88" s="140">
        <f>G51+G81</f>
        <v>3915663.2166400007</v>
      </c>
      <c r="H88" s="140">
        <f>H51+H81</f>
        <v>2822201.9760400001</v>
      </c>
      <c r="I88" s="140">
        <f>I51+I81</f>
        <v>-1092296.63124</v>
      </c>
      <c r="J88" s="164">
        <f t="shared" si="16"/>
        <v>0.72074686199946203</v>
      </c>
      <c r="K88" s="183"/>
      <c r="L88" s="183">
        <f t="shared" si="21"/>
        <v>16189508.27024</v>
      </c>
      <c r="M88" s="183">
        <f t="shared" si="22"/>
        <v>14683151.15652</v>
      </c>
      <c r="N88" s="183">
        <f t="shared" si="18"/>
        <v>-1506357.1137199998</v>
      </c>
      <c r="O88" s="164">
        <f t="shared" si="17"/>
        <v>0.90695473336339516</v>
      </c>
      <c r="P88" s="5"/>
      <c r="Q88" s="5"/>
    </row>
    <row r="89" spans="1:17" x14ac:dyDescent="0.3">
      <c r="A89" s="37"/>
      <c r="B89" s="38"/>
      <c r="C89" s="236"/>
      <c r="D89" s="236"/>
      <c r="E89" s="133"/>
      <c r="F89" s="133"/>
      <c r="G89" s="237"/>
      <c r="H89" s="237"/>
      <c r="I89" s="199"/>
      <c r="J89" s="200"/>
      <c r="K89" s="134"/>
      <c r="L89" s="134"/>
      <c r="M89" s="134"/>
      <c r="N89" s="134"/>
      <c r="O89" s="134"/>
    </row>
    <row r="90" spans="1:17" x14ac:dyDescent="0.3">
      <c r="A90" s="34"/>
      <c r="B90" s="49"/>
      <c r="C90" s="238"/>
      <c r="D90" s="238"/>
      <c r="E90" s="133"/>
      <c r="F90" s="133"/>
      <c r="G90" s="237"/>
      <c r="H90" s="237"/>
      <c r="I90" s="199"/>
      <c r="J90" s="200"/>
      <c r="K90" s="134"/>
      <c r="L90" s="134"/>
      <c r="M90" s="134"/>
      <c r="N90" s="134"/>
      <c r="O90" s="134"/>
    </row>
    <row r="91" spans="1:17" x14ac:dyDescent="0.3">
      <c r="A91" s="32"/>
      <c r="B91" s="33"/>
      <c r="C91" s="239">
        <v>11161244703.230001</v>
      </c>
      <c r="D91" s="239">
        <v>6542952102.2400007</v>
      </c>
      <c r="E91" s="40"/>
      <c r="F91" s="185"/>
      <c r="G91" s="240"/>
      <c r="H91" s="241"/>
      <c r="J91" s="195"/>
    </row>
    <row r="92" spans="1:17" ht="17.399999999999999" x14ac:dyDescent="0.3">
      <c r="A92" s="32"/>
      <c r="B92" s="82"/>
      <c r="C92" s="242"/>
      <c r="D92" s="242"/>
      <c r="E92" s="40"/>
      <c r="F92" s="185"/>
      <c r="G92" s="243"/>
      <c r="H92" s="241">
        <v>1000</v>
      </c>
      <c r="J92" s="195"/>
    </row>
    <row r="93" spans="1:17" x14ac:dyDescent="0.3">
      <c r="A93" s="32"/>
      <c r="B93" s="33"/>
      <c r="C93" s="242"/>
      <c r="D93" s="244"/>
      <c r="E93" s="40"/>
      <c r="F93" s="185"/>
      <c r="G93" s="241"/>
      <c r="H93" s="243"/>
      <c r="J93" s="195"/>
    </row>
    <row r="94" spans="1:17" x14ac:dyDescent="0.3">
      <c r="A94" s="32"/>
      <c r="B94" s="33"/>
      <c r="C94" s="242"/>
      <c r="D94" s="244"/>
      <c r="E94" s="40"/>
      <c r="F94" s="185"/>
      <c r="G94" s="241"/>
      <c r="H94" s="241"/>
      <c r="J94" s="195"/>
    </row>
    <row r="95" spans="1:17" x14ac:dyDescent="0.3">
      <c r="A95" s="32"/>
      <c r="B95" s="33"/>
      <c r="C95" s="242"/>
      <c r="D95" s="245">
        <v>9171151.5424999986</v>
      </c>
      <c r="E95" s="40"/>
      <c r="F95" s="185"/>
      <c r="G95" s="241"/>
      <c r="H95" s="241"/>
      <c r="J95" s="195"/>
    </row>
    <row r="96" spans="1:17" x14ac:dyDescent="0.3">
      <c r="A96" s="32"/>
      <c r="B96" s="33"/>
      <c r="C96" s="242"/>
      <c r="D96" s="244"/>
      <c r="E96" s="40"/>
      <c r="F96" s="185"/>
      <c r="G96" s="241"/>
      <c r="H96" s="241"/>
      <c r="J96" s="195"/>
    </row>
    <row r="97" spans="1:10" x14ac:dyDescent="0.3">
      <c r="A97" s="35"/>
      <c r="B97" s="36"/>
      <c r="C97" s="246"/>
      <c r="D97" s="203"/>
      <c r="E97" s="41"/>
      <c r="J97" s="195"/>
    </row>
    <row r="98" spans="1:10" x14ac:dyDescent="0.3">
      <c r="A98" s="35"/>
      <c r="B98" s="36"/>
      <c r="C98" s="246"/>
      <c r="D98" s="203"/>
      <c r="E98" s="41"/>
      <c r="J98" s="195"/>
    </row>
    <row r="99" spans="1:10" x14ac:dyDescent="0.3">
      <c r="A99" s="35"/>
      <c r="B99" s="36"/>
      <c r="C99" s="246"/>
      <c r="D99" s="203"/>
      <c r="E99" s="41"/>
      <c r="J99" s="195"/>
    </row>
    <row r="100" spans="1:10" x14ac:dyDescent="0.3">
      <c r="J100" s="195"/>
    </row>
    <row r="101" spans="1:10" x14ac:dyDescent="0.3">
      <c r="J101" s="195"/>
    </row>
    <row r="102" spans="1:10" x14ac:dyDescent="0.3">
      <c r="J102" s="195"/>
    </row>
    <row r="103" spans="1:10" x14ac:dyDescent="0.3">
      <c r="J103" s="195"/>
    </row>
    <row r="104" spans="1:10" x14ac:dyDescent="0.3">
      <c r="J104" s="195"/>
    </row>
    <row r="105" spans="1:10" x14ac:dyDescent="0.3">
      <c r="J105" s="195"/>
    </row>
    <row r="106" spans="1:10" x14ac:dyDescent="0.3">
      <c r="J106" s="195"/>
    </row>
    <row r="107" spans="1:10" x14ac:dyDescent="0.3">
      <c r="J107" s="195"/>
    </row>
    <row r="108" spans="1:10" x14ac:dyDescent="0.3">
      <c r="J108" s="195"/>
    </row>
    <row r="109" spans="1:10" x14ac:dyDescent="0.3">
      <c r="J109" s="195"/>
    </row>
    <row r="110" spans="1:10" x14ac:dyDescent="0.3">
      <c r="J110" s="195"/>
    </row>
    <row r="111" spans="1:10" x14ac:dyDescent="0.3">
      <c r="J111" s="195"/>
    </row>
    <row r="112" spans="1:10" x14ac:dyDescent="0.3">
      <c r="J112" s="195"/>
    </row>
    <row r="113" spans="10:10" x14ac:dyDescent="0.3">
      <c r="J113" s="195"/>
    </row>
    <row r="114" spans="10:10" x14ac:dyDescent="0.3">
      <c r="J114" s="195"/>
    </row>
    <row r="115" spans="10:10" x14ac:dyDescent="0.3">
      <c r="J115" s="195"/>
    </row>
    <row r="116" spans="10:10" x14ac:dyDescent="0.3">
      <c r="J116" s="195"/>
    </row>
    <row r="117" spans="10:10" x14ac:dyDescent="0.3">
      <c r="J117" s="195"/>
    </row>
    <row r="118" spans="10:10" x14ac:dyDescent="0.3">
      <c r="J118" s="195"/>
    </row>
    <row r="119" spans="10:10" x14ac:dyDescent="0.3">
      <c r="J119" s="195"/>
    </row>
    <row r="120" spans="10:10" x14ac:dyDescent="0.3">
      <c r="J120" s="195"/>
    </row>
    <row r="121" spans="10:10" x14ac:dyDescent="0.3">
      <c r="J121" s="195"/>
    </row>
    <row r="122" spans="10:10" x14ac:dyDescent="0.3">
      <c r="J122" s="195"/>
    </row>
    <row r="123" spans="10:10" x14ac:dyDescent="0.3">
      <c r="J123" s="195"/>
    </row>
    <row r="124" spans="10:10" x14ac:dyDescent="0.3">
      <c r="J124" s="195"/>
    </row>
    <row r="125" spans="10:10" x14ac:dyDescent="0.3">
      <c r="J125" s="195"/>
    </row>
    <row r="126" spans="10:10" x14ac:dyDescent="0.3">
      <c r="J126" s="195"/>
    </row>
    <row r="127" spans="10:10" x14ac:dyDescent="0.3">
      <c r="J127" s="195"/>
    </row>
    <row r="128" spans="10:10" x14ac:dyDescent="0.3">
      <c r="J128" s="195"/>
    </row>
    <row r="129" spans="10:10" x14ac:dyDescent="0.3">
      <c r="J129" s="195"/>
    </row>
    <row r="130" spans="10:10" x14ac:dyDescent="0.3">
      <c r="J130" s="195"/>
    </row>
    <row r="131" spans="10:10" x14ac:dyDescent="0.3">
      <c r="J131" s="195"/>
    </row>
    <row r="132" spans="10:10" x14ac:dyDescent="0.3">
      <c r="J132" s="195"/>
    </row>
    <row r="133" spans="10:10" x14ac:dyDescent="0.3">
      <c r="J133" s="195"/>
    </row>
    <row r="134" spans="10:10" x14ac:dyDescent="0.3">
      <c r="J134" s="195"/>
    </row>
    <row r="135" spans="10:10" x14ac:dyDescent="0.3">
      <c r="J135" s="195"/>
    </row>
    <row r="136" spans="10:10" x14ac:dyDescent="0.3">
      <c r="J136" s="195"/>
    </row>
    <row r="137" spans="10:10" x14ac:dyDescent="0.3">
      <c r="J137" s="195"/>
    </row>
    <row r="138" spans="10:10" x14ac:dyDescent="0.3">
      <c r="J138" s="195"/>
    </row>
    <row r="139" spans="10:10" x14ac:dyDescent="0.3">
      <c r="J139" s="195"/>
    </row>
    <row r="140" spans="10:10" x14ac:dyDescent="0.3">
      <c r="J140" s="195"/>
    </row>
    <row r="141" spans="10:10" x14ac:dyDescent="0.3">
      <c r="J141" s="195"/>
    </row>
    <row r="142" spans="10:10" x14ac:dyDescent="0.3">
      <c r="J142" s="195"/>
    </row>
    <row r="143" spans="10:10" x14ac:dyDescent="0.3">
      <c r="J143" s="195"/>
    </row>
    <row r="144" spans="10:10" x14ac:dyDescent="0.3">
      <c r="J144" s="195"/>
    </row>
    <row r="145" spans="10:10" x14ac:dyDescent="0.3">
      <c r="J145" s="195"/>
    </row>
    <row r="146" spans="10:10" x14ac:dyDescent="0.3">
      <c r="J146" s="195"/>
    </row>
    <row r="147" spans="10:10" x14ac:dyDescent="0.3">
      <c r="J147" s="195"/>
    </row>
    <row r="148" spans="10:10" x14ac:dyDescent="0.3">
      <c r="J148" s="195"/>
    </row>
    <row r="149" spans="10:10" x14ac:dyDescent="0.3">
      <c r="J149" s="195"/>
    </row>
    <row r="150" spans="10:10" x14ac:dyDescent="0.3">
      <c r="J150" s="195"/>
    </row>
    <row r="151" spans="10:10" x14ac:dyDescent="0.3">
      <c r="J151" s="195"/>
    </row>
    <row r="152" spans="10:10" x14ac:dyDescent="0.3">
      <c r="J152" s="195"/>
    </row>
    <row r="153" spans="10:10" x14ac:dyDescent="0.3">
      <c r="J153" s="195"/>
    </row>
    <row r="154" spans="10:10" x14ac:dyDescent="0.3">
      <c r="J154" s="195"/>
    </row>
    <row r="155" spans="10:10" x14ac:dyDescent="0.3">
      <c r="J155" s="195"/>
    </row>
    <row r="156" spans="10:10" x14ac:dyDescent="0.3">
      <c r="J156" s="195"/>
    </row>
    <row r="157" spans="10:10" x14ac:dyDescent="0.3">
      <c r="J157" s="195"/>
    </row>
    <row r="158" spans="10:10" x14ac:dyDescent="0.3">
      <c r="J158" s="195"/>
    </row>
    <row r="159" spans="10:10" x14ac:dyDescent="0.3">
      <c r="J159" s="195"/>
    </row>
    <row r="160" spans="10:10" x14ac:dyDescent="0.3">
      <c r="J160" s="195"/>
    </row>
    <row r="161" spans="10:10" x14ac:dyDescent="0.3">
      <c r="J161" s="195"/>
    </row>
    <row r="162" spans="10:10" x14ac:dyDescent="0.3">
      <c r="J162" s="195"/>
    </row>
    <row r="163" spans="10:10" x14ac:dyDescent="0.3">
      <c r="J163" s="195"/>
    </row>
    <row r="164" spans="10:10" x14ac:dyDescent="0.3">
      <c r="J164" s="195"/>
    </row>
    <row r="165" spans="10:10" x14ac:dyDescent="0.3">
      <c r="J165" s="195"/>
    </row>
    <row r="166" spans="10:10" x14ac:dyDescent="0.3">
      <c r="J166" s="195"/>
    </row>
    <row r="167" spans="10:10" x14ac:dyDescent="0.3">
      <c r="J167" s="195"/>
    </row>
    <row r="168" spans="10:10" x14ac:dyDescent="0.3">
      <c r="J168" s="195"/>
    </row>
    <row r="169" spans="10:10" x14ac:dyDescent="0.3">
      <c r="J169" s="195"/>
    </row>
    <row r="170" spans="10:10" x14ac:dyDescent="0.3">
      <c r="J170" s="195"/>
    </row>
    <row r="171" spans="10:10" x14ac:dyDescent="0.3">
      <c r="J171" s="195"/>
    </row>
    <row r="172" spans="10:10" x14ac:dyDescent="0.3">
      <c r="J172" s="195"/>
    </row>
    <row r="173" spans="10:10" x14ac:dyDescent="0.3">
      <c r="J173" s="195"/>
    </row>
    <row r="174" spans="10:10" x14ac:dyDescent="0.3">
      <c r="J174" s="195"/>
    </row>
    <row r="175" spans="10:10" x14ac:dyDescent="0.3">
      <c r="J175" s="195"/>
    </row>
    <row r="176" spans="10:10" x14ac:dyDescent="0.3">
      <c r="J176" s="195"/>
    </row>
    <row r="177" spans="10:10" x14ac:dyDescent="0.3">
      <c r="J177" s="195"/>
    </row>
    <row r="178" spans="10:10" x14ac:dyDescent="0.3">
      <c r="J178" s="195"/>
    </row>
    <row r="179" spans="10:10" x14ac:dyDescent="0.3">
      <c r="J179" s="195"/>
    </row>
    <row r="180" spans="10:10" x14ac:dyDescent="0.3">
      <c r="J180" s="195"/>
    </row>
    <row r="181" spans="10:10" x14ac:dyDescent="0.3">
      <c r="J181" s="195"/>
    </row>
    <row r="182" spans="10:10" x14ac:dyDescent="0.3">
      <c r="J182" s="195"/>
    </row>
    <row r="183" spans="10:10" x14ac:dyDescent="0.3">
      <c r="J183" s="195"/>
    </row>
    <row r="184" spans="10:10" x14ac:dyDescent="0.3">
      <c r="J184" s="195"/>
    </row>
    <row r="185" spans="10:10" x14ac:dyDescent="0.3">
      <c r="J185" s="195"/>
    </row>
    <row r="186" spans="10:10" x14ac:dyDescent="0.3">
      <c r="J186" s="195"/>
    </row>
    <row r="187" spans="10:10" x14ac:dyDescent="0.3">
      <c r="J187" s="195"/>
    </row>
    <row r="188" spans="10:10" x14ac:dyDescent="0.3">
      <c r="J188" s="195"/>
    </row>
    <row r="189" spans="10:10" x14ac:dyDescent="0.3">
      <c r="J189" s="195"/>
    </row>
    <row r="190" spans="10:10" x14ac:dyDescent="0.3">
      <c r="J190" s="195"/>
    </row>
    <row r="191" spans="10:10" x14ac:dyDescent="0.3">
      <c r="J191" s="195"/>
    </row>
    <row r="192" spans="10:10" x14ac:dyDescent="0.3">
      <c r="J192" s="195"/>
    </row>
    <row r="193" spans="10:10" x14ac:dyDescent="0.3">
      <c r="J193" s="195"/>
    </row>
    <row r="194" spans="10:10" x14ac:dyDescent="0.3">
      <c r="J194" s="195"/>
    </row>
    <row r="195" spans="10:10" x14ac:dyDescent="0.3">
      <c r="J195" s="195"/>
    </row>
    <row r="196" spans="10:10" x14ac:dyDescent="0.3">
      <c r="J196" s="195"/>
    </row>
    <row r="197" spans="10:10" x14ac:dyDescent="0.3">
      <c r="J197" s="195"/>
    </row>
    <row r="198" spans="10:10" x14ac:dyDescent="0.3">
      <c r="J198" s="195"/>
    </row>
    <row r="199" spans="10:10" x14ac:dyDescent="0.3">
      <c r="J199" s="195"/>
    </row>
    <row r="200" spans="10:10" x14ac:dyDescent="0.3">
      <c r="J200" s="195"/>
    </row>
    <row r="201" spans="10:10" x14ac:dyDescent="0.3">
      <c r="J201" s="195"/>
    </row>
    <row r="202" spans="10:10" x14ac:dyDescent="0.3">
      <c r="J202" s="195"/>
    </row>
    <row r="203" spans="10:10" x14ac:dyDescent="0.3">
      <c r="J203" s="195"/>
    </row>
    <row r="204" spans="10:10" x14ac:dyDescent="0.3">
      <c r="J204" s="195"/>
    </row>
    <row r="205" spans="10:10" x14ac:dyDescent="0.3">
      <c r="J205" s="195"/>
    </row>
    <row r="206" spans="10:10" x14ac:dyDescent="0.3">
      <c r="J206" s="195"/>
    </row>
    <row r="207" spans="10:10" x14ac:dyDescent="0.3">
      <c r="J207" s="195"/>
    </row>
    <row r="208" spans="10:10" x14ac:dyDescent="0.3">
      <c r="J208" s="195"/>
    </row>
    <row r="209" spans="10:10" x14ac:dyDescent="0.3">
      <c r="J209" s="195"/>
    </row>
    <row r="210" spans="10:10" x14ac:dyDescent="0.3">
      <c r="J210" s="195"/>
    </row>
    <row r="211" spans="10:10" x14ac:dyDescent="0.3">
      <c r="J211" s="195"/>
    </row>
    <row r="212" spans="10:10" x14ac:dyDescent="0.3">
      <c r="J212" s="195"/>
    </row>
    <row r="213" spans="10:10" x14ac:dyDescent="0.3">
      <c r="J213" s="195"/>
    </row>
    <row r="214" spans="10:10" x14ac:dyDescent="0.3">
      <c r="J214" s="195"/>
    </row>
    <row r="215" spans="10:10" x14ac:dyDescent="0.3">
      <c r="J215" s="195"/>
    </row>
    <row r="216" spans="10:10" x14ac:dyDescent="0.3">
      <c r="J216" s="195"/>
    </row>
    <row r="217" spans="10:10" x14ac:dyDescent="0.3">
      <c r="J217" s="195"/>
    </row>
    <row r="218" spans="10:10" x14ac:dyDescent="0.3">
      <c r="J218" s="195"/>
    </row>
    <row r="219" spans="10:10" x14ac:dyDescent="0.3">
      <c r="J219" s="195"/>
    </row>
    <row r="220" spans="10:10" x14ac:dyDescent="0.3">
      <c r="J220" s="195"/>
    </row>
    <row r="221" spans="10:10" x14ac:dyDescent="0.3">
      <c r="J221" s="195"/>
    </row>
    <row r="222" spans="10:10" x14ac:dyDescent="0.3">
      <c r="J222" s="195"/>
    </row>
    <row r="223" spans="10:10" x14ac:dyDescent="0.3">
      <c r="J223" s="195"/>
    </row>
    <row r="224" spans="10:10" x14ac:dyDescent="0.3">
      <c r="J224" s="195"/>
    </row>
    <row r="225" spans="10:10" x14ac:dyDescent="0.3">
      <c r="J225" s="195"/>
    </row>
    <row r="226" spans="10:10" x14ac:dyDescent="0.3">
      <c r="J226" s="195"/>
    </row>
    <row r="227" spans="10:10" x14ac:dyDescent="0.3">
      <c r="J227" s="195"/>
    </row>
    <row r="228" spans="10:10" x14ac:dyDescent="0.3">
      <c r="J228" s="195"/>
    </row>
    <row r="229" spans="10:10" x14ac:dyDescent="0.3">
      <c r="J229" s="195"/>
    </row>
    <row r="230" spans="10:10" x14ac:dyDescent="0.3">
      <c r="J230" s="195"/>
    </row>
    <row r="231" spans="10:10" x14ac:dyDescent="0.3">
      <c r="J231" s="195"/>
    </row>
    <row r="232" spans="10:10" x14ac:dyDescent="0.3">
      <c r="J232" s="195"/>
    </row>
    <row r="233" spans="10:10" x14ac:dyDescent="0.3">
      <c r="J233" s="195"/>
    </row>
    <row r="234" spans="10:10" x14ac:dyDescent="0.3">
      <c r="J234" s="195"/>
    </row>
    <row r="235" spans="10:10" x14ac:dyDescent="0.3">
      <c r="J235" s="195"/>
    </row>
    <row r="236" spans="10:10" x14ac:dyDescent="0.3">
      <c r="J236" s="195"/>
    </row>
    <row r="237" spans="10:10" x14ac:dyDescent="0.3">
      <c r="J237" s="195"/>
    </row>
    <row r="238" spans="10:10" x14ac:dyDescent="0.3">
      <c r="J238" s="195"/>
    </row>
    <row r="239" spans="10:10" x14ac:dyDescent="0.3">
      <c r="J239" s="195"/>
    </row>
    <row r="240" spans="10:10" x14ac:dyDescent="0.3">
      <c r="J240" s="195"/>
    </row>
    <row r="241" spans="10:10" x14ac:dyDescent="0.3">
      <c r="J241" s="195"/>
    </row>
    <row r="242" spans="10:10" x14ac:dyDescent="0.3">
      <c r="J242" s="195"/>
    </row>
    <row r="243" spans="10:10" x14ac:dyDescent="0.3">
      <c r="J243" s="195"/>
    </row>
    <row r="244" spans="10:10" x14ac:dyDescent="0.3">
      <c r="J244" s="195"/>
    </row>
    <row r="245" spans="10:10" x14ac:dyDescent="0.3">
      <c r="J245" s="195"/>
    </row>
    <row r="246" spans="10:10" x14ac:dyDescent="0.3">
      <c r="J246" s="195"/>
    </row>
    <row r="247" spans="10:10" x14ac:dyDescent="0.3">
      <c r="J247" s="195"/>
    </row>
    <row r="248" spans="10:10" x14ac:dyDescent="0.3">
      <c r="J248" s="195"/>
    </row>
    <row r="249" spans="10:10" x14ac:dyDescent="0.3">
      <c r="J249" s="195"/>
    </row>
    <row r="250" spans="10:10" x14ac:dyDescent="0.3">
      <c r="J250" s="195"/>
    </row>
    <row r="251" spans="10:10" x14ac:dyDescent="0.3">
      <c r="J251" s="195"/>
    </row>
    <row r="252" spans="10:10" x14ac:dyDescent="0.3">
      <c r="J252" s="195"/>
    </row>
    <row r="253" spans="10:10" x14ac:dyDescent="0.3">
      <c r="J253" s="195"/>
    </row>
    <row r="254" spans="10:10" x14ac:dyDescent="0.3">
      <c r="J254" s="195"/>
    </row>
    <row r="255" spans="10:10" x14ac:dyDescent="0.3">
      <c r="J255" s="195"/>
    </row>
    <row r="256" spans="10:10" x14ac:dyDescent="0.3">
      <c r="J256" s="195"/>
    </row>
    <row r="257" spans="10:10" x14ac:dyDescent="0.3">
      <c r="J257" s="195"/>
    </row>
    <row r="258" spans="10:10" x14ac:dyDescent="0.3">
      <c r="J258" s="195"/>
    </row>
    <row r="259" spans="10:10" x14ac:dyDescent="0.3">
      <c r="J259" s="195"/>
    </row>
    <row r="260" spans="10:10" x14ac:dyDescent="0.3">
      <c r="J260" s="195"/>
    </row>
    <row r="261" spans="10:10" x14ac:dyDescent="0.3">
      <c r="J261" s="195"/>
    </row>
    <row r="262" spans="10:10" x14ac:dyDescent="0.3">
      <c r="J262" s="195"/>
    </row>
    <row r="263" spans="10:10" x14ac:dyDescent="0.3">
      <c r="J263" s="195"/>
    </row>
    <row r="264" spans="10:10" x14ac:dyDescent="0.3">
      <c r="J264" s="195"/>
    </row>
    <row r="265" spans="10:10" x14ac:dyDescent="0.3">
      <c r="J265" s="195"/>
    </row>
    <row r="266" spans="10:10" x14ac:dyDescent="0.3">
      <c r="J266" s="195"/>
    </row>
    <row r="267" spans="10:10" x14ac:dyDescent="0.3">
      <c r="J267" s="195"/>
    </row>
    <row r="268" spans="10:10" x14ac:dyDescent="0.3">
      <c r="J268" s="195"/>
    </row>
    <row r="269" spans="10:10" x14ac:dyDescent="0.3">
      <c r="J269" s="195"/>
    </row>
    <row r="270" spans="10:10" x14ac:dyDescent="0.3">
      <c r="J270" s="195"/>
    </row>
    <row r="271" spans="10:10" x14ac:dyDescent="0.3">
      <c r="J271" s="195"/>
    </row>
    <row r="272" spans="10:10" x14ac:dyDescent="0.3">
      <c r="J272" s="195"/>
    </row>
    <row r="273" spans="10:10" x14ac:dyDescent="0.3">
      <c r="J273" s="195"/>
    </row>
    <row r="274" spans="10:10" x14ac:dyDescent="0.3">
      <c r="J274" s="195"/>
    </row>
    <row r="275" spans="10:10" x14ac:dyDescent="0.3">
      <c r="J275" s="195"/>
    </row>
    <row r="276" spans="10:10" x14ac:dyDescent="0.3">
      <c r="J276" s="195"/>
    </row>
    <row r="277" spans="10:10" x14ac:dyDescent="0.3">
      <c r="J277" s="195"/>
    </row>
    <row r="278" spans="10:10" x14ac:dyDescent="0.3">
      <c r="J278" s="195"/>
    </row>
    <row r="279" spans="10:10" x14ac:dyDescent="0.3">
      <c r="J279" s="195"/>
    </row>
    <row r="280" spans="10:10" x14ac:dyDescent="0.3">
      <c r="J280" s="195"/>
    </row>
    <row r="281" spans="10:10" x14ac:dyDescent="0.3">
      <c r="J281" s="195"/>
    </row>
    <row r="282" spans="10:10" x14ac:dyDescent="0.3">
      <c r="J282" s="195"/>
    </row>
    <row r="283" spans="10:10" x14ac:dyDescent="0.3">
      <c r="J283" s="195"/>
    </row>
    <row r="284" spans="10:10" x14ac:dyDescent="0.3">
      <c r="J284" s="195"/>
    </row>
    <row r="285" spans="10:10" x14ac:dyDescent="0.3">
      <c r="J285" s="195"/>
    </row>
    <row r="286" spans="10:10" x14ac:dyDescent="0.3">
      <c r="J286" s="195"/>
    </row>
    <row r="287" spans="10:10" x14ac:dyDescent="0.3">
      <c r="J287" s="195"/>
    </row>
    <row r="288" spans="10:10" x14ac:dyDescent="0.3">
      <c r="J288" s="195"/>
    </row>
    <row r="289" spans="10:10" x14ac:dyDescent="0.3">
      <c r="J289" s="195"/>
    </row>
    <row r="290" spans="10:10" x14ac:dyDescent="0.3">
      <c r="J290" s="195"/>
    </row>
    <row r="291" spans="10:10" x14ac:dyDescent="0.3">
      <c r="J291" s="195"/>
    </row>
    <row r="292" spans="10:10" x14ac:dyDescent="0.3">
      <c r="J292" s="195"/>
    </row>
    <row r="293" spans="10:10" x14ac:dyDescent="0.3">
      <c r="J293" s="195"/>
    </row>
    <row r="294" spans="10:10" x14ac:dyDescent="0.3">
      <c r="J294" s="195"/>
    </row>
    <row r="295" spans="10:10" x14ac:dyDescent="0.3">
      <c r="J295" s="195"/>
    </row>
    <row r="296" spans="10:10" x14ac:dyDescent="0.3">
      <c r="J296" s="195"/>
    </row>
    <row r="297" spans="10:10" x14ac:dyDescent="0.3">
      <c r="J297" s="195"/>
    </row>
    <row r="298" spans="10:10" x14ac:dyDescent="0.3">
      <c r="J298" s="195"/>
    </row>
    <row r="299" spans="10:10" x14ac:dyDescent="0.3">
      <c r="J299" s="195"/>
    </row>
    <row r="300" spans="10:10" x14ac:dyDescent="0.3">
      <c r="J300" s="195"/>
    </row>
    <row r="301" spans="10:10" x14ac:dyDescent="0.3">
      <c r="J301" s="195"/>
    </row>
    <row r="302" spans="10:10" x14ac:dyDescent="0.3">
      <c r="J302" s="195"/>
    </row>
    <row r="303" spans="10:10" x14ac:dyDescent="0.3">
      <c r="J303" s="195"/>
    </row>
    <row r="304" spans="10:10" x14ac:dyDescent="0.3">
      <c r="J304" s="195"/>
    </row>
    <row r="305" spans="10:10" x14ac:dyDescent="0.3">
      <c r="J305" s="195"/>
    </row>
    <row r="306" spans="10:10" x14ac:dyDescent="0.3">
      <c r="J306" s="195"/>
    </row>
    <row r="307" spans="10:10" x14ac:dyDescent="0.3">
      <c r="J307" s="195"/>
    </row>
    <row r="308" spans="10:10" x14ac:dyDescent="0.3">
      <c r="J308" s="195"/>
    </row>
    <row r="309" spans="10:10" x14ac:dyDescent="0.3">
      <c r="J309" s="195"/>
    </row>
    <row r="310" spans="10:10" x14ac:dyDescent="0.3">
      <c r="J310" s="195"/>
    </row>
    <row r="311" spans="10:10" x14ac:dyDescent="0.3">
      <c r="J311" s="195"/>
    </row>
    <row r="312" spans="10:10" x14ac:dyDescent="0.3">
      <c r="J312" s="195"/>
    </row>
    <row r="313" spans="10:10" x14ac:dyDescent="0.3">
      <c r="J313" s="195"/>
    </row>
    <row r="314" spans="10:10" x14ac:dyDescent="0.3">
      <c r="J314" s="195"/>
    </row>
    <row r="315" spans="10:10" x14ac:dyDescent="0.3">
      <c r="J315" s="195"/>
    </row>
    <row r="316" spans="10:10" x14ac:dyDescent="0.3">
      <c r="J316" s="195"/>
    </row>
  </sheetData>
  <sheetProtection password="C4FF" sheet="1"/>
  <mergeCells count="6">
    <mergeCell ref="K3:O3"/>
    <mergeCell ref="G3:J3"/>
    <mergeCell ref="A3:A4"/>
    <mergeCell ref="B3:B4"/>
    <mergeCell ref="C3:F3"/>
    <mergeCell ref="A1:C1"/>
  </mergeCells>
  <phoneticPr fontId="15" type="noConversion"/>
  <printOptions horizontalCentered="1"/>
  <pageMargins left="0.15748031496062992" right="0.19685039370078741" top="0.98425196850393704" bottom="0.27559055118110237" header="0.31496062992125984" footer="0.19685039370078741"/>
  <pageSetup paperSize="9" scale="38" orientation="landscape" horizontalDpi="4294967294" r:id="rId1"/>
  <headerFooter alignWithMargins="0">
    <oddHeader>&amp;R&amp;P</oddHeader>
  </headerFooter>
  <rowBreaks count="2" manualBreakCount="2">
    <brk id="20" max="17" man="1"/>
    <brk id="46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4</vt:i4>
      </vt:variant>
    </vt:vector>
  </HeadingPairs>
  <TitlesOfParts>
    <vt:vector size="6" baseType="lpstr">
      <vt:lpstr>Доходи</vt:lpstr>
      <vt:lpstr>Видатки</vt:lpstr>
      <vt:lpstr>Видатки!Заголовки_для_друку</vt:lpstr>
      <vt:lpstr>Доходи!Заголовки_для_друку</vt:lpstr>
      <vt:lpstr>Видатки!Область_друку</vt:lpstr>
      <vt:lpstr>Доходи!Область_друку</vt:lpstr>
    </vt:vector>
  </TitlesOfParts>
  <Company>FD_BUD_SEC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Illia</dc:creator>
  <cp:lastModifiedBy>Вікторія Півторан</cp:lastModifiedBy>
  <cp:lastPrinted>2026-01-15T08:57:42Z</cp:lastPrinted>
  <dcterms:created xsi:type="dcterms:W3CDTF">2001-07-11T13:17:26Z</dcterms:created>
  <dcterms:modified xsi:type="dcterms:W3CDTF">2026-02-10T13:08:11Z</dcterms:modified>
</cp:coreProperties>
</file>