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FEB6A836-B3A4-4536-B2A1-A5C22B99CD29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Доходи!$A$1:$R$102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5" l="1"/>
  <c r="D60" i="5"/>
  <c r="E60" i="5"/>
  <c r="P66" i="5"/>
  <c r="O66" i="5"/>
  <c r="J66" i="5"/>
  <c r="I66" i="5"/>
  <c r="H66" i="5"/>
  <c r="G66" i="5"/>
  <c r="O69" i="5"/>
  <c r="P69" i="5"/>
  <c r="G67" i="5"/>
  <c r="H67" i="5"/>
  <c r="I67" i="5"/>
  <c r="J67" i="5"/>
  <c r="G69" i="5"/>
  <c r="H69" i="5"/>
  <c r="I69" i="5"/>
  <c r="J69" i="5"/>
  <c r="E41" i="6"/>
  <c r="L60" i="5"/>
  <c r="K60" i="5"/>
  <c r="O93" i="5"/>
  <c r="Q93" i="5"/>
  <c r="P93" i="5"/>
  <c r="M92" i="5"/>
  <c r="N92" i="5"/>
  <c r="M93" i="5"/>
  <c r="N93" i="5"/>
  <c r="O64" i="5"/>
  <c r="P64" i="5"/>
  <c r="G64" i="5"/>
  <c r="H64" i="5"/>
  <c r="I64" i="5"/>
  <c r="J64" i="5"/>
  <c r="F27" i="6"/>
  <c r="G27" i="6"/>
  <c r="H27" i="6"/>
  <c r="I27" i="6"/>
  <c r="F28" i="6"/>
  <c r="G28" i="6"/>
  <c r="H28" i="6"/>
  <c r="I28" i="6"/>
  <c r="G90" i="5"/>
  <c r="H90" i="5"/>
  <c r="I90" i="5"/>
  <c r="J90" i="5"/>
  <c r="G91" i="5"/>
  <c r="H91" i="5"/>
  <c r="I91" i="5"/>
  <c r="J91" i="5"/>
  <c r="G92" i="5"/>
  <c r="H92" i="5"/>
  <c r="I92" i="5"/>
  <c r="J92" i="5"/>
  <c r="O92" i="5"/>
  <c r="P92" i="5"/>
  <c r="R92" i="5" s="1"/>
  <c r="O70" i="5"/>
  <c r="P70" i="5"/>
  <c r="G75" i="5"/>
  <c r="H75" i="5"/>
  <c r="I75" i="5"/>
  <c r="J75" i="5"/>
  <c r="G73" i="5"/>
  <c r="H73" i="5"/>
  <c r="I73" i="5"/>
  <c r="J73" i="5"/>
  <c r="G74" i="5"/>
  <c r="H74" i="5"/>
  <c r="I74" i="5"/>
  <c r="J74" i="5"/>
  <c r="G70" i="5"/>
  <c r="H70" i="5"/>
  <c r="I70" i="5"/>
  <c r="J70" i="5"/>
  <c r="G71" i="5"/>
  <c r="H71" i="5"/>
  <c r="I71" i="5"/>
  <c r="J71" i="5"/>
  <c r="N67" i="5"/>
  <c r="M67" i="5"/>
  <c r="G58" i="5"/>
  <c r="H58" i="5"/>
  <c r="I58" i="5"/>
  <c r="J58" i="5"/>
  <c r="O73" i="5"/>
  <c r="P73" i="5"/>
  <c r="O74" i="5"/>
  <c r="P74" i="5"/>
  <c r="O75" i="5"/>
  <c r="P75" i="5"/>
  <c r="O71" i="5"/>
  <c r="P71" i="5"/>
  <c r="G65" i="5"/>
  <c r="H65" i="5"/>
  <c r="I65" i="5"/>
  <c r="J65" i="5"/>
  <c r="O67" i="5"/>
  <c r="P67" i="5"/>
  <c r="F49" i="6"/>
  <c r="L27" i="6"/>
  <c r="M27" i="6"/>
  <c r="L28" i="6"/>
  <c r="M28" i="6"/>
  <c r="O27" i="6"/>
  <c r="P27" i="6"/>
  <c r="O28" i="6"/>
  <c r="P28" i="6"/>
  <c r="G20" i="6"/>
  <c r="I20" i="6"/>
  <c r="O65" i="5"/>
  <c r="P65" i="5"/>
  <c r="O58" i="5"/>
  <c r="P58" i="5"/>
  <c r="R58" i="5" s="1"/>
  <c r="E55" i="5"/>
  <c r="F55" i="5"/>
  <c r="H55" i="5" s="1"/>
  <c r="D55" i="5"/>
  <c r="G39" i="5"/>
  <c r="H39" i="5"/>
  <c r="I39" i="5"/>
  <c r="J39" i="5"/>
  <c r="D41" i="6"/>
  <c r="D33" i="6"/>
  <c r="D12" i="6"/>
  <c r="D48" i="6"/>
  <c r="D51" i="6" s="1"/>
  <c r="D6" i="6"/>
  <c r="E6" i="6"/>
  <c r="E12" i="6"/>
  <c r="E33" i="6"/>
  <c r="G33" i="6" s="1"/>
  <c r="V41" i="6"/>
  <c r="V33" i="6"/>
  <c r="V12" i="6"/>
  <c r="V48" i="6" s="1"/>
  <c r="V6" i="6"/>
  <c r="O39" i="5"/>
  <c r="P39" i="5"/>
  <c r="D81" i="6"/>
  <c r="E81" i="6"/>
  <c r="G81" i="6" s="1"/>
  <c r="C81" i="6"/>
  <c r="C6" i="6"/>
  <c r="O6" i="6" s="1"/>
  <c r="K6" i="6"/>
  <c r="J6" i="6"/>
  <c r="G68" i="5"/>
  <c r="H68" i="5"/>
  <c r="I68" i="5"/>
  <c r="J68" i="5"/>
  <c r="G72" i="5"/>
  <c r="H72" i="5"/>
  <c r="I72" i="5"/>
  <c r="J72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G87" i="5"/>
  <c r="H87" i="5"/>
  <c r="I87" i="5"/>
  <c r="J87" i="5"/>
  <c r="G88" i="5"/>
  <c r="H88" i="5"/>
  <c r="I88" i="5"/>
  <c r="J88" i="5"/>
  <c r="G89" i="5"/>
  <c r="H89" i="5"/>
  <c r="I89" i="5"/>
  <c r="J89" i="5"/>
  <c r="J63" i="5"/>
  <c r="I63" i="5"/>
  <c r="H63" i="5"/>
  <c r="G63" i="5"/>
  <c r="O68" i="5"/>
  <c r="P68" i="5"/>
  <c r="O82" i="5"/>
  <c r="P82" i="5"/>
  <c r="R82" i="5" s="1"/>
  <c r="O83" i="5"/>
  <c r="P83" i="5"/>
  <c r="O84" i="5"/>
  <c r="P84" i="5"/>
  <c r="O85" i="5"/>
  <c r="P85" i="5"/>
  <c r="O86" i="5"/>
  <c r="P86" i="5"/>
  <c r="Q86" i="5"/>
  <c r="O87" i="5"/>
  <c r="P87" i="5"/>
  <c r="O88" i="5"/>
  <c r="P88" i="5"/>
  <c r="O89" i="5"/>
  <c r="P89" i="5"/>
  <c r="O90" i="5"/>
  <c r="P90" i="5"/>
  <c r="Q90" i="5" s="1"/>
  <c r="O91" i="5"/>
  <c r="P91" i="5"/>
  <c r="F11" i="6"/>
  <c r="F7" i="6"/>
  <c r="F8" i="6"/>
  <c r="F9" i="6"/>
  <c r="F10" i="6"/>
  <c r="O77" i="5"/>
  <c r="P77" i="5"/>
  <c r="O78" i="5"/>
  <c r="P78" i="5"/>
  <c r="O79" i="5"/>
  <c r="P79" i="5"/>
  <c r="O80" i="5"/>
  <c r="P80" i="5"/>
  <c r="O81" i="5"/>
  <c r="P81" i="5"/>
  <c r="R81" i="5" s="1"/>
  <c r="O33" i="5"/>
  <c r="P33" i="5"/>
  <c r="E31" i="5"/>
  <c r="F31" i="5"/>
  <c r="D31" i="5"/>
  <c r="D15" i="5"/>
  <c r="E15" i="5"/>
  <c r="H15" i="5"/>
  <c r="F15" i="5"/>
  <c r="P63" i="5"/>
  <c r="O63" i="5"/>
  <c r="O34" i="5"/>
  <c r="P34" i="5"/>
  <c r="E21" i="5"/>
  <c r="E26" i="5"/>
  <c r="C41" i="6"/>
  <c r="C33" i="6"/>
  <c r="C12" i="6"/>
  <c r="L31" i="5"/>
  <c r="M33" i="5"/>
  <c r="N33" i="5"/>
  <c r="K31" i="5"/>
  <c r="F35" i="6"/>
  <c r="G35" i="6"/>
  <c r="H35" i="6"/>
  <c r="I35" i="6"/>
  <c r="L35" i="6"/>
  <c r="L36" i="6"/>
  <c r="L37" i="6"/>
  <c r="L38" i="6"/>
  <c r="L39" i="6"/>
  <c r="L40" i="6"/>
  <c r="G59" i="5"/>
  <c r="H59" i="5"/>
  <c r="I59" i="5"/>
  <c r="J59" i="5"/>
  <c r="M59" i="5"/>
  <c r="N59" i="5"/>
  <c r="O59" i="5"/>
  <c r="Q59" i="5"/>
  <c r="P59" i="5"/>
  <c r="M91" i="5"/>
  <c r="N91" i="5"/>
  <c r="O72" i="5"/>
  <c r="Q72" i="5"/>
  <c r="P72" i="5"/>
  <c r="O76" i="5"/>
  <c r="P76" i="5"/>
  <c r="M72" i="5"/>
  <c r="N72" i="5"/>
  <c r="M76" i="5"/>
  <c r="N76" i="5"/>
  <c r="M77" i="5"/>
  <c r="N77" i="5"/>
  <c r="M78" i="5"/>
  <c r="N78" i="5"/>
  <c r="M79" i="5"/>
  <c r="N79" i="5"/>
  <c r="M80" i="5"/>
  <c r="N80" i="5"/>
  <c r="M81" i="5"/>
  <c r="N81" i="5"/>
  <c r="M82" i="5"/>
  <c r="N82" i="5"/>
  <c r="M83" i="5"/>
  <c r="N83" i="5"/>
  <c r="M85" i="5"/>
  <c r="N85" i="5"/>
  <c r="M87" i="5"/>
  <c r="N87" i="5"/>
  <c r="M88" i="5"/>
  <c r="N88" i="5"/>
  <c r="M89" i="5"/>
  <c r="N89" i="5"/>
  <c r="M90" i="5"/>
  <c r="N90" i="5"/>
  <c r="M35" i="6"/>
  <c r="P35" i="6"/>
  <c r="Q35" i="6" s="1"/>
  <c r="O35" i="6"/>
  <c r="E43" i="5"/>
  <c r="D21" i="5"/>
  <c r="F21" i="5"/>
  <c r="G21" i="5"/>
  <c r="P20" i="6"/>
  <c r="Q20" i="6" s="1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9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6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1" i="6"/>
  <c r="I22" i="6"/>
  <c r="I23" i="6"/>
  <c r="I24" i="6"/>
  <c r="I25" i="6"/>
  <c r="I26" i="6"/>
  <c r="I29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6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19" i="6"/>
  <c r="G21" i="6"/>
  <c r="G22" i="6"/>
  <c r="G23" i="6"/>
  <c r="G24" i="6"/>
  <c r="G25" i="6"/>
  <c r="G26" i="6"/>
  <c r="G29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6" i="6"/>
  <c r="G47" i="6"/>
  <c r="O38" i="6"/>
  <c r="P38" i="6"/>
  <c r="O39" i="6"/>
  <c r="P39" i="6"/>
  <c r="O40" i="6"/>
  <c r="P40" i="6"/>
  <c r="N56" i="5"/>
  <c r="N57" i="5"/>
  <c r="N61" i="5"/>
  <c r="N62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1" i="5"/>
  <c r="J62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1" i="5"/>
  <c r="H62" i="5"/>
  <c r="H95" i="5"/>
  <c r="H96" i="5"/>
  <c r="H97" i="5"/>
  <c r="H98" i="5"/>
  <c r="H100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K15" i="5"/>
  <c r="P47" i="6"/>
  <c r="G56" i="5"/>
  <c r="G57" i="5"/>
  <c r="G45" i="5"/>
  <c r="G46" i="5"/>
  <c r="G47" i="5"/>
  <c r="G48" i="5"/>
  <c r="O25" i="5"/>
  <c r="P25" i="5"/>
  <c r="R25" i="5" s="1"/>
  <c r="M12" i="5"/>
  <c r="M13" i="5"/>
  <c r="M14" i="5"/>
  <c r="F22" i="6"/>
  <c r="H22" i="6"/>
  <c r="P22" i="6"/>
  <c r="I25" i="5"/>
  <c r="M61" i="5"/>
  <c r="O61" i="5"/>
  <c r="P61" i="5"/>
  <c r="I61" i="5"/>
  <c r="G61" i="5"/>
  <c r="O30" i="5"/>
  <c r="P30" i="5"/>
  <c r="L21" i="6"/>
  <c r="H40" i="6"/>
  <c r="F40" i="6"/>
  <c r="H38" i="6"/>
  <c r="F38" i="6"/>
  <c r="M34" i="5"/>
  <c r="G62" i="5"/>
  <c r="G30" i="5"/>
  <c r="I30" i="5"/>
  <c r="G25" i="5"/>
  <c r="F26" i="5"/>
  <c r="D26" i="5"/>
  <c r="K33" i="6"/>
  <c r="K48" i="6" s="1"/>
  <c r="J33" i="6"/>
  <c r="J12" i="6"/>
  <c r="K12" i="6"/>
  <c r="K50" i="5"/>
  <c r="L50" i="5"/>
  <c r="N50" i="5" s="1"/>
  <c r="F20" i="6"/>
  <c r="H20" i="6"/>
  <c r="O62" i="5"/>
  <c r="P62" i="5"/>
  <c r="M62" i="5"/>
  <c r="I62" i="5"/>
  <c r="L43" i="6"/>
  <c r="O14" i="5"/>
  <c r="P14" i="5"/>
  <c r="P21" i="6"/>
  <c r="R21" i="6" s="1"/>
  <c r="L10" i="6"/>
  <c r="L11" i="6"/>
  <c r="P47" i="5"/>
  <c r="L55" i="5"/>
  <c r="K55" i="5"/>
  <c r="O55" i="5" s="1"/>
  <c r="K54" i="5"/>
  <c r="K53" i="5" s="1"/>
  <c r="M47" i="5"/>
  <c r="M48" i="5"/>
  <c r="M36" i="5"/>
  <c r="M32" i="5"/>
  <c r="M51" i="5"/>
  <c r="M44" i="5"/>
  <c r="M45" i="5"/>
  <c r="M46" i="5"/>
  <c r="G49" i="5"/>
  <c r="I49" i="5"/>
  <c r="E50" i="5"/>
  <c r="F50" i="5"/>
  <c r="J50" i="5" s="1"/>
  <c r="D50" i="5"/>
  <c r="I50" i="5" s="1"/>
  <c r="M56" i="5"/>
  <c r="M57" i="5"/>
  <c r="I32" i="5"/>
  <c r="G32" i="5"/>
  <c r="L22" i="6"/>
  <c r="L23" i="6"/>
  <c r="L24" i="6"/>
  <c r="L49" i="6"/>
  <c r="L50" i="6"/>
  <c r="L46" i="6"/>
  <c r="L47" i="6"/>
  <c r="L13" i="6"/>
  <c r="L14" i="6"/>
  <c r="L15" i="6"/>
  <c r="F29" i="6"/>
  <c r="H29" i="6"/>
  <c r="L29" i="6"/>
  <c r="O29" i="6"/>
  <c r="P29" i="6"/>
  <c r="R29" i="6" s="1"/>
  <c r="L43" i="5"/>
  <c r="G12" i="5"/>
  <c r="G13" i="5"/>
  <c r="L26" i="5"/>
  <c r="P26" i="5"/>
  <c r="K26" i="5"/>
  <c r="L21" i="5"/>
  <c r="K21" i="5"/>
  <c r="E11" i="5"/>
  <c r="F34" i="6"/>
  <c r="F36" i="6"/>
  <c r="F37" i="6"/>
  <c r="F39" i="6"/>
  <c r="F42" i="6"/>
  <c r="F43" i="6"/>
  <c r="F44" i="6"/>
  <c r="F45" i="6"/>
  <c r="F46" i="6"/>
  <c r="F47" i="6"/>
  <c r="K41" i="6"/>
  <c r="L41" i="6" s="1"/>
  <c r="P41" i="6"/>
  <c r="R41" i="6" s="1"/>
  <c r="J41" i="6"/>
  <c r="L37" i="5"/>
  <c r="K43" i="5"/>
  <c r="K37" i="5"/>
  <c r="L11" i="5"/>
  <c r="K11" i="5"/>
  <c r="N11" i="5" s="1"/>
  <c r="J81" i="6"/>
  <c r="O81" i="6" s="1"/>
  <c r="K81" i="6"/>
  <c r="F11" i="5"/>
  <c r="F37" i="5"/>
  <c r="E37" i="5"/>
  <c r="F43" i="5"/>
  <c r="H43" i="5" s="1"/>
  <c r="O49" i="5"/>
  <c r="P49" i="5"/>
  <c r="R49" i="5" s="1"/>
  <c r="M49" i="5"/>
  <c r="L8" i="6"/>
  <c r="O46" i="6"/>
  <c r="P46" i="6"/>
  <c r="R46" i="6" s="1"/>
  <c r="O47" i="6"/>
  <c r="H46" i="6"/>
  <c r="H47" i="6"/>
  <c r="P50" i="6"/>
  <c r="O50" i="6"/>
  <c r="P49" i="6"/>
  <c r="Q49" i="6" s="1"/>
  <c r="O49" i="6"/>
  <c r="L44" i="6"/>
  <c r="L34" i="6"/>
  <c r="H8" i="6"/>
  <c r="H9" i="6"/>
  <c r="H34" i="6"/>
  <c r="H43" i="6"/>
  <c r="H44" i="6"/>
  <c r="F25" i="6"/>
  <c r="H25" i="6"/>
  <c r="F26" i="6"/>
  <c r="H26" i="6"/>
  <c r="F14" i="6"/>
  <c r="H14" i="6"/>
  <c r="F15" i="6"/>
  <c r="H15" i="6"/>
  <c r="F16" i="6"/>
  <c r="H16" i="6"/>
  <c r="F17" i="6"/>
  <c r="H17" i="6"/>
  <c r="F18" i="6"/>
  <c r="H18" i="6"/>
  <c r="F19" i="6"/>
  <c r="H19" i="6"/>
  <c r="P34" i="6"/>
  <c r="O34" i="6"/>
  <c r="P43" i="6"/>
  <c r="O43" i="6"/>
  <c r="Q43" i="6" s="1"/>
  <c r="P44" i="6"/>
  <c r="O44" i="6"/>
  <c r="P45" i="6"/>
  <c r="O45" i="6"/>
  <c r="R45" i="6" s="1"/>
  <c r="O14" i="6"/>
  <c r="P14" i="6"/>
  <c r="Q14" i="6" s="1"/>
  <c r="O15" i="6"/>
  <c r="P15" i="6"/>
  <c r="O16" i="6"/>
  <c r="P16" i="6"/>
  <c r="Q16" i="6" s="1"/>
  <c r="O17" i="6"/>
  <c r="R17" i="6" s="1"/>
  <c r="P17" i="6"/>
  <c r="O18" i="6"/>
  <c r="P18" i="6"/>
  <c r="O19" i="6"/>
  <c r="P19" i="6"/>
  <c r="Q19" i="6" s="1"/>
  <c r="O20" i="6"/>
  <c r="O21" i="6"/>
  <c r="O22" i="6"/>
  <c r="O23" i="6"/>
  <c r="P23" i="6"/>
  <c r="R23" i="6" s="1"/>
  <c r="O24" i="6"/>
  <c r="P24" i="6"/>
  <c r="R24" i="6" s="1"/>
  <c r="O25" i="6"/>
  <c r="P25" i="6"/>
  <c r="O26" i="6"/>
  <c r="P26" i="6"/>
  <c r="O8" i="6"/>
  <c r="P8" i="6"/>
  <c r="O9" i="6"/>
  <c r="P9" i="6"/>
  <c r="R9" i="6" s="1"/>
  <c r="L25" i="6"/>
  <c r="L26" i="6"/>
  <c r="F21" i="6"/>
  <c r="H21" i="6"/>
  <c r="P17" i="5"/>
  <c r="O17" i="5"/>
  <c r="P42" i="5"/>
  <c r="O42" i="5"/>
  <c r="Q42" i="5" s="1"/>
  <c r="P45" i="5"/>
  <c r="R45" i="5" s="1"/>
  <c r="O45" i="5"/>
  <c r="P46" i="5"/>
  <c r="O46" i="5"/>
  <c r="D43" i="5"/>
  <c r="F13" i="6"/>
  <c r="F23" i="6"/>
  <c r="F24" i="6"/>
  <c r="F30" i="6"/>
  <c r="F31" i="6"/>
  <c r="F32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Q7" i="6" s="1"/>
  <c r="P7" i="6"/>
  <c r="O10" i="6"/>
  <c r="P10" i="6"/>
  <c r="O11" i="6"/>
  <c r="P11" i="6"/>
  <c r="Q11" i="6" s="1"/>
  <c r="O13" i="6"/>
  <c r="P13" i="6"/>
  <c r="O30" i="6"/>
  <c r="Q30" i="6" s="1"/>
  <c r="P30" i="6"/>
  <c r="O31" i="6"/>
  <c r="P31" i="6"/>
  <c r="O32" i="6"/>
  <c r="P32" i="6"/>
  <c r="O36" i="6"/>
  <c r="P36" i="6"/>
  <c r="R36" i="6" s="1"/>
  <c r="O37" i="6"/>
  <c r="Q37" i="6" s="1"/>
  <c r="P37" i="6"/>
  <c r="O42" i="6"/>
  <c r="P42" i="6"/>
  <c r="H42" i="6"/>
  <c r="L42" i="6"/>
  <c r="L87" i="6"/>
  <c r="L86" i="6"/>
  <c r="L85" i="6"/>
  <c r="L84" i="6"/>
  <c r="L45" i="6"/>
  <c r="D37" i="5"/>
  <c r="O37" i="5" s="1"/>
  <c r="I23" i="5"/>
  <c r="I22" i="5"/>
  <c r="P23" i="5"/>
  <c r="O23" i="5"/>
  <c r="P22" i="5"/>
  <c r="Q22" i="5" s="1"/>
  <c r="O22" i="5"/>
  <c r="P24" i="5"/>
  <c r="O24" i="5"/>
  <c r="L7" i="6"/>
  <c r="H7" i="6"/>
  <c r="D11" i="5"/>
  <c r="L16" i="6"/>
  <c r="O52" i="6"/>
  <c r="Q52" i="6" s="1"/>
  <c r="P52" i="6"/>
  <c r="O53" i="6"/>
  <c r="Q53" i="6" s="1"/>
  <c r="P53" i="6"/>
  <c r="O54" i="6"/>
  <c r="O55" i="6"/>
  <c r="P55" i="6"/>
  <c r="Q55" i="6" s="1"/>
  <c r="O56" i="6"/>
  <c r="P56" i="6"/>
  <c r="O57" i="6"/>
  <c r="O58" i="6"/>
  <c r="O59" i="6"/>
  <c r="P59" i="6"/>
  <c r="Q59" i="6" s="1"/>
  <c r="O60" i="6"/>
  <c r="P60" i="6"/>
  <c r="Q60" i="6" s="1"/>
  <c r="O61" i="6"/>
  <c r="P61" i="6"/>
  <c r="R61" i="6" s="1"/>
  <c r="O62" i="6"/>
  <c r="P62" i="6"/>
  <c r="Q62" i="6" s="1"/>
  <c r="O63" i="6"/>
  <c r="R63" i="6" s="1"/>
  <c r="Q63" i="6"/>
  <c r="P63" i="6"/>
  <c r="O64" i="6"/>
  <c r="P64" i="6"/>
  <c r="R64" i="6" s="1"/>
  <c r="Q64" i="6"/>
  <c r="O65" i="6"/>
  <c r="P65" i="6"/>
  <c r="R65" i="6" s="1"/>
  <c r="O66" i="6"/>
  <c r="P66" i="6"/>
  <c r="Q66" i="6" s="1"/>
  <c r="O67" i="6"/>
  <c r="Q67" i="6" s="1"/>
  <c r="O68" i="6"/>
  <c r="Q68" i="6" s="1"/>
  <c r="O69" i="6"/>
  <c r="P69" i="6"/>
  <c r="Q69" i="6" s="1"/>
  <c r="O70" i="6"/>
  <c r="P70" i="6"/>
  <c r="Q70" i="6" s="1"/>
  <c r="O71" i="6"/>
  <c r="P71" i="6"/>
  <c r="O72" i="6"/>
  <c r="R72" i="6"/>
  <c r="P72" i="6"/>
  <c r="O73" i="6"/>
  <c r="O74" i="6"/>
  <c r="O75" i="6"/>
  <c r="P75" i="6"/>
  <c r="R75" i="6" s="1"/>
  <c r="O76" i="6"/>
  <c r="R76" i="6"/>
  <c r="P76" i="6"/>
  <c r="Q76" i="6" s="1"/>
  <c r="O77" i="6"/>
  <c r="Q77" i="6"/>
  <c r="P77" i="6"/>
  <c r="O78" i="6"/>
  <c r="P78" i="6"/>
  <c r="R78" i="6" s="1"/>
  <c r="O79" i="6"/>
  <c r="P79" i="6"/>
  <c r="O80" i="6"/>
  <c r="O82" i="6"/>
  <c r="P82" i="6"/>
  <c r="O83" i="6"/>
  <c r="P83" i="6"/>
  <c r="O84" i="6"/>
  <c r="P84" i="6"/>
  <c r="O85" i="6"/>
  <c r="R85" i="6"/>
  <c r="P85" i="6"/>
  <c r="O86" i="6"/>
  <c r="Q86" i="6" s="1"/>
  <c r="P86" i="6"/>
  <c r="O87" i="6"/>
  <c r="P87" i="6"/>
  <c r="R87" i="6"/>
  <c r="H36" i="6"/>
  <c r="H37" i="6"/>
  <c r="H39" i="6"/>
  <c r="H45" i="6"/>
  <c r="H23" i="6"/>
  <c r="N23" i="6"/>
  <c r="H24" i="6"/>
  <c r="N24" i="6"/>
  <c r="I27" i="5"/>
  <c r="F99" i="5"/>
  <c r="I99" i="5"/>
  <c r="P54" i="6"/>
  <c r="P67" i="6"/>
  <c r="R67" i="6" s="1"/>
  <c r="O57" i="5"/>
  <c r="P57" i="5"/>
  <c r="R57" i="5" s="1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4" i="6"/>
  <c r="H85" i="6"/>
  <c r="H86" i="6"/>
  <c r="H87" i="6"/>
  <c r="N13" i="6"/>
  <c r="O27" i="5"/>
  <c r="P27" i="5"/>
  <c r="Q27" i="5" s="1"/>
  <c r="M27" i="5"/>
  <c r="O96" i="5"/>
  <c r="P96" i="5"/>
  <c r="O97" i="5"/>
  <c r="P97" i="5"/>
  <c r="Q97" i="5" s="1"/>
  <c r="O98" i="5"/>
  <c r="P98" i="5"/>
  <c r="R98" i="5" s="1"/>
  <c r="K99" i="5"/>
  <c r="O99" i="5" s="1"/>
  <c r="L99" i="5"/>
  <c r="O100" i="5"/>
  <c r="Q100" i="5" s="1"/>
  <c r="P100" i="5"/>
  <c r="P95" i="5"/>
  <c r="Q95" i="5" s="1"/>
  <c r="O95" i="5"/>
  <c r="M98" i="5"/>
  <c r="N98" i="5"/>
  <c r="N97" i="5"/>
  <c r="M97" i="5"/>
  <c r="I95" i="5"/>
  <c r="J95" i="5"/>
  <c r="I96" i="5"/>
  <c r="J96" i="5"/>
  <c r="I97" i="5"/>
  <c r="J97" i="5"/>
  <c r="I98" i="5"/>
  <c r="J98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100" i="5"/>
  <c r="J100" i="5"/>
  <c r="O38" i="5"/>
  <c r="R38" i="5" s="1"/>
  <c r="P38" i="5"/>
  <c r="M38" i="5"/>
  <c r="M40" i="5"/>
  <c r="M41" i="5"/>
  <c r="M42" i="5"/>
  <c r="O32" i="5"/>
  <c r="P32" i="5"/>
  <c r="Q32" i="5" s="1"/>
  <c r="M28" i="5"/>
  <c r="M29" i="5"/>
  <c r="M30" i="5"/>
  <c r="O28" i="5"/>
  <c r="Q28" i="5" s="1"/>
  <c r="P28" i="5"/>
  <c r="O29" i="5"/>
  <c r="Q29" i="5" s="1"/>
  <c r="P29" i="5"/>
  <c r="P18" i="5"/>
  <c r="Q18" i="5" s="1"/>
  <c r="O18" i="5"/>
  <c r="P19" i="5"/>
  <c r="O19" i="5"/>
  <c r="R19" i="5" s="1"/>
  <c r="O56" i="5"/>
  <c r="R56" i="5" s="1"/>
  <c r="P56" i="5"/>
  <c r="M100" i="5"/>
  <c r="N100" i="5"/>
  <c r="N6" i="6"/>
  <c r="N32" i="6"/>
  <c r="M16" i="5"/>
  <c r="O16" i="5"/>
  <c r="P16" i="5"/>
  <c r="Q16" i="5" s="1"/>
  <c r="O47" i="5"/>
  <c r="P40" i="5"/>
  <c r="Q40" i="5" s="1"/>
  <c r="O40" i="5"/>
  <c r="P41" i="5"/>
  <c r="R41" i="5" s="1"/>
  <c r="O41" i="5"/>
  <c r="P36" i="5"/>
  <c r="O36" i="5"/>
  <c r="R36" i="5" s="1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5" i="5"/>
  <c r="C10" i="5" s="1"/>
  <c r="C52" i="5" s="1"/>
  <c r="C24" i="5"/>
  <c r="C21" i="5"/>
  <c r="C50" i="5"/>
  <c r="C55" i="5"/>
  <c r="C60" i="5"/>
  <c r="C54" i="5" s="1"/>
  <c r="C99" i="5"/>
  <c r="O12" i="5"/>
  <c r="P12" i="5"/>
  <c r="P13" i="5"/>
  <c r="O13" i="5"/>
  <c r="R13" i="5" s="1"/>
  <c r="P44" i="5"/>
  <c r="Q44" i="5" s="1"/>
  <c r="O44" i="5"/>
  <c r="O48" i="5"/>
  <c r="P48" i="5"/>
  <c r="O51" i="5"/>
  <c r="P51" i="5"/>
  <c r="M19" i="5"/>
  <c r="M24" i="5"/>
  <c r="M21" i="5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Q74" i="6" s="1"/>
  <c r="R74" i="6"/>
  <c r="P68" i="6"/>
  <c r="P58" i="6"/>
  <c r="R58" i="6" s="1"/>
  <c r="P57" i="6"/>
  <c r="R57" i="6" s="1"/>
  <c r="H57" i="6"/>
  <c r="P73" i="6"/>
  <c r="H73" i="6"/>
  <c r="H80" i="6"/>
  <c r="P80" i="6"/>
  <c r="Q80" i="6" s="1"/>
  <c r="N48" i="6"/>
  <c r="N51" i="6"/>
  <c r="I57" i="5"/>
  <c r="I56" i="5"/>
  <c r="Q78" i="6"/>
  <c r="Q71" i="6"/>
  <c r="R71" i="6"/>
  <c r="Q58" i="6"/>
  <c r="Q75" i="6"/>
  <c r="R53" i="6"/>
  <c r="Q85" i="6"/>
  <c r="R77" i="6"/>
  <c r="R14" i="6"/>
  <c r="H6" i="6"/>
  <c r="J99" i="5"/>
  <c r="H99" i="5"/>
  <c r="J15" i="5"/>
  <c r="G55" i="5"/>
  <c r="I15" i="5"/>
  <c r="G6" i="6"/>
  <c r="F41" i="6"/>
  <c r="Q27" i="6"/>
  <c r="F81" i="6"/>
  <c r="P81" i="6"/>
  <c r="R27" i="6"/>
  <c r="Q15" i="6"/>
  <c r="M6" i="6"/>
  <c r="R13" i="6"/>
  <c r="R10" i="6"/>
  <c r="Q21" i="6"/>
  <c r="Q46" i="6"/>
  <c r="M12" i="6"/>
  <c r="R28" i="6"/>
  <c r="O41" i="6"/>
  <c r="Q42" i="6"/>
  <c r="Q40" i="6"/>
  <c r="R38" i="6"/>
  <c r="O33" i="6"/>
  <c r="Q28" i="6"/>
  <c r="R26" i="6"/>
  <c r="Q17" i="6"/>
  <c r="L12" i="6"/>
  <c r="Q9" i="6"/>
  <c r="R37" i="6"/>
  <c r="Q32" i="6"/>
  <c r="R8" i="6"/>
  <c r="Q10" i="6"/>
  <c r="R32" i="6"/>
  <c r="R15" i="6"/>
  <c r="Q38" i="6"/>
  <c r="R18" i="6"/>
  <c r="R50" i="6"/>
  <c r="Q50" i="6"/>
  <c r="G41" i="6"/>
  <c r="I41" i="6"/>
  <c r="R40" i="6"/>
  <c r="H33" i="6"/>
  <c r="Q36" i="6"/>
  <c r="C48" i="6"/>
  <c r="C51" i="6"/>
  <c r="O51" i="6" s="1"/>
  <c r="I33" i="6"/>
  <c r="F33" i="6"/>
  <c r="R34" i="6"/>
  <c r="Q31" i="6"/>
  <c r="R30" i="6"/>
  <c r="G12" i="6"/>
  <c r="Q26" i="6"/>
  <c r="Q24" i="6"/>
  <c r="R19" i="6"/>
  <c r="Q18" i="6"/>
  <c r="O12" i="6"/>
  <c r="R20" i="6"/>
  <c r="H41" i="6"/>
  <c r="R16" i="6"/>
  <c r="R42" i="6"/>
  <c r="J48" i="6"/>
  <c r="M41" i="6"/>
  <c r="Q61" i="6"/>
  <c r="R70" i="6"/>
  <c r="Q87" i="6"/>
  <c r="R66" i="6"/>
  <c r="P6" i="6"/>
  <c r="Q6" i="6"/>
  <c r="Q34" i="6"/>
  <c r="R80" i="6"/>
  <c r="Q72" i="6"/>
  <c r="R43" i="6"/>
  <c r="R31" i="6"/>
  <c r="L6" i="6"/>
  <c r="I12" i="6"/>
  <c r="H12" i="6"/>
  <c r="E48" i="6"/>
  <c r="P12" i="6"/>
  <c r="R12" i="6" s="1"/>
  <c r="F12" i="6"/>
  <c r="Q13" i="6"/>
  <c r="R7" i="6"/>
  <c r="Q8" i="6"/>
  <c r="I6" i="6"/>
  <c r="F6" i="6"/>
  <c r="N60" i="5"/>
  <c r="Q33" i="5"/>
  <c r="R33" i="5"/>
  <c r="R34" i="5"/>
  <c r="N31" i="5"/>
  <c r="R66" i="5"/>
  <c r="Q66" i="5"/>
  <c r="Q69" i="5"/>
  <c r="G60" i="5"/>
  <c r="R74" i="5"/>
  <c r="E54" i="5"/>
  <c r="E53" i="5"/>
  <c r="Q45" i="5"/>
  <c r="G43" i="5"/>
  <c r="R69" i="5"/>
  <c r="Q13" i="5"/>
  <c r="C53" i="5"/>
  <c r="M11" i="5"/>
  <c r="J26" i="5"/>
  <c r="M15" i="5"/>
  <c r="H26" i="5"/>
  <c r="Q63" i="5"/>
  <c r="Q80" i="5"/>
  <c r="Q78" i="5"/>
  <c r="R73" i="5"/>
  <c r="Q70" i="5"/>
  <c r="M31" i="5"/>
  <c r="Q56" i="5"/>
  <c r="Q49" i="5"/>
  <c r="M37" i="5"/>
  <c r="Q92" i="5"/>
  <c r="R93" i="5"/>
  <c r="P15" i="5"/>
  <c r="Q15" i="5" s="1"/>
  <c r="J11" i="5"/>
  <c r="N26" i="5"/>
  <c r="P43" i="5"/>
  <c r="Q91" i="5"/>
  <c r="R89" i="5"/>
  <c r="Q85" i="5"/>
  <c r="Q83" i="5"/>
  <c r="I55" i="5"/>
  <c r="Q58" i="5"/>
  <c r="H60" i="5"/>
  <c r="M60" i="5"/>
  <c r="H21" i="5"/>
  <c r="R47" i="5"/>
  <c r="P99" i="5"/>
  <c r="R23" i="5"/>
  <c r="Q62" i="5"/>
  <c r="N15" i="5"/>
  <c r="Q82" i="5"/>
  <c r="Q79" i="5"/>
  <c r="Q77" i="5"/>
  <c r="R63" i="5"/>
  <c r="R80" i="5"/>
  <c r="R78" i="5"/>
  <c r="R70" i="5"/>
  <c r="R91" i="5"/>
  <c r="R90" i="5"/>
  <c r="R65" i="5"/>
  <c r="Q89" i="5"/>
  <c r="R86" i="5"/>
  <c r="Q84" i="5"/>
  <c r="R75" i="5"/>
  <c r="Q73" i="5"/>
  <c r="R68" i="5"/>
  <c r="P60" i="5"/>
  <c r="F54" i="5"/>
  <c r="I60" i="5"/>
  <c r="I43" i="5"/>
  <c r="M26" i="5"/>
  <c r="L10" i="5"/>
  <c r="R77" i="5"/>
  <c r="Q64" i="5"/>
  <c r="J43" i="5"/>
  <c r="R97" i="5"/>
  <c r="R84" i="5"/>
  <c r="R85" i="5"/>
  <c r="R18" i="5"/>
  <c r="P21" i="5"/>
  <c r="R42" i="5"/>
  <c r="K10" i="5"/>
  <c r="G26" i="5"/>
  <c r="Q74" i="5"/>
  <c r="O50" i="5"/>
  <c r="R95" i="5"/>
  <c r="O15" i="5"/>
  <c r="Q75" i="5"/>
  <c r="M50" i="5"/>
  <c r="Q36" i="5"/>
  <c r="R40" i="5"/>
  <c r="Q23" i="5"/>
  <c r="Q17" i="5"/>
  <c r="Q25" i="5"/>
  <c r="R72" i="5"/>
  <c r="R59" i="5"/>
  <c r="Q81" i="5"/>
  <c r="R79" i="5"/>
  <c r="Q39" i="5"/>
  <c r="Q65" i="5"/>
  <c r="Q71" i="5"/>
  <c r="Q51" i="5"/>
  <c r="R51" i="5"/>
  <c r="R29" i="5"/>
  <c r="Q57" i="5"/>
  <c r="H37" i="5"/>
  <c r="E35" i="5"/>
  <c r="H50" i="5"/>
  <c r="G50" i="5"/>
  <c r="Q47" i="5"/>
  <c r="R88" i="5"/>
  <c r="Q88" i="5"/>
  <c r="Q87" i="5"/>
  <c r="R87" i="5"/>
  <c r="J21" i="5"/>
  <c r="I21" i="5"/>
  <c r="Q76" i="5"/>
  <c r="R76" i="5"/>
  <c r="R67" i="5"/>
  <c r="Q67" i="5"/>
  <c r="K35" i="5"/>
  <c r="N37" i="5"/>
  <c r="L54" i="5"/>
  <c r="L53" i="5" s="1"/>
  <c r="N55" i="5"/>
  <c r="P55" i="5"/>
  <c r="E10" i="5"/>
  <c r="E52" i="5" s="1"/>
  <c r="E94" i="5" s="1"/>
  <c r="Q34" i="5"/>
  <c r="G15" i="5"/>
  <c r="R62" i="5"/>
  <c r="Q68" i="5"/>
  <c r="R83" i="5"/>
  <c r="P50" i="5"/>
  <c r="G31" i="5"/>
  <c r="P31" i="5"/>
  <c r="F10" i="5"/>
  <c r="H31" i="5"/>
  <c r="R22" i="5"/>
  <c r="R12" i="5"/>
  <c r="R28" i="5"/>
  <c r="O21" i="5"/>
  <c r="O31" i="5"/>
  <c r="R71" i="5"/>
  <c r="Q38" i="5"/>
  <c r="J55" i="5"/>
  <c r="Q19" i="5"/>
  <c r="Q14" i="5"/>
  <c r="Q30" i="5"/>
  <c r="D54" i="5"/>
  <c r="D53" i="5" s="1"/>
  <c r="O60" i="5"/>
  <c r="R60" i="5" s="1"/>
  <c r="R64" i="5"/>
  <c r="J60" i="5"/>
  <c r="I31" i="5"/>
  <c r="R44" i="5"/>
  <c r="R14" i="5"/>
  <c r="R17" i="5"/>
  <c r="J31" i="5"/>
  <c r="D10" i="5"/>
  <c r="R27" i="5"/>
  <c r="R39" i="5"/>
  <c r="Q12" i="5"/>
  <c r="D35" i="5"/>
  <c r="O35" i="5" s="1"/>
  <c r="R30" i="5"/>
  <c r="Q41" i="6"/>
  <c r="R6" i="6"/>
  <c r="I48" i="6"/>
  <c r="Q12" i="6"/>
  <c r="J51" i="6"/>
  <c r="J88" i="6" s="1"/>
  <c r="O48" i="6"/>
  <c r="G48" i="6"/>
  <c r="H48" i="6"/>
  <c r="F48" i="6"/>
  <c r="E51" i="6"/>
  <c r="I51" i="6" s="1"/>
  <c r="R15" i="5"/>
  <c r="M10" i="5"/>
  <c r="O10" i="5"/>
  <c r="R31" i="5"/>
  <c r="G10" i="5"/>
  <c r="Q31" i="5"/>
  <c r="R99" i="5"/>
  <c r="Q21" i="5"/>
  <c r="R50" i="5"/>
  <c r="R55" i="5"/>
  <c r="Q55" i="5"/>
  <c r="Q60" i="5"/>
  <c r="J10" i="5"/>
  <c r="E88" i="6"/>
  <c r="G51" i="6"/>
  <c r="H51" i="6"/>
  <c r="O53" i="5"/>
  <c r="N53" i="5" l="1"/>
  <c r="P53" i="5"/>
  <c r="M53" i="5"/>
  <c r="K51" i="6"/>
  <c r="P48" i="6"/>
  <c r="M48" i="6"/>
  <c r="J54" i="5"/>
  <c r="I54" i="5"/>
  <c r="F53" i="5"/>
  <c r="G54" i="5"/>
  <c r="H54" i="5"/>
  <c r="M54" i="5"/>
  <c r="H10" i="5"/>
  <c r="J37" i="5"/>
  <c r="F35" i="5"/>
  <c r="F52" i="5" s="1"/>
  <c r="I37" i="5"/>
  <c r="G37" i="5"/>
  <c r="L35" i="5"/>
  <c r="P37" i="5"/>
  <c r="N21" i="5"/>
  <c r="Q29" i="6"/>
  <c r="R47" i="6"/>
  <c r="Q47" i="6"/>
  <c r="Q39" i="6"/>
  <c r="R39" i="6"/>
  <c r="O54" i="5"/>
  <c r="K52" i="5"/>
  <c r="K94" i="5" s="1"/>
  <c r="K101" i="5" s="1"/>
  <c r="L48" i="6"/>
  <c r="L51" i="6" s="1"/>
  <c r="L88" i="6" s="1"/>
  <c r="R49" i="6"/>
  <c r="R55" i="6"/>
  <c r="R54" i="6"/>
  <c r="Q54" i="6"/>
  <c r="R86" i="6"/>
  <c r="Q65" i="6"/>
  <c r="P11" i="5"/>
  <c r="I11" i="5"/>
  <c r="H11" i="5"/>
  <c r="G11" i="5"/>
  <c r="I10" i="5"/>
  <c r="R26" i="5"/>
  <c r="Q50" i="5"/>
  <c r="R21" i="5"/>
  <c r="N10" i="5"/>
  <c r="P10" i="5"/>
  <c r="R100" i="5"/>
  <c r="R62" i="6"/>
  <c r="Q73" i="6"/>
  <c r="R73" i="6"/>
  <c r="R69" i="6"/>
  <c r="R22" i="6"/>
  <c r="Q22" i="6"/>
  <c r="Q45" i="6"/>
  <c r="D88" i="6"/>
  <c r="F88" i="6" s="1"/>
  <c r="F51" i="6"/>
  <c r="Q99" i="5"/>
  <c r="P33" i="6"/>
  <c r="C101" i="5"/>
  <c r="Q96" i="5"/>
  <c r="R96" i="5"/>
  <c r="R52" i="6"/>
  <c r="Q24" i="5"/>
  <c r="R24" i="5"/>
  <c r="R46" i="5"/>
  <c r="Q46" i="5"/>
  <c r="R79" i="6"/>
  <c r="Q79" i="6"/>
  <c r="R56" i="6"/>
  <c r="Q56" i="6"/>
  <c r="Q44" i="6"/>
  <c r="R44" i="6"/>
  <c r="L33" i="6"/>
  <c r="M33" i="6"/>
  <c r="D52" i="5"/>
  <c r="Q48" i="5"/>
  <c r="R48" i="5"/>
  <c r="R16" i="5"/>
  <c r="N99" i="5"/>
  <c r="M99" i="5"/>
  <c r="Q84" i="6"/>
  <c r="R60" i="6"/>
  <c r="Q25" i="6"/>
  <c r="R25" i="6"/>
  <c r="O26" i="5"/>
  <c r="Q26" i="5" s="1"/>
  <c r="I26" i="5"/>
  <c r="R61" i="5"/>
  <c r="Q61" i="5"/>
  <c r="P54" i="5"/>
  <c r="N54" i="5"/>
  <c r="R68" i="6"/>
  <c r="M43" i="5"/>
  <c r="N43" i="5"/>
  <c r="O43" i="5"/>
  <c r="P51" i="6"/>
  <c r="F95" i="6"/>
  <c r="C88" i="6"/>
  <c r="O88" i="6" s="1"/>
  <c r="O11" i="5"/>
  <c r="M55" i="5"/>
  <c r="Q23" i="6"/>
  <c r="Q41" i="5"/>
  <c r="R32" i="5"/>
  <c r="R11" i="6"/>
  <c r="R35" i="6"/>
  <c r="Q57" i="6"/>
  <c r="R84" i="6"/>
  <c r="R59" i="6"/>
  <c r="Q98" i="5"/>
  <c r="J52" i="5" l="1"/>
  <c r="G52" i="5"/>
  <c r="I52" i="5"/>
  <c r="H52" i="5"/>
  <c r="Q54" i="5"/>
  <c r="R54" i="5"/>
  <c r="Q33" i="6"/>
  <c r="R33" i="6"/>
  <c r="R11" i="5"/>
  <c r="Q11" i="5"/>
  <c r="I88" i="6"/>
  <c r="G88" i="6"/>
  <c r="R37" i="5"/>
  <c r="Q37" i="5"/>
  <c r="K88" i="6"/>
  <c r="M51" i="6"/>
  <c r="H88" i="6"/>
  <c r="L52" i="5"/>
  <c r="N35" i="5"/>
  <c r="M35" i="5"/>
  <c r="P35" i="5"/>
  <c r="R43" i="5"/>
  <c r="Q43" i="5"/>
  <c r="Q53" i="5"/>
  <c r="R53" i="5"/>
  <c r="O52" i="5"/>
  <c r="D94" i="5"/>
  <c r="J35" i="5"/>
  <c r="H35" i="5"/>
  <c r="G35" i="5"/>
  <c r="I35" i="5"/>
  <c r="Q48" i="6"/>
  <c r="R48" i="6"/>
  <c r="R51" i="6"/>
  <c r="Q51" i="6"/>
  <c r="R10" i="5"/>
  <c r="Q10" i="5"/>
  <c r="J53" i="5"/>
  <c r="H53" i="5"/>
  <c r="G53" i="5"/>
  <c r="I53" i="5"/>
  <c r="F94" i="5"/>
  <c r="M88" i="6" l="1"/>
  <c r="P88" i="6"/>
  <c r="D101" i="5"/>
  <c r="O101" i="5" s="1"/>
  <c r="O94" i="5"/>
  <c r="Q35" i="5"/>
  <c r="R35" i="5"/>
  <c r="J94" i="5"/>
  <c r="F101" i="5"/>
  <c r="G94" i="5"/>
  <c r="I94" i="5"/>
  <c r="H94" i="5"/>
  <c r="M52" i="5"/>
  <c r="P52" i="5"/>
  <c r="N52" i="5"/>
  <c r="L94" i="5"/>
  <c r="R52" i="5" l="1"/>
  <c r="Q52" i="5"/>
  <c r="R88" i="6"/>
  <c r="Q88" i="6"/>
  <c r="N94" i="5"/>
  <c r="M94" i="5"/>
  <c r="L101" i="5"/>
  <c r="P94" i="5"/>
  <c r="H101" i="5"/>
  <c r="J101" i="5"/>
  <c r="I101" i="5"/>
  <c r="N101" i="5" l="1"/>
  <c r="M101" i="5"/>
  <c r="P101" i="5"/>
  <c r="R94" i="5"/>
  <c r="Q94" i="5"/>
  <c r="Q101" i="5" l="1"/>
  <c r="R101" i="5"/>
</calcChain>
</file>

<file path=xl/sharedStrings.xml><?xml version="1.0" encoding="utf-8"?>
<sst xmlns="http://schemas.openxmlformats.org/spreadsheetml/2006/main" count="331" uniqueCount="289">
  <si>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</si>
  <si>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</si>
  <si>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</si>
  <si>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</si>
  <si>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</si>
  <si>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</si>
  <si>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</si>
  <si>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</si>
  <si>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</si>
  <si>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</si>
  <si>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</si>
  <si>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</si>
  <si>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</si>
  <si>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</si>
  <si>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</si>
  <si>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</si>
  <si>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</si>
  <si>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</si>
  <si>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</si>
  <si>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</si>
  <si>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</si>
  <si>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</si>
  <si>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</si>
  <si>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</si>
  <si>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</si>
  <si>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</si>
  <si>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</si>
  <si>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</si>
  <si>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</si>
  <si>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</si>
  <si>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</si>
  <si>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</si>
  <si>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</si>
  <si>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</si>
  <si>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</si>
  <si>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</si>
  <si>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</si>
  <si>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</si>
  <si>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</si>
  <si>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</si>
  <si>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</si>
  <si>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</si>
  <si>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</si>
  <si>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</si>
  <si>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</si>
  <si>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</si>
  <si>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</si>
  <si>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</si>
  <si>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</si>
  <si>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</si>
  <si>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</si>
  <si>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</si>
  <si>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</si>
  <si>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</si>
  <si>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</si>
  <si>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</si>
  <si>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</si>
  <si>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</si>
  <si>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</si>
  <si>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</si>
  <si>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</si>
  <si>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</si>
  <si>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</si>
  <si>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</si>
  <si>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</si>
  <si>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</si>
  <si>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</si>
  <si>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</si>
  <si>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</si>
  <si>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</si>
  <si>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</si>
  <si>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</si>
  <si>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</si>
  <si>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</si>
  <si>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</si>
  <si>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</si>
  <si>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</si>
  <si>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</si>
  <si>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</si>
  <si>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</si>
  <si>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 xml:space="preserve">Застверджено місцевими радами на 2005 рік 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</si>
  <si>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</si>
  <si>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</si>
  <si>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</si>
  <si>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</si>
  <si>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</si>
  <si>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</si>
  <si>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</si>
  <si>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</si>
  <si>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</si>
  <si>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</si>
  <si>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</si>
  <si>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</si>
  <si>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</si>
  <si>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</si>
  <si>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</si>
  <si>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</si>
  <si>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</si>
  <si>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</si>
  <si>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</si>
  <si>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</si>
  <si>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</si>
  <si>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</si>
  <si>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</si>
  <si>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</si>
  <si>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</si>
  <si>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</si>
  <si>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</si>
  <si>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</si>
  <si>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</si>
  <si>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</si>
  <si>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</si>
  <si>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</si>
  <si>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</si>
  <si>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</si>
  <si>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</si>
  <si>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</si>
  <si>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</si>
  <si>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</si>
  <si>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</si>
  <si>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</si>
  <si>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3180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</si>
  <si>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</si>
  <si>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</si>
  <si>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</si>
  <si>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</si>
  <si>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</si>
  <si>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</si>
  <si>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</si>
  <si>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</si>
  <si>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</si>
  <si>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</si>
  <si>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</si>
  <si>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</si>
  <si>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</si>
  <si>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</si>
  <si>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</si>
  <si>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</si>
  <si>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</si>
  <si>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</si>
  <si>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</si>
  <si>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</si>
  <si>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</si>
  <si>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</si>
  <si>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</si>
  <si>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</si>
  <si>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</si>
  <si>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</si>
  <si>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</si>
  <si>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</si>
  <si>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</si>
  <si>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</si>
  <si>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</si>
  <si>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</si>
  <si>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</si>
  <si>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</si>
  <si>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</si>
  <si>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</si>
  <si>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</si>
  <si>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</si>
  <si>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</si>
  <si>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</si>
  <si>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</si>
  <si>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</si>
  <si>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</si>
  <si>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</si>
  <si>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</si>
  <si>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</si>
  <si>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</si>
  <si>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</si>
  <si>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</si>
  <si>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</si>
  <si>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</si>
  <si>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</si>
  <si>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</si>
  <si>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</si>
  <si>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</si>
  <si>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</si>
  <si>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</si>
  <si>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</si>
  <si>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</si>
  <si>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</si>
  <si>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</si>
  <si>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</si>
  <si>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</si>
  <si>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</si>
  <si>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</si>
  <si>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</si>
  <si>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</si>
  <si>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Відхилення  (+;-)</t>
  </si>
  <si>
    <t>Податок та збір на доходи фізичних осіб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</si>
  <si>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</si>
  <si>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41033900</t>
  </si>
  <si>
    <t>41034400</t>
  </si>
  <si>
    <t>41035400</t>
  </si>
  <si>
    <t>41037300</t>
  </si>
  <si>
    <t>Освітня субвенція з державного бюджету місцевим бюджетам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</si>
  <si>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</si>
  <si>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</si>
  <si>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</si>
  <si>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</si>
  <si>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</si>
  <si>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</si>
  <si>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</si>
  <si>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</si>
  <si>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</si>
  <si>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</si>
  <si>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</si>
  <si>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</si>
  <si>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</si>
  <si>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</si>
  <si>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</si>
  <si>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</si>
  <si>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</si>
  <si>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</si>
  <si>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</si>
  <si>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</si>
  <si>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</si>
  <si>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</si>
  <si>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</si>
  <si>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7200</t>
  </si>
  <si>
    <t>Газове господарство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</si>
  <si>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</si>
  <si>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</si>
  <si>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</si>
  <si>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</si>
  <si>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</si>
  <si>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</si>
  <si>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</si>
  <si>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</si>
  <si>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</si>
  <si>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</si>
  <si>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</si>
  <si>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</si>
  <si>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</si>
  <si>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</si>
  <si>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</si>
  <si>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</si>
  <si>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</si>
  <si>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</si>
  <si>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</si>
  <si>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</si>
  <si>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41021300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</si>
  <si>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</si>
  <si>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</si>
  <si>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</si>
  <si>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</si>
  <si>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</si>
  <si>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</si>
  <si>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</si>
  <si>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</si>
  <si>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</si>
  <si>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Регіональний розвиток та інші інвестиційні проекти</t>
  </si>
  <si>
    <t>Транспорт та транспортна інфраструктура, дорожнє господарство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</si>
  <si>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</si>
  <si>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</si>
  <si>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</si>
  <si>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</si>
  <si>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</si>
  <si>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</si>
  <si>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</si>
  <si>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 на 2025 рік із урахуванням змін</t>
  </si>
  <si>
    <t>Затверджено на 2025 рік із урахуванням змін (кошторисні призначення)</t>
  </si>
  <si>
    <t>Затверджено   на 2025 рік з урахуванням змін</t>
  </si>
  <si>
    <t>Затверджено  на 2025 рік із урахуванням змін (кошторисні призначення)</t>
  </si>
  <si>
    <t>Затверджено  на 2025 рік з урахуванням змін (кошторисні призначення)</t>
  </si>
  <si>
    <t>41033500</t>
  </si>
  <si>
    <t>41033600</t>
  </si>
  <si>
    <t>41033800</t>
  </si>
  <si>
    <t>41032800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</si>
  <si>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</si>
  <si>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</si>
  <si>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</si>
  <si>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</si>
  <si>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</si>
  <si>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</si>
  <si>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</si>
  <si>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проектів в рамках Програми відновлення України ІІІ</t>
  </si>
  <si>
    <t>41038800</t>
  </si>
  <si>
    <t>за січень-жовтень 2025 року</t>
  </si>
  <si>
    <t>План на січень-жовтень 2025 року</t>
  </si>
  <si>
    <t>Відхилення на січень-жовтень 2025 року (+/-)</t>
  </si>
  <si>
    <t xml:space="preserve">Процент виконання до плану на січень-жовтень 2025 року </t>
  </si>
  <si>
    <t>Відхилення до плану на січень-жовтень 2025 року (+/-)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</si>
  <si>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</si>
  <si>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</si>
  <si>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41032300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</si>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</sst>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  <numFmt numFmtId="212" formatCode="#,##0.000"/>
  </numFmts>
  <fonts count="7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4"/>
      <name val="Times New Roman"/>
      <family val="1"/>
      <charset val="204"/>
    </font>
    <font>
      <sz val="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55" fillId="0" borderId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9" fontId="1" fillId="0" borderId="0" applyFont="0" applyFill="0" applyBorder="0" applyAlignment="0" applyProtection="0"/>
    <xf numFmtId="0" fontId="54" fillId="4" borderId="0" applyNumberFormat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/>
    <xf numFmtId="0" fontId="63" fillId="0" borderId="0"/>
    <xf numFmtId="0" fontId="64" fillId="0" borderId="0"/>
    <xf numFmtId="0" fontId="65" fillId="0" borderId="0"/>
    <xf numFmtId="0" fontId="67" fillId="0" borderId="0"/>
    <xf numFmtId="0" fontId="68" fillId="0" borderId="0"/>
    <xf numFmtId="0" fontId="31" fillId="0" borderId="0"/>
    <xf numFmtId="0" fontId="71" fillId="0" borderId="0"/>
    <xf numFmtId="0" fontId="52" fillId="0" borderId="5" applyNumberFormat="0" applyFill="0" applyAlignment="0" applyProtection="0"/>
    <xf numFmtId="0" fontId="49" fillId="20" borderId="6" applyNumberFormat="0" applyAlignment="0" applyProtection="0"/>
    <xf numFmtId="0" fontId="50" fillId="0" borderId="0" applyNumberFormat="0" applyFill="0" applyBorder="0" applyAlignment="0" applyProtection="0"/>
    <xf numFmtId="0" fontId="72" fillId="0" borderId="0"/>
    <xf numFmtId="0" fontId="55" fillId="0" borderId="0"/>
    <xf numFmtId="0" fontId="62" fillId="0" borderId="0"/>
    <xf numFmtId="0" fontId="71" fillId="0" borderId="0"/>
    <xf numFmtId="0" fontId="57" fillId="0" borderId="0"/>
    <xf numFmtId="0" fontId="2" fillId="0" borderId="0"/>
    <xf numFmtId="0" fontId="3" fillId="0" borderId="0"/>
    <xf numFmtId="0" fontId="3" fillId="0" borderId="0"/>
    <xf numFmtId="0" fontId="43" fillId="22" borderId="7" applyNumberFormat="0" applyFont="0" applyAlignment="0" applyProtection="0"/>
    <xf numFmtId="0" fontId="62" fillId="22" borderId="7" applyNumberFormat="0" applyFont="0" applyAlignment="0" applyProtection="0"/>
    <xf numFmtId="0" fontId="51" fillId="21" borderId="0" applyNumberFormat="0" applyBorder="0" applyAlignment="0" applyProtection="0"/>
    <xf numFmtId="0" fontId="56" fillId="0" borderId="0"/>
    <xf numFmtId="0" fontId="53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70">
    <xf numFmtId="0" fontId="0" fillId="0" borderId="0" xfId="0"/>
    <xf numFmtId="0" fontId="8" fillId="0" borderId="0" xfId="67" applyFont="1" applyFill="1" applyProtection="1"/>
    <xf numFmtId="0" fontId="5" fillId="0" borderId="0" xfId="67" applyFont="1" applyFill="1" applyAlignment="1" applyProtection="1">
      <alignment horizontal="left" vertical="center"/>
    </xf>
    <xf numFmtId="0" fontId="10" fillId="0" borderId="0" xfId="67" applyFont="1" applyProtection="1"/>
    <xf numFmtId="0" fontId="11" fillId="0" borderId="8" xfId="67" applyFont="1" applyBorder="1" applyAlignment="1" applyProtection="1">
      <alignment horizontal="center" vertical="center"/>
    </xf>
    <xf numFmtId="0" fontId="8" fillId="0" borderId="0" xfId="67" applyFont="1" applyProtection="1"/>
    <xf numFmtId="0" fontId="6" fillId="0" borderId="8" xfId="67" applyFont="1" applyBorder="1" applyAlignment="1" applyProtection="1">
      <alignment horizontal="center" vertical="center" wrapText="1"/>
    </xf>
    <xf numFmtId="191" fontId="9" fillId="0" borderId="8" xfId="67" applyNumberFormat="1" applyFont="1" applyBorder="1" applyProtection="1">
      <protection locked="0"/>
    </xf>
    <xf numFmtId="0" fontId="6" fillId="23" borderId="8" xfId="67" applyFont="1" applyFill="1" applyBorder="1" applyAlignment="1" applyProtection="1">
      <alignment horizontal="center" vertical="center"/>
    </xf>
    <xf numFmtId="0" fontId="6" fillId="23" borderId="8" xfId="67" applyFont="1" applyFill="1" applyBorder="1" applyAlignment="1" applyProtection="1">
      <alignment horizontal="center" vertical="center" wrapText="1"/>
    </xf>
    <xf numFmtId="191" fontId="6" fillId="23" borderId="8" xfId="67" applyNumberFormat="1" applyFont="1" applyFill="1" applyBorder="1" applyProtection="1"/>
    <xf numFmtId="0" fontId="11" fillId="0" borderId="0" xfId="0" applyFont="1" applyProtection="1"/>
    <xf numFmtId="0" fontId="2" fillId="0" borderId="0" xfId="67" applyFont="1" applyProtection="1"/>
    <xf numFmtId="0" fontId="10" fillId="0" borderId="8" xfId="67" applyFont="1" applyBorder="1" applyAlignment="1" applyProtection="1">
      <alignment horizontal="center" vertical="center"/>
    </xf>
    <xf numFmtId="191" fontId="13" fillId="0" borderId="8" xfId="67" applyNumberFormat="1" applyFont="1" applyBorder="1" applyProtection="1">
      <protection locked="0"/>
    </xf>
    <xf numFmtId="49" fontId="11" fillId="0" borderId="8" xfId="67" applyNumberFormat="1" applyFont="1" applyBorder="1" applyAlignment="1" applyProtection="1">
      <alignment horizontal="center" vertical="top" wrapText="1"/>
    </xf>
    <xf numFmtId="0" fontId="11" fillId="0" borderId="8" xfId="67" applyFont="1" applyBorder="1" applyAlignment="1" applyProtection="1">
      <alignment horizontal="center" vertical="top" wrapText="1"/>
    </xf>
    <xf numFmtId="0" fontId="7" fillId="0" borderId="8" xfId="67" applyFont="1" applyBorder="1" applyAlignment="1" applyProtection="1">
      <alignment vertical="center" wrapText="1"/>
    </xf>
    <xf numFmtId="0" fontId="18" fillId="0" borderId="0" xfId="67" applyFont="1" applyAlignment="1" applyProtection="1"/>
    <xf numFmtId="0" fontId="19" fillId="0" borderId="0" xfId="67" applyFont="1" applyFill="1" applyAlignment="1" applyProtection="1"/>
    <xf numFmtId="0" fontId="17" fillId="0" borderId="0" xfId="68" applyFont="1" applyAlignment="1" applyProtection="1"/>
    <xf numFmtId="0" fontId="16" fillId="0" borderId="0" xfId="67" applyFont="1" applyFill="1" applyAlignment="1" applyProtection="1"/>
    <xf numFmtId="0" fontId="21" fillId="0" borderId="0" xfId="67" applyFont="1" applyFill="1" applyProtection="1"/>
    <xf numFmtId="0" fontId="21" fillId="0" borderId="0" xfId="67" applyFont="1" applyProtection="1"/>
    <xf numFmtId="0" fontId="22" fillId="0" borderId="0" xfId="0" applyFont="1" applyProtection="1"/>
    <xf numFmtId="0" fontId="24" fillId="0" borderId="0" xfId="67" applyFont="1" applyProtection="1"/>
    <xf numFmtId="200" fontId="24" fillId="0" borderId="0" xfId="67" applyNumberFormat="1" applyFont="1" applyProtection="1"/>
    <xf numFmtId="0" fontId="8" fillId="0" borderId="0" xfId="67" applyFont="1" applyAlignment="1" applyProtection="1">
      <alignment horizontal="center"/>
    </xf>
    <xf numFmtId="0" fontId="26" fillId="0" borderId="0" xfId="67" applyFont="1" applyProtection="1"/>
    <xf numFmtId="0" fontId="6" fillId="0" borderId="9" xfId="67" applyFont="1" applyFill="1" applyBorder="1" applyAlignment="1" applyProtection="1">
      <alignment horizontal="center" wrapText="1"/>
    </xf>
    <xf numFmtId="0" fontId="8" fillId="0" borderId="0" xfId="67" applyFont="1" applyAlignment="1" applyProtection="1">
      <alignment wrapText="1"/>
    </xf>
    <xf numFmtId="49" fontId="11" fillId="0" borderId="10" xfId="67" applyNumberFormat="1" applyFont="1" applyBorder="1" applyAlignment="1" applyProtection="1">
      <alignment horizontal="center" vertical="top" wrapText="1"/>
    </xf>
    <xf numFmtId="191" fontId="8" fillId="0" borderId="0" xfId="67" applyNumberFormat="1" applyFont="1" applyBorder="1" applyAlignment="1" applyProtection="1">
      <alignment wrapText="1"/>
    </xf>
    <xf numFmtId="191" fontId="8" fillId="0" borderId="0" xfId="67" applyNumberFormat="1" applyFont="1" applyBorder="1" applyAlignment="1" applyProtection="1">
      <alignment horizontal="center"/>
    </xf>
    <xf numFmtId="191" fontId="8" fillId="0" borderId="0" xfId="67" applyNumberFormat="1" applyFont="1" applyBorder="1" applyAlignment="1" applyProtection="1">
      <alignment horizontal="center" vertical="center" wrapText="1"/>
    </xf>
    <xf numFmtId="191" fontId="8" fillId="0" borderId="0" xfId="67" applyNumberFormat="1" applyFont="1" applyAlignment="1" applyProtection="1">
      <alignment wrapText="1"/>
    </xf>
    <xf numFmtId="191" fontId="8" fillId="0" borderId="0" xfId="67" applyNumberFormat="1" applyFont="1" applyAlignment="1" applyProtection="1">
      <alignment horizontal="center"/>
    </xf>
    <xf numFmtId="191" fontId="6" fillId="0" borderId="0" xfId="67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7" applyNumberFormat="1" applyFont="1" applyFill="1" applyBorder="1" applyProtection="1">
      <protection locked="0"/>
    </xf>
    <xf numFmtId="191" fontId="8" fillId="0" borderId="0" xfId="67" applyNumberFormat="1" applyFont="1" applyBorder="1" applyProtection="1"/>
    <xf numFmtId="191" fontId="8" fillId="0" borderId="0" xfId="67" applyNumberFormat="1" applyFont="1" applyProtection="1"/>
    <xf numFmtId="0" fontId="6" fillId="0" borderId="0" xfId="67" applyFont="1" applyFill="1" applyAlignment="1" applyProtection="1">
      <alignment horizontal="center" wrapText="1"/>
    </xf>
    <xf numFmtId="2" fontId="8" fillId="0" borderId="0" xfId="67" applyNumberFormat="1" applyFont="1" applyFill="1" applyProtection="1"/>
    <xf numFmtId="200" fontId="6" fillId="0" borderId="0" xfId="69" applyNumberFormat="1" applyFont="1" applyAlignment="1" applyProtection="1">
      <alignment horizontal="center"/>
    </xf>
    <xf numFmtId="191" fontId="27" fillId="0" borderId="0" xfId="67" applyNumberFormat="1" applyFont="1" applyFill="1" applyBorder="1" applyProtection="1"/>
    <xf numFmtId="191" fontId="28" fillId="0" borderId="0" xfId="67" applyNumberFormat="1" applyFont="1" applyFill="1" applyBorder="1" applyProtection="1"/>
    <xf numFmtId="0" fontId="24" fillId="0" borderId="0" xfId="67" applyFont="1" applyFill="1" applyProtection="1"/>
    <xf numFmtId="0" fontId="2" fillId="0" borderId="0" xfId="67" applyFont="1" applyFill="1" applyProtection="1"/>
    <xf numFmtId="0" fontId="23" fillId="0" borderId="0" xfId="67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7" applyFont="1" applyFill="1" applyBorder="1" applyAlignment="1" applyProtection="1">
      <alignment horizontal="centerContinuous" vertical="center" wrapText="1"/>
    </xf>
    <xf numFmtId="0" fontId="11" fillId="0" borderId="11" xfId="67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7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7" applyFont="1" applyFill="1" applyProtection="1"/>
    <xf numFmtId="0" fontId="11" fillId="0" borderId="8" xfId="67" applyFont="1" applyFill="1" applyBorder="1" applyAlignment="1" applyProtection="1">
      <alignment horizontal="center" vertical="center" wrapText="1"/>
    </xf>
    <xf numFmtId="49" fontId="4" fillId="0" borderId="8" xfId="67" applyNumberFormat="1" applyFont="1" applyFill="1" applyBorder="1" applyAlignment="1" applyProtection="1">
      <alignment horizontal="center"/>
    </xf>
    <xf numFmtId="49" fontId="25" fillId="0" borderId="8" xfId="67" applyNumberFormat="1" applyFont="1" applyFill="1" applyBorder="1" applyAlignment="1" applyProtection="1">
      <alignment horizontal="center"/>
    </xf>
    <xf numFmtId="49" fontId="25" fillId="0" borderId="8" xfId="67" applyNumberFormat="1" applyFont="1" applyFill="1" applyBorder="1" applyAlignment="1" applyProtection="1">
      <alignment horizontal="center" vertical="center" wrapText="1"/>
    </xf>
    <xf numFmtId="49" fontId="25" fillId="24" borderId="8" xfId="67" applyNumberFormat="1" applyFont="1" applyFill="1" applyBorder="1" applyAlignment="1" applyProtection="1">
      <alignment horizontal="center"/>
    </xf>
    <xf numFmtId="49" fontId="34" fillId="0" borderId="8" xfId="67" applyNumberFormat="1" applyFont="1" applyFill="1" applyBorder="1" applyAlignment="1" applyProtection="1">
      <alignment horizontal="center" vertical="center" wrapText="1"/>
    </xf>
    <xf numFmtId="49" fontId="25" fillId="23" borderId="8" xfId="67" applyNumberFormat="1" applyFont="1" applyFill="1" applyBorder="1" applyAlignment="1" applyProtection="1">
      <alignment horizontal="center"/>
    </xf>
    <xf numFmtId="49" fontId="25" fillId="0" borderId="8" xfId="67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7" applyFont="1" applyFill="1" applyBorder="1" applyProtection="1">
      <protection locked="0"/>
    </xf>
    <xf numFmtId="200" fontId="32" fillId="23" borderId="8" xfId="67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7" applyNumberFormat="1" applyFont="1" applyFill="1" applyProtection="1"/>
    <xf numFmtId="49" fontId="25" fillId="25" borderId="8" xfId="67" applyNumberFormat="1" applyFont="1" applyFill="1" applyBorder="1" applyAlignment="1" applyProtection="1">
      <alignment horizontal="center" vertical="center" wrapText="1"/>
    </xf>
    <xf numFmtId="0" fontId="23" fillId="25" borderId="0" xfId="67" applyFont="1" applyFill="1" applyProtection="1"/>
    <xf numFmtId="0" fontId="24" fillId="25" borderId="0" xfId="67" applyFont="1" applyFill="1" applyProtection="1"/>
    <xf numFmtId="0" fontId="2" fillId="25" borderId="0" xfId="67" applyFont="1" applyFill="1" applyProtection="1"/>
    <xf numFmtId="49" fontId="11" fillId="25" borderId="8" xfId="67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7" applyFont="1" applyFill="1" applyProtection="1"/>
    <xf numFmtId="191" fontId="27" fillId="25" borderId="0" xfId="67" applyNumberFormat="1" applyFont="1" applyFill="1" applyBorder="1" applyProtection="1"/>
    <xf numFmtId="0" fontId="8" fillId="25" borderId="0" xfId="67" applyFont="1" applyFill="1" applyProtection="1"/>
    <xf numFmtId="0" fontId="6" fillId="23" borderId="8" xfId="67" applyNumberFormat="1" applyFont="1" applyFill="1" applyBorder="1" applyAlignment="1" applyProtection="1">
      <alignment horizontal="center"/>
    </xf>
    <xf numFmtId="191" fontId="28" fillId="25" borderId="0" xfId="67" applyNumberFormat="1" applyFont="1" applyFill="1" applyBorder="1" applyProtection="1"/>
    <xf numFmtId="0" fontId="6" fillId="0" borderId="0" xfId="67" applyFont="1" applyFill="1" applyProtection="1"/>
    <xf numFmtId="0" fontId="4" fillId="0" borderId="0" xfId="0" applyFont="1" applyFill="1" applyBorder="1" applyAlignment="1" applyProtection="1">
      <alignment vertical="center"/>
    </xf>
    <xf numFmtId="200" fontId="8" fillId="0" borderId="0" xfId="67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7" applyNumberFormat="1" applyFont="1" applyBorder="1" applyProtection="1">
      <protection locked="0"/>
    </xf>
    <xf numFmtId="200" fontId="6" fillId="0" borderId="8" xfId="67" applyNumberFormat="1" applyFont="1" applyFill="1" applyBorder="1" applyProtection="1"/>
    <xf numFmtId="200" fontId="13" fillId="0" borderId="8" xfId="67" applyNumberFormat="1" applyFont="1" applyBorder="1" applyProtection="1"/>
    <xf numFmtId="200" fontId="11" fillId="0" borderId="8" xfId="67" applyNumberFormat="1" applyFont="1" applyBorder="1" applyProtection="1"/>
    <xf numFmtId="200" fontId="8" fillId="0" borderId="8" xfId="67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7" applyNumberFormat="1" applyFont="1" applyFill="1" applyBorder="1" applyProtection="1"/>
    <xf numFmtId="200" fontId="12" fillId="23" borderId="8" xfId="67" applyNumberFormat="1" applyFont="1" applyFill="1" applyBorder="1" applyProtection="1"/>
    <xf numFmtId="200" fontId="8" fillId="0" borderId="0" xfId="67" applyNumberFormat="1" applyFont="1" applyBorder="1" applyProtection="1"/>
    <xf numFmtId="0" fontId="5" fillId="0" borderId="8" xfId="67" applyFont="1" applyFill="1" applyBorder="1" applyAlignment="1" applyProtection="1">
      <alignment horizontal="center" vertical="center" wrapText="1"/>
    </xf>
    <xf numFmtId="191" fontId="5" fillId="0" borderId="8" xfId="67" applyNumberFormat="1" applyFont="1" applyFill="1" applyBorder="1" applyProtection="1"/>
    <xf numFmtId="0" fontId="36" fillId="0" borderId="8" xfId="67" applyFont="1" applyFill="1" applyBorder="1" applyAlignment="1" applyProtection="1">
      <alignment vertical="center" wrapText="1"/>
    </xf>
    <xf numFmtId="191" fontId="36" fillId="0" borderId="8" xfId="67" applyNumberFormat="1" applyFont="1" applyFill="1" applyBorder="1" applyProtection="1">
      <protection locked="0"/>
    </xf>
    <xf numFmtId="191" fontId="5" fillId="0" borderId="8" xfId="67" applyNumberFormat="1" applyFont="1" applyFill="1" applyBorder="1" applyProtection="1">
      <protection locked="0"/>
    </xf>
    <xf numFmtId="191" fontId="37" fillId="0" borderId="8" xfId="67" applyNumberFormat="1" applyFont="1" applyFill="1" applyBorder="1" applyProtection="1">
      <protection locked="0"/>
    </xf>
    <xf numFmtId="0" fontId="5" fillId="25" borderId="8" xfId="67" applyFont="1" applyFill="1" applyBorder="1" applyAlignment="1" applyProtection="1">
      <alignment horizontal="center" vertical="center" wrapText="1"/>
    </xf>
    <xf numFmtId="191" fontId="5" fillId="25" borderId="8" xfId="67" applyNumberFormat="1" applyFont="1" applyFill="1" applyBorder="1" applyProtection="1">
      <protection locked="0"/>
    </xf>
    <xf numFmtId="191" fontId="35" fillId="0" borderId="8" xfId="67" applyNumberFormat="1" applyFont="1" applyFill="1" applyBorder="1" applyProtection="1">
      <protection locked="0"/>
    </xf>
    <xf numFmtId="191" fontId="35" fillId="25" borderId="8" xfId="67" applyNumberFormat="1" applyFont="1" applyFill="1" applyBorder="1" applyProtection="1">
      <protection locked="0"/>
    </xf>
    <xf numFmtId="0" fontId="5" fillId="23" borderId="8" xfId="67" applyFont="1" applyFill="1" applyBorder="1" applyAlignment="1" applyProtection="1">
      <alignment horizontal="center" vertical="center" wrapText="1"/>
    </xf>
    <xf numFmtId="191" fontId="5" fillId="23" borderId="8" xfId="67" applyNumberFormat="1" applyFont="1" applyFill="1" applyBorder="1" applyProtection="1"/>
    <xf numFmtId="191" fontId="38" fillId="0" borderId="8" xfId="0" applyNumberFormat="1" applyFont="1" applyFill="1" applyBorder="1" applyAlignment="1">
      <alignment vertical="center"/>
    </xf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5" fillId="0" borderId="8" xfId="67" applyFont="1" applyFill="1" applyBorder="1" applyAlignment="1" applyProtection="1">
      <alignment horizontal="center" vertical="center" wrapText="1"/>
    </xf>
    <xf numFmtId="200" fontId="5" fillId="23" borderId="8" xfId="67" applyNumberFormat="1" applyFont="1" applyFill="1" applyBorder="1" applyAlignment="1" applyProtection="1">
      <alignment horizontal="left"/>
    </xf>
    <xf numFmtId="0" fontId="5" fillId="0" borderId="8" xfId="67" applyFont="1" applyFill="1" applyBorder="1" applyAlignment="1" applyProtection="1">
      <alignment horizontal="left" wrapText="1"/>
    </xf>
    <xf numFmtId="0" fontId="40" fillId="0" borderId="8" xfId="67" applyFont="1" applyFill="1" applyBorder="1" applyAlignment="1" applyProtection="1">
      <alignment vertical="center" wrapText="1"/>
    </xf>
    <xf numFmtId="0" fontId="5" fillId="0" borderId="8" xfId="67" applyFont="1" applyFill="1" applyBorder="1" applyAlignment="1" applyProtection="1">
      <alignment horizontal="left"/>
    </xf>
    <xf numFmtId="0" fontId="5" fillId="0" borderId="8" xfId="67" applyFont="1" applyFill="1" applyBorder="1" applyAlignment="1" applyProtection="1">
      <alignment horizontal="left" vertical="center" wrapText="1"/>
    </xf>
    <xf numFmtId="0" fontId="38" fillId="0" borderId="8" xfId="67" applyFont="1" applyFill="1" applyBorder="1" applyAlignment="1" applyProtection="1">
      <alignment horizontal="left" vertical="center" wrapText="1"/>
    </xf>
    <xf numFmtId="0" fontId="38" fillId="25" borderId="8" xfId="67" applyFont="1" applyFill="1" applyBorder="1" applyAlignment="1" applyProtection="1">
      <alignment horizontal="left" vertical="center" wrapText="1"/>
    </xf>
    <xf numFmtId="0" fontId="40" fillId="0" borderId="8" xfId="67" applyFont="1" applyFill="1" applyBorder="1" applyAlignment="1" applyProtection="1">
      <alignment horizontal="left" vertical="center" wrapText="1"/>
    </xf>
    <xf numFmtId="0" fontId="38" fillId="24" borderId="8" xfId="67" applyFont="1" applyFill="1" applyBorder="1" applyAlignment="1" applyProtection="1">
      <alignment horizontal="center" vertical="center" wrapText="1"/>
    </xf>
    <xf numFmtId="0" fontId="38" fillId="23" borderId="8" xfId="67" applyFont="1" applyFill="1" applyBorder="1" applyAlignment="1" applyProtection="1">
      <alignment horizontal="center" vertical="center" wrapText="1"/>
    </xf>
    <xf numFmtId="0" fontId="38" fillId="0" borderId="8" xfId="67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left" vertical="center" wrapText="1"/>
    </xf>
    <xf numFmtId="0" fontId="36" fillId="0" borderId="8" xfId="0" applyFont="1" applyFill="1" applyBorder="1" applyAlignment="1" applyProtection="1">
      <alignment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6" fillId="25" borderId="8" xfId="0" applyNumberFormat="1" applyFont="1" applyFill="1" applyBorder="1" applyAlignment="1">
      <alignment horizontal="left" vertical="center" wrapText="1"/>
    </xf>
    <xf numFmtId="0" fontId="36" fillId="0" borderId="8" xfId="0" applyNumberFormat="1" applyFont="1" applyFill="1" applyBorder="1" applyAlignment="1">
      <alignment horizontal="left" vertical="center" wrapText="1"/>
    </xf>
    <xf numFmtId="200" fontId="41" fillId="23" borderId="8" xfId="67" applyNumberFormat="1" applyFont="1" applyFill="1" applyBorder="1" applyAlignment="1" applyProtection="1">
      <alignment horizontal="left"/>
    </xf>
    <xf numFmtId="0" fontId="35" fillId="0" borderId="8" xfId="67" applyFont="1" applyFill="1" applyBorder="1" applyAlignment="1" applyProtection="1">
      <alignment vertical="center" wrapText="1"/>
    </xf>
    <xf numFmtId="49" fontId="34" fillId="25" borderId="8" xfId="67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7" applyNumberFormat="1" applyFont="1" applyBorder="1" applyAlignment="1" applyProtection="1">
      <alignment horizontal="centerContinuous" vertical="center"/>
    </xf>
    <xf numFmtId="4" fontId="8" fillId="0" borderId="0" xfId="67" applyNumberFormat="1" applyFont="1" applyBorder="1" applyAlignment="1" applyProtection="1">
      <alignment horizontal="centerContinuous" vertical="center"/>
    </xf>
    <xf numFmtId="4" fontId="8" fillId="0" borderId="0" xfId="67" applyNumberFormat="1" applyFont="1" applyProtection="1"/>
    <xf numFmtId="200" fontId="5" fillId="25" borderId="8" xfId="67" applyNumberFormat="1" applyFont="1" applyFill="1" applyBorder="1" applyAlignment="1" applyProtection="1">
      <alignment horizontal="center"/>
    </xf>
    <xf numFmtId="200" fontId="5" fillId="0" borderId="8" xfId="67" applyNumberFormat="1" applyFont="1" applyFill="1" applyBorder="1" applyAlignment="1" applyProtection="1">
      <alignment horizontal="center"/>
    </xf>
    <xf numFmtId="200" fontId="36" fillId="25" borderId="8" xfId="67" applyNumberFormat="1" applyFont="1" applyFill="1" applyBorder="1" applyAlignment="1" applyProtection="1">
      <alignment horizontal="center"/>
    </xf>
    <xf numFmtId="200" fontId="36" fillId="0" borderId="8" xfId="67" applyNumberFormat="1" applyFont="1" applyFill="1" applyBorder="1" applyAlignment="1" applyProtection="1">
      <alignment horizontal="center"/>
    </xf>
    <xf numFmtId="200" fontId="38" fillId="24" borderId="8" xfId="67" applyNumberFormat="1" applyFont="1" applyFill="1" applyBorder="1" applyAlignment="1" applyProtection="1">
      <alignment horizontal="center" vertical="center" wrapText="1"/>
    </xf>
    <xf numFmtId="200" fontId="41" fillId="23" borderId="8" xfId="67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8" fillId="0" borderId="8" xfId="67" applyNumberFormat="1" applyFont="1" applyBorder="1" applyAlignment="1" applyProtection="1">
      <alignment horizontal="center"/>
    </xf>
    <xf numFmtId="200" fontId="39" fillId="0" borderId="8" xfId="67" applyNumberFormat="1" applyFont="1" applyBorder="1" applyAlignment="1" applyProtection="1">
      <alignment horizontal="center"/>
    </xf>
    <xf numFmtId="200" fontId="37" fillId="0" borderId="8" xfId="67" applyNumberFormat="1" applyFont="1" applyBorder="1" applyAlignment="1" applyProtection="1">
      <alignment horizontal="center"/>
    </xf>
    <xf numFmtId="200" fontId="36" fillId="0" borderId="8" xfId="67" applyNumberFormat="1" applyFont="1" applyBorder="1" applyAlignment="1" applyProtection="1">
      <alignment horizontal="center"/>
    </xf>
    <xf numFmtId="200" fontId="37" fillId="0" borderId="8" xfId="67" applyNumberFormat="1" applyFont="1" applyBorder="1" applyAlignment="1" applyProtection="1">
      <alignment horizontal="center"/>
      <protection locked="0"/>
    </xf>
    <xf numFmtId="200" fontId="40" fillId="25" borderId="8" xfId="0" applyNumberFormat="1" applyFont="1" applyFill="1" applyBorder="1" applyAlignment="1">
      <alignment horizontal="center"/>
    </xf>
    <xf numFmtId="200" fontId="40" fillId="0" borderId="8" xfId="0" applyNumberFormat="1" applyFont="1" applyFill="1" applyBorder="1" applyAlignment="1">
      <alignment horizontal="center"/>
    </xf>
    <xf numFmtId="200" fontId="5" fillId="0" borderId="10" xfId="67" applyNumberFormat="1" applyFont="1" applyFill="1" applyBorder="1" applyAlignment="1" applyProtection="1">
      <alignment horizontal="center"/>
    </xf>
    <xf numFmtId="200" fontId="35" fillId="0" borderId="8" xfId="67" applyNumberFormat="1" applyFont="1" applyFill="1" applyBorder="1" applyAlignment="1" applyProtection="1">
      <alignment horizontal="center"/>
    </xf>
    <xf numFmtId="200" fontId="36" fillId="0" borderId="8" xfId="67" applyNumberFormat="1" applyFont="1" applyFill="1" applyBorder="1" applyAlignment="1" applyProtection="1">
      <alignment horizontal="center"/>
      <protection locked="0"/>
    </xf>
    <xf numFmtId="200" fontId="36" fillId="0" borderId="10" xfId="67" applyNumberFormat="1" applyFont="1" applyFill="1" applyBorder="1" applyAlignment="1" applyProtection="1">
      <alignment horizontal="center"/>
    </xf>
    <xf numFmtId="200" fontId="36" fillId="25" borderId="8" xfId="67" applyNumberFormat="1" applyFont="1" applyFill="1" applyBorder="1" applyAlignment="1" applyProtection="1">
      <alignment horizontal="center"/>
      <protection locked="0"/>
    </xf>
    <xf numFmtId="200" fontId="36" fillId="25" borderId="14" xfId="67" applyNumberFormat="1" applyFont="1" applyFill="1" applyBorder="1" applyAlignment="1" applyProtection="1">
      <alignment horizontal="center"/>
      <protection locked="0"/>
    </xf>
    <xf numFmtId="200" fontId="5" fillId="23" borderId="8" xfId="67" applyNumberFormat="1" applyFont="1" applyFill="1" applyBorder="1" applyAlignment="1" applyProtection="1">
      <alignment horizontal="center"/>
    </xf>
    <xf numFmtId="200" fontId="35" fillId="0" borderId="8" xfId="67" applyNumberFormat="1" applyFont="1" applyFill="1" applyBorder="1" applyAlignment="1" applyProtection="1">
      <alignment horizontal="center"/>
      <protection locked="0"/>
    </xf>
    <xf numFmtId="200" fontId="36" fillId="28" borderId="8" xfId="67" applyNumberFormat="1" applyFont="1" applyFill="1" applyBorder="1" applyAlignment="1" applyProtection="1">
      <alignment horizontal="center"/>
    </xf>
    <xf numFmtId="200" fontId="5" fillId="0" borderId="8" xfId="67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7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8" fillId="24" borderId="8" xfId="45" applyNumberFormat="1" applyFont="1" applyFill="1" applyBorder="1" applyAlignment="1" applyProtection="1">
      <alignment horizontal="center" vertical="center" wrapText="1"/>
    </xf>
    <xf numFmtId="210" fontId="41" fillId="23" borderId="8" xfId="45" applyNumberFormat="1" applyFont="1" applyFill="1" applyBorder="1" applyAlignment="1" applyProtection="1">
      <alignment horizontal="center"/>
    </xf>
    <xf numFmtId="210" fontId="41" fillId="28" borderId="8" xfId="45" applyNumberFormat="1" applyFont="1" applyFill="1" applyBorder="1" applyAlignment="1" applyProtection="1">
      <alignment horizontal="center"/>
    </xf>
    <xf numFmtId="0" fontId="33" fillId="25" borderId="8" xfId="67" applyFont="1" applyFill="1" applyBorder="1" applyAlignment="1" applyProtection="1">
      <alignment horizontal="center" vertical="center"/>
      <protection locked="0"/>
    </xf>
    <xf numFmtId="0" fontId="6" fillId="0" borderId="8" xfId="67" applyFont="1" applyFill="1" applyBorder="1" applyAlignment="1" applyProtection="1">
      <alignment horizontal="center" vertical="center"/>
    </xf>
    <xf numFmtId="0" fontId="8" fillId="0" borderId="8" xfId="67" applyFont="1" applyFill="1" applyBorder="1" applyAlignment="1" applyProtection="1">
      <alignment horizontal="center" vertical="center"/>
    </xf>
    <xf numFmtId="0" fontId="6" fillId="25" borderId="8" xfId="67" applyFont="1" applyFill="1" applyBorder="1" applyAlignment="1" applyProtection="1">
      <alignment horizontal="center" vertical="center"/>
    </xf>
    <xf numFmtId="49" fontId="4" fillId="0" borderId="8" xfId="67" applyNumberFormat="1" applyFont="1" applyFill="1" applyBorder="1" applyAlignment="1" applyProtection="1">
      <alignment horizontal="center" vertical="center"/>
    </xf>
    <xf numFmtId="200" fontId="37" fillId="0" borderId="8" xfId="67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7" applyFont="1" applyFill="1" applyBorder="1" applyAlignment="1" applyProtection="1">
      <alignment vertical="center" wrapText="1"/>
    </xf>
    <xf numFmtId="0" fontId="36" fillId="0" borderId="0" xfId="67" applyFont="1" applyFill="1" applyBorder="1" applyAlignment="1" applyProtection="1">
      <alignment horizontal="left" vertical="center" wrapText="1"/>
    </xf>
    <xf numFmtId="49" fontId="11" fillId="0" borderId="8" xfId="67" applyNumberFormat="1" applyFont="1" applyFill="1" applyBorder="1" applyAlignment="1" applyProtection="1">
      <alignment horizontal="center" vertical="top" wrapText="1"/>
    </xf>
    <xf numFmtId="200" fontId="37" fillId="0" borderId="8" xfId="67" applyNumberFormat="1" applyFont="1" applyFill="1" applyBorder="1" applyAlignment="1" applyProtection="1">
      <alignment horizontal="center"/>
      <protection locked="0"/>
    </xf>
    <xf numFmtId="200" fontId="38" fillId="0" borderId="8" xfId="67" applyNumberFormat="1" applyFont="1" applyFill="1" applyBorder="1" applyAlignment="1" applyProtection="1">
      <alignment horizontal="center"/>
    </xf>
    <xf numFmtId="0" fontId="30" fillId="0" borderId="0" xfId="67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40" fillId="28" borderId="8" xfId="67" applyFont="1" applyFill="1" applyBorder="1" applyAlignment="1" applyProtection="1">
      <alignment vertical="center" wrapText="1"/>
    </xf>
    <xf numFmtId="210" fontId="42" fillId="28" borderId="8" xfId="45" applyNumberFormat="1" applyFont="1" applyFill="1" applyBorder="1" applyAlignment="1" applyProtection="1">
      <alignment horizontal="center"/>
    </xf>
    <xf numFmtId="200" fontId="38" fillId="23" borderId="8" xfId="67" applyNumberFormat="1" applyFont="1" applyFill="1" applyBorder="1" applyAlignment="1" applyProtection="1">
      <alignment horizontal="center" wrapText="1"/>
    </xf>
    <xf numFmtId="0" fontId="73" fillId="24" borderId="0" xfId="67" applyFont="1" applyFill="1" applyProtection="1"/>
    <xf numFmtId="0" fontId="8" fillId="0" borderId="0" xfId="67" applyFont="1" applyBorder="1" applyProtection="1"/>
    <xf numFmtId="2" fontId="8" fillId="28" borderId="0" xfId="67" applyNumberFormat="1" applyFont="1" applyFill="1" applyProtection="1"/>
    <xf numFmtId="210" fontId="36" fillId="0" borderId="8" xfId="45" applyNumberFormat="1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0" fontId="59" fillId="0" borderId="0" xfId="67" applyFont="1" applyFill="1" applyProtection="1"/>
    <xf numFmtId="0" fontId="60" fillId="0" borderId="0" xfId="67" applyFont="1" applyFill="1" applyProtection="1"/>
    <xf numFmtId="0" fontId="58" fillId="28" borderId="8" xfId="0" applyNumberFormat="1" applyFont="1" applyFill="1" applyBorder="1" applyAlignment="1" applyProtection="1">
      <alignment horizontal="center" vertical="center"/>
      <protection hidden="1"/>
    </xf>
    <xf numFmtId="49" fontId="61" fillId="0" borderId="8" xfId="67" applyNumberFormat="1" applyFont="1" applyFill="1" applyBorder="1" applyAlignment="1" applyProtection="1">
      <alignment horizontal="center" vertical="center" wrapText="1"/>
    </xf>
    <xf numFmtId="0" fontId="7" fillId="0" borderId="8" xfId="67" applyFont="1" applyFill="1" applyBorder="1" applyAlignment="1" applyProtection="1">
      <alignment horizontal="center" vertical="center"/>
    </xf>
    <xf numFmtId="200" fontId="35" fillId="25" borderId="8" xfId="67" applyNumberFormat="1" applyFont="1" applyFill="1" applyBorder="1" applyAlignment="1" applyProtection="1">
      <alignment horizontal="center"/>
    </xf>
    <xf numFmtId="210" fontId="36" fillId="28" borderId="8" xfId="45" applyNumberFormat="1" applyFont="1" applyFill="1" applyBorder="1" applyAlignment="1" applyProtection="1">
      <alignment horizontal="center"/>
    </xf>
    <xf numFmtId="0" fontId="7" fillId="0" borderId="0" xfId="67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5" fillId="28" borderId="8" xfId="45" applyNumberFormat="1" applyFont="1" applyFill="1" applyBorder="1" applyAlignment="1" applyProtection="1">
      <alignment horizontal="center"/>
    </xf>
    <xf numFmtId="200" fontId="6" fillId="0" borderId="0" xfId="69" applyNumberFormat="1" applyFont="1" applyFill="1" applyAlignment="1" applyProtection="1">
      <alignment horizontal="center"/>
    </xf>
    <xf numFmtId="4" fontId="8" fillId="0" borderId="0" xfId="67" applyNumberFormat="1" applyFont="1" applyFill="1" applyProtection="1"/>
    <xf numFmtId="4" fontId="7" fillId="0" borderId="0" xfId="67" applyNumberFormat="1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191" fontId="8" fillId="25" borderId="0" xfId="67" applyNumberFormat="1" applyFont="1" applyFill="1" applyProtection="1"/>
    <xf numFmtId="0" fontId="36" fillId="26" borderId="15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200" fontId="5" fillId="0" borderId="0" xfId="67" applyNumberFormat="1" applyFont="1" applyFill="1" applyAlignment="1" applyProtection="1">
      <alignment horizontal="left" vertical="center"/>
    </xf>
    <xf numFmtId="0" fontId="11" fillId="0" borderId="13" xfId="67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212" fontId="74" fillId="0" borderId="0" xfId="58" applyNumberFormat="1" applyFont="1"/>
    <xf numFmtId="200" fontId="38" fillId="25" borderId="8" xfId="67" applyNumberFormat="1" applyFont="1" applyFill="1" applyBorder="1" applyAlignment="1" applyProtection="1">
      <alignment horizontal="center"/>
    </xf>
    <xf numFmtId="200" fontId="37" fillId="25" borderId="8" xfId="67" applyNumberFormat="1" applyFont="1" applyFill="1" applyBorder="1" applyAlignment="1" applyProtection="1">
      <alignment horizontal="center"/>
    </xf>
    <xf numFmtId="200" fontId="37" fillId="25" borderId="8" xfId="67" applyNumberFormat="1" applyFont="1" applyFill="1" applyBorder="1" applyAlignment="1" applyProtection="1">
      <alignment horizontal="center"/>
      <protection locked="0"/>
    </xf>
    <xf numFmtId="200" fontId="8" fillId="25" borderId="0" xfId="67" applyNumberFormat="1" applyFont="1" applyFill="1" applyProtection="1"/>
    <xf numFmtId="200" fontId="6" fillId="27" borderId="8" xfId="67" applyNumberFormat="1" applyFont="1" applyFill="1" applyBorder="1" applyProtection="1"/>
    <xf numFmtId="200" fontId="13" fillId="27" borderId="8" xfId="67" applyNumberFormat="1" applyFont="1" applyFill="1" applyBorder="1" applyProtection="1">
      <protection locked="0"/>
    </xf>
    <xf numFmtId="200" fontId="11" fillId="27" borderId="8" xfId="67" applyNumberFormat="1" applyFont="1" applyFill="1" applyBorder="1" applyProtection="1"/>
    <xf numFmtId="200" fontId="14" fillId="27" borderId="8" xfId="0" applyNumberFormat="1" applyFont="1" applyFill="1" applyBorder="1" applyAlignment="1"/>
    <xf numFmtId="200" fontId="8" fillId="25" borderId="0" xfId="67" applyNumberFormat="1" applyFont="1" applyFill="1" applyBorder="1" applyProtection="1"/>
    <xf numFmtId="191" fontId="8" fillId="27" borderId="0" xfId="67" applyNumberFormat="1" applyFont="1" applyFill="1" applyBorder="1" applyProtection="1"/>
    <xf numFmtId="191" fontId="8" fillId="27" borderId="0" xfId="67" applyNumberFormat="1" applyFont="1" applyFill="1" applyProtection="1"/>
    <xf numFmtId="0" fontId="8" fillId="27" borderId="0" xfId="67" applyFont="1" applyFill="1" applyProtection="1"/>
    <xf numFmtId="0" fontId="6" fillId="25" borderId="0" xfId="67" applyFont="1" applyFill="1" applyAlignment="1" applyProtection="1">
      <alignment horizontal="center" wrapText="1"/>
    </xf>
    <xf numFmtId="0" fontId="69" fillId="0" borderId="0" xfId="0" applyFont="1" applyFill="1" applyAlignment="1">
      <alignment horizontal="right" vertical="center" wrapText="1"/>
    </xf>
    <xf numFmtId="39" fontId="8" fillId="0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Alignment="1">
      <alignment horizontal="right" vertical="center" wrapText="1"/>
    </xf>
    <xf numFmtId="0" fontId="69" fillId="28" borderId="0" xfId="0" applyFont="1" applyFill="1" applyAlignment="1">
      <alignment horizontal="right" vertical="center" wrapText="1"/>
    </xf>
    <xf numFmtId="191" fontId="8" fillId="0" borderId="0" xfId="67" applyNumberFormat="1" applyFont="1" applyFill="1" applyProtection="1"/>
    <xf numFmtId="4" fontId="6" fillId="25" borderId="0" xfId="67" applyNumberFormat="1" applyFont="1" applyFill="1" applyBorder="1" applyAlignment="1" applyProtection="1">
      <alignment horizontal="centerContinuous" vertical="center"/>
    </xf>
    <xf numFmtId="4" fontId="6" fillId="0" borderId="0" xfId="67" applyNumberFormat="1" applyFont="1" applyFill="1" applyBorder="1" applyAlignment="1" applyProtection="1">
      <alignment horizontal="centerContinuous" vertical="center"/>
    </xf>
    <xf numFmtId="4" fontId="8" fillId="0" borderId="0" xfId="67" applyNumberFormat="1" applyFont="1" applyFill="1" applyBorder="1" applyAlignment="1" applyProtection="1">
      <alignment horizontal="centerContinuous" vertical="center"/>
    </xf>
    <xf numFmtId="4" fontId="8" fillId="25" borderId="0" xfId="67" applyNumberFormat="1" applyFont="1" applyFill="1" applyBorder="1" applyAlignment="1" applyProtection="1">
      <alignment horizontal="centerContinuous" vertical="center"/>
    </xf>
    <xf numFmtId="4" fontId="55" fillId="29" borderId="8" xfId="54" applyNumberFormat="1" applyFont="1" applyFill="1" applyBorder="1" applyAlignment="1">
      <alignment vertical="center"/>
    </xf>
    <xf numFmtId="4" fontId="8" fillId="0" borderId="0" xfId="67" applyNumberFormat="1" applyFont="1" applyFill="1" applyBorder="1" applyProtection="1"/>
    <xf numFmtId="0" fontId="8" fillId="0" borderId="0" xfId="67" applyFont="1" applyFill="1" applyBorder="1" applyProtection="1"/>
    <xf numFmtId="191" fontId="8" fillId="25" borderId="0" xfId="67" applyNumberFormat="1" applyFont="1" applyFill="1" applyBorder="1" applyAlignment="1" applyProtection="1">
      <alignment horizontal="center"/>
    </xf>
    <xf numFmtId="200" fontId="8" fillId="0" borderId="0" xfId="67" applyNumberFormat="1" applyFont="1" applyFill="1" applyBorder="1" applyProtection="1"/>
    <xf numFmtId="191" fontId="8" fillId="0" borderId="0" xfId="67" applyNumberFormat="1" applyFont="1" applyFill="1" applyBorder="1" applyAlignment="1" applyProtection="1">
      <alignment horizontal="center"/>
    </xf>
    <xf numFmtId="191" fontId="8" fillId="25" borderId="0" xfId="67" applyNumberFormat="1" applyFont="1" applyFill="1" applyBorder="1" applyProtection="1"/>
    <xf numFmtId="4" fontId="55" fillId="29" borderId="8" xfId="56" applyNumberFormat="1" applyFont="1" applyFill="1" applyBorder="1" applyAlignment="1">
      <alignment vertical="center"/>
    </xf>
    <xf numFmtId="191" fontId="8" fillId="25" borderId="0" xfId="67" applyNumberFormat="1" applyFont="1" applyFill="1" applyAlignment="1" applyProtection="1">
      <alignment horizontal="center"/>
    </xf>
    <xf numFmtId="191" fontId="8" fillId="0" borderId="0" xfId="67" applyNumberFormat="1" applyFont="1" applyFill="1" applyAlignment="1" applyProtection="1">
      <alignment horizontal="center"/>
    </xf>
    <xf numFmtId="0" fontId="8" fillId="25" borderId="0" xfId="67" applyFont="1" applyFill="1" applyAlignment="1" applyProtection="1">
      <alignment horizontal="center"/>
    </xf>
    <xf numFmtId="0" fontId="8" fillId="0" borderId="0" xfId="67" applyFont="1" applyFill="1" applyAlignment="1" applyProtection="1">
      <alignment horizontal="center"/>
    </xf>
    <xf numFmtId="0" fontId="4" fillId="0" borderId="0" xfId="67" applyFont="1" applyAlignment="1" applyProtection="1">
      <alignment horizontal="center"/>
    </xf>
    <xf numFmtId="0" fontId="20" fillId="0" borderId="0" xfId="67" applyFont="1" applyFill="1" applyAlignment="1" applyProtection="1">
      <alignment horizontal="center" vertical="center" wrapText="1"/>
    </xf>
    <xf numFmtId="0" fontId="4" fillId="0" borderId="0" xfId="68" applyFont="1" applyAlignment="1" applyProtection="1">
      <alignment horizontal="center"/>
    </xf>
    <xf numFmtId="0" fontId="5" fillId="0" borderId="12" xfId="67" applyFont="1" applyFill="1" applyBorder="1" applyAlignment="1" applyProtection="1">
      <alignment horizontal="center" vertical="center"/>
    </xf>
    <xf numFmtId="0" fontId="5" fillId="0" borderId="16" xfId="67" applyFont="1" applyFill="1" applyBorder="1" applyAlignment="1" applyProtection="1">
      <alignment horizontal="center" vertical="center"/>
    </xf>
    <xf numFmtId="0" fontId="5" fillId="0" borderId="10" xfId="67" applyFont="1" applyFill="1" applyBorder="1" applyAlignment="1" applyProtection="1">
      <alignment horizontal="center" vertical="center"/>
    </xf>
    <xf numFmtId="0" fontId="5" fillId="0" borderId="17" xfId="67" applyFont="1" applyFill="1" applyBorder="1" applyAlignment="1" applyProtection="1">
      <alignment horizontal="center" vertical="center"/>
    </xf>
    <xf numFmtId="0" fontId="5" fillId="0" borderId="0" xfId="67" applyFont="1" applyFill="1" applyAlignment="1" applyProtection="1">
      <alignment horizontal="center" vertical="center" wrapText="1"/>
    </xf>
    <xf numFmtId="0" fontId="8" fillId="0" borderId="0" xfId="67" applyFont="1" applyAlignment="1" applyProtection="1">
      <alignment horizontal="center"/>
    </xf>
    <xf numFmtId="0" fontId="7" fillId="0" borderId="0" xfId="67" applyFont="1" applyFill="1" applyAlignment="1" applyProtection="1">
      <alignment horizontal="center" vertical="center" wrapText="1"/>
    </xf>
    <xf numFmtId="0" fontId="5" fillId="25" borderId="8" xfId="67" applyFont="1" applyFill="1" applyBorder="1" applyAlignment="1" applyProtection="1">
      <alignment horizontal="center" vertical="center"/>
    </xf>
    <xf numFmtId="0" fontId="5" fillId="25" borderId="11" xfId="67" applyFont="1" applyFill="1" applyBorder="1" applyAlignment="1" applyProtection="1">
      <alignment horizontal="center" vertical="center"/>
    </xf>
    <xf numFmtId="0" fontId="9" fillId="0" borderId="8" xfId="67" applyFont="1" applyFill="1" applyBorder="1" applyAlignment="1" applyProtection="1">
      <alignment horizontal="center" vertical="center" wrapText="1"/>
    </xf>
    <xf numFmtId="0" fontId="4" fillId="0" borderId="8" xfId="67" applyFont="1" applyFill="1" applyBorder="1" applyAlignment="1" applyProtection="1">
      <alignment horizontal="center" vertical="center" wrapText="1"/>
    </xf>
    <xf numFmtId="0" fontId="8" fillId="0" borderId="9" xfId="67" applyFont="1" applyFill="1" applyBorder="1" applyAlignment="1" applyProtection="1">
      <alignment horizontal="center"/>
    </xf>
    <xf numFmtId="0" fontId="5" fillId="0" borderId="8" xfId="67" applyFont="1" applyFill="1" applyBorder="1" applyAlignment="1" applyProtection="1">
      <alignment horizontal="center" vertical="center"/>
    </xf>
    <xf numFmtId="0" fontId="5" fillId="0" borderId="0" xfId="67" applyFont="1" applyFill="1" applyAlignment="1" applyProtection="1">
      <alignment horizontal="center" wrapText="1"/>
    </xf>
  </cellXfs>
  <cellStyles count="7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2 4" xfId="54"/>
    <cellStyle name="Звичайний 2 5" xfId="55"/>
    <cellStyle name="Звичайний 2 6" xfId="56"/>
    <cellStyle name="Звичайний 3" xfId="57"/>
    <cellStyle name="Звичайний 4" xfId="58"/>
    <cellStyle name="Зв'язана клітинка" xfId="59"/>
    <cellStyle name="Контрольна клітинка" xfId="60"/>
    <cellStyle name="Назва" xfId="61"/>
    <cellStyle name="Обычный 2" xfId="62"/>
    <cellStyle name="Обычный 2 2" xfId="63"/>
    <cellStyle name="Обычный 2 3" xfId="64"/>
    <cellStyle name="Обычный 3" xfId="65"/>
    <cellStyle name="Обычный 3 2" xfId="66"/>
    <cellStyle name="Обычный_ZV1PIV98" xfId="67"/>
    <cellStyle name="Обычный_Додаток 4" xfId="68"/>
    <cellStyle name="Обычный_Додаток 5" xfId="69"/>
    <cellStyle name="Примечание 2" xfId="70"/>
    <cellStyle name="Примітка 2" xfId="71"/>
    <cellStyle name="Середній" xfId="72"/>
    <cellStyle name="Стиль 1" xfId="73"/>
    <cellStyle name="Текст попередження" xfId="74"/>
    <cellStyle name="Тысячи [0]_Розподіл (2)" xfId="75"/>
    <cellStyle name="Тысячи_Розподіл (2)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showGridLines="0" showZeros="0" tabSelected="1" view="pageBreakPreview" zoomScale="75" zoomScaleNormal="75" zoomScaleSheetLayoutView="75" workbookViewId="0">
      <pane xSplit="3" ySplit="9" topLeftCell="D89" activePane="bottomRight" state="frozen"/>
      <selection pane="topRight" activeCell="D1" sqref="D1"/>
      <selection pane="bottomLeft" activeCell="A10" sqref="A10"/>
      <selection pane="bottomRight" activeCell="B109" sqref="B109"/>
    </sheetView>
  </sheetViews>
  <sheetFormatPr defaultColWidth="7.88671875" defaultRowHeight="15.6" x14ac:dyDescent="0.3"/>
  <cols>
    <col min="1" max="1" width="12.44140625" style="5" customWidth="1"/>
    <col min="2" max="2" width="78.6640625" style="5" customWidth="1"/>
    <col min="3" max="3" width="0.109375" style="5" customWidth="1"/>
    <col min="4" max="4" width="22.5546875" style="5" customWidth="1"/>
    <col min="5" max="5" width="19.33203125" style="5" customWidth="1"/>
    <col min="6" max="6" width="26.33203125" style="5" customWidth="1"/>
    <col min="7" max="7" width="21.88671875" style="5" customWidth="1"/>
    <col min="8" max="8" width="15.5546875" style="5" customWidth="1"/>
    <col min="9" max="9" width="22.6640625" style="5" customWidth="1"/>
    <col min="10" max="10" width="16" style="5" customWidth="1"/>
    <col min="11" max="11" width="22.44140625" style="230" customWidth="1"/>
    <col min="12" max="12" width="22.5546875" style="230" customWidth="1"/>
    <col min="13" max="13" width="20.5546875" style="5" customWidth="1"/>
    <col min="14" max="14" width="12.33203125" style="5" customWidth="1"/>
    <col min="15" max="15" width="20.5546875" style="5" customWidth="1"/>
    <col min="16" max="16" width="22.4414062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53" t="s">
        <v>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33" s="19" customFormat="1" ht="20.25" customHeight="1" x14ac:dyDescent="0.35">
      <c r="A2" s="254" t="s">
        <v>68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</row>
    <row r="3" spans="1:33" s="20" customFormat="1" ht="15.75" customHeight="1" x14ac:dyDescent="0.3">
      <c r="A3" s="255" t="s">
        <v>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</row>
    <row r="4" spans="1:33" s="21" customFormat="1" ht="26.25" customHeight="1" x14ac:dyDescent="0.3">
      <c r="A4" s="260" t="s">
        <v>279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</row>
    <row r="5" spans="1:33" s="21" customFormat="1" ht="23.25" customHeight="1" x14ac:dyDescent="0.3">
      <c r="A5" s="262" t="s">
        <v>224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</row>
    <row r="6" spans="1:33" s="1" customFormat="1" ht="20.399999999999999" x14ac:dyDescent="0.3">
      <c r="B6" s="2" t="s">
        <v>137</v>
      </c>
      <c r="C6" s="2"/>
      <c r="D6" s="215"/>
      <c r="E6" s="215"/>
      <c r="F6" s="215"/>
      <c r="G6" s="71"/>
      <c r="H6" s="71"/>
      <c r="K6" s="208"/>
      <c r="L6" s="222"/>
      <c r="M6" s="208"/>
      <c r="N6" s="80"/>
      <c r="O6" s="71"/>
      <c r="Q6" s="267" t="s">
        <v>212</v>
      </c>
      <c r="R6" s="267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65" t="s">
        <v>7</v>
      </c>
      <c r="B7" s="266" t="s">
        <v>8</v>
      </c>
      <c r="C7" s="259" t="s">
        <v>76</v>
      </c>
      <c r="D7" s="257"/>
      <c r="E7" s="257"/>
      <c r="F7" s="257"/>
      <c r="G7" s="257"/>
      <c r="H7" s="257"/>
      <c r="I7" s="257"/>
      <c r="J7" s="258"/>
      <c r="K7" s="263" t="s">
        <v>77</v>
      </c>
      <c r="L7" s="264"/>
      <c r="M7" s="264"/>
      <c r="N7" s="264"/>
      <c r="O7" s="256" t="s">
        <v>78</v>
      </c>
      <c r="P7" s="256"/>
      <c r="Q7" s="257"/>
      <c r="R7" s="258"/>
    </row>
    <row r="8" spans="1:33" s="57" customFormat="1" ht="114" customHeight="1" x14ac:dyDescent="0.25">
      <c r="A8" s="265"/>
      <c r="B8" s="266"/>
      <c r="C8" s="51" t="s">
        <v>80</v>
      </c>
      <c r="D8" s="52" t="s">
        <v>261</v>
      </c>
      <c r="E8" s="216" t="s">
        <v>280</v>
      </c>
      <c r="F8" s="216" t="s">
        <v>9</v>
      </c>
      <c r="G8" s="70" t="s">
        <v>281</v>
      </c>
      <c r="H8" s="52" t="s">
        <v>282</v>
      </c>
      <c r="I8" s="52" t="s">
        <v>114</v>
      </c>
      <c r="J8" s="52" t="s">
        <v>228</v>
      </c>
      <c r="K8" s="77" t="s">
        <v>262</v>
      </c>
      <c r="L8" s="77" t="s">
        <v>9</v>
      </c>
      <c r="M8" s="77" t="s">
        <v>200</v>
      </c>
      <c r="N8" s="77" t="s">
        <v>10</v>
      </c>
      <c r="O8" s="54" t="s">
        <v>263</v>
      </c>
      <c r="P8" s="53" t="s">
        <v>9</v>
      </c>
      <c r="Q8" s="55" t="s">
        <v>182</v>
      </c>
      <c r="R8" s="56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72</v>
      </c>
      <c r="D9" s="15" t="s">
        <v>72</v>
      </c>
      <c r="E9" s="15" t="s">
        <v>181</v>
      </c>
      <c r="F9" s="15" t="s">
        <v>11</v>
      </c>
      <c r="G9" s="15" t="s">
        <v>105</v>
      </c>
      <c r="H9" s="15" t="s">
        <v>106</v>
      </c>
      <c r="I9" s="15" t="s">
        <v>73</v>
      </c>
      <c r="J9" s="15" t="s">
        <v>12</v>
      </c>
      <c r="K9" s="76" t="s">
        <v>13</v>
      </c>
      <c r="L9" s="76" t="s">
        <v>14</v>
      </c>
      <c r="M9" s="76" t="s">
        <v>15</v>
      </c>
      <c r="N9" s="76" t="s">
        <v>74</v>
      </c>
      <c r="O9" s="15" t="s">
        <v>16</v>
      </c>
      <c r="P9" s="15" t="s">
        <v>71</v>
      </c>
      <c r="Q9" s="31" t="s">
        <v>101</v>
      </c>
      <c r="R9" s="15" t="s">
        <v>102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0.25" customHeight="1" x14ac:dyDescent="0.35">
      <c r="A10" s="171">
        <v>10000000</v>
      </c>
      <c r="B10" s="96" t="s">
        <v>17</v>
      </c>
      <c r="C10" s="97" t="e">
        <f>C11+#REF!+C15+C21+#REF!</f>
        <v>#REF!</v>
      </c>
      <c r="D10" s="140">
        <f>D11+D15+D21+D26+D31+D25</f>
        <v>7172750.6456700005</v>
      </c>
      <c r="E10" s="140">
        <f>E11+E15+E21+E26+E31+E25</f>
        <v>5985793.7472300008</v>
      </c>
      <c r="F10" s="140">
        <f>F11+F15+F21+F26+F31+F25</f>
        <v>6270733.0711700004</v>
      </c>
      <c r="G10" s="140">
        <f>F10-E10</f>
        <v>284939.32393999957</v>
      </c>
      <c r="H10" s="163">
        <f>IFERROR(F10/E10,"")</f>
        <v>1.0476025964095168</v>
      </c>
      <c r="I10" s="140">
        <f t="shared" ref="I10:I19" si="0">F10-D10</f>
        <v>-902017.5745000001</v>
      </c>
      <c r="J10" s="163">
        <f>IFERROR(F10/D10,"")</f>
        <v>0.87424384046523018</v>
      </c>
      <c r="K10" s="139">
        <f>K11+K15+K21+K26+K31+K14</f>
        <v>6191.88</v>
      </c>
      <c r="L10" s="139">
        <f>L11+L15+L21+L26+L31+L14</f>
        <v>5569.1421200000004</v>
      </c>
      <c r="M10" s="139">
        <f t="shared" ref="M10:M16" si="1">L10-K10</f>
        <v>-622.73787999999968</v>
      </c>
      <c r="N10" s="166">
        <f>IFERROR(L10/K10,"")</f>
        <v>0.8994266878557079</v>
      </c>
      <c r="O10" s="140">
        <f t="shared" ref="O10:O19" si="2">D10+K10</f>
        <v>7178942.5256700004</v>
      </c>
      <c r="P10" s="140">
        <f t="shared" ref="P10:P24" si="3">L10+F10</f>
        <v>6276302.2132900003</v>
      </c>
      <c r="Q10" s="153">
        <f t="shared" ref="Q10:Q19" si="4">P10-O10</f>
        <v>-902640.31238000002</v>
      </c>
      <c r="R10" s="163">
        <f>IFERROR(P10/O10,"")</f>
        <v>0.87426556081868645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1">
        <v>11000000</v>
      </c>
      <c r="B11" s="96" t="s">
        <v>56</v>
      </c>
      <c r="C11" s="97">
        <f>C12+C13</f>
        <v>107497.5</v>
      </c>
      <c r="D11" s="140">
        <f>D12+D13</f>
        <v>4345970.8342199996</v>
      </c>
      <c r="E11" s="140">
        <f>E12+E13</f>
        <v>3576544.95878</v>
      </c>
      <c r="F11" s="140">
        <f>F12+F13</f>
        <v>3750704.68242</v>
      </c>
      <c r="G11" s="140">
        <f t="shared" ref="G11:G94" si="5">F11-E11</f>
        <v>174159.72363999998</v>
      </c>
      <c r="H11" s="163">
        <f t="shared" ref="H11:H51" si="6">IFERROR(F11/E11,"")</f>
        <v>1.0486949627775426</v>
      </c>
      <c r="I11" s="140">
        <f t="shared" si="0"/>
        <v>-595266.15179999964</v>
      </c>
      <c r="J11" s="163">
        <f t="shared" ref="J11:J51" si="7">IFERROR(F11/D11,"")</f>
        <v>0.86303033901817794</v>
      </c>
      <c r="K11" s="139">
        <f>K12+K13</f>
        <v>0</v>
      </c>
      <c r="L11" s="139">
        <f>L12+L13</f>
        <v>0</v>
      </c>
      <c r="M11" s="139">
        <f>L11-K11</f>
        <v>0</v>
      </c>
      <c r="N11" s="166" t="str">
        <f t="shared" ref="N11:N51" si="8">IFERROR(L11/K11,"")</f>
        <v/>
      </c>
      <c r="O11" s="140">
        <f t="shared" si="2"/>
        <v>4345970.8342199996</v>
      </c>
      <c r="P11" s="140">
        <f t="shared" si="3"/>
        <v>3750704.68242</v>
      </c>
      <c r="Q11" s="153">
        <f t="shared" si="4"/>
        <v>-595266.15179999964</v>
      </c>
      <c r="R11" s="163">
        <f t="shared" ref="R11:R51" si="9">IFERROR(P11/O11,"")</f>
        <v>0.86303033901817794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0" customFormat="1" ht="21" customHeight="1" x14ac:dyDescent="0.4">
      <c r="A12" s="197">
        <v>11010000</v>
      </c>
      <c r="B12" s="98" t="s">
        <v>190</v>
      </c>
      <c r="C12" s="99">
        <v>106199</v>
      </c>
      <c r="D12" s="155">
        <v>4256702.1082199998</v>
      </c>
      <c r="E12" s="155">
        <v>3507664.2327800002</v>
      </c>
      <c r="F12" s="155">
        <v>3672018.5706199999</v>
      </c>
      <c r="G12" s="155">
        <f t="shared" si="5"/>
        <v>164354.3378399997</v>
      </c>
      <c r="H12" s="191">
        <f t="shared" si="6"/>
        <v>1.0468557783564536</v>
      </c>
      <c r="I12" s="155">
        <f t="shared" si="0"/>
        <v>-584683.53759999992</v>
      </c>
      <c r="J12" s="191">
        <f t="shared" si="7"/>
        <v>0.86264400873367819</v>
      </c>
      <c r="K12" s="198">
        <v>0</v>
      </c>
      <c r="L12" s="198">
        <v>0</v>
      </c>
      <c r="M12" s="198">
        <f>L12-K12</f>
        <v>0</v>
      </c>
      <c r="N12" s="199" t="str">
        <f t="shared" si="8"/>
        <v/>
      </c>
      <c r="O12" s="142">
        <f t="shared" si="2"/>
        <v>4256702.1082199998</v>
      </c>
      <c r="P12" s="155">
        <f t="shared" si="3"/>
        <v>3672018.5706199999</v>
      </c>
      <c r="Q12" s="156">
        <f t="shared" si="4"/>
        <v>-584683.53759999992</v>
      </c>
      <c r="R12" s="191">
        <f t="shared" si="9"/>
        <v>0.86264400873367819</v>
      </c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</row>
    <row r="13" spans="1:33" s="200" customFormat="1" ht="24" customHeight="1" x14ac:dyDescent="0.4">
      <c r="A13" s="197">
        <v>11020000</v>
      </c>
      <c r="B13" s="98" t="s">
        <v>69</v>
      </c>
      <c r="C13" s="99">
        <v>1298.5</v>
      </c>
      <c r="D13" s="155">
        <v>89268.725999999995</v>
      </c>
      <c r="E13" s="155">
        <v>68880.725999999995</v>
      </c>
      <c r="F13" s="155">
        <v>78686.111799999999</v>
      </c>
      <c r="G13" s="155">
        <f t="shared" si="5"/>
        <v>9805.3858000000037</v>
      </c>
      <c r="H13" s="191">
        <f t="shared" si="6"/>
        <v>1.1423531134094029</v>
      </c>
      <c r="I13" s="155">
        <f t="shared" si="0"/>
        <v>-10582.614199999996</v>
      </c>
      <c r="J13" s="191">
        <f t="shared" si="7"/>
        <v>0.88145216500569312</v>
      </c>
      <c r="K13" s="198"/>
      <c r="L13" s="198">
        <v>0</v>
      </c>
      <c r="M13" s="198">
        <f>L13-K13</f>
        <v>0</v>
      </c>
      <c r="N13" s="199" t="str">
        <f t="shared" si="8"/>
        <v/>
      </c>
      <c r="O13" s="142">
        <f t="shared" si="2"/>
        <v>89268.725999999995</v>
      </c>
      <c r="P13" s="155">
        <f t="shared" si="3"/>
        <v>78686.111799999999</v>
      </c>
      <c r="Q13" s="156">
        <f t="shared" si="4"/>
        <v>-10582.614199999996</v>
      </c>
      <c r="R13" s="191">
        <f t="shared" si="9"/>
        <v>0.88145216500569312</v>
      </c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</row>
    <row r="14" spans="1:33" s="1" customFormat="1" ht="24" hidden="1" customHeight="1" x14ac:dyDescent="0.4">
      <c r="A14" s="171" t="s">
        <v>206</v>
      </c>
      <c r="B14" s="96" t="s">
        <v>205</v>
      </c>
      <c r="C14" s="99"/>
      <c r="D14" s="160">
        <v>0</v>
      </c>
      <c r="E14" s="160">
        <v>0</v>
      </c>
      <c r="F14" s="160">
        <v>0</v>
      </c>
      <c r="G14" s="160"/>
      <c r="H14" s="163" t="str">
        <f t="shared" si="6"/>
        <v/>
      </c>
      <c r="I14" s="160"/>
      <c r="J14" s="163" t="str">
        <f t="shared" si="7"/>
        <v/>
      </c>
      <c r="K14" s="139">
        <v>0</v>
      </c>
      <c r="L14" s="139">
        <v>0</v>
      </c>
      <c r="M14" s="139">
        <f>L14-K14</f>
        <v>0</v>
      </c>
      <c r="N14" s="166" t="str">
        <f t="shared" si="8"/>
        <v/>
      </c>
      <c r="O14" s="142">
        <f>D14+K14</f>
        <v>0</v>
      </c>
      <c r="P14" s="155">
        <f>L14+F14</f>
        <v>0</v>
      </c>
      <c r="Q14" s="156">
        <f>P14-O14</f>
        <v>0</v>
      </c>
      <c r="R14" s="163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1">
        <v>13000000</v>
      </c>
      <c r="B15" s="96" t="s">
        <v>166</v>
      </c>
      <c r="C15" s="100" t="e">
        <f>C16+#REF!+#REF!+C19</f>
        <v>#REF!</v>
      </c>
      <c r="D15" s="140">
        <f>SUM(D16:D20)</f>
        <v>38847.539999999994</v>
      </c>
      <c r="E15" s="140">
        <f>SUM(E16:E20)</f>
        <v>28898.979000000003</v>
      </c>
      <c r="F15" s="140">
        <f>SUM(F16:F20)</f>
        <v>29332.388430000003</v>
      </c>
      <c r="G15" s="140">
        <f t="shared" si="5"/>
        <v>433.4094299999997</v>
      </c>
      <c r="H15" s="163">
        <f t="shared" si="6"/>
        <v>1.0149973959287628</v>
      </c>
      <c r="I15" s="140">
        <f t="shared" si="0"/>
        <v>-9515.1515699999909</v>
      </c>
      <c r="J15" s="163">
        <f t="shared" si="7"/>
        <v>0.75506424422241425</v>
      </c>
      <c r="K15" s="139">
        <f>SUM(K16:K20)</f>
        <v>0</v>
      </c>
      <c r="L15" s="139">
        <f>SUM(L16:L20)</f>
        <v>0</v>
      </c>
      <c r="M15" s="139">
        <f t="shared" si="1"/>
        <v>0</v>
      </c>
      <c r="N15" s="166" t="str">
        <f t="shared" si="8"/>
        <v/>
      </c>
      <c r="O15" s="140">
        <f t="shared" si="2"/>
        <v>38847.539999999994</v>
      </c>
      <c r="P15" s="140">
        <f t="shared" si="3"/>
        <v>29332.388430000003</v>
      </c>
      <c r="Q15" s="153">
        <f t="shared" si="4"/>
        <v>-9515.1515699999909</v>
      </c>
      <c r="R15" s="163">
        <f t="shared" si="9"/>
        <v>0.75506424422241425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0" customFormat="1" ht="42.75" customHeight="1" x14ac:dyDescent="0.4">
      <c r="A16" s="197">
        <v>13010000</v>
      </c>
      <c r="B16" s="98" t="s">
        <v>167</v>
      </c>
      <c r="C16" s="99">
        <v>1</v>
      </c>
      <c r="D16" s="155">
        <v>23879.133999999998</v>
      </c>
      <c r="E16" s="155">
        <v>17101.578000000001</v>
      </c>
      <c r="F16" s="155">
        <v>16839.979290000003</v>
      </c>
      <c r="G16" s="155">
        <f t="shared" si="5"/>
        <v>-261.59870999999839</v>
      </c>
      <c r="H16" s="191">
        <f t="shared" si="6"/>
        <v>0.98470324142017784</v>
      </c>
      <c r="I16" s="155">
        <f t="shared" si="0"/>
        <v>-7039.1547099999952</v>
      </c>
      <c r="J16" s="191">
        <f t="shared" si="7"/>
        <v>0.70521733702738154</v>
      </c>
      <c r="K16" s="141">
        <v>0</v>
      </c>
      <c r="L16" s="141">
        <v>0</v>
      </c>
      <c r="M16" s="141">
        <f t="shared" si="1"/>
        <v>0</v>
      </c>
      <c r="N16" s="199" t="str">
        <f t="shared" si="8"/>
        <v/>
      </c>
      <c r="O16" s="142">
        <f t="shared" si="2"/>
        <v>23879.133999999998</v>
      </c>
      <c r="P16" s="155">
        <f t="shared" si="3"/>
        <v>16839.979290000003</v>
      </c>
      <c r="Q16" s="156">
        <f t="shared" si="4"/>
        <v>-7039.1547099999952</v>
      </c>
      <c r="R16" s="191">
        <f t="shared" si="9"/>
        <v>0.70521733702738154</v>
      </c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33" s="200" customFormat="1" ht="32.25" customHeight="1" x14ac:dyDescent="0.4">
      <c r="A17" s="197">
        <v>13020000</v>
      </c>
      <c r="B17" s="98" t="s">
        <v>168</v>
      </c>
      <c r="C17" s="99"/>
      <c r="D17" s="155">
        <v>7710.2</v>
      </c>
      <c r="E17" s="155">
        <v>6345</v>
      </c>
      <c r="F17" s="155">
        <v>5239.5549700000001</v>
      </c>
      <c r="G17" s="155">
        <f t="shared" si="5"/>
        <v>-1105.4450299999999</v>
      </c>
      <c r="H17" s="191">
        <f t="shared" si="6"/>
        <v>0.82577698502758079</v>
      </c>
      <c r="I17" s="155">
        <f t="shared" si="0"/>
        <v>-2470.6450299999997</v>
      </c>
      <c r="J17" s="191">
        <f t="shared" si="7"/>
        <v>0.67956148608337008</v>
      </c>
      <c r="K17" s="141">
        <v>0</v>
      </c>
      <c r="L17" s="141">
        <v>0</v>
      </c>
      <c r="M17" s="141"/>
      <c r="N17" s="199" t="str">
        <f t="shared" si="8"/>
        <v/>
      </c>
      <c r="O17" s="142">
        <f t="shared" si="2"/>
        <v>7710.2</v>
      </c>
      <c r="P17" s="155">
        <f t="shared" si="3"/>
        <v>5239.5549700000001</v>
      </c>
      <c r="Q17" s="156">
        <f t="shared" si="4"/>
        <v>-2470.6450299999997</v>
      </c>
      <c r="R17" s="191">
        <f t="shared" si="9"/>
        <v>0.67956148608337008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33" s="200" customFormat="1" ht="43.5" customHeight="1" x14ac:dyDescent="0.4">
      <c r="A18" s="197">
        <v>13030000</v>
      </c>
      <c r="B18" s="98" t="s">
        <v>249</v>
      </c>
      <c r="C18" s="98"/>
      <c r="D18" s="155">
        <v>3454.3960000000002</v>
      </c>
      <c r="E18" s="155">
        <v>2615.991</v>
      </c>
      <c r="F18" s="155">
        <v>4698.5011800000002</v>
      </c>
      <c r="G18" s="155">
        <f t="shared" si="5"/>
        <v>2082.5101800000002</v>
      </c>
      <c r="H18" s="191">
        <f t="shared" si="6"/>
        <v>1.7960693213394083</v>
      </c>
      <c r="I18" s="155">
        <f t="shared" si="0"/>
        <v>1244.10518</v>
      </c>
      <c r="J18" s="191">
        <f t="shared" si="7"/>
        <v>1.3601512912821807</v>
      </c>
      <c r="K18" s="141">
        <v>0</v>
      </c>
      <c r="L18" s="141">
        <v>0</v>
      </c>
      <c r="M18" s="141"/>
      <c r="N18" s="199" t="str">
        <f t="shared" si="8"/>
        <v/>
      </c>
      <c r="O18" s="142">
        <f t="shared" si="2"/>
        <v>3454.3960000000002</v>
      </c>
      <c r="P18" s="155">
        <f t="shared" si="3"/>
        <v>4698.5011800000002</v>
      </c>
      <c r="Q18" s="156">
        <f t="shared" si="4"/>
        <v>1244.10518</v>
      </c>
      <c r="R18" s="191">
        <f t="shared" si="9"/>
        <v>1.3601512912821807</v>
      </c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</row>
    <row r="19" spans="1:33" s="200" customFormat="1" ht="42" customHeight="1" x14ac:dyDescent="0.4">
      <c r="A19" s="197">
        <v>13040000</v>
      </c>
      <c r="B19" s="98" t="s">
        <v>210</v>
      </c>
      <c r="C19" s="99"/>
      <c r="D19" s="142">
        <v>3803.81</v>
      </c>
      <c r="E19" s="142">
        <v>2836.41</v>
      </c>
      <c r="F19" s="142">
        <v>2554.3529899999999</v>
      </c>
      <c r="G19" s="142">
        <f t="shared" si="5"/>
        <v>-282.05700999999999</v>
      </c>
      <c r="H19" s="191">
        <f t="shared" si="6"/>
        <v>0.90055844888432912</v>
      </c>
      <c r="I19" s="155">
        <f t="shared" si="0"/>
        <v>-1249.4570100000001</v>
      </c>
      <c r="J19" s="191">
        <f t="shared" si="7"/>
        <v>0.67152486322923588</v>
      </c>
      <c r="K19" s="141">
        <v>0</v>
      </c>
      <c r="L19" s="141">
        <v>0</v>
      </c>
      <c r="M19" s="141">
        <f>L19-K19</f>
        <v>0</v>
      </c>
      <c r="N19" s="199" t="str">
        <f t="shared" si="8"/>
        <v/>
      </c>
      <c r="O19" s="142">
        <f t="shared" si="2"/>
        <v>3803.81</v>
      </c>
      <c r="P19" s="155">
        <f t="shared" si="3"/>
        <v>2554.3529899999999</v>
      </c>
      <c r="Q19" s="156">
        <f t="shared" si="4"/>
        <v>-1249.4570100000001</v>
      </c>
      <c r="R19" s="191">
        <f t="shared" si="9"/>
        <v>0.67152486322923588</v>
      </c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</row>
    <row r="20" spans="1:33" s="1" customFormat="1" ht="26.25" hidden="1" customHeight="1" x14ac:dyDescent="0.4">
      <c r="A20" s="172">
        <v>13070000</v>
      </c>
      <c r="B20" s="98" t="s">
        <v>91</v>
      </c>
      <c r="C20" s="99"/>
      <c r="D20" s="140">
        <v>0</v>
      </c>
      <c r="E20" s="140">
        <v>0</v>
      </c>
      <c r="F20" s="140">
        <v>0</v>
      </c>
      <c r="G20" s="140">
        <f t="shared" si="5"/>
        <v>0</v>
      </c>
      <c r="H20" s="164" t="str">
        <f t="shared" si="6"/>
        <v/>
      </c>
      <c r="I20" s="155"/>
      <c r="J20" s="164" t="str">
        <f t="shared" si="7"/>
        <v/>
      </c>
      <c r="K20" s="141">
        <v>0</v>
      </c>
      <c r="L20" s="141">
        <v>0</v>
      </c>
      <c r="M20" s="141"/>
      <c r="N20" s="184" t="str">
        <f t="shared" si="8"/>
        <v/>
      </c>
      <c r="O20" s="142"/>
      <c r="P20" s="155">
        <f t="shared" si="3"/>
        <v>0</v>
      </c>
      <c r="Q20" s="156"/>
      <c r="R20" s="164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1">
        <v>14000000</v>
      </c>
      <c r="B21" s="96" t="s">
        <v>57</v>
      </c>
      <c r="C21" s="100" t="e">
        <f>C24+#REF!</f>
        <v>#REF!</v>
      </c>
      <c r="D21" s="140">
        <f>D24+D23+D22</f>
        <v>707953.13645000011</v>
      </c>
      <c r="E21" s="140">
        <f>E24+E23+E22</f>
        <v>595517.80944999994</v>
      </c>
      <c r="F21" s="140">
        <f>F22+F23+F24</f>
        <v>626626.02978999994</v>
      </c>
      <c r="G21" s="140">
        <f t="shared" si="5"/>
        <v>31108.22034</v>
      </c>
      <c r="H21" s="163">
        <f t="shared" si="6"/>
        <v>1.0522372628431222</v>
      </c>
      <c r="I21" s="140">
        <f t="shared" ref="I21:I34" si="10">F21-D21</f>
        <v>-81327.106660000165</v>
      </c>
      <c r="J21" s="163">
        <f t="shared" si="7"/>
        <v>0.88512360144654301</v>
      </c>
      <c r="K21" s="139">
        <f>((K24+K23+K22)/1000)/1000</f>
        <v>0</v>
      </c>
      <c r="L21" s="139">
        <f>((L24+L23+L22)/1000)/1000</f>
        <v>0</v>
      </c>
      <c r="M21" s="139">
        <f>M24+M23+M22</f>
        <v>0</v>
      </c>
      <c r="N21" s="166" t="str">
        <f t="shared" si="8"/>
        <v/>
      </c>
      <c r="O21" s="140">
        <f>O24+O23+O22</f>
        <v>707953.13645000011</v>
      </c>
      <c r="P21" s="140">
        <f>P24+P23+P22</f>
        <v>626626.02978999994</v>
      </c>
      <c r="Q21" s="153">
        <f t="shared" ref="Q21:Q29" si="11">P21-O21</f>
        <v>-81327.106660000165</v>
      </c>
      <c r="R21" s="163">
        <f t="shared" si="9"/>
        <v>0.88512360144654301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0" customFormat="1" ht="49.5" customHeight="1" x14ac:dyDescent="0.4">
      <c r="A22" s="201">
        <v>14020000</v>
      </c>
      <c r="B22" s="98" t="s">
        <v>136</v>
      </c>
      <c r="C22" s="99"/>
      <c r="D22" s="155">
        <v>48598.436679999999</v>
      </c>
      <c r="E22" s="155">
        <v>40342.640679999997</v>
      </c>
      <c r="F22" s="155">
        <v>35521.583290000002</v>
      </c>
      <c r="G22" s="155">
        <f t="shared" si="5"/>
        <v>-4821.0573899999945</v>
      </c>
      <c r="H22" s="191">
        <f t="shared" si="6"/>
        <v>0.88049722802627417</v>
      </c>
      <c r="I22" s="155">
        <f t="shared" si="10"/>
        <v>-13076.853389999997</v>
      </c>
      <c r="J22" s="191">
        <f t="shared" si="7"/>
        <v>0.73092028708442813</v>
      </c>
      <c r="K22" s="157">
        <v>0</v>
      </c>
      <c r="L22" s="157">
        <v>0</v>
      </c>
      <c r="M22" s="157"/>
      <c r="N22" s="199" t="str">
        <f t="shared" si="8"/>
        <v/>
      </c>
      <c r="O22" s="155">
        <f>D22+K22</f>
        <v>48598.436679999999</v>
      </c>
      <c r="P22" s="155">
        <f>L22+F22</f>
        <v>35521.583290000002</v>
      </c>
      <c r="Q22" s="155">
        <f t="shared" si="11"/>
        <v>-13076.853389999997</v>
      </c>
      <c r="R22" s="191">
        <f t="shared" si="9"/>
        <v>0.73092028708442813</v>
      </c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</row>
    <row r="23" spans="1:33" s="200" customFormat="1" ht="48" customHeight="1" x14ac:dyDescent="0.4">
      <c r="A23" s="201">
        <v>14030000</v>
      </c>
      <c r="B23" s="98" t="s">
        <v>169</v>
      </c>
      <c r="C23" s="99"/>
      <c r="D23" s="155">
        <v>323950.66876999999</v>
      </c>
      <c r="E23" s="155">
        <v>272207.34476999997</v>
      </c>
      <c r="F23" s="155">
        <v>277810.82559000002</v>
      </c>
      <c r="G23" s="155">
        <f t="shared" si="5"/>
        <v>5603.4808200000552</v>
      </c>
      <c r="H23" s="191">
        <f t="shared" si="6"/>
        <v>1.0205853402843876</v>
      </c>
      <c r="I23" s="155">
        <f t="shared" si="10"/>
        <v>-46139.843179999967</v>
      </c>
      <c r="J23" s="191">
        <f t="shared" si="7"/>
        <v>0.85757139086890244</v>
      </c>
      <c r="K23" s="157">
        <v>0</v>
      </c>
      <c r="L23" s="157">
        <v>0</v>
      </c>
      <c r="M23" s="157"/>
      <c r="N23" s="199" t="str">
        <f t="shared" si="8"/>
        <v/>
      </c>
      <c r="O23" s="155">
        <f>D23+K23</f>
        <v>323950.66876999999</v>
      </c>
      <c r="P23" s="155">
        <f>L23+F23</f>
        <v>277810.82559000002</v>
      </c>
      <c r="Q23" s="155">
        <f t="shared" si="11"/>
        <v>-46139.843179999967</v>
      </c>
      <c r="R23" s="191">
        <f t="shared" si="9"/>
        <v>0.85757139086890244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</row>
    <row r="24" spans="1:33" s="200" customFormat="1" ht="64.5" customHeight="1" x14ac:dyDescent="0.4">
      <c r="A24" s="201">
        <v>14040000</v>
      </c>
      <c r="B24" s="98" t="s">
        <v>170</v>
      </c>
      <c r="C24" s="99" t="e">
        <f>#REF!+#REF!+#REF!+#REF!+#REF!</f>
        <v>#REF!</v>
      </c>
      <c r="D24" s="155">
        <v>335404.03100000002</v>
      </c>
      <c r="E24" s="155">
        <v>282967.82400000002</v>
      </c>
      <c r="F24" s="155">
        <v>313293.62090999994</v>
      </c>
      <c r="G24" s="155">
        <f t="shared" si="5"/>
        <v>30325.796909999917</v>
      </c>
      <c r="H24" s="191">
        <f t="shared" si="6"/>
        <v>1.1071704778349638</v>
      </c>
      <c r="I24" s="155">
        <f t="shared" si="10"/>
        <v>-22110.410090000078</v>
      </c>
      <c r="J24" s="191">
        <f t="shared" si="7"/>
        <v>0.93407828157557216</v>
      </c>
      <c r="K24" s="157">
        <v>0</v>
      </c>
      <c r="L24" s="157">
        <v>0</v>
      </c>
      <c r="M24" s="157">
        <f>L24-K24</f>
        <v>0</v>
      </c>
      <c r="N24" s="199" t="str">
        <f t="shared" si="8"/>
        <v/>
      </c>
      <c r="O24" s="155">
        <f>D24+K24</f>
        <v>335404.03100000002</v>
      </c>
      <c r="P24" s="155">
        <f t="shared" si="3"/>
        <v>313293.62090999994</v>
      </c>
      <c r="Q24" s="155">
        <f t="shared" si="11"/>
        <v>-22110.410090000078</v>
      </c>
      <c r="R24" s="191">
        <f t="shared" si="9"/>
        <v>0.93407828157557216</v>
      </c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</row>
    <row r="25" spans="1:33" s="1" customFormat="1" ht="42.75" hidden="1" customHeight="1" x14ac:dyDescent="0.4">
      <c r="A25" s="176">
        <v>16000000</v>
      </c>
      <c r="B25" s="177" t="s">
        <v>207</v>
      </c>
      <c r="C25" s="101"/>
      <c r="D25" s="160">
        <v>0</v>
      </c>
      <c r="E25" s="160">
        <v>0</v>
      </c>
      <c r="F25" s="160">
        <v>0</v>
      </c>
      <c r="G25" s="160">
        <f t="shared" si="5"/>
        <v>0</v>
      </c>
      <c r="H25" s="164" t="str">
        <f t="shared" si="6"/>
        <v/>
      </c>
      <c r="I25" s="160">
        <f t="shared" si="10"/>
        <v>0</v>
      </c>
      <c r="J25" s="163" t="str">
        <f t="shared" si="7"/>
        <v/>
      </c>
      <c r="K25" s="157"/>
      <c r="L25" s="157"/>
      <c r="M25" s="157"/>
      <c r="N25" s="166" t="str">
        <f t="shared" si="8"/>
        <v/>
      </c>
      <c r="O25" s="155">
        <f>D25+K25</f>
        <v>0</v>
      </c>
      <c r="P25" s="162">
        <f>L25+F25</f>
        <v>0</v>
      </c>
      <c r="Q25" s="162">
        <f>P25-O25</f>
        <v>0</v>
      </c>
      <c r="R25" s="163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64.5" customHeight="1" x14ac:dyDescent="0.35">
      <c r="A26" s="171">
        <v>18000000</v>
      </c>
      <c r="B26" s="177" t="s">
        <v>250</v>
      </c>
      <c r="C26" s="177"/>
      <c r="D26" s="140">
        <f>SUM(D27:D30)</f>
        <v>2079975.9849999999</v>
      </c>
      <c r="E26" s="140">
        <f>SUM(E27:E30)</f>
        <v>1784828.85</v>
      </c>
      <c r="F26" s="140">
        <f>SUM(F27:F30)</f>
        <v>1864067.89053</v>
      </c>
      <c r="G26" s="140">
        <f t="shared" si="5"/>
        <v>79239.040529999882</v>
      </c>
      <c r="H26" s="163">
        <f t="shared" si="6"/>
        <v>1.0443958761256016</v>
      </c>
      <c r="I26" s="140">
        <f t="shared" si="10"/>
        <v>-215908.09446999989</v>
      </c>
      <c r="J26" s="163">
        <f t="shared" si="7"/>
        <v>0.89619683302737752</v>
      </c>
      <c r="K26" s="139">
        <f>(K27+K28+K29+K30)/1000</f>
        <v>0</v>
      </c>
      <c r="L26" s="139">
        <f>(L27+L28+L29+L30)/1000</f>
        <v>0</v>
      </c>
      <c r="M26" s="139">
        <f t="shared" ref="M26:M34" si="12">L26-K26</f>
        <v>0</v>
      </c>
      <c r="N26" s="166" t="str">
        <f t="shared" si="8"/>
        <v/>
      </c>
      <c r="O26" s="140">
        <f t="shared" ref="O26:O60" si="13">D26+K26</f>
        <v>2079975.9849999999</v>
      </c>
      <c r="P26" s="140">
        <f t="shared" ref="P26:P32" si="14">L26+F26</f>
        <v>1864067.89053</v>
      </c>
      <c r="Q26" s="153">
        <f t="shared" si="11"/>
        <v>-215908.09446999989</v>
      </c>
      <c r="R26" s="163">
        <f t="shared" si="9"/>
        <v>0.89619683302737752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0" customFormat="1" ht="29.25" customHeight="1" x14ac:dyDescent="0.4">
      <c r="A27" s="197">
        <v>18010000</v>
      </c>
      <c r="B27" s="98" t="s">
        <v>171</v>
      </c>
      <c r="C27" s="111"/>
      <c r="D27" s="155">
        <v>940695.88500000001</v>
      </c>
      <c r="E27" s="155">
        <v>817972.49</v>
      </c>
      <c r="F27" s="155">
        <v>870614.45241999987</v>
      </c>
      <c r="G27" s="155">
        <f t="shared" si="5"/>
        <v>52641.96241999988</v>
      </c>
      <c r="H27" s="191">
        <f t="shared" si="6"/>
        <v>1.0643566416518482</v>
      </c>
      <c r="I27" s="155">
        <f t="shared" si="10"/>
        <v>-70081.432580000139</v>
      </c>
      <c r="J27" s="191">
        <f t="shared" si="7"/>
        <v>0.92550043675379723</v>
      </c>
      <c r="K27" s="158">
        <v>0</v>
      </c>
      <c r="L27" s="158">
        <v>0</v>
      </c>
      <c r="M27" s="158">
        <f>L27-K27</f>
        <v>0</v>
      </c>
      <c r="N27" s="199" t="str">
        <f t="shared" si="8"/>
        <v/>
      </c>
      <c r="O27" s="142">
        <f t="shared" si="13"/>
        <v>940695.88500000001</v>
      </c>
      <c r="P27" s="142">
        <f t="shared" si="14"/>
        <v>870614.45241999987</v>
      </c>
      <c r="Q27" s="142">
        <f t="shared" si="11"/>
        <v>-70081.432580000139</v>
      </c>
      <c r="R27" s="191">
        <f t="shared" si="9"/>
        <v>0.92550043675379723</v>
      </c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</row>
    <row r="28" spans="1:33" s="200" customFormat="1" ht="36" customHeight="1" x14ac:dyDescent="0.4">
      <c r="A28" s="197">
        <v>18020000</v>
      </c>
      <c r="B28" s="98" t="s">
        <v>84</v>
      </c>
      <c r="C28" s="99"/>
      <c r="D28" s="155">
        <v>4373.6000000000004</v>
      </c>
      <c r="E28" s="155">
        <v>3242.4</v>
      </c>
      <c r="F28" s="155">
        <v>3421.2529</v>
      </c>
      <c r="G28" s="155">
        <f t="shared" si="5"/>
        <v>178.85289999999986</v>
      </c>
      <c r="H28" s="191">
        <f t="shared" si="6"/>
        <v>1.0551606526030102</v>
      </c>
      <c r="I28" s="155">
        <f t="shared" si="10"/>
        <v>-952.34710000000041</v>
      </c>
      <c r="J28" s="191">
        <f t="shared" si="7"/>
        <v>0.78225098317175779</v>
      </c>
      <c r="K28" s="141">
        <v>0</v>
      </c>
      <c r="L28" s="141">
        <v>0</v>
      </c>
      <c r="M28" s="141">
        <f t="shared" si="12"/>
        <v>0</v>
      </c>
      <c r="N28" s="199" t="str">
        <f t="shared" si="8"/>
        <v/>
      </c>
      <c r="O28" s="142">
        <f t="shared" si="13"/>
        <v>4373.6000000000004</v>
      </c>
      <c r="P28" s="155">
        <f t="shared" si="14"/>
        <v>3421.2529</v>
      </c>
      <c r="Q28" s="156">
        <f t="shared" si="11"/>
        <v>-952.34710000000041</v>
      </c>
      <c r="R28" s="191">
        <f t="shared" si="9"/>
        <v>0.78225098317175779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</row>
    <row r="29" spans="1:33" s="200" customFormat="1" ht="27" customHeight="1" x14ac:dyDescent="0.4">
      <c r="A29" s="197">
        <v>18030000</v>
      </c>
      <c r="B29" s="98" t="s">
        <v>85</v>
      </c>
      <c r="C29" s="99"/>
      <c r="D29" s="155">
        <v>4126.0829999999996</v>
      </c>
      <c r="E29" s="155">
        <v>3086.913</v>
      </c>
      <c r="F29" s="155">
        <v>3888.3748300000002</v>
      </c>
      <c r="G29" s="155">
        <f t="shared" si="5"/>
        <v>801.46183000000019</v>
      </c>
      <c r="H29" s="191">
        <f t="shared" si="6"/>
        <v>1.2596321405883484</v>
      </c>
      <c r="I29" s="155">
        <f t="shared" si="10"/>
        <v>-237.70816999999943</v>
      </c>
      <c r="J29" s="191">
        <f t="shared" si="7"/>
        <v>0.94238890250147667</v>
      </c>
      <c r="K29" s="141">
        <v>0</v>
      </c>
      <c r="L29" s="141">
        <v>0</v>
      </c>
      <c r="M29" s="141">
        <f t="shared" si="12"/>
        <v>0</v>
      </c>
      <c r="N29" s="199" t="str">
        <f t="shared" si="8"/>
        <v/>
      </c>
      <c r="O29" s="142">
        <f t="shared" si="13"/>
        <v>4126.0829999999996</v>
      </c>
      <c r="P29" s="155">
        <f t="shared" si="14"/>
        <v>3888.3748300000002</v>
      </c>
      <c r="Q29" s="156">
        <f t="shared" si="11"/>
        <v>-237.70816999999943</v>
      </c>
      <c r="R29" s="191">
        <f t="shared" si="9"/>
        <v>0.94238890250147667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</row>
    <row r="30" spans="1:33" s="200" customFormat="1" ht="22.5" customHeight="1" x14ac:dyDescent="0.4">
      <c r="A30" s="197">
        <v>18050000</v>
      </c>
      <c r="B30" s="98" t="s">
        <v>86</v>
      </c>
      <c r="C30" s="99"/>
      <c r="D30" s="155">
        <v>1130780.4169999999</v>
      </c>
      <c r="E30" s="155">
        <v>960527.04700000002</v>
      </c>
      <c r="F30" s="155">
        <v>986143.81038000016</v>
      </c>
      <c r="G30" s="155">
        <f>F30-E30</f>
        <v>25616.763380000135</v>
      </c>
      <c r="H30" s="191">
        <f t="shared" si="6"/>
        <v>1.0266694867781272</v>
      </c>
      <c r="I30" s="155">
        <f>F30-D30</f>
        <v>-144636.60661999974</v>
      </c>
      <c r="J30" s="191">
        <f t="shared" si="7"/>
        <v>0.87209134112551601</v>
      </c>
      <c r="K30" s="141">
        <v>0</v>
      </c>
      <c r="L30" s="141">
        <v>0</v>
      </c>
      <c r="M30" s="141">
        <f t="shared" si="12"/>
        <v>0</v>
      </c>
      <c r="N30" s="199" t="str">
        <f t="shared" si="8"/>
        <v/>
      </c>
      <c r="O30" s="142">
        <f>D30+K30</f>
        <v>1130780.4169999999</v>
      </c>
      <c r="P30" s="155">
        <f>L30+F30</f>
        <v>986143.81038000016</v>
      </c>
      <c r="Q30" s="156">
        <f>P30-O30</f>
        <v>-144636.60661999974</v>
      </c>
      <c r="R30" s="191">
        <f t="shared" si="9"/>
        <v>0.87209134112551601</v>
      </c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</row>
    <row r="31" spans="1:33" s="1" customFormat="1" ht="21.75" customHeight="1" x14ac:dyDescent="0.4">
      <c r="A31" s="171">
        <v>19000000</v>
      </c>
      <c r="B31" s="96" t="s">
        <v>87</v>
      </c>
      <c r="C31" s="99"/>
      <c r="D31" s="162">
        <f>D32+D33+D34</f>
        <v>3.15</v>
      </c>
      <c r="E31" s="162">
        <f>E32+E33+E34</f>
        <v>3.15</v>
      </c>
      <c r="F31" s="162">
        <f>F32+F33+F34</f>
        <v>2.08</v>
      </c>
      <c r="G31" s="162">
        <f t="shared" si="5"/>
        <v>-1.0699999999999998</v>
      </c>
      <c r="H31" s="163">
        <f t="shared" si="6"/>
        <v>0.66031746031746041</v>
      </c>
      <c r="I31" s="162">
        <f t="shared" si="10"/>
        <v>-1.0699999999999998</v>
      </c>
      <c r="J31" s="163">
        <f t="shared" si="7"/>
        <v>0.66031746031746041</v>
      </c>
      <c r="K31" s="139">
        <f>K32+K34+K33</f>
        <v>6191.88</v>
      </c>
      <c r="L31" s="139">
        <f>L32+L34+L33</f>
        <v>5569.1421200000004</v>
      </c>
      <c r="M31" s="139">
        <f t="shared" si="12"/>
        <v>-622.73787999999968</v>
      </c>
      <c r="N31" s="166">
        <f t="shared" si="8"/>
        <v>0.8994266878557079</v>
      </c>
      <c r="O31" s="140">
        <f t="shared" si="13"/>
        <v>6195.03</v>
      </c>
      <c r="P31" s="140">
        <f t="shared" si="14"/>
        <v>5571.2221200000004</v>
      </c>
      <c r="Q31" s="140">
        <f t="shared" ref="Q31:Q56" si="15">P31-O31</f>
        <v>-623.80787999999939</v>
      </c>
      <c r="R31" s="163">
        <f t="shared" si="9"/>
        <v>0.89930510748131975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0" customFormat="1" ht="23.25" customHeight="1" x14ac:dyDescent="0.4">
      <c r="A32" s="197">
        <v>19010000</v>
      </c>
      <c r="B32" s="98" t="s">
        <v>88</v>
      </c>
      <c r="C32" s="99"/>
      <c r="D32" s="155">
        <v>0</v>
      </c>
      <c r="E32" s="155">
        <v>0</v>
      </c>
      <c r="F32" s="155">
        <v>0</v>
      </c>
      <c r="G32" s="155">
        <f t="shared" si="5"/>
        <v>0</v>
      </c>
      <c r="H32" s="191" t="str">
        <f t="shared" si="6"/>
        <v/>
      </c>
      <c r="I32" s="155">
        <f t="shared" si="10"/>
        <v>0</v>
      </c>
      <c r="J32" s="191" t="str">
        <f t="shared" si="7"/>
        <v/>
      </c>
      <c r="K32" s="141">
        <v>6191.88</v>
      </c>
      <c r="L32" s="141">
        <v>5569.1421200000004</v>
      </c>
      <c r="M32" s="141">
        <f t="shared" si="12"/>
        <v>-622.73787999999968</v>
      </c>
      <c r="N32" s="199">
        <f t="shared" si="8"/>
        <v>0.8994266878557079</v>
      </c>
      <c r="O32" s="142">
        <f t="shared" si="13"/>
        <v>6191.88</v>
      </c>
      <c r="P32" s="155">
        <f t="shared" si="14"/>
        <v>5569.1421200000004</v>
      </c>
      <c r="Q32" s="142">
        <f t="shared" si="15"/>
        <v>-622.73787999999968</v>
      </c>
      <c r="R32" s="191">
        <f t="shared" si="9"/>
        <v>0.8994266878557079</v>
      </c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</row>
    <row r="33" spans="1:33" s="200" customFormat="1" ht="42" hidden="1" customHeight="1" x14ac:dyDescent="0.4">
      <c r="A33" s="197">
        <v>19050000</v>
      </c>
      <c r="B33" s="98" t="s">
        <v>226</v>
      </c>
      <c r="C33" s="98"/>
      <c r="D33" s="155"/>
      <c r="E33" s="155"/>
      <c r="F33" s="155"/>
      <c r="G33" s="155"/>
      <c r="H33" s="191"/>
      <c r="I33" s="155"/>
      <c r="J33" s="191"/>
      <c r="K33" s="141">
        <v>0</v>
      </c>
      <c r="L33" s="141"/>
      <c r="M33" s="141">
        <f t="shared" si="12"/>
        <v>0</v>
      </c>
      <c r="N33" s="199" t="str">
        <f t="shared" si="8"/>
        <v/>
      </c>
      <c r="O33" s="142">
        <f>D33+K33</f>
        <v>0</v>
      </c>
      <c r="P33" s="155">
        <f>L33+F33</f>
        <v>0</v>
      </c>
      <c r="Q33" s="142">
        <f>P33-O33</f>
        <v>0</v>
      </c>
      <c r="R33" s="191" t="str">
        <f>IFERROR(P33/O33,"")</f>
        <v/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</row>
    <row r="34" spans="1:33" s="200" customFormat="1" ht="63" x14ac:dyDescent="0.4">
      <c r="A34" s="197">
        <v>19090000</v>
      </c>
      <c r="B34" s="98" t="s">
        <v>211</v>
      </c>
      <c r="C34" s="99"/>
      <c r="D34" s="155">
        <v>3.15</v>
      </c>
      <c r="E34" s="155">
        <v>3.15</v>
      </c>
      <c r="F34" s="155">
        <v>2.08</v>
      </c>
      <c r="G34" s="155">
        <f t="shared" si="5"/>
        <v>-1.0699999999999998</v>
      </c>
      <c r="H34" s="191">
        <f t="shared" si="6"/>
        <v>0.66031746031746041</v>
      </c>
      <c r="I34" s="155">
        <f t="shared" si="10"/>
        <v>-1.0699999999999998</v>
      </c>
      <c r="J34" s="191">
        <f t="shared" si="7"/>
        <v>0.66031746031746041</v>
      </c>
      <c r="K34" s="141">
        <v>0</v>
      </c>
      <c r="L34" s="141">
        <v>0</v>
      </c>
      <c r="M34" s="141">
        <f t="shared" si="12"/>
        <v>0</v>
      </c>
      <c r="N34" s="199" t="str">
        <f t="shared" si="8"/>
        <v/>
      </c>
      <c r="O34" s="142">
        <f>D34+K34</f>
        <v>3.15</v>
      </c>
      <c r="P34" s="155">
        <f>L34+F34</f>
        <v>2.08</v>
      </c>
      <c r="Q34" s="142">
        <f>P34-O34</f>
        <v>-1.0699999999999998</v>
      </c>
      <c r="R34" s="191">
        <f>IFERROR(P34/O34,"")</f>
        <v>0.66031746031746041</v>
      </c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</row>
    <row r="35" spans="1:33" s="80" customFormat="1" ht="23.25" customHeight="1" x14ac:dyDescent="0.35">
      <c r="A35" s="173">
        <v>20000000</v>
      </c>
      <c r="B35" s="102" t="s">
        <v>18</v>
      </c>
      <c r="C35" s="103">
        <v>5750.4</v>
      </c>
      <c r="D35" s="139">
        <f>(D36+D37+D43+D47)</f>
        <v>293012.48899999994</v>
      </c>
      <c r="E35" s="139">
        <f>(E36+E37+E43+E47)</f>
        <v>252036.53700000001</v>
      </c>
      <c r="F35" s="139">
        <f>(F36+F37+F43+F47)</f>
        <v>284691.27819000004</v>
      </c>
      <c r="G35" s="139">
        <f t="shared" si="5"/>
        <v>32654.74119000003</v>
      </c>
      <c r="H35" s="163">
        <f t="shared" si="6"/>
        <v>1.1295635211413813</v>
      </c>
      <c r="I35" s="139">
        <f t="shared" ref="I35:I44" si="16">F35-D35</f>
        <v>-8321.2108099999023</v>
      </c>
      <c r="J35" s="163">
        <f t="shared" si="7"/>
        <v>0.97160117359366238</v>
      </c>
      <c r="K35" s="139">
        <f>K36+K37+K43+K47</f>
        <v>734866.32816999988</v>
      </c>
      <c r="L35" s="139">
        <f>L36+L37+L43+L47</f>
        <v>607207.55224000011</v>
      </c>
      <c r="M35" s="139">
        <f t="shared" ref="M35:M48" si="17">L35-K35</f>
        <v>-127658.77592999977</v>
      </c>
      <c r="N35" s="166">
        <f t="shared" si="8"/>
        <v>0.82628299727938015</v>
      </c>
      <c r="O35" s="139">
        <f t="shared" si="13"/>
        <v>1027878.8171699998</v>
      </c>
      <c r="P35" s="139">
        <f t="shared" ref="P35:P60" si="18">L35+F35</f>
        <v>891898.83043000009</v>
      </c>
      <c r="Q35" s="139">
        <f t="shared" si="15"/>
        <v>-135979.98673999973</v>
      </c>
      <c r="R35" s="163">
        <f t="shared" si="9"/>
        <v>0.86770815346269548</v>
      </c>
      <c r="S35" s="79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</row>
    <row r="36" spans="1:33" s="1" customFormat="1" ht="45.75" customHeight="1" x14ac:dyDescent="0.35">
      <c r="A36" s="171">
        <v>21000000</v>
      </c>
      <c r="B36" s="96" t="s">
        <v>70</v>
      </c>
      <c r="C36" s="100">
        <v>1</v>
      </c>
      <c r="D36" s="140">
        <v>54369.767</v>
      </c>
      <c r="E36" s="140">
        <v>46285.987999999998</v>
      </c>
      <c r="F36" s="140">
        <v>72039.237340000007</v>
      </c>
      <c r="G36" s="140">
        <f t="shared" si="5"/>
        <v>25753.249340000009</v>
      </c>
      <c r="H36" s="163">
        <f t="shared" si="6"/>
        <v>1.5563940720029572</v>
      </c>
      <c r="I36" s="140">
        <f t="shared" si="16"/>
        <v>17669.470340000007</v>
      </c>
      <c r="J36" s="163">
        <f t="shared" si="7"/>
        <v>1.3249870528229413</v>
      </c>
      <c r="K36" s="139"/>
      <c r="L36" s="139">
        <v>62.27375</v>
      </c>
      <c r="M36" s="139">
        <f t="shared" si="17"/>
        <v>62.27375</v>
      </c>
      <c r="N36" s="166" t="str">
        <f t="shared" si="8"/>
        <v/>
      </c>
      <c r="O36" s="140">
        <f t="shared" si="13"/>
        <v>54369.767</v>
      </c>
      <c r="P36" s="140">
        <f t="shared" si="18"/>
        <v>72101.51109</v>
      </c>
      <c r="Q36" s="140">
        <f t="shared" si="15"/>
        <v>17731.74409</v>
      </c>
      <c r="R36" s="163">
        <f t="shared" si="9"/>
        <v>1.3261324274205553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1">
        <v>22000000</v>
      </c>
      <c r="B37" s="96" t="s">
        <v>172</v>
      </c>
      <c r="C37" s="100">
        <v>4948.8</v>
      </c>
      <c r="D37" s="140">
        <f>SUM(D38:D42)</f>
        <v>186515.25699999998</v>
      </c>
      <c r="E37" s="140">
        <f>SUM(E38:E42)</f>
        <v>157055.99400000001</v>
      </c>
      <c r="F37" s="140">
        <f>SUM(F38:F42)</f>
        <v>154830.37143000003</v>
      </c>
      <c r="G37" s="140">
        <f t="shared" si="5"/>
        <v>-2225.6225699999777</v>
      </c>
      <c r="H37" s="163">
        <f t="shared" si="6"/>
        <v>0.98582911410563556</v>
      </c>
      <c r="I37" s="140">
        <f t="shared" si="16"/>
        <v>-31684.885569999955</v>
      </c>
      <c r="J37" s="163">
        <f t="shared" si="7"/>
        <v>0.83012174939661931</v>
      </c>
      <c r="K37" s="139">
        <f>SUM(K38:K42)</f>
        <v>0</v>
      </c>
      <c r="L37" s="139">
        <f>SUM(L38:L42)</f>
        <v>0</v>
      </c>
      <c r="M37" s="139">
        <f t="shared" si="17"/>
        <v>0</v>
      </c>
      <c r="N37" s="166" t="str">
        <f t="shared" si="8"/>
        <v/>
      </c>
      <c r="O37" s="140">
        <f t="shared" si="13"/>
        <v>186515.25699999998</v>
      </c>
      <c r="P37" s="140">
        <f t="shared" si="18"/>
        <v>154830.37143000003</v>
      </c>
      <c r="Q37" s="140">
        <f t="shared" si="15"/>
        <v>-31684.885569999955</v>
      </c>
      <c r="R37" s="163">
        <f t="shared" si="9"/>
        <v>0.83012174939661931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0" customFormat="1" ht="22.5" customHeight="1" x14ac:dyDescent="0.4">
      <c r="A38" s="197">
        <v>22010000</v>
      </c>
      <c r="B38" s="98" t="s">
        <v>115</v>
      </c>
      <c r="C38" s="104"/>
      <c r="D38" s="155">
        <v>99132.815000000002</v>
      </c>
      <c r="E38" s="155">
        <v>83751.835999999996</v>
      </c>
      <c r="F38" s="155">
        <v>79260.575009999986</v>
      </c>
      <c r="G38" s="155">
        <f t="shared" si="5"/>
        <v>-4491.2609900000098</v>
      </c>
      <c r="H38" s="191">
        <f t="shared" si="6"/>
        <v>0.94637417871054186</v>
      </c>
      <c r="I38" s="155">
        <f t="shared" si="16"/>
        <v>-19872.239990000016</v>
      </c>
      <c r="J38" s="191">
        <f t="shared" si="7"/>
        <v>0.79953923440991748</v>
      </c>
      <c r="K38" s="141"/>
      <c r="L38" s="141">
        <v>0</v>
      </c>
      <c r="M38" s="141">
        <f t="shared" si="17"/>
        <v>0</v>
      </c>
      <c r="N38" s="199" t="str">
        <f t="shared" si="8"/>
        <v/>
      </c>
      <c r="O38" s="142">
        <f t="shared" si="13"/>
        <v>99132.815000000002</v>
      </c>
      <c r="P38" s="155">
        <f t="shared" si="18"/>
        <v>79260.575009999986</v>
      </c>
      <c r="Q38" s="142">
        <f t="shared" si="15"/>
        <v>-19872.239990000016</v>
      </c>
      <c r="R38" s="191">
        <f t="shared" si="9"/>
        <v>0.79953923440991748</v>
      </c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39" spans="1:33" s="200" customFormat="1" ht="60.75" customHeight="1" x14ac:dyDescent="0.4">
      <c r="A39" s="197">
        <v>22020000</v>
      </c>
      <c r="B39" s="98" t="s">
        <v>229</v>
      </c>
      <c r="C39" s="98"/>
      <c r="D39" s="155">
        <v>3680</v>
      </c>
      <c r="E39" s="155">
        <v>3680</v>
      </c>
      <c r="F39" s="155">
        <v>3680</v>
      </c>
      <c r="G39" s="155">
        <f>F39-E39</f>
        <v>0</v>
      </c>
      <c r="H39" s="191">
        <f>IFERROR(F39/E39,"")</f>
        <v>1</v>
      </c>
      <c r="I39" s="155">
        <f>F39-D39</f>
        <v>0</v>
      </c>
      <c r="J39" s="191">
        <f>IFERROR(F39/D39,"")</f>
        <v>1</v>
      </c>
      <c r="K39" s="141"/>
      <c r="L39" s="141"/>
      <c r="M39" s="141"/>
      <c r="N39" s="199"/>
      <c r="O39" s="142">
        <f>D39+K39</f>
        <v>3680</v>
      </c>
      <c r="P39" s="155">
        <f>L39+F39</f>
        <v>3680</v>
      </c>
      <c r="Q39" s="142">
        <f>P39-O39</f>
        <v>0</v>
      </c>
      <c r="R39" s="191">
        <f>IFERROR(P39/O39,"")</f>
        <v>1</v>
      </c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</row>
    <row r="40" spans="1:33" s="200" customFormat="1" ht="61.5" customHeight="1" x14ac:dyDescent="0.4">
      <c r="A40" s="197">
        <v>22080000</v>
      </c>
      <c r="B40" s="98" t="s">
        <v>173</v>
      </c>
      <c r="C40" s="99">
        <v>259.60000000000002</v>
      </c>
      <c r="D40" s="155">
        <v>81756.631999999998</v>
      </c>
      <c r="E40" s="155">
        <v>68009.152000000002</v>
      </c>
      <c r="F40" s="155">
        <v>70238.232300000003</v>
      </c>
      <c r="G40" s="155">
        <f t="shared" si="5"/>
        <v>2229.0803000000014</v>
      </c>
      <c r="H40" s="191">
        <f t="shared" si="6"/>
        <v>1.03277618135865</v>
      </c>
      <c r="I40" s="155">
        <f t="shared" si="16"/>
        <v>-11518.399699999994</v>
      </c>
      <c r="J40" s="191">
        <f t="shared" si="7"/>
        <v>0.85911357380768827</v>
      </c>
      <c r="K40" s="141"/>
      <c r="L40" s="141">
        <v>0</v>
      </c>
      <c r="M40" s="141">
        <f t="shared" si="17"/>
        <v>0</v>
      </c>
      <c r="N40" s="199" t="str">
        <f t="shared" si="8"/>
        <v/>
      </c>
      <c r="O40" s="142">
        <f t="shared" si="13"/>
        <v>81756.631999999998</v>
      </c>
      <c r="P40" s="155">
        <f t="shared" si="18"/>
        <v>70238.232300000003</v>
      </c>
      <c r="Q40" s="142">
        <f t="shared" si="15"/>
        <v>-11518.399699999994</v>
      </c>
      <c r="R40" s="191">
        <f t="shared" si="9"/>
        <v>0.85911357380768827</v>
      </c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1" spans="1:33" s="200" customFormat="1" ht="23.25" customHeight="1" x14ac:dyDescent="0.4">
      <c r="A41" s="197">
        <v>22090000</v>
      </c>
      <c r="B41" s="98" t="s">
        <v>51</v>
      </c>
      <c r="C41" s="99">
        <v>4672.3</v>
      </c>
      <c r="D41" s="155">
        <v>1572.4059999999999</v>
      </c>
      <c r="E41" s="155">
        <v>1285.3019999999999</v>
      </c>
      <c r="F41" s="155">
        <v>1309.8203099999996</v>
      </c>
      <c r="G41" s="155">
        <f t="shared" si="5"/>
        <v>24.518309999999701</v>
      </c>
      <c r="H41" s="191">
        <f t="shared" si="6"/>
        <v>1.0190759136763186</v>
      </c>
      <c r="I41" s="155">
        <f t="shared" si="16"/>
        <v>-262.58569000000034</v>
      </c>
      <c r="J41" s="191">
        <f t="shared" si="7"/>
        <v>0.83300388703680839</v>
      </c>
      <c r="K41" s="141"/>
      <c r="L41" s="141">
        <v>0</v>
      </c>
      <c r="M41" s="141">
        <f t="shared" si="17"/>
        <v>0</v>
      </c>
      <c r="N41" s="199" t="str">
        <f t="shared" si="8"/>
        <v/>
      </c>
      <c r="O41" s="142">
        <f t="shared" si="13"/>
        <v>1572.4059999999999</v>
      </c>
      <c r="P41" s="155">
        <f t="shared" si="18"/>
        <v>1309.8203099999996</v>
      </c>
      <c r="Q41" s="142">
        <f t="shared" si="15"/>
        <v>-262.58569000000034</v>
      </c>
      <c r="R41" s="191">
        <f t="shared" si="9"/>
        <v>0.83300388703680839</v>
      </c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</row>
    <row r="42" spans="1:33" s="200" customFormat="1" ht="120" customHeight="1" x14ac:dyDescent="0.4">
      <c r="A42" s="197">
        <v>22130000</v>
      </c>
      <c r="B42" s="98" t="s">
        <v>191</v>
      </c>
      <c r="C42" s="99"/>
      <c r="D42" s="155">
        <v>373.404</v>
      </c>
      <c r="E42" s="155">
        <v>329.70400000000001</v>
      </c>
      <c r="F42" s="155">
        <v>341.74381000000005</v>
      </c>
      <c r="G42" s="155">
        <f t="shared" si="5"/>
        <v>12.039810000000045</v>
      </c>
      <c r="H42" s="191">
        <f t="shared" si="6"/>
        <v>1.036517027394269</v>
      </c>
      <c r="I42" s="155">
        <f t="shared" si="16"/>
        <v>-31.660189999999943</v>
      </c>
      <c r="J42" s="191">
        <f t="shared" si="7"/>
        <v>0.91521196880590472</v>
      </c>
      <c r="K42" s="141"/>
      <c r="L42" s="141">
        <v>0</v>
      </c>
      <c r="M42" s="141">
        <f t="shared" si="17"/>
        <v>0</v>
      </c>
      <c r="N42" s="199" t="str">
        <f t="shared" si="8"/>
        <v/>
      </c>
      <c r="O42" s="142">
        <f t="shared" si="13"/>
        <v>373.404</v>
      </c>
      <c r="P42" s="155">
        <f t="shared" si="18"/>
        <v>341.74381000000005</v>
      </c>
      <c r="Q42" s="142">
        <f t="shared" si="15"/>
        <v>-31.660189999999943</v>
      </c>
      <c r="R42" s="191">
        <f t="shared" si="9"/>
        <v>0.91521196880590472</v>
      </c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</row>
    <row r="43" spans="1:33" s="1" customFormat="1" ht="20.25" customHeight="1" x14ac:dyDescent="0.35">
      <c r="A43" s="171">
        <v>24000000</v>
      </c>
      <c r="B43" s="96" t="s">
        <v>58</v>
      </c>
      <c r="C43" s="100">
        <f>C44+C47</f>
        <v>300.2</v>
      </c>
      <c r="D43" s="140">
        <f>SUM(D44:D45)</f>
        <v>52127.464999999997</v>
      </c>
      <c r="E43" s="140">
        <f>SUM(E44:E45)</f>
        <v>48694.555</v>
      </c>
      <c r="F43" s="140">
        <f>SUM(F44:F45)</f>
        <v>57821.669419999991</v>
      </c>
      <c r="G43" s="140">
        <f t="shared" si="5"/>
        <v>9127.1144199999908</v>
      </c>
      <c r="H43" s="163">
        <f t="shared" si="6"/>
        <v>1.1874360371503547</v>
      </c>
      <c r="I43" s="140">
        <f t="shared" si="16"/>
        <v>5694.2044199999946</v>
      </c>
      <c r="J43" s="163">
        <f t="shared" si="7"/>
        <v>1.1092361660019339</v>
      </c>
      <c r="K43" s="139">
        <f>K44+K45+K46</f>
        <v>43617.108999999997</v>
      </c>
      <c r="L43" s="139">
        <f>L44+L45+L46</f>
        <v>43482.190129999995</v>
      </c>
      <c r="M43" s="139">
        <f t="shared" si="17"/>
        <v>-134.91887000000133</v>
      </c>
      <c r="N43" s="166">
        <f t="shared" si="8"/>
        <v>0.99690674432365511</v>
      </c>
      <c r="O43" s="140">
        <f t="shared" si="13"/>
        <v>95744.573999999993</v>
      </c>
      <c r="P43" s="140">
        <f t="shared" si="18"/>
        <v>101303.85954999999</v>
      </c>
      <c r="Q43" s="140">
        <f t="shared" si="15"/>
        <v>5559.2855500000005</v>
      </c>
      <c r="R43" s="163">
        <f t="shared" si="9"/>
        <v>1.0580637138768825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0" customFormat="1" ht="24" customHeight="1" x14ac:dyDescent="0.4">
      <c r="A44" s="197">
        <v>24060000</v>
      </c>
      <c r="B44" s="98" t="s">
        <v>19</v>
      </c>
      <c r="C44" s="99">
        <v>300.2</v>
      </c>
      <c r="D44" s="155">
        <v>52127.464999999997</v>
      </c>
      <c r="E44" s="155">
        <v>48694.555</v>
      </c>
      <c r="F44" s="155">
        <v>57821.669419999991</v>
      </c>
      <c r="G44" s="155">
        <f t="shared" si="5"/>
        <v>9127.1144199999908</v>
      </c>
      <c r="H44" s="191">
        <f t="shared" si="6"/>
        <v>1.1874360371503547</v>
      </c>
      <c r="I44" s="155">
        <f t="shared" si="16"/>
        <v>5694.2044199999946</v>
      </c>
      <c r="J44" s="191">
        <f t="shared" si="7"/>
        <v>1.1092361660019339</v>
      </c>
      <c r="K44" s="141">
        <v>1171.05</v>
      </c>
      <c r="L44" s="141">
        <v>1031.43788</v>
      </c>
      <c r="M44" s="141">
        <f t="shared" si="17"/>
        <v>-139.61212</v>
      </c>
      <c r="N44" s="199">
        <f t="shared" si="8"/>
        <v>0.880780393663806</v>
      </c>
      <c r="O44" s="142">
        <f t="shared" si="13"/>
        <v>53298.514999999999</v>
      </c>
      <c r="P44" s="155">
        <f>L44+F44</f>
        <v>58853.107299999989</v>
      </c>
      <c r="Q44" s="142">
        <f t="shared" si="15"/>
        <v>5554.5922999999893</v>
      </c>
      <c r="R44" s="191">
        <f t="shared" si="9"/>
        <v>1.1042166428089035</v>
      </c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</row>
    <row r="45" spans="1:33" s="200" customFormat="1" ht="55.5" customHeight="1" x14ac:dyDescent="0.4">
      <c r="A45" s="197">
        <v>24110000</v>
      </c>
      <c r="B45" s="98" t="s">
        <v>81</v>
      </c>
      <c r="C45" s="99"/>
      <c r="D45" s="155">
        <v>0</v>
      </c>
      <c r="E45" s="155">
        <v>0</v>
      </c>
      <c r="F45" s="155">
        <v>0</v>
      </c>
      <c r="G45" s="155">
        <f t="shared" si="5"/>
        <v>0</v>
      </c>
      <c r="H45" s="191" t="str">
        <f t="shared" si="6"/>
        <v/>
      </c>
      <c r="I45" s="155"/>
      <c r="J45" s="191" t="str">
        <f t="shared" si="7"/>
        <v/>
      </c>
      <c r="K45" s="141">
        <v>107.101</v>
      </c>
      <c r="L45" s="141">
        <v>77.98908999999999</v>
      </c>
      <c r="M45" s="141">
        <f t="shared" si="17"/>
        <v>-29.111910000000009</v>
      </c>
      <c r="N45" s="199">
        <f t="shared" si="8"/>
        <v>0.72818265002194182</v>
      </c>
      <c r="O45" s="142">
        <f t="shared" si="13"/>
        <v>107.101</v>
      </c>
      <c r="P45" s="155">
        <f>L45+F45</f>
        <v>77.98908999999999</v>
      </c>
      <c r="Q45" s="142">
        <f t="shared" si="15"/>
        <v>-29.111910000000009</v>
      </c>
      <c r="R45" s="191">
        <f t="shared" si="9"/>
        <v>0.72818265002194182</v>
      </c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</row>
    <row r="46" spans="1:33" s="200" customFormat="1" ht="53.25" customHeight="1" x14ac:dyDescent="0.4">
      <c r="A46" s="197" t="s">
        <v>89</v>
      </c>
      <c r="B46" s="98" t="s">
        <v>90</v>
      </c>
      <c r="C46" s="99"/>
      <c r="D46" s="155">
        <v>0</v>
      </c>
      <c r="E46" s="155">
        <v>0</v>
      </c>
      <c r="F46" s="155">
        <v>0</v>
      </c>
      <c r="G46" s="155">
        <f t="shared" si="5"/>
        <v>0</v>
      </c>
      <c r="H46" s="191" t="str">
        <f t="shared" si="6"/>
        <v/>
      </c>
      <c r="I46" s="155"/>
      <c r="J46" s="191" t="str">
        <f t="shared" si="7"/>
        <v/>
      </c>
      <c r="K46" s="141">
        <v>42338.957999999999</v>
      </c>
      <c r="L46" s="141">
        <v>42372.763159999995</v>
      </c>
      <c r="M46" s="141">
        <f t="shared" si="17"/>
        <v>33.805159999996249</v>
      </c>
      <c r="N46" s="199">
        <f t="shared" si="8"/>
        <v>1.0007984410008388</v>
      </c>
      <c r="O46" s="142">
        <f t="shared" si="13"/>
        <v>42338.957999999999</v>
      </c>
      <c r="P46" s="155">
        <f>L46+F46</f>
        <v>42372.763159999995</v>
      </c>
      <c r="Q46" s="142">
        <f t="shared" si="15"/>
        <v>33.805159999996249</v>
      </c>
      <c r="R46" s="191">
        <f t="shared" si="9"/>
        <v>1.0007984410008388</v>
      </c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</row>
    <row r="47" spans="1:33" s="1" customFormat="1" ht="22.5" customHeight="1" x14ac:dyDescent="0.4">
      <c r="A47" s="171">
        <v>25000000</v>
      </c>
      <c r="B47" s="96" t="s">
        <v>52</v>
      </c>
      <c r="C47" s="100"/>
      <c r="D47" s="155">
        <v>0</v>
      </c>
      <c r="E47" s="155">
        <v>0</v>
      </c>
      <c r="F47" s="155">
        <v>0</v>
      </c>
      <c r="G47" s="155">
        <f t="shared" si="5"/>
        <v>0</v>
      </c>
      <c r="H47" s="163" t="str">
        <f t="shared" si="6"/>
        <v/>
      </c>
      <c r="I47" s="140">
        <f>F47-D47</f>
        <v>0</v>
      </c>
      <c r="J47" s="163" t="str">
        <f t="shared" si="7"/>
        <v/>
      </c>
      <c r="K47" s="139">
        <v>691249.21916999994</v>
      </c>
      <c r="L47" s="139">
        <v>563663.08836000005</v>
      </c>
      <c r="M47" s="139">
        <f t="shared" si="17"/>
        <v>-127586.13080999989</v>
      </c>
      <c r="N47" s="166">
        <f t="shared" si="8"/>
        <v>0.81542672704470365</v>
      </c>
      <c r="O47" s="140">
        <f t="shared" si="13"/>
        <v>691249.21916999994</v>
      </c>
      <c r="P47" s="162">
        <f>L47+F47</f>
        <v>563663.08836000005</v>
      </c>
      <c r="Q47" s="140">
        <f t="shared" si="15"/>
        <v>-127586.13080999989</v>
      </c>
      <c r="R47" s="163">
        <f t="shared" si="9"/>
        <v>0.81542672704470365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1">
        <v>30000000</v>
      </c>
      <c r="B48" s="96" t="s">
        <v>67</v>
      </c>
      <c r="C48" s="104"/>
      <c r="D48" s="162">
        <v>79.260999999999996</v>
      </c>
      <c r="E48" s="162">
        <v>65.260999999999996</v>
      </c>
      <c r="F48" s="162">
        <v>86.095690000000005</v>
      </c>
      <c r="G48" s="162">
        <f t="shared" si="5"/>
        <v>20.834690000000009</v>
      </c>
      <c r="H48" s="163">
        <f t="shared" si="6"/>
        <v>1.3192517736473546</v>
      </c>
      <c r="I48" s="140">
        <f>F48-D48</f>
        <v>6.834690000000009</v>
      </c>
      <c r="J48" s="163">
        <f t="shared" si="7"/>
        <v>1.0862301762531386</v>
      </c>
      <c r="K48" s="139">
        <v>324371.84006000002</v>
      </c>
      <c r="L48" s="139">
        <v>274644.84181999997</v>
      </c>
      <c r="M48" s="139">
        <f t="shared" si="17"/>
        <v>-49726.998240000044</v>
      </c>
      <c r="N48" s="166">
        <f t="shared" si="8"/>
        <v>0.84669754861950441</v>
      </c>
      <c r="O48" s="140">
        <f t="shared" si="13"/>
        <v>324451.10106000002</v>
      </c>
      <c r="P48" s="140">
        <f t="shared" si="18"/>
        <v>274730.93750999996</v>
      </c>
      <c r="Q48" s="140">
        <f t="shared" si="15"/>
        <v>-49720.163550000056</v>
      </c>
      <c r="R48" s="163">
        <f t="shared" si="9"/>
        <v>0.84675606466564146</v>
      </c>
      <c r="S48" s="45"/>
      <c r="T48" s="45"/>
      <c r="U48" s="45"/>
      <c r="V48" s="45"/>
      <c r="W48" s="46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0" customFormat="1" ht="40.799999999999997" x14ac:dyDescent="0.35">
      <c r="A49" s="173" t="s">
        <v>179</v>
      </c>
      <c r="B49" s="102" t="s">
        <v>180</v>
      </c>
      <c r="C49" s="105"/>
      <c r="D49" s="140">
        <v>0</v>
      </c>
      <c r="E49" s="140">
        <v>0</v>
      </c>
      <c r="F49" s="140">
        <v>0</v>
      </c>
      <c r="G49" s="140">
        <f>F49-E49</f>
        <v>0</v>
      </c>
      <c r="H49" s="163" t="str">
        <f t="shared" si="6"/>
        <v/>
      </c>
      <c r="I49" s="140">
        <f>F49-D49</f>
        <v>0</v>
      </c>
      <c r="J49" s="163" t="str">
        <f t="shared" si="7"/>
        <v/>
      </c>
      <c r="K49" s="139">
        <v>190683.00982000001</v>
      </c>
      <c r="L49" s="139">
        <v>480.00981999999999</v>
      </c>
      <c r="M49" s="139">
        <f t="shared" ref="M49:M57" si="19">L49-K49</f>
        <v>-190203</v>
      </c>
      <c r="N49" s="166">
        <f t="shared" si="8"/>
        <v>2.5173182469330501E-3</v>
      </c>
      <c r="O49" s="139">
        <f>D49+K49</f>
        <v>190683.00982000001</v>
      </c>
      <c r="P49" s="139">
        <f>L49+F49</f>
        <v>480.00981999999999</v>
      </c>
      <c r="Q49" s="139">
        <f>P49-O49</f>
        <v>-190203</v>
      </c>
      <c r="R49" s="163">
        <f t="shared" si="9"/>
        <v>2.5173182469330501E-3</v>
      </c>
      <c r="S49" s="79"/>
      <c r="T49" s="79"/>
      <c r="U49" s="79"/>
      <c r="V49" s="79"/>
      <c r="W49" s="82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s="1" customFormat="1" ht="30" customHeight="1" x14ac:dyDescent="0.35">
      <c r="A50" s="171">
        <v>50000000</v>
      </c>
      <c r="B50" s="96" t="s">
        <v>20</v>
      </c>
      <c r="C50" s="100" t="e">
        <f>#REF!+C51</f>
        <v>#REF!</v>
      </c>
      <c r="D50" s="140">
        <f>D51</f>
        <v>0</v>
      </c>
      <c r="E50" s="140">
        <f>E51</f>
        <v>0</v>
      </c>
      <c r="F50" s="140">
        <f>F51</f>
        <v>0</v>
      </c>
      <c r="G50" s="140">
        <f>F50-E50</f>
        <v>0</v>
      </c>
      <c r="H50" s="163" t="str">
        <f t="shared" si="6"/>
        <v/>
      </c>
      <c r="I50" s="140">
        <f>F50-D50</f>
        <v>0</v>
      </c>
      <c r="J50" s="163" t="str">
        <f t="shared" si="7"/>
        <v/>
      </c>
      <c r="K50" s="139">
        <f>K51</f>
        <v>72986.639949999997</v>
      </c>
      <c r="L50" s="139">
        <f>L51</f>
        <v>72927.294880000001</v>
      </c>
      <c r="M50" s="139">
        <f t="shared" si="19"/>
        <v>-59.345069999995758</v>
      </c>
      <c r="N50" s="166">
        <f t="shared" si="8"/>
        <v>0.99918690502754137</v>
      </c>
      <c r="O50" s="140">
        <f t="shared" si="13"/>
        <v>72986.639949999997</v>
      </c>
      <c r="P50" s="140">
        <f t="shared" si="18"/>
        <v>72927.294880000001</v>
      </c>
      <c r="Q50" s="140">
        <f t="shared" si="15"/>
        <v>-59.345069999995758</v>
      </c>
      <c r="R50" s="163">
        <f t="shared" si="9"/>
        <v>0.99918690502754137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0" customFormat="1" ht="81" customHeight="1" x14ac:dyDescent="0.4">
      <c r="A51" s="197">
        <v>50110000</v>
      </c>
      <c r="B51" s="98" t="s">
        <v>174</v>
      </c>
      <c r="C51" s="99"/>
      <c r="D51" s="155">
        <v>0</v>
      </c>
      <c r="E51" s="155">
        <v>0</v>
      </c>
      <c r="F51" s="155">
        <v>0</v>
      </c>
      <c r="G51" s="155">
        <f t="shared" si="5"/>
        <v>0</v>
      </c>
      <c r="H51" s="191" t="str">
        <f t="shared" si="6"/>
        <v/>
      </c>
      <c r="I51" s="155"/>
      <c r="J51" s="191" t="str">
        <f t="shared" si="7"/>
        <v/>
      </c>
      <c r="K51" s="141">
        <v>72986.639949999997</v>
      </c>
      <c r="L51" s="141">
        <v>72927.294880000001</v>
      </c>
      <c r="M51" s="141">
        <f t="shared" si="19"/>
        <v>-59.345069999995758</v>
      </c>
      <c r="N51" s="199">
        <f t="shared" si="8"/>
        <v>0.99918690502754137</v>
      </c>
      <c r="O51" s="142">
        <f t="shared" si="13"/>
        <v>72986.639949999997</v>
      </c>
      <c r="P51" s="155">
        <f t="shared" si="18"/>
        <v>72927.294880000001</v>
      </c>
      <c r="Q51" s="142">
        <f t="shared" si="15"/>
        <v>-59.345069999995758</v>
      </c>
      <c r="R51" s="191">
        <f t="shared" si="9"/>
        <v>0.99918690502754137</v>
      </c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</row>
    <row r="52" spans="1:33" ht="20.25" customHeight="1" x14ac:dyDescent="0.35">
      <c r="A52" s="8">
        <v>900101</v>
      </c>
      <c r="B52" s="106" t="s">
        <v>21</v>
      </c>
      <c r="C52" s="107" t="e">
        <f>C10+C35+C50+#REF!</f>
        <v>#REF!</v>
      </c>
      <c r="D52" s="159">
        <f>D10+D35+D50+D48</f>
        <v>7465842.3956700005</v>
      </c>
      <c r="E52" s="159">
        <f>E10+E35+E50+E48</f>
        <v>6237895.5452300012</v>
      </c>
      <c r="F52" s="159">
        <f>F10+F35+F50+F48</f>
        <v>6555510.4450500002</v>
      </c>
      <c r="G52" s="159">
        <f t="shared" si="5"/>
        <v>317614.899819999</v>
      </c>
      <c r="H52" s="165">
        <f t="shared" ref="H52:H62" si="20">IFERROR(F52/E52,"")</f>
        <v>1.0509169955663771</v>
      </c>
      <c r="I52" s="159">
        <f t="shared" ref="I52:I62" si="21">F52-D52</f>
        <v>-910331.95062000025</v>
      </c>
      <c r="J52" s="165">
        <f t="shared" ref="J52:J62" si="22">IFERROR(F52/D52,"")</f>
        <v>0.87806708173374115</v>
      </c>
      <c r="K52" s="159">
        <f>K10+K35+K48+K50+K49</f>
        <v>1329099.6979999999</v>
      </c>
      <c r="L52" s="159">
        <f>L10+L35+L48+L50+L49</f>
        <v>960828.84088000003</v>
      </c>
      <c r="M52" s="159">
        <f t="shared" si="19"/>
        <v>-368270.85711999983</v>
      </c>
      <c r="N52" s="165">
        <f t="shared" ref="N52:N62" si="23">IFERROR(L52/K52,"")</f>
        <v>0.72291705605368373</v>
      </c>
      <c r="O52" s="159">
        <f t="shared" si="13"/>
        <v>8794942.0936699994</v>
      </c>
      <c r="P52" s="159">
        <f t="shared" si="18"/>
        <v>7516339.2859300002</v>
      </c>
      <c r="Q52" s="159">
        <f t="shared" si="15"/>
        <v>-1278602.8077399991</v>
      </c>
      <c r="R52" s="165">
        <f t="shared" ref="R52:R63" si="24">IFERROR(P52/O52,"")</f>
        <v>0.85462066786542568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1">
        <v>40000000</v>
      </c>
      <c r="B53" s="96" t="s">
        <v>53</v>
      </c>
      <c r="C53" s="108">
        <f>C54+C99</f>
        <v>226954.7</v>
      </c>
      <c r="D53" s="140">
        <f>D54</f>
        <v>5460831.2110000011</v>
      </c>
      <c r="E53" s="140">
        <f>E54</f>
        <v>4543269.1669999994</v>
      </c>
      <c r="F53" s="140">
        <f>F54</f>
        <v>4549266.9670000002</v>
      </c>
      <c r="G53" s="140">
        <f t="shared" si="5"/>
        <v>5997.8000000007451</v>
      </c>
      <c r="H53" s="183">
        <f t="shared" si="20"/>
        <v>1.0013201507063605</v>
      </c>
      <c r="I53" s="140">
        <f t="shared" si="21"/>
        <v>-911564.24400000088</v>
      </c>
      <c r="J53" s="183">
        <f t="shared" si="22"/>
        <v>0.83307225424514209</v>
      </c>
      <c r="K53" s="140">
        <f>K54</f>
        <v>147459.255</v>
      </c>
      <c r="L53" s="140">
        <f>L54</f>
        <v>52985.154389999996</v>
      </c>
      <c r="M53" s="140">
        <f t="shared" si="19"/>
        <v>-94474.100610000009</v>
      </c>
      <c r="N53" s="183">
        <f t="shared" si="23"/>
        <v>0.35932064345503439</v>
      </c>
      <c r="O53" s="140">
        <f t="shared" si="13"/>
        <v>5608290.4660000009</v>
      </c>
      <c r="P53" s="140">
        <f t="shared" si="18"/>
        <v>4602252.12139</v>
      </c>
      <c r="Q53" s="140">
        <f t="shared" si="15"/>
        <v>-1006038.344610001</v>
      </c>
      <c r="R53" s="183">
        <f t="shared" si="24"/>
        <v>0.82061586312102386</v>
      </c>
    </row>
    <row r="54" spans="1:33" s="1" customFormat="1" ht="23.25" customHeight="1" x14ac:dyDescent="0.35">
      <c r="A54" s="171">
        <v>41000000</v>
      </c>
      <c r="B54" s="96" t="s">
        <v>54</v>
      </c>
      <c r="C54" s="108">
        <f>C55+C60</f>
        <v>226954.7</v>
      </c>
      <c r="D54" s="140">
        <f>D55+D60</f>
        <v>5460831.2110000011</v>
      </c>
      <c r="E54" s="140">
        <f>E55+E60</f>
        <v>4543269.1669999994</v>
      </c>
      <c r="F54" s="140">
        <f>F55+F60</f>
        <v>4549266.9670000002</v>
      </c>
      <c r="G54" s="140">
        <f t="shared" si="5"/>
        <v>5997.8000000007451</v>
      </c>
      <c r="H54" s="183">
        <f t="shared" si="20"/>
        <v>1.0013201507063605</v>
      </c>
      <c r="I54" s="140">
        <f t="shared" si="21"/>
        <v>-911564.24400000088</v>
      </c>
      <c r="J54" s="183">
        <f t="shared" si="22"/>
        <v>0.83307225424514209</v>
      </c>
      <c r="K54" s="140">
        <f>K55+K60</f>
        <v>147459.255</v>
      </c>
      <c r="L54" s="140">
        <f>L55+L60</f>
        <v>52985.154389999996</v>
      </c>
      <c r="M54" s="140">
        <f t="shared" si="19"/>
        <v>-94474.100610000009</v>
      </c>
      <c r="N54" s="183">
        <f t="shared" si="23"/>
        <v>0.35932064345503439</v>
      </c>
      <c r="O54" s="140">
        <f t="shared" si="13"/>
        <v>5608290.4660000009</v>
      </c>
      <c r="P54" s="140">
        <f t="shared" si="18"/>
        <v>4602252.12139</v>
      </c>
      <c r="Q54" s="140">
        <f t="shared" si="15"/>
        <v>-1006038.344610001</v>
      </c>
      <c r="R54" s="183">
        <f t="shared" si="24"/>
        <v>0.82061586312102386</v>
      </c>
    </row>
    <row r="55" spans="1:33" s="83" customFormat="1" ht="23.25" customHeight="1" x14ac:dyDescent="0.35">
      <c r="A55" s="171">
        <v>41020000</v>
      </c>
      <c r="B55" s="133" t="s">
        <v>65</v>
      </c>
      <c r="C55" s="109">
        <f>SUM(C56:C56)</f>
        <v>226954.7</v>
      </c>
      <c r="D55" s="140">
        <f>SUM(D56:D59)</f>
        <v>1522930.642</v>
      </c>
      <c r="E55" s="140">
        <f>SUM(E56:E59)</f>
        <v>1272319.5419999999</v>
      </c>
      <c r="F55" s="140">
        <f>SUM(F56:F59)</f>
        <v>1272319.5419999999</v>
      </c>
      <c r="G55" s="140">
        <f t="shared" si="5"/>
        <v>0</v>
      </c>
      <c r="H55" s="183">
        <f t="shared" si="20"/>
        <v>1</v>
      </c>
      <c r="I55" s="160">
        <f t="shared" si="21"/>
        <v>-250611.10000000009</v>
      </c>
      <c r="J55" s="183">
        <f t="shared" si="22"/>
        <v>0.83544155387740893</v>
      </c>
      <c r="K55" s="140">
        <f>K56+K57</f>
        <v>0</v>
      </c>
      <c r="L55" s="140">
        <f>L56+L57</f>
        <v>0</v>
      </c>
      <c r="M55" s="140">
        <f t="shared" si="19"/>
        <v>0</v>
      </c>
      <c r="N55" s="183" t="str">
        <f t="shared" si="23"/>
        <v/>
      </c>
      <c r="O55" s="154">
        <f t="shared" si="13"/>
        <v>1522930.642</v>
      </c>
      <c r="P55" s="160">
        <f t="shared" si="18"/>
        <v>1272319.5419999999</v>
      </c>
      <c r="Q55" s="154">
        <f t="shared" si="15"/>
        <v>-250611.10000000009</v>
      </c>
      <c r="R55" s="183">
        <f t="shared" si="24"/>
        <v>0.83544155387740893</v>
      </c>
    </row>
    <row r="56" spans="1:33" s="200" customFormat="1" ht="46.5" customHeight="1" x14ac:dyDescent="0.4">
      <c r="A56" s="197">
        <v>41020100</v>
      </c>
      <c r="B56" s="98" t="s">
        <v>103</v>
      </c>
      <c r="C56" s="110">
        <v>226954.7</v>
      </c>
      <c r="D56" s="142">
        <v>1345716.5</v>
      </c>
      <c r="E56" s="142">
        <v>1121435</v>
      </c>
      <c r="F56" s="142">
        <v>1121435</v>
      </c>
      <c r="G56" s="142">
        <f t="shared" si="5"/>
        <v>0</v>
      </c>
      <c r="H56" s="199">
        <f t="shared" si="20"/>
        <v>1</v>
      </c>
      <c r="I56" s="155">
        <f t="shared" si="21"/>
        <v>-224281.5</v>
      </c>
      <c r="J56" s="199">
        <f t="shared" si="22"/>
        <v>0.8333367392017561</v>
      </c>
      <c r="K56" s="154">
        <v>0</v>
      </c>
      <c r="L56" s="154">
        <v>0</v>
      </c>
      <c r="M56" s="154">
        <f t="shared" si="19"/>
        <v>0</v>
      </c>
      <c r="N56" s="199" t="str">
        <f t="shared" si="23"/>
        <v/>
      </c>
      <c r="O56" s="142">
        <f t="shared" si="13"/>
        <v>1345716.5</v>
      </c>
      <c r="P56" s="155">
        <f t="shared" si="18"/>
        <v>1121435</v>
      </c>
      <c r="Q56" s="142">
        <f t="shared" si="15"/>
        <v>-224281.5</v>
      </c>
      <c r="R56" s="199">
        <f t="shared" si="24"/>
        <v>0.8333367392017561</v>
      </c>
    </row>
    <row r="57" spans="1:33" s="200" customFormat="1" ht="84" customHeight="1" x14ac:dyDescent="0.4">
      <c r="A57" s="197">
        <v>41020200</v>
      </c>
      <c r="B57" s="209" t="s">
        <v>153</v>
      </c>
      <c r="C57" s="209"/>
      <c r="D57" s="142">
        <v>112348.8</v>
      </c>
      <c r="E57" s="142">
        <v>93624</v>
      </c>
      <c r="F57" s="142">
        <v>93624</v>
      </c>
      <c r="G57" s="142">
        <f t="shared" si="5"/>
        <v>0</v>
      </c>
      <c r="H57" s="199">
        <f t="shared" si="20"/>
        <v>1</v>
      </c>
      <c r="I57" s="155">
        <f t="shared" si="21"/>
        <v>-18724.800000000003</v>
      </c>
      <c r="J57" s="199">
        <f t="shared" si="22"/>
        <v>0.83333333333333326</v>
      </c>
      <c r="K57" s="154">
        <v>0</v>
      </c>
      <c r="L57" s="154">
        <v>0</v>
      </c>
      <c r="M57" s="154">
        <f t="shared" si="19"/>
        <v>0</v>
      </c>
      <c r="N57" s="199" t="str">
        <f t="shared" si="23"/>
        <v/>
      </c>
      <c r="O57" s="142">
        <f t="shared" si="13"/>
        <v>112348.8</v>
      </c>
      <c r="P57" s="155">
        <f>L57+F57</f>
        <v>93624</v>
      </c>
      <c r="Q57" s="142">
        <f t="shared" ref="Q57:Q63" si="25">P57-O57</f>
        <v>-18724.800000000003</v>
      </c>
      <c r="R57" s="199">
        <f t="shared" si="24"/>
        <v>0.83333333333333326</v>
      </c>
    </row>
    <row r="58" spans="1:33" s="200" customFormat="1" ht="117.75" customHeight="1" x14ac:dyDescent="0.4">
      <c r="A58" s="197" t="s">
        <v>242</v>
      </c>
      <c r="B58" s="209" t="s">
        <v>243</v>
      </c>
      <c r="C58" s="209"/>
      <c r="D58" s="142">
        <v>5061.1419999999998</v>
      </c>
      <c r="E58" s="142">
        <v>5061.1419999999998</v>
      </c>
      <c r="F58" s="142">
        <v>5061.1419999999998</v>
      </c>
      <c r="G58" s="142">
        <f>F58-E58</f>
        <v>0</v>
      </c>
      <c r="H58" s="199">
        <f>IFERROR(F58/E58,"")</f>
        <v>1</v>
      </c>
      <c r="I58" s="155">
        <f>F58-D58</f>
        <v>0</v>
      </c>
      <c r="J58" s="199">
        <f>IFERROR(F58/D58,"")</f>
        <v>1</v>
      </c>
      <c r="K58" s="154"/>
      <c r="L58" s="154"/>
      <c r="M58" s="154"/>
      <c r="N58" s="199"/>
      <c r="O58" s="142">
        <f>D58+K58</f>
        <v>5061.1419999999998</v>
      </c>
      <c r="P58" s="155">
        <f>L58+F58</f>
        <v>5061.1419999999998</v>
      </c>
      <c r="Q58" s="142">
        <f>P58-O58</f>
        <v>0</v>
      </c>
      <c r="R58" s="199">
        <f>IFERROR(P58/O58,"")</f>
        <v>1</v>
      </c>
    </row>
    <row r="59" spans="1:33" s="200" customFormat="1" ht="126" x14ac:dyDescent="0.4">
      <c r="A59" s="197" t="s">
        <v>227</v>
      </c>
      <c r="B59" s="209" t="s">
        <v>240</v>
      </c>
      <c r="C59" s="209"/>
      <c r="D59" s="142">
        <v>59804.2</v>
      </c>
      <c r="E59" s="142">
        <v>52199.4</v>
      </c>
      <c r="F59" s="142">
        <v>52199.4</v>
      </c>
      <c r="G59" s="142">
        <f t="shared" ref="G59:G65" si="26">F59-E59</f>
        <v>0</v>
      </c>
      <c r="H59" s="199">
        <f>IFERROR(F59/E59,"")</f>
        <v>1</v>
      </c>
      <c r="I59" s="155">
        <f>F59-D59</f>
        <v>-7604.7999999999956</v>
      </c>
      <c r="J59" s="199">
        <f>IFERROR(F59/D59,"")</f>
        <v>0.8728383625230336</v>
      </c>
      <c r="K59" s="154">
        <v>0</v>
      </c>
      <c r="L59" s="154">
        <v>0</v>
      </c>
      <c r="M59" s="154">
        <f>L59-K59</f>
        <v>0</v>
      </c>
      <c r="N59" s="199" t="str">
        <f>IFERROR(L59/K59,"")</f>
        <v/>
      </c>
      <c r="O59" s="142">
        <f>D59+K59</f>
        <v>59804.2</v>
      </c>
      <c r="P59" s="155">
        <f>L59+F59</f>
        <v>52199.4</v>
      </c>
      <c r="Q59" s="142">
        <f t="shared" si="25"/>
        <v>-7604.7999999999956</v>
      </c>
      <c r="R59" s="199">
        <f>IFERROR(P59/O59,"")</f>
        <v>0.8728383625230336</v>
      </c>
    </row>
    <row r="60" spans="1:33" s="1" customFormat="1" ht="23.25" customHeight="1" x14ac:dyDescent="0.35">
      <c r="A60" s="171">
        <v>41030000</v>
      </c>
      <c r="B60" s="111" t="s">
        <v>66</v>
      </c>
      <c r="C60" s="100">
        <f>C90</f>
        <v>0</v>
      </c>
      <c r="D60" s="140">
        <f>SUM(D63:D93)</f>
        <v>3937900.5690000006</v>
      </c>
      <c r="E60" s="140">
        <f>SUM(E64:E93)</f>
        <v>3270949.625</v>
      </c>
      <c r="F60" s="140">
        <f>SUM(F63:F93)</f>
        <v>3276947.4249999998</v>
      </c>
      <c r="G60" s="140">
        <f t="shared" si="26"/>
        <v>5997.7999999998137</v>
      </c>
      <c r="H60" s="183">
        <f t="shared" si="20"/>
        <v>1.0018336570988922</v>
      </c>
      <c r="I60" s="140">
        <f t="shared" si="21"/>
        <v>-660953.14400000079</v>
      </c>
      <c r="J60" s="183">
        <f t="shared" si="22"/>
        <v>0.83215595914148621</v>
      </c>
      <c r="K60" s="139">
        <f>SUM(K63:K93)</f>
        <v>147459.255</v>
      </c>
      <c r="L60" s="139">
        <f>SUM(L63:L93)</f>
        <v>52985.154389999996</v>
      </c>
      <c r="M60" s="139">
        <f>L60-K60</f>
        <v>-94474.100610000009</v>
      </c>
      <c r="N60" s="183">
        <f t="shared" si="23"/>
        <v>0.35932064345503439</v>
      </c>
      <c r="O60" s="140">
        <f t="shared" si="13"/>
        <v>4085359.8240000005</v>
      </c>
      <c r="P60" s="140">
        <f t="shared" si="18"/>
        <v>3329932.5793899996</v>
      </c>
      <c r="Q60" s="140">
        <f t="shared" si="25"/>
        <v>-755427.24461000087</v>
      </c>
      <c r="R60" s="183">
        <f t="shared" si="24"/>
        <v>0.81508917766015587</v>
      </c>
    </row>
    <row r="61" spans="1:33" s="1" customFormat="1" ht="107.25" hidden="1" customHeight="1" x14ac:dyDescent="0.4">
      <c r="A61" s="172">
        <v>41030400</v>
      </c>
      <c r="B61" s="178" t="s">
        <v>209</v>
      </c>
      <c r="C61" s="100"/>
      <c r="D61" s="142"/>
      <c r="E61" s="142"/>
      <c r="F61" s="142"/>
      <c r="G61" s="142">
        <f t="shared" si="26"/>
        <v>0</v>
      </c>
      <c r="H61" s="183" t="str">
        <f t="shared" si="20"/>
        <v/>
      </c>
      <c r="I61" s="142">
        <f t="shared" si="21"/>
        <v>0</v>
      </c>
      <c r="J61" s="183" t="str">
        <f t="shared" si="22"/>
        <v/>
      </c>
      <c r="K61" s="142"/>
      <c r="L61" s="142"/>
      <c r="M61" s="142">
        <f>L61-K61</f>
        <v>0</v>
      </c>
      <c r="N61" s="183" t="str">
        <f t="shared" si="23"/>
        <v/>
      </c>
      <c r="O61" s="142">
        <f t="shared" ref="O61:O81" si="27">D61+K61</f>
        <v>0</v>
      </c>
      <c r="P61" s="142">
        <f t="shared" ref="P61:P81" si="28">L61+F61</f>
        <v>0</v>
      </c>
      <c r="Q61" s="142">
        <f t="shared" si="25"/>
        <v>0</v>
      </c>
      <c r="R61" s="183" t="str">
        <f t="shared" si="24"/>
        <v/>
      </c>
    </row>
    <row r="62" spans="1:33" s="1" customFormat="1" ht="409.6" hidden="1" customHeight="1" x14ac:dyDescent="0.4">
      <c r="A62" s="172">
        <v>41030500</v>
      </c>
      <c r="B62" s="209" t="s">
        <v>208</v>
      </c>
      <c r="C62" s="100"/>
      <c r="D62" s="142"/>
      <c r="E62" s="142"/>
      <c r="F62" s="142"/>
      <c r="G62" s="142">
        <f t="shared" si="26"/>
        <v>0</v>
      </c>
      <c r="H62" s="184" t="str">
        <f t="shared" si="20"/>
        <v/>
      </c>
      <c r="I62" s="142">
        <f t="shared" si="21"/>
        <v>0</v>
      </c>
      <c r="J62" s="184" t="str">
        <f t="shared" si="22"/>
        <v/>
      </c>
      <c r="K62" s="142"/>
      <c r="L62" s="142"/>
      <c r="M62" s="142">
        <f>L62-K62</f>
        <v>0</v>
      </c>
      <c r="N62" s="183" t="str">
        <f t="shared" si="23"/>
        <v/>
      </c>
      <c r="O62" s="142">
        <f t="shared" si="27"/>
        <v>0</v>
      </c>
      <c r="P62" s="142">
        <f t="shared" si="28"/>
        <v>0</v>
      </c>
      <c r="Q62" s="142">
        <f t="shared" si="25"/>
        <v>0</v>
      </c>
      <c r="R62" s="184" t="str">
        <f t="shared" si="24"/>
        <v/>
      </c>
    </row>
    <row r="63" spans="1:33" s="200" customFormat="1" ht="82.5" customHeight="1" x14ac:dyDescent="0.4">
      <c r="A63" s="197">
        <v>41030600</v>
      </c>
      <c r="B63" s="209" t="s">
        <v>225</v>
      </c>
      <c r="C63" s="209"/>
      <c r="D63" s="142">
        <v>4222.2</v>
      </c>
      <c r="E63" s="142">
        <v>3519</v>
      </c>
      <c r="F63" s="142">
        <v>3519</v>
      </c>
      <c r="G63" s="142">
        <f t="shared" si="26"/>
        <v>0</v>
      </c>
      <c r="H63" s="199">
        <f>IFERROR(F63/E63,"")</f>
        <v>1</v>
      </c>
      <c r="I63" s="142">
        <f>F63-D63</f>
        <v>-703.19999999999982</v>
      </c>
      <c r="J63" s="199">
        <f>IFERROR(F63/D63,"")</f>
        <v>0.83345175500923696</v>
      </c>
      <c r="K63" s="142"/>
      <c r="L63" s="142"/>
      <c r="M63" s="142"/>
      <c r="N63" s="202"/>
      <c r="O63" s="142">
        <f t="shared" si="27"/>
        <v>4222.2</v>
      </c>
      <c r="P63" s="142">
        <f t="shared" si="28"/>
        <v>3519</v>
      </c>
      <c r="Q63" s="142">
        <f t="shared" si="25"/>
        <v>-703.19999999999982</v>
      </c>
      <c r="R63" s="199">
        <f t="shared" si="24"/>
        <v>0.83345175500923696</v>
      </c>
    </row>
    <row r="64" spans="1:33" s="200" customFormat="1" ht="409.6" customHeight="1" x14ac:dyDescent="0.4">
      <c r="A64" s="197" t="s">
        <v>274</v>
      </c>
      <c r="B64" s="209" t="s">
        <v>275</v>
      </c>
      <c r="C64" s="209"/>
      <c r="D64" s="142">
        <v>45176.747000000003</v>
      </c>
      <c r="E64" s="142">
        <v>45176.747000000003</v>
      </c>
      <c r="F64" s="142">
        <v>45176.747000000003</v>
      </c>
      <c r="G64" s="142">
        <f>F64-E64</f>
        <v>0</v>
      </c>
      <c r="H64" s="199">
        <f>IFERROR(F64/E64,"")</f>
        <v>1</v>
      </c>
      <c r="I64" s="142">
        <f>F64-D64</f>
        <v>0</v>
      </c>
      <c r="J64" s="199">
        <f>IFERROR(F64/D64,"")</f>
        <v>1</v>
      </c>
      <c r="K64" s="142"/>
      <c r="L64" s="142"/>
      <c r="M64" s="142"/>
      <c r="N64" s="202"/>
      <c r="O64" s="142">
        <f>D64+K64</f>
        <v>45176.747000000003</v>
      </c>
      <c r="P64" s="142">
        <f>L64+F64</f>
        <v>45176.747000000003</v>
      </c>
      <c r="Q64" s="142">
        <f>P64-O64</f>
        <v>0</v>
      </c>
      <c r="R64" s="199">
        <f>IFERROR(P64/O64,"")</f>
        <v>1</v>
      </c>
    </row>
    <row r="65" spans="1:18" s="200" customFormat="1" ht="101.25" customHeight="1" x14ac:dyDescent="0.4">
      <c r="A65" s="197" t="s">
        <v>244</v>
      </c>
      <c r="B65" s="209" t="s">
        <v>245</v>
      </c>
      <c r="C65" s="209"/>
      <c r="D65" s="142">
        <v>65191.38</v>
      </c>
      <c r="E65" s="142">
        <v>65191.38</v>
      </c>
      <c r="F65" s="142">
        <v>65191.38</v>
      </c>
      <c r="G65" s="142">
        <f t="shared" si="26"/>
        <v>0</v>
      </c>
      <c r="H65" s="199">
        <f>IFERROR(F65/E65,"")</f>
        <v>1</v>
      </c>
      <c r="I65" s="142">
        <f>F65-D65</f>
        <v>0</v>
      </c>
      <c r="J65" s="199">
        <f>IFERROR(F65/D65,"")</f>
        <v>1</v>
      </c>
      <c r="K65" s="142"/>
      <c r="L65" s="142"/>
      <c r="M65" s="142"/>
      <c r="N65" s="202"/>
      <c r="O65" s="142">
        <f>D65+K65</f>
        <v>65191.38</v>
      </c>
      <c r="P65" s="142">
        <f>L65+F65</f>
        <v>65191.38</v>
      </c>
      <c r="Q65" s="142">
        <f>P65-O65</f>
        <v>0</v>
      </c>
      <c r="R65" s="199">
        <f>IFERROR(P65/O65,"")</f>
        <v>1</v>
      </c>
    </row>
    <row r="66" spans="1:18" s="200" customFormat="1" ht="101.25" customHeight="1" x14ac:dyDescent="0.4">
      <c r="A66" s="197" t="s">
        <v>284</v>
      </c>
      <c r="B66" s="209" t="s">
        <v>285</v>
      </c>
      <c r="C66" s="209"/>
      <c r="D66" s="142">
        <v>77678.7</v>
      </c>
      <c r="E66" s="142">
        <v>25086.1</v>
      </c>
      <c r="F66" s="142">
        <v>27054.9</v>
      </c>
      <c r="G66" s="142">
        <f>F66-E66</f>
        <v>1968.8000000000029</v>
      </c>
      <c r="H66" s="199">
        <f>IFERROR(F66/E66,"")</f>
        <v>1.078481708994224</v>
      </c>
      <c r="I66" s="142">
        <f>F66-D66</f>
        <v>-50623.799999999996</v>
      </c>
      <c r="J66" s="199">
        <f>IFERROR(F66/D66,"")</f>
        <v>0.34829238903328713</v>
      </c>
      <c r="K66" s="142"/>
      <c r="L66" s="142"/>
      <c r="M66" s="142"/>
      <c r="N66" s="202"/>
      <c r="O66" s="142">
        <f>D66+K66</f>
        <v>77678.7</v>
      </c>
      <c r="P66" s="142">
        <f>L66+F66</f>
        <v>27054.9</v>
      </c>
      <c r="Q66" s="142">
        <f>P66-O66</f>
        <v>-50623.799999999996</v>
      </c>
      <c r="R66" s="199">
        <f>IFERROR(P66/O66,"")</f>
        <v>0.34829238903328713</v>
      </c>
    </row>
    <row r="67" spans="1:18" s="200" customFormat="1" ht="101.25" customHeight="1" x14ac:dyDescent="0.4">
      <c r="A67" s="197" t="s">
        <v>259</v>
      </c>
      <c r="B67" s="209" t="s">
        <v>260</v>
      </c>
      <c r="C67" s="209"/>
      <c r="D67" s="142">
        <v>0</v>
      </c>
      <c r="E67" s="142"/>
      <c r="F67" s="142"/>
      <c r="G67" s="142">
        <f>F67-E67</f>
        <v>0</v>
      </c>
      <c r="H67" s="199" t="str">
        <f>IFERROR(F67/E67,"")</f>
        <v/>
      </c>
      <c r="I67" s="142">
        <f>F67-D67</f>
        <v>0</v>
      </c>
      <c r="J67" s="199" t="str">
        <f>IFERROR(F67/D67,"")</f>
        <v/>
      </c>
      <c r="K67" s="142">
        <v>38221.720999999998</v>
      </c>
      <c r="L67" s="142">
        <v>11863.18139</v>
      </c>
      <c r="M67" s="142">
        <f>L67-K67</f>
        <v>-26358.53961</v>
      </c>
      <c r="N67" s="199">
        <f>IFERROR(L67/K67,"")</f>
        <v>0.3103780018173436</v>
      </c>
      <c r="O67" s="142">
        <f>D67+K67</f>
        <v>38221.720999999998</v>
      </c>
      <c r="P67" s="142">
        <f>L67+F67</f>
        <v>11863.18139</v>
      </c>
      <c r="Q67" s="142">
        <f>P67-O67</f>
        <v>-26358.53961</v>
      </c>
      <c r="R67" s="199">
        <f>IFERROR(P67/O67,"")</f>
        <v>0.3103780018173436</v>
      </c>
    </row>
    <row r="68" spans="1:18" s="200" customFormat="1" ht="82.5" customHeight="1" x14ac:dyDescent="0.4">
      <c r="A68" s="197" t="s">
        <v>230</v>
      </c>
      <c r="B68" s="209" t="s">
        <v>231</v>
      </c>
      <c r="C68" s="209"/>
      <c r="D68" s="142">
        <v>133972</v>
      </c>
      <c r="E68" s="142">
        <v>133972</v>
      </c>
      <c r="F68" s="142">
        <v>133972</v>
      </c>
      <c r="G68" s="142">
        <f t="shared" ref="G68:G89" si="29">F68-E68</f>
        <v>0</v>
      </c>
      <c r="H68" s="199">
        <f t="shared" ref="H68:H89" si="30">IFERROR(F68/E68,"")</f>
        <v>1</v>
      </c>
      <c r="I68" s="142">
        <f t="shared" ref="I68:I89" si="31">F68-D68</f>
        <v>0</v>
      </c>
      <c r="J68" s="199">
        <f t="shared" ref="J68:J89" si="32">IFERROR(F68/D68,"")</f>
        <v>1</v>
      </c>
      <c r="K68" s="142"/>
      <c r="L68" s="142"/>
      <c r="M68" s="142"/>
      <c r="N68" s="202"/>
      <c r="O68" s="142">
        <f t="shared" si="27"/>
        <v>133972</v>
      </c>
      <c r="P68" s="142">
        <f t="shared" si="28"/>
        <v>133972</v>
      </c>
      <c r="Q68" s="142">
        <f t="shared" ref="Q68:Q81" si="33">P68-O68</f>
        <v>0</v>
      </c>
      <c r="R68" s="199">
        <f t="shared" ref="R68:R81" si="34">IFERROR(P68/O68,"")</f>
        <v>1</v>
      </c>
    </row>
    <row r="69" spans="1:18" s="200" customFormat="1" ht="111.75" customHeight="1" x14ac:dyDescent="0.4">
      <c r="A69" s="197" t="s">
        <v>286</v>
      </c>
      <c r="B69" s="209" t="s">
        <v>287</v>
      </c>
      <c r="C69" s="209"/>
      <c r="D69" s="142">
        <v>9916</v>
      </c>
      <c r="E69" s="142">
        <v>4958</v>
      </c>
      <c r="F69" s="142">
        <v>4958</v>
      </c>
      <c r="G69" s="142">
        <f>F69-E69</f>
        <v>0</v>
      </c>
      <c r="H69" s="199">
        <f>IFERROR(F69/E69,"")</f>
        <v>1</v>
      </c>
      <c r="I69" s="142">
        <f>F69-D69</f>
        <v>-4958</v>
      </c>
      <c r="J69" s="199">
        <f>IFERROR(F69/D69,"")</f>
        <v>0.5</v>
      </c>
      <c r="K69" s="142"/>
      <c r="L69" s="142"/>
      <c r="M69" s="142"/>
      <c r="N69" s="202"/>
      <c r="O69" s="142">
        <f>D69+K69</f>
        <v>9916</v>
      </c>
      <c r="P69" s="142">
        <f>L69+F69</f>
        <v>4958</v>
      </c>
      <c r="Q69" s="142">
        <f>P69-O69</f>
        <v>-4958</v>
      </c>
      <c r="R69" s="199">
        <f>IFERROR(P69/O69,"")</f>
        <v>0.5</v>
      </c>
    </row>
    <row r="70" spans="1:18" s="200" customFormat="1" ht="153.75" customHeight="1" x14ac:dyDescent="0.4">
      <c r="A70" s="197" t="s">
        <v>269</v>
      </c>
      <c r="B70" s="209" t="s">
        <v>276</v>
      </c>
      <c r="C70" s="209"/>
      <c r="D70" s="142">
        <v>33284.711000000003</v>
      </c>
      <c r="E70" s="142">
        <v>33284.711000000003</v>
      </c>
      <c r="F70" s="142">
        <v>33284.711000000003</v>
      </c>
      <c r="G70" s="142">
        <f>F70-E70</f>
        <v>0</v>
      </c>
      <c r="H70" s="199">
        <f>IFERROR(F70/E70,"")</f>
        <v>1</v>
      </c>
      <c r="I70" s="142">
        <f>F70-D70</f>
        <v>0</v>
      </c>
      <c r="J70" s="199">
        <f>IFERROR(F70/D70,"")</f>
        <v>1</v>
      </c>
      <c r="K70" s="142"/>
      <c r="L70" s="142"/>
      <c r="M70" s="142"/>
      <c r="N70" s="202"/>
      <c r="O70" s="142">
        <f>D70+K70</f>
        <v>33284.711000000003</v>
      </c>
      <c r="P70" s="142">
        <f>L70+F70</f>
        <v>33284.711000000003</v>
      </c>
      <c r="Q70" s="142">
        <f>P70-O70</f>
        <v>0</v>
      </c>
      <c r="R70" s="199">
        <f>IFERROR(P70/O70,"")</f>
        <v>1</v>
      </c>
    </row>
    <row r="71" spans="1:18" s="200" customFormat="1" ht="82.5" customHeight="1" x14ac:dyDescent="0.4">
      <c r="A71" s="197" t="s">
        <v>255</v>
      </c>
      <c r="B71" s="209" t="s">
        <v>256</v>
      </c>
      <c r="C71" s="209"/>
      <c r="D71" s="142">
        <v>632.44799999999998</v>
      </c>
      <c r="E71" s="142">
        <v>491.904</v>
      </c>
      <c r="F71" s="142">
        <v>491.904</v>
      </c>
      <c r="G71" s="142">
        <f>F71-E71</f>
        <v>0</v>
      </c>
      <c r="H71" s="199">
        <f>IFERROR(F71/E71,"")</f>
        <v>1</v>
      </c>
      <c r="I71" s="142">
        <f>F71-D71</f>
        <v>-140.54399999999998</v>
      </c>
      <c r="J71" s="199">
        <f>IFERROR(F71/D71,"")</f>
        <v>0.77777777777777779</v>
      </c>
      <c r="K71" s="142"/>
      <c r="L71" s="142"/>
      <c r="M71" s="142"/>
      <c r="N71" s="202"/>
      <c r="O71" s="142">
        <f>D71+K71</f>
        <v>632.44799999999998</v>
      </c>
      <c r="P71" s="142">
        <f>L71+F71</f>
        <v>491.904</v>
      </c>
      <c r="Q71" s="142">
        <f>P71-O71</f>
        <v>-140.54399999999998</v>
      </c>
      <c r="R71" s="199">
        <f>IFERROR(P71/O71,"")</f>
        <v>0.77777777777777779</v>
      </c>
    </row>
    <row r="72" spans="1:18" s="200" customFormat="1" ht="61.5" customHeight="1" x14ac:dyDescent="0.4">
      <c r="A72" s="197">
        <v>41033000</v>
      </c>
      <c r="B72" s="209" t="s">
        <v>241</v>
      </c>
      <c r="C72" s="209"/>
      <c r="D72" s="142">
        <v>21052.400000000001</v>
      </c>
      <c r="E72" s="142">
        <v>18213</v>
      </c>
      <c r="F72" s="142">
        <v>18213</v>
      </c>
      <c r="G72" s="142">
        <f t="shared" si="29"/>
        <v>0</v>
      </c>
      <c r="H72" s="199">
        <f t="shared" si="30"/>
        <v>1</v>
      </c>
      <c r="I72" s="142">
        <f t="shared" si="31"/>
        <v>-2839.4000000000015</v>
      </c>
      <c r="J72" s="199">
        <f t="shared" si="32"/>
        <v>0.86512701639718026</v>
      </c>
      <c r="K72" s="142"/>
      <c r="L72" s="142"/>
      <c r="M72" s="142">
        <f t="shared" ref="M72:M90" si="35">L72-K72</f>
        <v>0</v>
      </c>
      <c r="N72" s="199" t="str">
        <f t="shared" ref="N72:N90" si="36">IFERROR(L72/K72,"")</f>
        <v/>
      </c>
      <c r="O72" s="142">
        <f t="shared" si="27"/>
        <v>21052.400000000001</v>
      </c>
      <c r="P72" s="142">
        <f t="shared" si="28"/>
        <v>18213</v>
      </c>
      <c r="Q72" s="142">
        <f t="shared" si="33"/>
        <v>-2839.4000000000015</v>
      </c>
      <c r="R72" s="199">
        <f t="shared" si="34"/>
        <v>0.86512701639718026</v>
      </c>
    </row>
    <row r="73" spans="1:18" s="200" customFormat="1" ht="162.75" customHeight="1" x14ac:dyDescent="0.4">
      <c r="A73" s="197" t="s">
        <v>266</v>
      </c>
      <c r="B73" s="209" t="s">
        <v>271</v>
      </c>
      <c r="C73" s="209"/>
      <c r="D73" s="142">
        <v>18570.900000000001</v>
      </c>
      <c r="E73" s="142">
        <v>18570.900000000001</v>
      </c>
      <c r="F73" s="142">
        <v>18570.900000000001</v>
      </c>
      <c r="G73" s="142">
        <f>F73-E73</f>
        <v>0</v>
      </c>
      <c r="H73" s="199">
        <f>IFERROR(F73/E73,"")</f>
        <v>1</v>
      </c>
      <c r="I73" s="142">
        <f>F73-D73</f>
        <v>0</v>
      </c>
      <c r="J73" s="199">
        <f>IFERROR(F73/D73,"")</f>
        <v>1</v>
      </c>
      <c r="K73" s="142"/>
      <c r="L73" s="142"/>
      <c r="M73" s="142"/>
      <c r="N73" s="199"/>
      <c r="O73" s="142">
        <f>D73+K73</f>
        <v>18570.900000000001</v>
      </c>
      <c r="P73" s="142">
        <f>L73+F73</f>
        <v>18570.900000000001</v>
      </c>
      <c r="Q73" s="142">
        <f>P73-O73</f>
        <v>0</v>
      </c>
      <c r="R73" s="199">
        <f>IFERROR(P73/O73,"")</f>
        <v>1</v>
      </c>
    </row>
    <row r="74" spans="1:18" s="200" customFormat="1" ht="160.5" customHeight="1" x14ac:dyDescent="0.4">
      <c r="A74" s="197" t="s">
        <v>267</v>
      </c>
      <c r="B74" s="209" t="s">
        <v>272</v>
      </c>
      <c r="C74" s="209"/>
      <c r="D74" s="142">
        <v>18300</v>
      </c>
      <c r="E74" s="142">
        <v>18300</v>
      </c>
      <c r="F74" s="142">
        <v>18300</v>
      </c>
      <c r="G74" s="142">
        <f>F74-E74</f>
        <v>0</v>
      </c>
      <c r="H74" s="199">
        <f>IFERROR(F74/E74,"")</f>
        <v>1</v>
      </c>
      <c r="I74" s="142">
        <f>F74-D74</f>
        <v>0</v>
      </c>
      <c r="J74" s="199">
        <f>IFERROR(F74/D74,"")</f>
        <v>1</v>
      </c>
      <c r="K74" s="142"/>
      <c r="L74" s="142"/>
      <c r="M74" s="142"/>
      <c r="N74" s="199"/>
      <c r="O74" s="142">
        <f>D74+K74</f>
        <v>18300</v>
      </c>
      <c r="P74" s="142">
        <f>L74+F74</f>
        <v>18300</v>
      </c>
      <c r="Q74" s="142">
        <f>P74-O74</f>
        <v>0</v>
      </c>
      <c r="R74" s="199">
        <f>IFERROR(P74/O74,"")</f>
        <v>1</v>
      </c>
    </row>
    <row r="75" spans="1:18" s="200" customFormat="1" ht="124.5" customHeight="1" x14ac:dyDescent="0.4">
      <c r="A75" s="197" t="s">
        <v>268</v>
      </c>
      <c r="B75" s="209" t="s">
        <v>273</v>
      </c>
      <c r="C75" s="209"/>
      <c r="D75" s="142">
        <v>3450</v>
      </c>
      <c r="E75" s="142">
        <v>3450</v>
      </c>
      <c r="F75" s="142">
        <v>3450</v>
      </c>
      <c r="G75" s="142">
        <f>F75-E75</f>
        <v>0</v>
      </c>
      <c r="H75" s="199">
        <f>IFERROR(F75/E75,"")</f>
        <v>1</v>
      </c>
      <c r="I75" s="142">
        <f>F75-D75</f>
        <v>0</v>
      </c>
      <c r="J75" s="199">
        <f>IFERROR(F75/D75,"")</f>
        <v>1</v>
      </c>
      <c r="K75" s="142"/>
      <c r="L75" s="142"/>
      <c r="M75" s="142"/>
      <c r="N75" s="199"/>
      <c r="O75" s="142">
        <f>D75+K75</f>
        <v>3450</v>
      </c>
      <c r="P75" s="142">
        <f>L75+F75</f>
        <v>3450</v>
      </c>
      <c r="Q75" s="142">
        <f>P75-O75</f>
        <v>0</v>
      </c>
      <c r="R75" s="199">
        <f>IFERROR(P75/O75,"")</f>
        <v>1</v>
      </c>
    </row>
    <row r="76" spans="1:18" s="200" customFormat="1" ht="44.25" customHeight="1" x14ac:dyDescent="0.4">
      <c r="A76" s="197" t="s">
        <v>192</v>
      </c>
      <c r="B76" s="209" t="s">
        <v>196</v>
      </c>
      <c r="C76" s="209"/>
      <c r="D76" s="142">
        <v>3009962.9</v>
      </c>
      <c r="E76" s="142">
        <v>2509381.2999999998</v>
      </c>
      <c r="F76" s="142">
        <v>2509381.2999999998</v>
      </c>
      <c r="G76" s="142">
        <f t="shared" si="29"/>
        <v>0</v>
      </c>
      <c r="H76" s="199">
        <f t="shared" si="30"/>
        <v>1</v>
      </c>
      <c r="I76" s="142">
        <f t="shared" si="31"/>
        <v>-500581.60000000009</v>
      </c>
      <c r="J76" s="199">
        <f t="shared" si="32"/>
        <v>0.83369177075239032</v>
      </c>
      <c r="K76" s="142">
        <v>36136.072999999997</v>
      </c>
      <c r="L76" s="142">
        <v>36136.072999999997</v>
      </c>
      <c r="M76" s="142">
        <f t="shared" si="35"/>
        <v>0</v>
      </c>
      <c r="N76" s="199">
        <f t="shared" si="36"/>
        <v>1</v>
      </c>
      <c r="O76" s="142">
        <f t="shared" si="27"/>
        <v>3046098.9729999998</v>
      </c>
      <c r="P76" s="142">
        <f t="shared" si="28"/>
        <v>2545517.3729999997</v>
      </c>
      <c r="Q76" s="142">
        <f t="shared" si="33"/>
        <v>-500581.60000000009</v>
      </c>
      <c r="R76" s="199">
        <f t="shared" si="34"/>
        <v>0.83566469624360429</v>
      </c>
    </row>
    <row r="77" spans="1:18" s="1" customFormat="1" ht="146.25" hidden="1" customHeight="1" x14ac:dyDescent="0.4">
      <c r="A77" s="172" t="s">
        <v>193</v>
      </c>
      <c r="B77" s="209" t="s">
        <v>198</v>
      </c>
      <c r="C77" s="209"/>
      <c r="D77" s="142">
        <v>0</v>
      </c>
      <c r="E77" s="142">
        <v>0</v>
      </c>
      <c r="F77" s="142">
        <v>0</v>
      </c>
      <c r="G77" s="142">
        <f t="shared" si="29"/>
        <v>0</v>
      </c>
      <c r="H77" s="199" t="str">
        <f t="shared" si="30"/>
        <v/>
      </c>
      <c r="I77" s="142">
        <f t="shared" si="31"/>
        <v>0</v>
      </c>
      <c r="J77" s="199" t="str">
        <f t="shared" si="32"/>
        <v/>
      </c>
      <c r="K77" s="142">
        <v>0</v>
      </c>
      <c r="L77" s="142">
        <v>0</v>
      </c>
      <c r="M77" s="142">
        <f t="shared" si="35"/>
        <v>0</v>
      </c>
      <c r="N77" s="183" t="str">
        <f t="shared" si="36"/>
        <v/>
      </c>
      <c r="O77" s="142">
        <f t="shared" si="27"/>
        <v>0</v>
      </c>
      <c r="P77" s="142">
        <f t="shared" si="28"/>
        <v>0</v>
      </c>
      <c r="Q77" s="142">
        <f t="shared" si="33"/>
        <v>0</v>
      </c>
      <c r="R77" s="199" t="str">
        <f t="shared" si="34"/>
        <v/>
      </c>
    </row>
    <row r="78" spans="1:18" s="1" customFormat="1" ht="77.25" hidden="1" customHeight="1" x14ac:dyDescent="0.4">
      <c r="A78" s="172">
        <v>41034500</v>
      </c>
      <c r="B78" s="209" t="s">
        <v>213</v>
      </c>
      <c r="C78" s="209"/>
      <c r="D78" s="142">
        <v>0</v>
      </c>
      <c r="E78" s="142">
        <v>0</v>
      </c>
      <c r="F78" s="142">
        <v>0</v>
      </c>
      <c r="G78" s="142">
        <f t="shared" si="29"/>
        <v>0</v>
      </c>
      <c r="H78" s="199" t="str">
        <f t="shared" si="30"/>
        <v/>
      </c>
      <c r="I78" s="142">
        <f t="shared" si="31"/>
        <v>0</v>
      </c>
      <c r="J78" s="199" t="str">
        <f t="shared" si="32"/>
        <v/>
      </c>
      <c r="K78" s="142">
        <v>0</v>
      </c>
      <c r="L78" s="142">
        <v>0</v>
      </c>
      <c r="M78" s="142">
        <f t="shared" si="35"/>
        <v>0</v>
      </c>
      <c r="N78" s="184" t="str">
        <f t="shared" si="36"/>
        <v/>
      </c>
      <c r="O78" s="142">
        <f t="shared" si="27"/>
        <v>0</v>
      </c>
      <c r="P78" s="142">
        <f t="shared" si="28"/>
        <v>0</v>
      </c>
      <c r="Q78" s="142">
        <f t="shared" si="33"/>
        <v>0</v>
      </c>
      <c r="R78" s="199" t="str">
        <f t="shared" si="34"/>
        <v/>
      </c>
    </row>
    <row r="79" spans="1:18" s="1" customFormat="1" ht="77.25" hidden="1" customHeight="1" x14ac:dyDescent="0.4">
      <c r="A79" s="172">
        <v>41035200</v>
      </c>
      <c r="B79" s="209" t="s">
        <v>214</v>
      </c>
      <c r="C79" s="209"/>
      <c r="D79" s="142">
        <v>0</v>
      </c>
      <c r="E79" s="142">
        <v>0</v>
      </c>
      <c r="F79" s="142">
        <v>0</v>
      </c>
      <c r="G79" s="142">
        <f t="shared" si="29"/>
        <v>0</v>
      </c>
      <c r="H79" s="199" t="str">
        <f t="shared" si="30"/>
        <v/>
      </c>
      <c r="I79" s="142">
        <f t="shared" si="31"/>
        <v>0</v>
      </c>
      <c r="J79" s="199" t="str">
        <f t="shared" si="32"/>
        <v/>
      </c>
      <c r="K79" s="142">
        <v>0</v>
      </c>
      <c r="L79" s="142">
        <v>0</v>
      </c>
      <c r="M79" s="142">
        <f t="shared" si="35"/>
        <v>0</v>
      </c>
      <c r="N79" s="183" t="str">
        <f t="shared" si="36"/>
        <v/>
      </c>
      <c r="O79" s="142">
        <f t="shared" si="27"/>
        <v>0</v>
      </c>
      <c r="P79" s="142">
        <f t="shared" si="28"/>
        <v>0</v>
      </c>
      <c r="Q79" s="142">
        <f t="shared" si="33"/>
        <v>0</v>
      </c>
      <c r="R79" s="199" t="str">
        <f t="shared" si="34"/>
        <v/>
      </c>
    </row>
    <row r="80" spans="1:18" s="1" customFormat="1" ht="82.5" hidden="1" customHeight="1" x14ac:dyDescent="0.4">
      <c r="A80" s="172">
        <v>41035300</v>
      </c>
      <c r="B80" s="209" t="s">
        <v>222</v>
      </c>
      <c r="C80" s="209"/>
      <c r="D80" s="142">
        <v>0</v>
      </c>
      <c r="E80" s="142">
        <v>0</v>
      </c>
      <c r="F80" s="142">
        <v>0</v>
      </c>
      <c r="G80" s="142">
        <f t="shared" si="29"/>
        <v>0</v>
      </c>
      <c r="H80" s="199" t="str">
        <f t="shared" si="30"/>
        <v/>
      </c>
      <c r="I80" s="142">
        <f t="shared" si="31"/>
        <v>0</v>
      </c>
      <c r="J80" s="199" t="str">
        <f t="shared" si="32"/>
        <v/>
      </c>
      <c r="K80" s="142">
        <v>0</v>
      </c>
      <c r="L80" s="142">
        <v>0</v>
      </c>
      <c r="M80" s="142">
        <f t="shared" si="35"/>
        <v>0</v>
      </c>
      <c r="N80" s="183" t="str">
        <f t="shared" si="36"/>
        <v/>
      </c>
      <c r="O80" s="142">
        <f t="shared" si="27"/>
        <v>0</v>
      </c>
      <c r="P80" s="142">
        <f t="shared" si="28"/>
        <v>0</v>
      </c>
      <c r="Q80" s="142">
        <f t="shared" si="33"/>
        <v>0</v>
      </c>
      <c r="R80" s="199" t="str">
        <f t="shared" si="34"/>
        <v/>
      </c>
    </row>
    <row r="81" spans="1:33" s="1" customFormat="1" ht="63" x14ac:dyDescent="0.4">
      <c r="A81" s="172" t="s">
        <v>194</v>
      </c>
      <c r="B81" s="209" t="s">
        <v>199</v>
      </c>
      <c r="C81" s="209"/>
      <c r="D81" s="142">
        <v>11879.1</v>
      </c>
      <c r="E81" s="142">
        <v>9506.7000000000007</v>
      </c>
      <c r="F81" s="142">
        <v>9506.7000000000007</v>
      </c>
      <c r="G81" s="142">
        <f t="shared" si="29"/>
        <v>0</v>
      </c>
      <c r="H81" s="199">
        <f t="shared" si="30"/>
        <v>1</v>
      </c>
      <c r="I81" s="142">
        <f t="shared" si="31"/>
        <v>-2372.3999999999996</v>
      </c>
      <c r="J81" s="199">
        <f t="shared" si="32"/>
        <v>0.80028790059853028</v>
      </c>
      <c r="K81" s="142">
        <v>6043.1</v>
      </c>
      <c r="L81" s="142">
        <v>3031.4</v>
      </c>
      <c r="M81" s="142">
        <f t="shared" si="35"/>
        <v>-3011.7000000000003</v>
      </c>
      <c r="N81" s="184">
        <f t="shared" si="36"/>
        <v>0.5016299581340703</v>
      </c>
      <c r="O81" s="142">
        <f t="shared" si="27"/>
        <v>17922.2</v>
      </c>
      <c r="P81" s="142">
        <f t="shared" si="28"/>
        <v>12538.1</v>
      </c>
      <c r="Q81" s="142">
        <f t="shared" si="33"/>
        <v>-5384.1</v>
      </c>
      <c r="R81" s="199">
        <f t="shared" si="34"/>
        <v>0.69958487239289824</v>
      </c>
    </row>
    <row r="82" spans="1:33" s="1" customFormat="1" ht="81" hidden="1" customHeight="1" x14ac:dyDescent="0.4">
      <c r="A82" s="172">
        <v>41035500</v>
      </c>
      <c r="B82" s="209" t="s">
        <v>215</v>
      </c>
      <c r="C82" s="209"/>
      <c r="D82" s="142">
        <v>0</v>
      </c>
      <c r="E82" s="142">
        <v>0</v>
      </c>
      <c r="F82" s="142">
        <v>0</v>
      </c>
      <c r="G82" s="142">
        <f t="shared" si="29"/>
        <v>0</v>
      </c>
      <c r="H82" s="199" t="str">
        <f t="shared" si="30"/>
        <v/>
      </c>
      <c r="I82" s="142">
        <f t="shared" si="31"/>
        <v>0</v>
      </c>
      <c r="J82" s="199" t="str">
        <f t="shared" si="32"/>
        <v/>
      </c>
      <c r="K82" s="142"/>
      <c r="L82" s="142"/>
      <c r="M82" s="142">
        <f t="shared" si="35"/>
        <v>0</v>
      </c>
      <c r="N82" s="183" t="str">
        <f t="shared" si="36"/>
        <v/>
      </c>
      <c r="O82" s="142">
        <f t="shared" ref="O82:O91" si="37">D82+K82</f>
        <v>0</v>
      </c>
      <c r="P82" s="142">
        <f t="shared" ref="P82:P91" si="38">L82+F82</f>
        <v>0</v>
      </c>
      <c r="Q82" s="142">
        <f t="shared" ref="Q82:Q91" si="39">P82-O82</f>
        <v>0</v>
      </c>
      <c r="R82" s="199" t="str">
        <f t="shared" ref="R82:R91" si="40">IFERROR(P82/O82,"")</f>
        <v/>
      </c>
    </row>
    <row r="83" spans="1:33" s="1" customFormat="1" ht="101.25" hidden="1" customHeight="1" x14ac:dyDescent="0.4">
      <c r="A83" s="172">
        <v>41035600</v>
      </c>
      <c r="B83" s="209" t="s">
        <v>216</v>
      </c>
      <c r="C83" s="209"/>
      <c r="D83" s="142">
        <v>0</v>
      </c>
      <c r="E83" s="142">
        <v>0</v>
      </c>
      <c r="F83" s="142">
        <v>0</v>
      </c>
      <c r="G83" s="142">
        <f t="shared" si="29"/>
        <v>0</v>
      </c>
      <c r="H83" s="199" t="str">
        <f t="shared" si="30"/>
        <v/>
      </c>
      <c r="I83" s="142">
        <f t="shared" si="31"/>
        <v>0</v>
      </c>
      <c r="J83" s="199" t="str">
        <f t="shared" si="32"/>
        <v/>
      </c>
      <c r="K83" s="142"/>
      <c r="L83" s="142"/>
      <c r="M83" s="142">
        <f t="shared" si="35"/>
        <v>0</v>
      </c>
      <c r="N83" s="183" t="str">
        <f t="shared" si="36"/>
        <v/>
      </c>
      <c r="O83" s="142">
        <f t="shared" si="37"/>
        <v>0</v>
      </c>
      <c r="P83" s="142">
        <f t="shared" si="38"/>
        <v>0</v>
      </c>
      <c r="Q83" s="142">
        <f t="shared" si="39"/>
        <v>0</v>
      </c>
      <c r="R83" s="199" t="str">
        <f t="shared" si="40"/>
        <v/>
      </c>
    </row>
    <row r="84" spans="1:33" s="1" customFormat="1" ht="105" x14ac:dyDescent="0.4">
      <c r="A84" s="172" t="s">
        <v>232</v>
      </c>
      <c r="B84" s="209" t="s">
        <v>233</v>
      </c>
      <c r="C84" s="209"/>
      <c r="D84" s="142">
        <v>23424.683000000001</v>
      </c>
      <c r="E84" s="142">
        <v>17051.883000000002</v>
      </c>
      <c r="F84" s="142">
        <v>17051.883000000002</v>
      </c>
      <c r="G84" s="142">
        <f t="shared" si="29"/>
        <v>0</v>
      </c>
      <c r="H84" s="199">
        <f t="shared" si="30"/>
        <v>1</v>
      </c>
      <c r="I84" s="142">
        <f t="shared" si="31"/>
        <v>-6372.7999999999993</v>
      </c>
      <c r="J84" s="199">
        <f t="shared" si="32"/>
        <v>0.72794509108191563</v>
      </c>
      <c r="K84" s="142"/>
      <c r="L84" s="142"/>
      <c r="M84" s="142"/>
      <c r="N84" s="183"/>
      <c r="O84" s="142">
        <f t="shared" si="37"/>
        <v>23424.683000000001</v>
      </c>
      <c r="P84" s="142">
        <f t="shared" si="38"/>
        <v>17051.883000000002</v>
      </c>
      <c r="Q84" s="142">
        <f t="shared" si="39"/>
        <v>-6372.7999999999993</v>
      </c>
      <c r="R84" s="199">
        <f t="shared" si="40"/>
        <v>0.72794509108191563</v>
      </c>
    </row>
    <row r="85" spans="1:33" s="1" customFormat="1" ht="84" x14ac:dyDescent="0.4">
      <c r="A85" s="172" t="s">
        <v>234</v>
      </c>
      <c r="B85" s="209" t="s">
        <v>270</v>
      </c>
      <c r="C85" s="209"/>
      <c r="D85" s="142">
        <v>58481.5</v>
      </c>
      <c r="E85" s="142">
        <v>58481.5</v>
      </c>
      <c r="F85" s="142">
        <v>58481.5</v>
      </c>
      <c r="G85" s="142">
        <f t="shared" si="29"/>
        <v>0</v>
      </c>
      <c r="H85" s="199">
        <f t="shared" si="30"/>
        <v>1</v>
      </c>
      <c r="I85" s="142">
        <f t="shared" si="31"/>
        <v>0</v>
      </c>
      <c r="J85" s="199">
        <f t="shared" si="32"/>
        <v>1</v>
      </c>
      <c r="K85" s="142"/>
      <c r="L85" s="142"/>
      <c r="M85" s="142">
        <f t="shared" si="35"/>
        <v>0</v>
      </c>
      <c r="N85" s="183" t="str">
        <f t="shared" si="36"/>
        <v/>
      </c>
      <c r="O85" s="142">
        <f t="shared" si="37"/>
        <v>58481.5</v>
      </c>
      <c r="P85" s="142">
        <f t="shared" si="38"/>
        <v>58481.5</v>
      </c>
      <c r="Q85" s="142">
        <f t="shared" si="39"/>
        <v>0</v>
      </c>
      <c r="R85" s="199">
        <f t="shared" si="40"/>
        <v>1</v>
      </c>
    </row>
    <row r="86" spans="1:33" s="1" customFormat="1" ht="63" x14ac:dyDescent="0.4">
      <c r="A86" s="172" t="s">
        <v>235</v>
      </c>
      <c r="B86" s="209" t="s">
        <v>236</v>
      </c>
      <c r="C86" s="209"/>
      <c r="D86" s="142">
        <v>330381.2</v>
      </c>
      <c r="E86" s="142">
        <v>237662.2</v>
      </c>
      <c r="F86" s="142">
        <v>238172.2</v>
      </c>
      <c r="G86" s="142">
        <f t="shared" si="29"/>
        <v>510</v>
      </c>
      <c r="H86" s="199">
        <f t="shared" si="30"/>
        <v>1.0021459028823263</v>
      </c>
      <c r="I86" s="142">
        <f t="shared" si="31"/>
        <v>-92209</v>
      </c>
      <c r="J86" s="199">
        <f t="shared" si="32"/>
        <v>0.72090118929285318</v>
      </c>
      <c r="K86" s="142"/>
      <c r="L86" s="142"/>
      <c r="M86" s="142"/>
      <c r="N86" s="183"/>
      <c r="O86" s="142">
        <f t="shared" si="37"/>
        <v>330381.2</v>
      </c>
      <c r="P86" s="142">
        <f t="shared" si="38"/>
        <v>238172.2</v>
      </c>
      <c r="Q86" s="142">
        <f t="shared" si="39"/>
        <v>-92209</v>
      </c>
      <c r="R86" s="199">
        <f t="shared" si="40"/>
        <v>0.72090118929285318</v>
      </c>
    </row>
    <row r="87" spans="1:33" s="1" customFormat="1" ht="303.75" hidden="1" customHeight="1" x14ac:dyDescent="0.4">
      <c r="A87" s="172">
        <v>41036400</v>
      </c>
      <c r="B87" s="209" t="s">
        <v>217</v>
      </c>
      <c r="C87" s="209"/>
      <c r="D87" s="142">
        <v>0</v>
      </c>
      <c r="E87" s="142">
        <v>0</v>
      </c>
      <c r="F87" s="142">
        <v>0</v>
      </c>
      <c r="G87" s="142">
        <f t="shared" si="29"/>
        <v>0</v>
      </c>
      <c r="H87" s="199" t="str">
        <f t="shared" si="30"/>
        <v/>
      </c>
      <c r="I87" s="142">
        <f t="shared" si="31"/>
        <v>0</v>
      </c>
      <c r="J87" s="199" t="str">
        <f t="shared" si="32"/>
        <v/>
      </c>
      <c r="K87" s="142"/>
      <c r="L87" s="142"/>
      <c r="M87" s="142">
        <f t="shared" si="35"/>
        <v>0</v>
      </c>
      <c r="N87" s="183" t="str">
        <f t="shared" si="36"/>
        <v/>
      </c>
      <c r="O87" s="142">
        <f t="shared" si="37"/>
        <v>0</v>
      </c>
      <c r="P87" s="142">
        <f t="shared" si="38"/>
        <v>0</v>
      </c>
      <c r="Q87" s="142">
        <f t="shared" si="39"/>
        <v>0</v>
      </c>
      <c r="R87" s="199" t="str">
        <f t="shared" si="40"/>
        <v/>
      </c>
    </row>
    <row r="88" spans="1:33" s="1" customFormat="1" ht="60.75" hidden="1" customHeight="1" x14ac:dyDescent="0.4">
      <c r="A88" s="172">
        <v>41037000</v>
      </c>
      <c r="B88" s="209" t="s">
        <v>223</v>
      </c>
      <c r="C88" s="209"/>
      <c r="D88" s="142">
        <v>0</v>
      </c>
      <c r="E88" s="142">
        <v>0</v>
      </c>
      <c r="F88" s="142">
        <v>0</v>
      </c>
      <c r="G88" s="142">
        <f t="shared" si="29"/>
        <v>0</v>
      </c>
      <c r="H88" s="199" t="str">
        <f t="shared" si="30"/>
        <v/>
      </c>
      <c r="I88" s="142">
        <f t="shared" si="31"/>
        <v>0</v>
      </c>
      <c r="J88" s="199" t="str">
        <f t="shared" si="32"/>
        <v/>
      </c>
      <c r="K88" s="142"/>
      <c r="L88" s="142"/>
      <c r="M88" s="142">
        <f t="shared" si="35"/>
        <v>0</v>
      </c>
      <c r="N88" s="183" t="str">
        <f t="shared" si="36"/>
        <v/>
      </c>
      <c r="O88" s="142">
        <f t="shared" si="37"/>
        <v>0</v>
      </c>
      <c r="P88" s="142">
        <f t="shared" si="38"/>
        <v>0</v>
      </c>
      <c r="Q88" s="142">
        <f t="shared" si="39"/>
        <v>0</v>
      </c>
      <c r="R88" s="199" t="str">
        <f t="shared" si="40"/>
        <v/>
      </c>
    </row>
    <row r="89" spans="1:33" s="1" customFormat="1" ht="63" x14ac:dyDescent="0.4">
      <c r="A89" s="172">
        <v>41037200</v>
      </c>
      <c r="B89" s="209" t="s">
        <v>218</v>
      </c>
      <c r="C89" s="209"/>
      <c r="D89" s="142">
        <v>4569.7</v>
      </c>
      <c r="E89" s="142">
        <v>4417.3</v>
      </c>
      <c r="F89" s="142">
        <v>4417.3</v>
      </c>
      <c r="G89" s="142">
        <f t="shared" si="29"/>
        <v>0</v>
      </c>
      <c r="H89" s="199">
        <f t="shared" si="30"/>
        <v>1</v>
      </c>
      <c r="I89" s="142">
        <f t="shared" si="31"/>
        <v>-152.39999999999964</v>
      </c>
      <c r="J89" s="199">
        <f t="shared" si="32"/>
        <v>0.96664988948946329</v>
      </c>
      <c r="K89" s="142">
        <v>0</v>
      </c>
      <c r="L89" s="142">
        <v>0</v>
      </c>
      <c r="M89" s="142">
        <f t="shared" si="35"/>
        <v>0</v>
      </c>
      <c r="N89" s="183" t="str">
        <f t="shared" si="36"/>
        <v/>
      </c>
      <c r="O89" s="142">
        <f t="shared" si="37"/>
        <v>4569.7</v>
      </c>
      <c r="P89" s="142">
        <f t="shared" si="38"/>
        <v>4417.3</v>
      </c>
      <c r="Q89" s="142">
        <f t="shared" si="39"/>
        <v>-152.39999999999964</v>
      </c>
      <c r="R89" s="199">
        <f t="shared" si="40"/>
        <v>0.96664988948946329</v>
      </c>
    </row>
    <row r="90" spans="1:33" s="1" customFormat="1" ht="105" hidden="1" x14ac:dyDescent="0.4">
      <c r="A90" s="172" t="s">
        <v>195</v>
      </c>
      <c r="B90" s="209" t="s">
        <v>197</v>
      </c>
      <c r="C90" s="99"/>
      <c r="D90" s="142">
        <v>0</v>
      </c>
      <c r="E90" s="142">
        <v>0</v>
      </c>
      <c r="F90" s="142">
        <v>0</v>
      </c>
      <c r="G90" s="142">
        <f>F90-E90</f>
        <v>0</v>
      </c>
      <c r="H90" s="199" t="str">
        <f>IFERROR(F90/E90,"")</f>
        <v/>
      </c>
      <c r="I90" s="142">
        <f>F90-D90</f>
        <v>0</v>
      </c>
      <c r="J90" s="199" t="str">
        <f>IFERROR(F90/D90,"")</f>
        <v/>
      </c>
      <c r="K90" s="142">
        <v>0</v>
      </c>
      <c r="L90" s="142">
        <v>0</v>
      </c>
      <c r="M90" s="142">
        <f t="shared" si="35"/>
        <v>0</v>
      </c>
      <c r="N90" s="184" t="str">
        <f t="shared" si="36"/>
        <v/>
      </c>
      <c r="O90" s="142">
        <f t="shared" si="37"/>
        <v>0</v>
      </c>
      <c r="P90" s="142">
        <f t="shared" si="38"/>
        <v>0</v>
      </c>
      <c r="Q90" s="142">
        <f t="shared" si="39"/>
        <v>0</v>
      </c>
      <c r="R90" s="199" t="str">
        <f t="shared" si="40"/>
        <v/>
      </c>
    </row>
    <row r="91" spans="1:33" s="1" customFormat="1" ht="88.5" customHeight="1" x14ac:dyDescent="0.4">
      <c r="A91" s="172" t="s">
        <v>246</v>
      </c>
      <c r="B91" s="209" t="s">
        <v>247</v>
      </c>
      <c r="C91" s="209"/>
      <c r="D91" s="142">
        <v>0</v>
      </c>
      <c r="E91" s="142">
        <v>0</v>
      </c>
      <c r="F91" s="142">
        <v>0</v>
      </c>
      <c r="G91" s="142">
        <f>F91-E91</f>
        <v>0</v>
      </c>
      <c r="H91" s="199" t="str">
        <f>IFERROR(F91/E91,"")</f>
        <v/>
      </c>
      <c r="I91" s="142">
        <f>F91-D91</f>
        <v>0</v>
      </c>
      <c r="J91" s="199" t="str">
        <f>IFERROR(F91/D91,"")</f>
        <v/>
      </c>
      <c r="K91" s="142">
        <v>2198.4</v>
      </c>
      <c r="L91" s="142">
        <v>1954.5</v>
      </c>
      <c r="M91" s="142">
        <f>L91-K91</f>
        <v>-243.90000000000009</v>
      </c>
      <c r="N91" s="199">
        <f>IFERROR(L91/K91,"")</f>
        <v>0.88905567685589515</v>
      </c>
      <c r="O91" s="142">
        <f t="shared" si="37"/>
        <v>2198.4</v>
      </c>
      <c r="P91" s="142">
        <f t="shared" si="38"/>
        <v>1954.5</v>
      </c>
      <c r="Q91" s="142">
        <f t="shared" si="39"/>
        <v>-243.90000000000009</v>
      </c>
      <c r="R91" s="199">
        <f t="shared" si="40"/>
        <v>0.88905567685589515</v>
      </c>
    </row>
    <row r="92" spans="1:33" s="1" customFormat="1" ht="63" x14ac:dyDescent="0.4">
      <c r="A92" s="172" t="s">
        <v>257</v>
      </c>
      <c r="B92" s="209" t="s">
        <v>258</v>
      </c>
      <c r="C92" s="210"/>
      <c r="D92" s="142">
        <v>67754</v>
      </c>
      <c r="E92" s="142">
        <v>67754</v>
      </c>
      <c r="F92" s="142">
        <v>67754</v>
      </c>
      <c r="G92" s="142">
        <f>F92-E92</f>
        <v>0</v>
      </c>
      <c r="H92" s="199">
        <f>IFERROR(F92/E92,"")</f>
        <v>1</v>
      </c>
      <c r="I92" s="142">
        <f>F92-D92</f>
        <v>0</v>
      </c>
      <c r="J92" s="199">
        <f>IFERROR(F92/D92,"")</f>
        <v>1</v>
      </c>
      <c r="K92" s="142"/>
      <c r="L92" s="142"/>
      <c r="M92" s="142">
        <f>L92-K92</f>
        <v>0</v>
      </c>
      <c r="N92" s="199" t="str">
        <f>IFERROR(L92/K92,"")</f>
        <v/>
      </c>
      <c r="O92" s="142">
        <f>D92+K92</f>
        <v>67754</v>
      </c>
      <c r="P92" s="142">
        <f>L92+F92</f>
        <v>67754</v>
      </c>
      <c r="Q92" s="142">
        <f>P92-O92</f>
        <v>0</v>
      </c>
      <c r="R92" s="199">
        <f>IFERROR(P92/O92,"")</f>
        <v>1</v>
      </c>
    </row>
    <row r="93" spans="1:33" s="1" customFormat="1" ht="63" x14ac:dyDescent="0.4">
      <c r="A93" s="172" t="s">
        <v>278</v>
      </c>
      <c r="B93" s="209" t="s">
        <v>277</v>
      </c>
      <c r="C93" s="209"/>
      <c r="D93" s="142"/>
      <c r="E93" s="142"/>
      <c r="F93" s="142"/>
      <c r="G93" s="142"/>
      <c r="H93" s="199"/>
      <c r="I93" s="142"/>
      <c r="J93" s="199"/>
      <c r="K93" s="142">
        <v>64859.961000000003</v>
      </c>
      <c r="L93" s="142"/>
      <c r="M93" s="142">
        <f>L93-K93</f>
        <v>-64859.961000000003</v>
      </c>
      <c r="N93" s="199">
        <f>IFERROR(L93/K93,"")</f>
        <v>0</v>
      </c>
      <c r="O93" s="142">
        <f>D93+K93</f>
        <v>64859.961000000003</v>
      </c>
      <c r="P93" s="142">
        <f>L93+F93</f>
        <v>0</v>
      </c>
      <c r="Q93" s="142">
        <f>P93-O93</f>
        <v>-64859.961000000003</v>
      </c>
      <c r="R93" s="199">
        <f>IFERROR(P93/O93,"")</f>
        <v>0</v>
      </c>
    </row>
    <row r="94" spans="1:33" ht="20.399999999999999" x14ac:dyDescent="0.35">
      <c r="A94" s="81">
        <v>900102</v>
      </c>
      <c r="B94" s="112" t="s">
        <v>22</v>
      </c>
      <c r="C94" s="112"/>
      <c r="D94" s="159">
        <f>D52+D53</f>
        <v>12926673.606670002</v>
      </c>
      <c r="E94" s="159">
        <f>E52+E53</f>
        <v>10781164.712230001</v>
      </c>
      <c r="F94" s="159">
        <f>F53+F52</f>
        <v>11104777.412050001</v>
      </c>
      <c r="G94" s="159">
        <f t="shared" si="5"/>
        <v>323612.69982000068</v>
      </c>
      <c r="H94" s="165">
        <f t="shared" ref="H94:H101" si="41">IFERROR(F94/E94,"")</f>
        <v>1.030016487871009</v>
      </c>
      <c r="I94" s="159">
        <f t="shared" ref="I94:I101" si="42">F94-D94</f>
        <v>-1821896.1946200002</v>
      </c>
      <c r="J94" s="165">
        <f>IFERROR(F94/D94,"")</f>
        <v>0.85905916324212561</v>
      </c>
      <c r="K94" s="159">
        <f>K53+K52</f>
        <v>1476558.9529999997</v>
      </c>
      <c r="L94" s="159">
        <f>L53+L52</f>
        <v>1013813.9952700001</v>
      </c>
      <c r="M94" s="159">
        <f>L94-K94</f>
        <v>-462744.95772999967</v>
      </c>
      <c r="N94" s="165">
        <f>IFERROR(L94/K94,"")</f>
        <v>0.68660583663807173</v>
      </c>
      <c r="O94" s="159">
        <f>D94+K94</f>
        <v>14403232.559670001</v>
      </c>
      <c r="P94" s="159">
        <f>F94+L94</f>
        <v>12118591.407320002</v>
      </c>
      <c r="Q94" s="159">
        <f t="shared" ref="Q94:Q100" si="43">P94-O94</f>
        <v>-2284641.1523499992</v>
      </c>
      <c r="R94" s="165">
        <f>IFERROR(P94/O94,"")</f>
        <v>0.84137997196912973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s="1" customFormat="1" ht="31.2" hidden="1" x14ac:dyDescent="0.35">
      <c r="A95" s="13" t="s">
        <v>97</v>
      </c>
      <c r="B95" s="17" t="s">
        <v>94</v>
      </c>
      <c r="C95" s="39"/>
      <c r="D95" s="87"/>
      <c r="E95" s="87"/>
      <c r="F95" s="87"/>
      <c r="G95" s="87"/>
      <c r="H95" s="165" t="str">
        <f t="shared" si="41"/>
        <v/>
      </c>
      <c r="I95" s="87">
        <f t="shared" si="42"/>
        <v>0</v>
      </c>
      <c r="J95" s="87" t="e">
        <f t="shared" ref="J95:J101" si="44">F95/D95*100</f>
        <v>#DIV/0!</v>
      </c>
      <c r="K95" s="223">
        <v>0</v>
      </c>
      <c r="L95" s="223">
        <v>0</v>
      </c>
      <c r="M95" s="88"/>
      <c r="N95" s="88"/>
      <c r="O95" s="89">
        <f t="shared" ref="O95:O101" si="45">D95+K95</f>
        <v>0</v>
      </c>
      <c r="P95" s="89">
        <f t="shared" ref="P95:P101" si="46">L95+F95</f>
        <v>0</v>
      </c>
      <c r="Q95" s="89">
        <f t="shared" si="43"/>
        <v>0</v>
      </c>
      <c r="R95" s="89" t="e">
        <f t="shared" ref="R95:R101" si="47">P95/O95*100</f>
        <v>#DIV/0!</v>
      </c>
    </row>
    <row r="96" spans="1:33" s="1" customFormat="1" ht="31.2" hidden="1" x14ac:dyDescent="0.35">
      <c r="A96" s="13" t="s">
        <v>98</v>
      </c>
      <c r="B96" s="17" t="s">
        <v>95</v>
      </c>
      <c r="C96" s="39"/>
      <c r="D96" s="87"/>
      <c r="E96" s="87"/>
      <c r="F96" s="87"/>
      <c r="G96" s="87"/>
      <c r="H96" s="165" t="str">
        <f t="shared" si="41"/>
        <v/>
      </c>
      <c r="I96" s="87">
        <f t="shared" si="42"/>
        <v>0</v>
      </c>
      <c r="J96" s="87" t="e">
        <f t="shared" si="44"/>
        <v>#DIV/0!</v>
      </c>
      <c r="K96" s="223">
        <v>0</v>
      </c>
      <c r="L96" s="223">
        <v>0</v>
      </c>
      <c r="M96" s="88"/>
      <c r="N96" s="88"/>
      <c r="O96" s="89">
        <f t="shared" si="45"/>
        <v>0</v>
      </c>
      <c r="P96" s="89">
        <f t="shared" si="46"/>
        <v>0</v>
      </c>
      <c r="Q96" s="89">
        <f t="shared" si="43"/>
        <v>0</v>
      </c>
      <c r="R96" s="89" t="e">
        <f t="shared" si="47"/>
        <v>#DIV/0!</v>
      </c>
    </row>
    <row r="97" spans="1:33" s="1" customFormat="1" ht="31.2" hidden="1" x14ac:dyDescent="0.35">
      <c r="A97" s="13" t="s">
        <v>92</v>
      </c>
      <c r="B97" s="17" t="s">
        <v>99</v>
      </c>
      <c r="C97" s="39"/>
      <c r="D97" s="87"/>
      <c r="E97" s="87"/>
      <c r="F97" s="87"/>
      <c r="G97" s="87"/>
      <c r="H97" s="165" t="str">
        <f t="shared" si="41"/>
        <v/>
      </c>
      <c r="I97" s="87">
        <f t="shared" si="42"/>
        <v>0</v>
      </c>
      <c r="J97" s="87" t="e">
        <f t="shared" si="44"/>
        <v>#DIV/0!</v>
      </c>
      <c r="K97" s="224"/>
      <c r="L97" s="224">
        <v>0</v>
      </c>
      <c r="M97" s="87">
        <f>L97-K97</f>
        <v>0</v>
      </c>
      <c r="N97" s="88" t="e">
        <f>L97/K97*100</f>
        <v>#DIV/0!</v>
      </c>
      <c r="O97" s="89">
        <f t="shared" si="45"/>
        <v>0</v>
      </c>
      <c r="P97" s="89">
        <f t="shared" si="46"/>
        <v>0</v>
      </c>
      <c r="Q97" s="89">
        <f t="shared" si="43"/>
        <v>0</v>
      </c>
      <c r="R97" s="89" t="e">
        <f t="shared" si="47"/>
        <v>#DIV/0!</v>
      </c>
    </row>
    <row r="98" spans="1:33" s="1" customFormat="1" ht="20.399999999999999" hidden="1" x14ac:dyDescent="0.35">
      <c r="A98" s="13" t="s">
        <v>93</v>
      </c>
      <c r="B98" s="17" t="s">
        <v>96</v>
      </c>
      <c r="C98" s="39"/>
      <c r="D98" s="87"/>
      <c r="E98" s="87"/>
      <c r="F98" s="87"/>
      <c r="G98" s="87"/>
      <c r="H98" s="165" t="str">
        <f t="shared" si="41"/>
        <v/>
      </c>
      <c r="I98" s="87">
        <f t="shared" si="42"/>
        <v>0</v>
      </c>
      <c r="J98" s="87" t="e">
        <f t="shared" si="44"/>
        <v>#DIV/0!</v>
      </c>
      <c r="K98" s="224">
        <v>14155.1</v>
      </c>
      <c r="L98" s="224">
        <v>14356.1</v>
      </c>
      <c r="M98" s="87">
        <f>L98-K98</f>
        <v>201</v>
      </c>
      <c r="N98" s="87">
        <f>L98/K98*100</f>
        <v>101.41998290368844</v>
      </c>
      <c r="O98" s="89">
        <f t="shared" si="45"/>
        <v>14155.1</v>
      </c>
      <c r="P98" s="89">
        <f t="shared" si="46"/>
        <v>14356.1</v>
      </c>
      <c r="Q98" s="89">
        <f t="shared" si="43"/>
        <v>201</v>
      </c>
      <c r="R98" s="89">
        <f t="shared" si="47"/>
        <v>101.41998290368844</v>
      </c>
    </row>
    <row r="99" spans="1:33" ht="31.2" hidden="1" x14ac:dyDescent="0.35">
      <c r="A99" s="4">
        <v>43000000</v>
      </c>
      <c r="B99" s="6" t="s">
        <v>79</v>
      </c>
      <c r="C99" s="7">
        <f>C100</f>
        <v>0</v>
      </c>
      <c r="D99" s="90"/>
      <c r="E99" s="90"/>
      <c r="F99" s="90">
        <f>F100</f>
        <v>0</v>
      </c>
      <c r="G99" s="90"/>
      <c r="H99" s="165" t="str">
        <f t="shared" si="41"/>
        <v/>
      </c>
      <c r="I99" s="90">
        <f t="shared" si="42"/>
        <v>0</v>
      </c>
      <c r="J99" s="90" t="e">
        <f t="shared" si="44"/>
        <v>#DIV/0!</v>
      </c>
      <c r="K99" s="225">
        <f>K100</f>
        <v>0</v>
      </c>
      <c r="L99" s="225">
        <f>L100</f>
        <v>0</v>
      </c>
      <c r="M99" s="90">
        <f>L99-K99</f>
        <v>0</v>
      </c>
      <c r="N99" s="90" t="e">
        <f>L99/K99*100</f>
        <v>#DIV/0!</v>
      </c>
      <c r="O99" s="91">
        <f t="shared" si="45"/>
        <v>0</v>
      </c>
      <c r="P99" s="91">
        <f t="shared" si="46"/>
        <v>0</v>
      </c>
      <c r="Q99" s="91">
        <f t="shared" si="43"/>
        <v>0</v>
      </c>
      <c r="R99" s="91" t="e">
        <f t="shared" si="47"/>
        <v>#DIV/0!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20.399999999999999" hidden="1" x14ac:dyDescent="0.35">
      <c r="A100" s="13">
        <v>43010000</v>
      </c>
      <c r="B100" s="17" t="s">
        <v>55</v>
      </c>
      <c r="C100" s="14"/>
      <c r="D100" s="92"/>
      <c r="E100" s="92"/>
      <c r="F100" s="92"/>
      <c r="G100" s="92"/>
      <c r="H100" s="165" t="str">
        <f t="shared" si="41"/>
        <v/>
      </c>
      <c r="I100" s="92">
        <f t="shared" si="42"/>
        <v>0</v>
      </c>
      <c r="J100" s="92" t="e">
        <f t="shared" si="44"/>
        <v>#DIV/0!</v>
      </c>
      <c r="K100" s="226"/>
      <c r="L100" s="226"/>
      <c r="M100" s="89">
        <f>L100-K100</f>
        <v>0</v>
      </c>
      <c r="N100" s="87" t="e">
        <f>L100/K100*100</f>
        <v>#DIV/0!</v>
      </c>
      <c r="O100" s="91">
        <f t="shared" si="45"/>
        <v>0</v>
      </c>
      <c r="P100" s="91">
        <f t="shared" si="46"/>
        <v>0</v>
      </c>
      <c r="Q100" s="91">
        <f t="shared" si="43"/>
        <v>0</v>
      </c>
      <c r="R100" s="91" t="e">
        <f t="shared" si="47"/>
        <v>#DIV/0!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20.399999999999999" hidden="1" x14ac:dyDescent="0.35">
      <c r="A101" s="8">
        <v>900103</v>
      </c>
      <c r="B101" s="9" t="s">
        <v>100</v>
      </c>
      <c r="C101" s="10" t="e">
        <f>C52+C53</f>
        <v>#REF!</v>
      </c>
      <c r="D101" s="93">
        <f>D94+D95+D96+D97+D98</f>
        <v>12926673.606670002</v>
      </c>
      <c r="E101" s="93"/>
      <c r="F101" s="93">
        <f>F94+F95+F96+F97+F98</f>
        <v>11104777.412050001</v>
      </c>
      <c r="G101" s="93"/>
      <c r="H101" s="165" t="str">
        <f t="shared" si="41"/>
        <v/>
      </c>
      <c r="I101" s="93">
        <f t="shared" si="42"/>
        <v>-1821896.1946200002</v>
      </c>
      <c r="J101" s="93">
        <f t="shared" si="44"/>
        <v>85.905916324212555</v>
      </c>
      <c r="K101" s="223">
        <f>K94+K97+K98</f>
        <v>1490714.0529999998</v>
      </c>
      <c r="L101" s="223">
        <f>L94+L97+L98</f>
        <v>1028170.09527</v>
      </c>
      <c r="M101" s="93">
        <f>L101-K101</f>
        <v>-462543.95772999979</v>
      </c>
      <c r="N101" s="94">
        <f>L101/K101*100</f>
        <v>68.971651082301847</v>
      </c>
      <c r="O101" s="93">
        <f t="shared" si="45"/>
        <v>14417387.659670001</v>
      </c>
      <c r="P101" s="93">
        <f t="shared" si="46"/>
        <v>12132947.507320002</v>
      </c>
      <c r="Q101" s="93">
        <f>P101-O101</f>
        <v>-2284440.1523499992</v>
      </c>
      <c r="R101" s="94">
        <f t="shared" si="47"/>
        <v>84.1549647808923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x14ac:dyDescent="0.3">
      <c r="B102" s="211"/>
      <c r="C102" s="211"/>
      <c r="D102" s="217"/>
      <c r="E102" s="217"/>
      <c r="F102" s="85"/>
      <c r="G102" s="85"/>
      <c r="H102" s="85"/>
      <c r="I102" s="95"/>
      <c r="J102" s="95"/>
      <c r="K102" s="222"/>
      <c r="L102" s="222"/>
      <c r="M102" s="85"/>
      <c r="N102" s="85"/>
      <c r="O102" s="85"/>
      <c r="P102" s="85"/>
      <c r="Q102" s="85"/>
      <c r="R102" s="85"/>
    </row>
    <row r="103" spans="1:33" x14ac:dyDescent="0.3">
      <c r="B103" s="50"/>
      <c r="C103" s="212"/>
      <c r="D103" s="86"/>
      <c r="E103" s="86"/>
      <c r="F103" s="86"/>
      <c r="G103" s="86"/>
      <c r="H103" s="86"/>
      <c r="I103" s="85"/>
      <c r="J103" s="85"/>
      <c r="K103" s="227"/>
      <c r="L103" s="227"/>
      <c r="M103" s="85"/>
      <c r="N103" s="85"/>
      <c r="O103" s="85"/>
      <c r="P103" s="85"/>
      <c r="Q103" s="85"/>
      <c r="R103" s="85"/>
    </row>
    <row r="104" spans="1:33" x14ac:dyDescent="0.3">
      <c r="B104" s="213"/>
      <c r="C104" s="212"/>
      <c r="D104" s="218"/>
      <c r="E104" s="218"/>
      <c r="F104" s="218"/>
      <c r="G104" s="41"/>
      <c r="H104" s="41"/>
      <c r="I104" s="41"/>
      <c r="J104" s="41"/>
      <c r="K104" s="228"/>
      <c r="L104" s="228"/>
    </row>
    <row r="105" spans="1:33" ht="17.399999999999999" x14ac:dyDescent="0.3">
      <c r="B105" s="84"/>
      <c r="C105" s="40"/>
      <c r="D105" s="40"/>
      <c r="E105" s="40"/>
      <c r="F105" s="40"/>
      <c r="K105" s="229"/>
      <c r="L105" s="229"/>
    </row>
    <row r="106" spans="1:33" x14ac:dyDescent="0.3">
      <c r="B106" s="189"/>
      <c r="C106" s="189"/>
      <c r="D106" s="40"/>
      <c r="E106" s="40"/>
      <c r="F106" s="40"/>
      <c r="G106" s="41"/>
      <c r="H106" s="41"/>
    </row>
    <row r="107" spans="1:33" x14ac:dyDescent="0.3">
      <c r="B107" s="189"/>
      <c r="C107" s="189"/>
      <c r="D107" s="40"/>
      <c r="E107" s="40"/>
    </row>
    <row r="108" spans="1:33" x14ac:dyDescent="0.3">
      <c r="B108" s="189"/>
      <c r="C108" s="189"/>
      <c r="D108" s="189"/>
      <c r="E108" s="189"/>
    </row>
    <row r="109" spans="1:33" x14ac:dyDescent="0.3">
      <c r="B109" s="189"/>
      <c r="C109" s="189"/>
      <c r="D109" s="95"/>
      <c r="E109" s="189"/>
    </row>
    <row r="110" spans="1:33" x14ac:dyDescent="0.3">
      <c r="B110" s="189"/>
      <c r="C110" s="189"/>
      <c r="D110" s="189"/>
      <c r="E110" s="189"/>
    </row>
    <row r="111" spans="1:33" x14ac:dyDescent="0.3">
      <c r="D111" s="85"/>
    </row>
    <row r="154" spans="1:13" x14ac:dyDescent="0.3">
      <c r="A154" s="261"/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261"/>
      <c r="M154" s="261"/>
    </row>
  </sheetData>
  <sheetProtection password="C4FF" sheet="1"/>
  <mergeCells count="12">
    <mergeCell ref="A154:M154"/>
    <mergeCell ref="A5:R5"/>
    <mergeCell ref="K7:N7"/>
    <mergeCell ref="A7:A8"/>
    <mergeCell ref="B7:B8"/>
    <mergeCell ref="Q6:R6"/>
    <mergeCell ref="A1:R1"/>
    <mergeCell ref="A2:R2"/>
    <mergeCell ref="A3:R3"/>
    <mergeCell ref="O7:R7"/>
    <mergeCell ref="C7:J7"/>
    <mergeCell ref="A4:S4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showGridLines="0" showZeros="0" view="pageBreakPreview" zoomScale="75" zoomScaleNormal="75" zoomScaleSheetLayoutView="75" workbookViewId="0">
      <pane xSplit="2" ySplit="5" topLeftCell="G42" activePane="bottomRight" state="frozen"/>
      <selection pane="topRight" activeCell="C1" sqref="C1"/>
      <selection pane="bottomLeft" activeCell="A6" sqref="A6"/>
      <selection pane="bottomRight" activeCell="A35" sqref="A35:IV35"/>
    </sheetView>
  </sheetViews>
  <sheetFormatPr defaultColWidth="7.5546875" defaultRowHeight="15.6" x14ac:dyDescent="0.3"/>
  <cols>
    <col min="1" max="1" width="11" style="30" customWidth="1"/>
    <col min="2" max="2" width="57.44140625" style="27" customWidth="1"/>
    <col min="3" max="3" width="25" style="251" customWidth="1"/>
    <col min="4" max="4" width="21.33203125" style="252" customWidth="1"/>
    <col min="5" max="5" width="22.33203125" style="80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1" customWidth="1"/>
    <col min="11" max="11" width="23.109375" style="1" customWidth="1"/>
    <col min="12" max="12" width="19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21" width="7.5546875" style="5"/>
    <col min="22" max="22" width="20.33203125" style="5" customWidth="1"/>
    <col min="23" max="16384" width="7.5546875" style="5"/>
  </cols>
  <sheetData>
    <row r="1" spans="1:22" ht="18" customHeight="1" x14ac:dyDescent="0.35">
      <c r="A1" s="269" t="s">
        <v>138</v>
      </c>
      <c r="B1" s="269"/>
      <c r="C1" s="269"/>
      <c r="D1" s="269"/>
      <c r="E1" s="231"/>
      <c r="F1" s="42"/>
      <c r="G1" s="42"/>
      <c r="H1" s="41"/>
      <c r="I1" s="41"/>
      <c r="J1" s="1" t="s">
        <v>23</v>
      </c>
    </row>
    <row r="2" spans="1:22" s="1" customFormat="1" x14ac:dyDescent="0.3">
      <c r="A2" s="29"/>
      <c r="B2" s="29" t="s">
        <v>23</v>
      </c>
      <c r="C2" s="232"/>
      <c r="D2" s="233"/>
      <c r="E2" s="234"/>
      <c r="F2" s="43"/>
      <c r="G2" s="190"/>
      <c r="H2" s="44"/>
      <c r="I2" s="43"/>
      <c r="J2" s="235"/>
      <c r="K2" s="236"/>
      <c r="L2" s="203"/>
      <c r="R2" s="1" t="s">
        <v>212</v>
      </c>
      <c r="S2" s="22"/>
      <c r="T2" s="22"/>
    </row>
    <row r="3" spans="1:22" s="22" customFormat="1" ht="20.399999999999999" x14ac:dyDescent="0.3">
      <c r="A3" s="265" t="s">
        <v>135</v>
      </c>
      <c r="B3" s="266" t="s">
        <v>24</v>
      </c>
      <c r="C3" s="268" t="s">
        <v>76</v>
      </c>
      <c r="D3" s="268"/>
      <c r="E3" s="268"/>
      <c r="F3" s="268"/>
      <c r="G3" s="268"/>
      <c r="H3" s="268"/>
      <c r="I3" s="268"/>
      <c r="J3" s="268" t="s">
        <v>77</v>
      </c>
      <c r="K3" s="268"/>
      <c r="L3" s="268"/>
      <c r="M3" s="268"/>
      <c r="N3" s="268" t="s">
        <v>78</v>
      </c>
      <c r="O3" s="268"/>
      <c r="P3" s="268"/>
      <c r="Q3" s="268"/>
      <c r="R3" s="268"/>
    </row>
    <row r="4" spans="1:22" s="57" customFormat="1" ht="128.25" customHeight="1" x14ac:dyDescent="0.25">
      <c r="A4" s="265"/>
      <c r="B4" s="266"/>
      <c r="C4" s="70" t="s">
        <v>261</v>
      </c>
      <c r="D4" s="70" t="s">
        <v>280</v>
      </c>
      <c r="E4" s="70" t="s">
        <v>83</v>
      </c>
      <c r="F4" s="70" t="s">
        <v>283</v>
      </c>
      <c r="G4" s="52" t="s">
        <v>282</v>
      </c>
      <c r="H4" s="58" t="s">
        <v>114</v>
      </c>
      <c r="I4" s="58" t="s">
        <v>201</v>
      </c>
      <c r="J4" s="58" t="s">
        <v>264</v>
      </c>
      <c r="K4" s="53" t="s">
        <v>83</v>
      </c>
      <c r="L4" s="53" t="s">
        <v>182</v>
      </c>
      <c r="M4" s="53" t="s">
        <v>10</v>
      </c>
      <c r="N4" s="54" t="s">
        <v>82</v>
      </c>
      <c r="O4" s="54" t="s">
        <v>265</v>
      </c>
      <c r="P4" s="53" t="s">
        <v>83</v>
      </c>
      <c r="Q4" s="53" t="s">
        <v>189</v>
      </c>
      <c r="R4" s="53" t="s">
        <v>10</v>
      </c>
      <c r="V4" s="57" t="s">
        <v>280</v>
      </c>
    </row>
    <row r="5" spans="1:22" s="11" customFormat="1" ht="13.8" x14ac:dyDescent="0.25">
      <c r="A5" s="16">
        <v>1</v>
      </c>
      <c r="B5" s="16">
        <v>2</v>
      </c>
      <c r="C5" s="15" t="s">
        <v>72</v>
      </c>
      <c r="D5" s="15" t="s">
        <v>181</v>
      </c>
      <c r="E5" s="15" t="s">
        <v>11</v>
      </c>
      <c r="F5" s="15" t="s">
        <v>105</v>
      </c>
      <c r="G5" s="15" t="s">
        <v>106</v>
      </c>
      <c r="H5" s="15" t="s">
        <v>73</v>
      </c>
      <c r="I5" s="15" t="s">
        <v>12</v>
      </c>
      <c r="J5" s="179" t="s">
        <v>13</v>
      </c>
      <c r="K5" s="179" t="s">
        <v>14</v>
      </c>
      <c r="L5" s="179" t="s">
        <v>15</v>
      </c>
      <c r="M5" s="179" t="s">
        <v>74</v>
      </c>
      <c r="N5" s="15"/>
      <c r="O5" s="15" t="s">
        <v>16</v>
      </c>
      <c r="P5" s="15" t="s">
        <v>71</v>
      </c>
      <c r="Q5" s="15" t="s">
        <v>101</v>
      </c>
      <c r="R5" s="15" t="s">
        <v>102</v>
      </c>
      <c r="S5" s="24"/>
      <c r="T5" s="24"/>
      <c r="V5" s="11" t="s">
        <v>181</v>
      </c>
    </row>
    <row r="6" spans="1:22" s="1" customFormat="1" ht="25.5" customHeight="1" x14ac:dyDescent="0.35">
      <c r="A6" s="59" t="s">
        <v>116</v>
      </c>
      <c r="B6" s="113" t="s">
        <v>59</v>
      </c>
      <c r="C6" s="140">
        <f>C7+C8+C9</f>
        <v>1458749.99691</v>
      </c>
      <c r="D6" s="140">
        <f>D7+D8+D9</f>
        <v>1263942.0989099997</v>
      </c>
      <c r="E6" s="140">
        <f>E7+E8+E9</f>
        <v>1157648.98997</v>
      </c>
      <c r="F6" s="140">
        <f t="shared" ref="F6:F11" si="0">E6-D6</f>
        <v>-106293.10893999971</v>
      </c>
      <c r="G6" s="163">
        <f>IFERROR(E6/D6,"")</f>
        <v>0.91590349824436978</v>
      </c>
      <c r="H6" s="140">
        <f t="shared" ref="H6:H13" si="1">E6-C6</f>
        <v>-301101.00693999999</v>
      </c>
      <c r="I6" s="163">
        <f>IFERROR(E6/C6,"")</f>
        <v>0.79358971202892359</v>
      </c>
      <c r="J6" s="140">
        <f>J7+J9+J8</f>
        <v>81417.541839999991</v>
      </c>
      <c r="K6" s="140">
        <f>K7+K9+K8</f>
        <v>67949.148480000003</v>
      </c>
      <c r="L6" s="140">
        <f t="shared" ref="L6:L15" si="2">K6-J6</f>
        <v>-13468.393359999987</v>
      </c>
      <c r="M6" s="163">
        <f>IFERROR(K6/J6,"")</f>
        <v>0.83457627121108879</v>
      </c>
      <c r="N6" s="140" t="e">
        <f>#REF!+#REF!</f>
        <v>#REF!</v>
      </c>
      <c r="O6" s="140">
        <f t="shared" ref="O6:O13" si="3">C6+J6</f>
        <v>1540167.5387500001</v>
      </c>
      <c r="P6" s="140">
        <f t="shared" ref="P6:P13" si="4">E6+K6</f>
        <v>1225598.13845</v>
      </c>
      <c r="Q6" s="140">
        <f>P6-O6</f>
        <v>-314569.4003000001</v>
      </c>
      <c r="R6" s="163">
        <f>IFERROR(P6/O6,"")</f>
        <v>0.79575637559839452</v>
      </c>
      <c r="S6" s="22"/>
      <c r="T6" s="22"/>
      <c r="V6" s="1">
        <f>V7+V8+V9</f>
        <v>252862.07702999999</v>
      </c>
    </row>
    <row r="7" spans="1:22" s="1" customFormat="1" ht="133.5" customHeight="1" x14ac:dyDescent="0.4">
      <c r="A7" s="214" t="s">
        <v>139</v>
      </c>
      <c r="B7" s="114" t="s">
        <v>155</v>
      </c>
      <c r="C7" s="142">
        <v>906012.08761000005</v>
      </c>
      <c r="D7" s="142">
        <v>788615.94560999982</v>
      </c>
      <c r="E7" s="142">
        <v>725359.93835000007</v>
      </c>
      <c r="F7" s="142">
        <f t="shared" si="0"/>
        <v>-63256.007259999751</v>
      </c>
      <c r="G7" s="191">
        <f t="shared" ref="G7:G47" si="5">IFERROR(E7/D7,"")</f>
        <v>0.91978857692121507</v>
      </c>
      <c r="H7" s="142">
        <f t="shared" si="1"/>
        <v>-180652.14925999998</v>
      </c>
      <c r="I7" s="191">
        <f t="shared" ref="I7:I47" si="6">IFERROR(E7/C7,"")</f>
        <v>0.80060735200945454</v>
      </c>
      <c r="J7" s="142">
        <v>37368.814330000001</v>
      </c>
      <c r="K7" s="142">
        <v>32123.507550000002</v>
      </c>
      <c r="L7" s="142">
        <f>K7-J7</f>
        <v>-5245.306779999999</v>
      </c>
      <c r="M7" s="191">
        <f t="shared" ref="M7:M47" si="7">IFERROR(K7/J7,"")</f>
        <v>0.8596341127208571</v>
      </c>
      <c r="N7" s="142"/>
      <c r="O7" s="142">
        <f t="shared" si="3"/>
        <v>943380.90194000001</v>
      </c>
      <c r="P7" s="142">
        <f t="shared" si="4"/>
        <v>757483.44590000005</v>
      </c>
      <c r="Q7" s="142">
        <f t="shared" ref="Q7:Q65" si="8">P7-O7</f>
        <v>-185897.45603999996</v>
      </c>
      <c r="R7" s="191">
        <f t="shared" ref="R7:R47" si="9">IFERROR(P7/O7,"")</f>
        <v>0.80294549565534534</v>
      </c>
      <c r="S7" s="22"/>
      <c r="T7" s="22"/>
      <c r="V7" s="1">
        <v>161768.49982</v>
      </c>
    </row>
    <row r="8" spans="1:22" s="1" customFormat="1" ht="91.5" customHeight="1" x14ac:dyDescent="0.4">
      <c r="A8" s="214" t="s">
        <v>154</v>
      </c>
      <c r="B8" s="114" t="s">
        <v>156</v>
      </c>
      <c r="C8" s="142">
        <v>455892.0503</v>
      </c>
      <c r="D8" s="142">
        <v>391238.99430000002</v>
      </c>
      <c r="E8" s="142">
        <v>358674.47431999998</v>
      </c>
      <c r="F8" s="142">
        <f t="shared" si="0"/>
        <v>-32564.519980000041</v>
      </c>
      <c r="G8" s="191">
        <f t="shared" si="5"/>
        <v>0.91676565870366766</v>
      </c>
      <c r="H8" s="142">
        <f>E8-C8</f>
        <v>-97217.575980000023</v>
      </c>
      <c r="I8" s="191">
        <f t="shared" si="6"/>
        <v>0.78675307912031822</v>
      </c>
      <c r="J8" s="142">
        <v>4858.6626399999996</v>
      </c>
      <c r="K8" s="142">
        <v>3764.5971199999999</v>
      </c>
      <c r="L8" s="142">
        <f>K8-J8</f>
        <v>-1094.0655199999997</v>
      </c>
      <c r="M8" s="191">
        <f t="shared" si="7"/>
        <v>0.77482167397405477</v>
      </c>
      <c r="N8" s="142"/>
      <c r="O8" s="142">
        <f t="shared" si="3"/>
        <v>460750.71294</v>
      </c>
      <c r="P8" s="142">
        <f t="shared" si="4"/>
        <v>362439.07143999997</v>
      </c>
      <c r="Q8" s="142">
        <f>P8-O8</f>
        <v>-98311.641500000027</v>
      </c>
      <c r="R8" s="191">
        <f t="shared" si="9"/>
        <v>0.78662726125221993</v>
      </c>
      <c r="S8" s="22"/>
      <c r="T8" s="22"/>
      <c r="V8" s="1">
        <v>75428.592210000017</v>
      </c>
    </row>
    <row r="9" spans="1:22" s="48" customFormat="1" ht="51.75" customHeight="1" x14ac:dyDescent="0.4">
      <c r="A9" s="214" t="s">
        <v>117</v>
      </c>
      <c r="B9" s="114" t="s">
        <v>157</v>
      </c>
      <c r="C9" s="142">
        <v>96845.858999999997</v>
      </c>
      <c r="D9" s="142">
        <v>84087.159</v>
      </c>
      <c r="E9" s="142">
        <v>73614.57729999999</v>
      </c>
      <c r="F9" s="142">
        <f t="shared" si="0"/>
        <v>-10472.58170000001</v>
      </c>
      <c r="G9" s="191">
        <f t="shared" si="5"/>
        <v>0.8754556364545506</v>
      </c>
      <c r="H9" s="142">
        <f>E9-C9</f>
        <v>-23231.281700000007</v>
      </c>
      <c r="I9" s="191">
        <f t="shared" si="6"/>
        <v>0.76012106310090133</v>
      </c>
      <c r="J9" s="142">
        <v>39190.064869999995</v>
      </c>
      <c r="K9" s="142">
        <v>32061.043809999999</v>
      </c>
      <c r="L9" s="142">
        <f t="shared" si="2"/>
        <v>-7129.0210599999955</v>
      </c>
      <c r="M9" s="191">
        <f t="shared" si="7"/>
        <v>0.81809111356033337</v>
      </c>
      <c r="N9" s="142" t="e">
        <f>#REF!+#REF!</f>
        <v>#REF!</v>
      </c>
      <c r="O9" s="142">
        <f t="shared" si="3"/>
        <v>136035.92387</v>
      </c>
      <c r="P9" s="142">
        <f t="shared" si="4"/>
        <v>105675.62110999999</v>
      </c>
      <c r="Q9" s="142">
        <f>P9-O9</f>
        <v>-30360.302760000006</v>
      </c>
      <c r="R9" s="191">
        <f t="shared" si="9"/>
        <v>0.77682143145502347</v>
      </c>
      <c r="S9" s="47"/>
      <c r="T9" s="47"/>
      <c r="V9" s="48">
        <v>15664.985000000001</v>
      </c>
    </row>
    <row r="10" spans="1:22" s="1" customFormat="1" ht="24.75" customHeight="1" x14ac:dyDescent="0.35">
      <c r="A10" s="59" t="s">
        <v>118</v>
      </c>
      <c r="B10" s="113" t="s">
        <v>60</v>
      </c>
      <c r="C10" s="140">
        <v>7425615.4237200003</v>
      </c>
      <c r="D10" s="140">
        <v>6212489.429080002</v>
      </c>
      <c r="E10" s="140">
        <v>5711667.5925399996</v>
      </c>
      <c r="F10" s="140">
        <f t="shared" si="0"/>
        <v>-500821.83654000238</v>
      </c>
      <c r="G10" s="163">
        <f t="shared" si="5"/>
        <v>0.91938467787233424</v>
      </c>
      <c r="H10" s="140">
        <f t="shared" si="1"/>
        <v>-1713947.8311800007</v>
      </c>
      <c r="I10" s="163">
        <f t="shared" si="6"/>
        <v>0.7691844064930895</v>
      </c>
      <c r="J10" s="140">
        <v>1067291.8943099999</v>
      </c>
      <c r="K10" s="140">
        <v>690332.34274999995</v>
      </c>
      <c r="L10" s="140">
        <f t="shared" si="2"/>
        <v>-376959.55155999993</v>
      </c>
      <c r="M10" s="163">
        <f t="shared" si="7"/>
        <v>0.64680744455226769</v>
      </c>
      <c r="N10" s="140" t="e">
        <f>#REF!+#REF!</f>
        <v>#REF!</v>
      </c>
      <c r="O10" s="140">
        <f t="shared" si="3"/>
        <v>8492907.3180299997</v>
      </c>
      <c r="P10" s="140">
        <f t="shared" si="4"/>
        <v>6401999.9352899995</v>
      </c>
      <c r="Q10" s="140">
        <f t="shared" si="8"/>
        <v>-2090907.3827400003</v>
      </c>
      <c r="R10" s="163">
        <f t="shared" si="9"/>
        <v>0.75380546325978237</v>
      </c>
      <c r="S10" s="22"/>
      <c r="T10" s="22"/>
      <c r="V10" s="1">
        <v>1198239.4765299996</v>
      </c>
    </row>
    <row r="11" spans="1:22" s="1" customFormat="1" ht="29.25" customHeight="1" x14ac:dyDescent="0.35">
      <c r="A11" s="59" t="s">
        <v>107</v>
      </c>
      <c r="B11" s="115" t="s">
        <v>202</v>
      </c>
      <c r="C11" s="140">
        <v>431329.12877999997</v>
      </c>
      <c r="D11" s="140">
        <v>367155.78782999993</v>
      </c>
      <c r="E11" s="140">
        <v>301800.33983999997</v>
      </c>
      <c r="F11" s="140">
        <f t="shared" si="0"/>
        <v>-65355.447989999957</v>
      </c>
      <c r="G11" s="163">
        <f t="shared" si="5"/>
        <v>0.82199532145122889</v>
      </c>
      <c r="H11" s="140">
        <f t="shared" si="1"/>
        <v>-129528.78894</v>
      </c>
      <c r="I11" s="163">
        <f t="shared" si="6"/>
        <v>0.69969848939632751</v>
      </c>
      <c r="J11" s="140">
        <v>205314.08099000002</v>
      </c>
      <c r="K11" s="140">
        <v>87616.233529999998</v>
      </c>
      <c r="L11" s="140">
        <f t="shared" si="2"/>
        <v>-117697.84746000002</v>
      </c>
      <c r="M11" s="163">
        <f t="shared" si="7"/>
        <v>0.42674244799735589</v>
      </c>
      <c r="N11" s="140" t="e">
        <f>#REF!+#REF!</f>
        <v>#REF!</v>
      </c>
      <c r="O11" s="140">
        <f t="shared" si="3"/>
        <v>636643.20976999996</v>
      </c>
      <c r="P11" s="140">
        <f t="shared" si="4"/>
        <v>389416.57337</v>
      </c>
      <c r="Q11" s="140">
        <f t="shared" si="8"/>
        <v>-247226.63639999996</v>
      </c>
      <c r="R11" s="163">
        <f t="shared" si="9"/>
        <v>0.61167160411666766</v>
      </c>
      <c r="S11" s="22"/>
      <c r="T11" s="22"/>
      <c r="V11" s="1">
        <v>100769.05133</v>
      </c>
    </row>
    <row r="12" spans="1:22" s="1" customFormat="1" ht="47.25" customHeight="1" x14ac:dyDescent="0.35">
      <c r="A12" s="174" t="s">
        <v>108</v>
      </c>
      <c r="B12" s="116" t="s">
        <v>61</v>
      </c>
      <c r="C12" s="140">
        <f>SUM(C13:C29)</f>
        <v>737806.61492000008</v>
      </c>
      <c r="D12" s="140">
        <f>SUM(D13:D29)</f>
        <v>628649.23418999999</v>
      </c>
      <c r="E12" s="140">
        <f>SUM(E13:E29)</f>
        <v>549032.80850999989</v>
      </c>
      <c r="F12" s="140">
        <f t="shared" ref="F12:F78" si="10">E12-D12</f>
        <v>-79616.425680000102</v>
      </c>
      <c r="G12" s="163">
        <f t="shared" si="5"/>
        <v>0.87335318115421867</v>
      </c>
      <c r="H12" s="140">
        <f t="shared" si="1"/>
        <v>-188773.80641000019</v>
      </c>
      <c r="I12" s="163">
        <f t="shared" si="6"/>
        <v>0.74414188949706173</v>
      </c>
      <c r="J12" s="140">
        <f>SUM(J13:J29)</f>
        <v>243534.09280999997</v>
      </c>
      <c r="K12" s="140">
        <f>SUM(K13:K29)</f>
        <v>185264.62456000003</v>
      </c>
      <c r="L12" s="140">
        <f t="shared" si="2"/>
        <v>-58269.468249999947</v>
      </c>
      <c r="M12" s="163">
        <f t="shared" si="7"/>
        <v>0.76073383575308884</v>
      </c>
      <c r="N12" s="140" t="e">
        <f>#REF!+#REF!</f>
        <v>#REF!</v>
      </c>
      <c r="O12" s="140">
        <f t="shared" si="3"/>
        <v>981340.70773000002</v>
      </c>
      <c r="P12" s="140">
        <f t="shared" si="4"/>
        <v>734297.43306999991</v>
      </c>
      <c r="Q12" s="140">
        <f t="shared" si="8"/>
        <v>-247043.27466000011</v>
      </c>
      <c r="R12" s="163">
        <f t="shared" si="9"/>
        <v>0.74825942436297055</v>
      </c>
      <c r="S12" s="22"/>
      <c r="T12" s="22"/>
      <c r="V12" s="1">
        <f>SUM(V13:V29)</f>
        <v>119009.23937000001</v>
      </c>
    </row>
    <row r="13" spans="1:22" s="194" customFormat="1" ht="108" customHeight="1" x14ac:dyDescent="0.4">
      <c r="A13" s="192" t="s">
        <v>120</v>
      </c>
      <c r="B13" s="114" t="s">
        <v>183</v>
      </c>
      <c r="C13" s="142">
        <v>159574.54847000001</v>
      </c>
      <c r="D13" s="142">
        <v>132502.55346999998</v>
      </c>
      <c r="E13" s="142">
        <v>128608.7396</v>
      </c>
      <c r="F13" s="142">
        <f t="shared" si="10"/>
        <v>-3893.8138699999836</v>
      </c>
      <c r="G13" s="191">
        <f t="shared" si="5"/>
        <v>0.97061329183454881</v>
      </c>
      <c r="H13" s="142">
        <f t="shared" si="1"/>
        <v>-30965.808870000008</v>
      </c>
      <c r="I13" s="191">
        <f t="shared" si="6"/>
        <v>0.80594769550094281</v>
      </c>
      <c r="J13" s="142"/>
      <c r="K13" s="142"/>
      <c r="L13" s="142">
        <f t="shared" si="2"/>
        <v>0</v>
      </c>
      <c r="M13" s="191" t="str">
        <f t="shared" si="7"/>
        <v/>
      </c>
      <c r="N13" s="142" t="e">
        <f>#REF!+#REF!</f>
        <v>#REF!</v>
      </c>
      <c r="O13" s="142">
        <f t="shared" si="3"/>
        <v>159574.54847000001</v>
      </c>
      <c r="P13" s="142">
        <f t="shared" si="4"/>
        <v>128608.7396</v>
      </c>
      <c r="Q13" s="142">
        <f t="shared" si="8"/>
        <v>-30965.808870000008</v>
      </c>
      <c r="R13" s="191">
        <f t="shared" si="9"/>
        <v>0.80594769550094281</v>
      </c>
      <c r="S13" s="193"/>
      <c r="T13" s="193"/>
      <c r="V13" s="194">
        <v>25493.514999999999</v>
      </c>
    </row>
    <row r="14" spans="1:22" s="194" customFormat="1" ht="66.75" customHeight="1" x14ac:dyDescent="0.4">
      <c r="A14" s="192">
        <v>3050</v>
      </c>
      <c r="B14" s="114" t="s">
        <v>158</v>
      </c>
      <c r="C14" s="142">
        <v>1000</v>
      </c>
      <c r="D14" s="142">
        <v>950</v>
      </c>
      <c r="E14" s="142">
        <v>682.63</v>
      </c>
      <c r="F14" s="142">
        <f t="shared" ref="F14:F20" si="11">E14-D14</f>
        <v>-267.37</v>
      </c>
      <c r="G14" s="191">
        <f t="shared" si="5"/>
        <v>0.71855789473684206</v>
      </c>
      <c r="H14" s="142">
        <f t="shared" ref="H14:H20" si="12">E14-C14</f>
        <v>-317.37</v>
      </c>
      <c r="I14" s="191">
        <f t="shared" si="6"/>
        <v>0.68262999999999996</v>
      </c>
      <c r="J14" s="142">
        <v>0</v>
      </c>
      <c r="K14" s="142">
        <v>0</v>
      </c>
      <c r="L14" s="142">
        <f t="shared" si="2"/>
        <v>0</v>
      </c>
      <c r="M14" s="191" t="str">
        <f t="shared" si="7"/>
        <v/>
      </c>
      <c r="N14" s="142"/>
      <c r="O14" s="142">
        <f t="shared" ref="O14:O26" si="13">C14+J14</f>
        <v>1000</v>
      </c>
      <c r="P14" s="142">
        <f t="shared" ref="P14:P26" si="14">E14+K14</f>
        <v>682.63</v>
      </c>
      <c r="Q14" s="142">
        <f t="shared" ref="Q14:Q26" si="15">P14-O14</f>
        <v>-317.37</v>
      </c>
      <c r="R14" s="191">
        <f t="shared" si="9"/>
        <v>0.68262999999999996</v>
      </c>
      <c r="S14" s="193"/>
      <c r="T14" s="193"/>
      <c r="V14" s="194">
        <v>200</v>
      </c>
    </row>
    <row r="15" spans="1:22" s="194" customFormat="1" ht="60.75" customHeight="1" x14ac:dyDescent="0.4">
      <c r="A15" s="192">
        <v>3090</v>
      </c>
      <c r="B15" s="114" t="s">
        <v>159</v>
      </c>
      <c r="C15" s="142">
        <v>410</v>
      </c>
      <c r="D15" s="142">
        <v>365.6</v>
      </c>
      <c r="E15" s="142">
        <v>156.66998999999998</v>
      </c>
      <c r="F15" s="142">
        <f t="shared" si="11"/>
        <v>-208.93001000000004</v>
      </c>
      <c r="G15" s="191">
        <f t="shared" si="5"/>
        <v>0.42852841903719907</v>
      </c>
      <c r="H15" s="142">
        <f t="shared" si="12"/>
        <v>-253.33001000000002</v>
      </c>
      <c r="I15" s="191">
        <f t="shared" si="6"/>
        <v>0.38212192682926827</v>
      </c>
      <c r="J15" s="142">
        <v>0</v>
      </c>
      <c r="K15" s="142">
        <v>0</v>
      </c>
      <c r="L15" s="142">
        <f t="shared" si="2"/>
        <v>0</v>
      </c>
      <c r="M15" s="191" t="str">
        <f t="shared" si="7"/>
        <v/>
      </c>
      <c r="N15" s="142"/>
      <c r="O15" s="142">
        <f t="shared" si="13"/>
        <v>410</v>
      </c>
      <c r="P15" s="142">
        <f t="shared" si="14"/>
        <v>156.66998999999998</v>
      </c>
      <c r="Q15" s="142">
        <f t="shared" si="15"/>
        <v>-253.33001000000002</v>
      </c>
      <c r="R15" s="191">
        <f t="shared" si="9"/>
        <v>0.38212192682926827</v>
      </c>
      <c r="S15" s="193"/>
      <c r="T15" s="193"/>
      <c r="V15" s="194">
        <v>56.75</v>
      </c>
    </row>
    <row r="16" spans="1:22" s="194" customFormat="1" ht="102" customHeight="1" x14ac:dyDescent="0.4">
      <c r="A16" s="195" t="s">
        <v>109</v>
      </c>
      <c r="B16" s="185" t="s">
        <v>184</v>
      </c>
      <c r="C16" s="142">
        <v>202151.87965000002</v>
      </c>
      <c r="D16" s="142">
        <v>170746.51965</v>
      </c>
      <c r="E16" s="142">
        <v>153606.97253</v>
      </c>
      <c r="F16" s="142">
        <f t="shared" si="11"/>
        <v>-17139.547120000003</v>
      </c>
      <c r="G16" s="191">
        <f t="shared" si="5"/>
        <v>0.89961993278028141</v>
      </c>
      <c r="H16" s="142">
        <f t="shared" si="12"/>
        <v>-48544.907120000018</v>
      </c>
      <c r="I16" s="191">
        <f t="shared" si="6"/>
        <v>0.75985923453173287</v>
      </c>
      <c r="J16" s="142">
        <v>87859.173689999996</v>
      </c>
      <c r="K16" s="142">
        <v>54990.000950000001</v>
      </c>
      <c r="L16" s="142">
        <f>K16-J16</f>
        <v>-32869.172739999995</v>
      </c>
      <c r="M16" s="191">
        <f t="shared" si="7"/>
        <v>0.6258879823298279</v>
      </c>
      <c r="N16" s="142" t="e">
        <f>#REF!+#REF!</f>
        <v>#REF!</v>
      </c>
      <c r="O16" s="142">
        <f t="shared" si="13"/>
        <v>290011.05333999998</v>
      </c>
      <c r="P16" s="142">
        <f t="shared" si="14"/>
        <v>208596.97347999999</v>
      </c>
      <c r="Q16" s="142">
        <f t="shared" si="15"/>
        <v>-81414.079859999998</v>
      </c>
      <c r="R16" s="191">
        <f t="shared" si="9"/>
        <v>0.71927249350543665</v>
      </c>
      <c r="S16" s="193"/>
      <c r="T16" s="193"/>
      <c r="V16" s="194">
        <v>36105.313029999998</v>
      </c>
    </row>
    <row r="17" spans="1:22" s="194" customFormat="1" ht="52.5" customHeight="1" x14ac:dyDescent="0.4">
      <c r="A17" s="192" t="s">
        <v>110</v>
      </c>
      <c r="B17" s="114" t="s">
        <v>185</v>
      </c>
      <c r="C17" s="142">
        <v>9961.5</v>
      </c>
      <c r="D17" s="142">
        <v>8199.4709999999995</v>
      </c>
      <c r="E17" s="142">
        <v>6821.2400900000002</v>
      </c>
      <c r="F17" s="142">
        <f t="shared" si="11"/>
        <v>-1378.2309099999993</v>
      </c>
      <c r="G17" s="191">
        <f t="shared" si="5"/>
        <v>0.83191221604418142</v>
      </c>
      <c r="H17" s="142">
        <f t="shared" si="12"/>
        <v>-3140.2599099999998</v>
      </c>
      <c r="I17" s="191">
        <f t="shared" si="6"/>
        <v>0.68476033629473476</v>
      </c>
      <c r="J17" s="142">
        <v>1314.07258</v>
      </c>
      <c r="K17" s="142">
        <v>671.04072999999994</v>
      </c>
      <c r="L17" s="142">
        <f>K17-J17</f>
        <v>-643.03185000000008</v>
      </c>
      <c r="M17" s="191">
        <f t="shared" si="7"/>
        <v>0.51065728043727987</v>
      </c>
      <c r="N17" s="142"/>
      <c r="O17" s="142">
        <f t="shared" si="13"/>
        <v>11275.57258</v>
      </c>
      <c r="P17" s="142">
        <f t="shared" si="14"/>
        <v>7492.2808199999999</v>
      </c>
      <c r="Q17" s="142">
        <f t="shared" si="15"/>
        <v>-3783.2917600000001</v>
      </c>
      <c r="R17" s="191">
        <f t="shared" si="9"/>
        <v>0.66447009824489112</v>
      </c>
      <c r="S17" s="193"/>
      <c r="T17" s="193"/>
      <c r="V17" s="194">
        <v>1550</v>
      </c>
    </row>
    <row r="18" spans="1:22" s="194" customFormat="1" ht="54.75" customHeight="1" x14ac:dyDescent="0.4">
      <c r="A18" s="192">
        <v>3120</v>
      </c>
      <c r="B18" s="114" t="s">
        <v>186</v>
      </c>
      <c r="C18" s="142">
        <v>117158.18617</v>
      </c>
      <c r="D18" s="142">
        <v>100468.89617000001</v>
      </c>
      <c r="E18" s="142">
        <v>88218.866190000001</v>
      </c>
      <c r="F18" s="142">
        <f t="shared" si="11"/>
        <v>-12250.029980000007</v>
      </c>
      <c r="G18" s="191">
        <f t="shared" si="5"/>
        <v>0.87807141864809435</v>
      </c>
      <c r="H18" s="142">
        <f t="shared" si="12"/>
        <v>-28939.31998</v>
      </c>
      <c r="I18" s="191">
        <f t="shared" si="6"/>
        <v>0.75298934776944915</v>
      </c>
      <c r="J18" s="142">
        <v>7973.3352500000001</v>
      </c>
      <c r="K18" s="142">
        <v>5146.4663700000001</v>
      </c>
      <c r="L18" s="142">
        <f>K18-J18</f>
        <v>-2826.86888</v>
      </c>
      <c r="M18" s="191">
        <f t="shared" si="7"/>
        <v>0.64545967385480252</v>
      </c>
      <c r="N18" s="142"/>
      <c r="O18" s="142">
        <f t="shared" si="13"/>
        <v>125131.52142</v>
      </c>
      <c r="P18" s="142">
        <f t="shared" si="14"/>
        <v>93365.332559999995</v>
      </c>
      <c r="Q18" s="142">
        <f t="shared" si="15"/>
        <v>-31766.188860000009</v>
      </c>
      <c r="R18" s="191">
        <f t="shared" si="9"/>
        <v>0.74613759587100525</v>
      </c>
      <c r="S18" s="193"/>
      <c r="T18" s="193"/>
      <c r="V18" s="194">
        <v>11127.645970000001</v>
      </c>
    </row>
    <row r="19" spans="1:22" s="194" customFormat="1" ht="93.75" customHeight="1" x14ac:dyDescent="0.4">
      <c r="A19" s="192" t="s">
        <v>111</v>
      </c>
      <c r="B19" s="114" t="s">
        <v>251</v>
      </c>
      <c r="C19" s="142">
        <v>9050.4</v>
      </c>
      <c r="D19" s="142">
        <v>7866.1799999999994</v>
      </c>
      <c r="E19" s="142">
        <v>6028.5540199999996</v>
      </c>
      <c r="F19" s="142">
        <f t="shared" si="11"/>
        <v>-1837.6259799999998</v>
      </c>
      <c r="G19" s="191">
        <f t="shared" si="5"/>
        <v>0.7663890249142532</v>
      </c>
      <c r="H19" s="142">
        <f t="shared" si="12"/>
        <v>-3021.8459800000001</v>
      </c>
      <c r="I19" s="191">
        <f t="shared" si="6"/>
        <v>0.6661091244585875</v>
      </c>
      <c r="J19" s="142">
        <v>1278.10277</v>
      </c>
      <c r="K19" s="142">
        <v>278.10277000000002</v>
      </c>
      <c r="L19" s="142">
        <f>K19-J19</f>
        <v>-1000</v>
      </c>
      <c r="M19" s="191">
        <f t="shared" si="7"/>
        <v>0.21759030379067251</v>
      </c>
      <c r="N19" s="142"/>
      <c r="O19" s="142">
        <f t="shared" si="13"/>
        <v>10328.502769999999</v>
      </c>
      <c r="P19" s="142">
        <f t="shared" si="14"/>
        <v>6306.65679</v>
      </c>
      <c r="Q19" s="142">
        <f t="shared" si="15"/>
        <v>-4021.8459799999991</v>
      </c>
      <c r="R19" s="191">
        <f t="shared" si="9"/>
        <v>0.61060706768828221</v>
      </c>
      <c r="S19" s="193"/>
      <c r="T19" s="193"/>
      <c r="V19" s="194">
        <v>1077.4199999999998</v>
      </c>
    </row>
    <row r="20" spans="1:22" s="194" customFormat="1" ht="112.5" customHeight="1" x14ac:dyDescent="0.4">
      <c r="A20" s="192" t="s">
        <v>112</v>
      </c>
      <c r="B20" s="114" t="s">
        <v>187</v>
      </c>
      <c r="C20" s="142">
        <v>4558.4210000000003</v>
      </c>
      <c r="D20" s="142">
        <v>4558.4210000000003</v>
      </c>
      <c r="E20" s="142">
        <v>3972.1819999999998</v>
      </c>
      <c r="F20" s="142">
        <f t="shared" si="11"/>
        <v>-586.23900000000049</v>
      </c>
      <c r="G20" s="191">
        <f t="shared" si="5"/>
        <v>0.87139428323974455</v>
      </c>
      <c r="H20" s="142">
        <f t="shared" si="12"/>
        <v>-586.23900000000049</v>
      </c>
      <c r="I20" s="191">
        <f t="shared" si="6"/>
        <v>0.87139428323974455</v>
      </c>
      <c r="J20" s="142">
        <v>435.57004999999998</v>
      </c>
      <c r="K20" s="142">
        <v>352.38682</v>
      </c>
      <c r="L20" s="142">
        <f>K20-J20</f>
        <v>-83.18322999999998</v>
      </c>
      <c r="M20" s="191">
        <f t="shared" si="7"/>
        <v>0.80902444968381093</v>
      </c>
      <c r="N20" s="142" t="e">
        <f>#REF!+#REF!</f>
        <v>#REF!</v>
      </c>
      <c r="O20" s="142">
        <f t="shared" si="13"/>
        <v>4993.9910500000005</v>
      </c>
      <c r="P20" s="142">
        <f t="shared" si="14"/>
        <v>4324.5688199999995</v>
      </c>
      <c r="Q20" s="142">
        <f t="shared" si="15"/>
        <v>-669.42223000000104</v>
      </c>
      <c r="R20" s="191">
        <f t="shared" si="9"/>
        <v>0.86595445940977389</v>
      </c>
      <c r="S20" s="193"/>
      <c r="T20" s="193"/>
      <c r="V20" s="194">
        <v>20</v>
      </c>
    </row>
    <row r="21" spans="1:22" s="194" customFormat="1" ht="150" customHeight="1" x14ac:dyDescent="0.4">
      <c r="A21" s="192">
        <v>3160</v>
      </c>
      <c r="B21" s="114" t="s">
        <v>160</v>
      </c>
      <c r="C21" s="142">
        <v>22733.759999999998</v>
      </c>
      <c r="D21" s="142">
        <v>19346.655999999999</v>
      </c>
      <c r="E21" s="142">
        <v>15330.63846</v>
      </c>
      <c r="F21" s="142">
        <f>E21-D21</f>
        <v>-4016.0175399999989</v>
      </c>
      <c r="G21" s="191">
        <f t="shared" si="5"/>
        <v>0.79241800029937992</v>
      </c>
      <c r="H21" s="142">
        <f>E21-C21</f>
        <v>-7403.1215399999983</v>
      </c>
      <c r="I21" s="191">
        <f t="shared" si="6"/>
        <v>0.67435560417634399</v>
      </c>
      <c r="J21" s="142">
        <v>0</v>
      </c>
      <c r="K21" s="142">
        <v>0</v>
      </c>
      <c r="L21" s="142">
        <f t="shared" ref="L21:L29" si="16">K21-J21</f>
        <v>0</v>
      </c>
      <c r="M21" s="191" t="str">
        <f t="shared" si="7"/>
        <v/>
      </c>
      <c r="N21" s="142"/>
      <c r="O21" s="142">
        <f t="shared" si="13"/>
        <v>22733.759999999998</v>
      </c>
      <c r="P21" s="142">
        <f>E21+K21</f>
        <v>15330.63846</v>
      </c>
      <c r="Q21" s="142">
        <f t="shared" si="15"/>
        <v>-7403.1215399999983</v>
      </c>
      <c r="R21" s="191">
        <f t="shared" si="9"/>
        <v>0.67435560417634399</v>
      </c>
      <c r="S21" s="193"/>
      <c r="T21" s="193"/>
      <c r="V21" s="194">
        <v>3789.06</v>
      </c>
    </row>
    <row r="22" spans="1:22" s="194" customFormat="1" ht="50.25" customHeight="1" x14ac:dyDescent="0.4">
      <c r="A22" s="192">
        <v>3170</v>
      </c>
      <c r="B22" s="114" t="s">
        <v>162</v>
      </c>
      <c r="C22" s="142">
        <v>500</v>
      </c>
      <c r="D22" s="142">
        <v>500</v>
      </c>
      <c r="E22" s="142">
        <v>495.81551999999999</v>
      </c>
      <c r="F22" s="142">
        <f>E22-D22</f>
        <v>-4.1844800000000077</v>
      </c>
      <c r="G22" s="191">
        <f t="shared" si="5"/>
        <v>0.99163104000000002</v>
      </c>
      <c r="H22" s="142">
        <f>E22-C22</f>
        <v>-4.1844800000000077</v>
      </c>
      <c r="I22" s="191">
        <f t="shared" si="6"/>
        <v>0.99163104000000002</v>
      </c>
      <c r="J22" s="142">
        <v>0</v>
      </c>
      <c r="K22" s="142">
        <v>0</v>
      </c>
      <c r="L22" s="142">
        <f t="shared" si="16"/>
        <v>0</v>
      </c>
      <c r="M22" s="191" t="str">
        <f t="shared" si="7"/>
        <v/>
      </c>
      <c r="N22" s="142"/>
      <c r="O22" s="142">
        <f t="shared" si="13"/>
        <v>500</v>
      </c>
      <c r="P22" s="142">
        <f>E22+K22</f>
        <v>495.81551999999999</v>
      </c>
      <c r="Q22" s="142">
        <f t="shared" si="15"/>
        <v>-4.1844800000000077</v>
      </c>
      <c r="R22" s="191">
        <f t="shared" si="9"/>
        <v>0.99163104000000002</v>
      </c>
      <c r="S22" s="193"/>
      <c r="T22" s="193"/>
      <c r="V22" s="194">
        <v>0</v>
      </c>
    </row>
    <row r="23" spans="1:22" s="194" customFormat="1" ht="126" hidden="1" customHeight="1" x14ac:dyDescent="0.4">
      <c r="A23" s="192" t="s">
        <v>121</v>
      </c>
      <c r="B23" s="114" t="s">
        <v>188</v>
      </c>
      <c r="C23" s="142">
        <v>0</v>
      </c>
      <c r="D23" s="142">
        <v>0</v>
      </c>
      <c r="E23" s="142">
        <v>0</v>
      </c>
      <c r="F23" s="142">
        <f t="shared" si="10"/>
        <v>0</v>
      </c>
      <c r="G23" s="191" t="str">
        <f t="shared" si="5"/>
        <v/>
      </c>
      <c r="H23" s="142">
        <f t="shared" ref="H23:H33" si="17">E23-C23</f>
        <v>0</v>
      </c>
      <c r="I23" s="191" t="str">
        <f t="shared" si="6"/>
        <v/>
      </c>
      <c r="J23" s="142">
        <v>0</v>
      </c>
      <c r="K23" s="142">
        <v>0</v>
      </c>
      <c r="L23" s="142">
        <f t="shared" si="16"/>
        <v>0</v>
      </c>
      <c r="M23" s="191" t="str">
        <f t="shared" si="7"/>
        <v/>
      </c>
      <c r="N23" s="142" t="e">
        <f>#REF!+#REF!</f>
        <v>#REF!</v>
      </c>
      <c r="O23" s="142">
        <f t="shared" si="13"/>
        <v>0</v>
      </c>
      <c r="P23" s="142">
        <f t="shared" si="14"/>
        <v>0</v>
      </c>
      <c r="Q23" s="142">
        <f t="shared" si="15"/>
        <v>0</v>
      </c>
      <c r="R23" s="191" t="str">
        <f t="shared" si="9"/>
        <v/>
      </c>
      <c r="S23" s="193"/>
      <c r="T23" s="193"/>
    </row>
    <row r="24" spans="1:22" s="194" customFormat="1" ht="48.75" customHeight="1" x14ac:dyDescent="0.4">
      <c r="A24" s="192" t="s">
        <v>122</v>
      </c>
      <c r="B24" s="114" t="s">
        <v>119</v>
      </c>
      <c r="C24" s="142">
        <v>36942.116999999998</v>
      </c>
      <c r="D24" s="142">
        <v>29895.436000000002</v>
      </c>
      <c r="E24" s="142">
        <v>24161.65166</v>
      </c>
      <c r="F24" s="142">
        <f t="shared" si="10"/>
        <v>-5733.784340000002</v>
      </c>
      <c r="G24" s="191">
        <f t="shared" si="5"/>
        <v>0.8082053615140451</v>
      </c>
      <c r="H24" s="142">
        <f t="shared" si="17"/>
        <v>-12780.465339999999</v>
      </c>
      <c r="I24" s="191">
        <f t="shared" si="6"/>
        <v>0.65404079739122689</v>
      </c>
      <c r="J24" s="142">
        <v>11.692459999999999</v>
      </c>
      <c r="K24" s="142">
        <v>11.692459999999999</v>
      </c>
      <c r="L24" s="142">
        <f t="shared" si="16"/>
        <v>0</v>
      </c>
      <c r="M24" s="191">
        <f t="shared" si="7"/>
        <v>1</v>
      </c>
      <c r="N24" s="142" t="e">
        <f>#REF!+#REF!</f>
        <v>#REF!</v>
      </c>
      <c r="O24" s="142">
        <f t="shared" si="13"/>
        <v>36953.809459999997</v>
      </c>
      <c r="P24" s="142">
        <f t="shared" si="14"/>
        <v>24173.344119999998</v>
      </c>
      <c r="Q24" s="142">
        <f t="shared" si="15"/>
        <v>-12780.465339999999</v>
      </c>
      <c r="R24" s="191">
        <f t="shared" si="9"/>
        <v>0.65415026145453314</v>
      </c>
      <c r="S24" s="193"/>
      <c r="T24" s="193"/>
      <c r="V24" s="194">
        <v>2795.9650000000001</v>
      </c>
    </row>
    <row r="25" spans="1:22" s="194" customFormat="1" ht="66.75" customHeight="1" x14ac:dyDescent="0.4">
      <c r="A25" s="192">
        <v>3200</v>
      </c>
      <c r="B25" s="114" t="s">
        <v>161</v>
      </c>
      <c r="C25" s="142">
        <v>9716.4</v>
      </c>
      <c r="D25" s="142">
        <v>8163.6</v>
      </c>
      <c r="E25" s="142">
        <v>7619.5260599999992</v>
      </c>
      <c r="F25" s="142">
        <f>E25-D25</f>
        <v>-544.07394000000113</v>
      </c>
      <c r="G25" s="191">
        <f t="shared" si="5"/>
        <v>0.93335367484933107</v>
      </c>
      <c r="H25" s="142">
        <f>E25-C25</f>
        <v>-2096.8739400000004</v>
      </c>
      <c r="I25" s="191">
        <f t="shared" si="6"/>
        <v>0.7841922996171421</v>
      </c>
      <c r="J25" s="142">
        <v>1055.7431899999999</v>
      </c>
      <c r="K25" s="142">
        <v>435.60906</v>
      </c>
      <c r="L25" s="142">
        <f t="shared" si="16"/>
        <v>-620.13412999999991</v>
      </c>
      <c r="M25" s="191">
        <f t="shared" si="7"/>
        <v>0.41260892244069319</v>
      </c>
      <c r="N25" s="142"/>
      <c r="O25" s="142">
        <f t="shared" si="13"/>
        <v>10772.143189999999</v>
      </c>
      <c r="P25" s="142">
        <f t="shared" si="14"/>
        <v>8055.135119999999</v>
      </c>
      <c r="Q25" s="142">
        <f t="shared" si="15"/>
        <v>-2717.0080699999999</v>
      </c>
      <c r="R25" s="191">
        <f t="shared" si="9"/>
        <v>0.747774605101587</v>
      </c>
      <c r="S25" s="193"/>
      <c r="T25" s="193"/>
      <c r="V25" s="194">
        <v>1847.1000000000001</v>
      </c>
    </row>
    <row r="26" spans="1:22" s="194" customFormat="1" ht="53.25" customHeight="1" x14ac:dyDescent="0.4">
      <c r="A26" s="192">
        <v>3210</v>
      </c>
      <c r="B26" s="114" t="s">
        <v>104</v>
      </c>
      <c r="C26" s="142">
        <v>2018.85673</v>
      </c>
      <c r="D26" s="142"/>
      <c r="E26" s="142">
        <v>1196.347</v>
      </c>
      <c r="F26" s="142">
        <f>E26-D26</f>
        <v>1196.347</v>
      </c>
      <c r="G26" s="191" t="str">
        <f t="shared" si="5"/>
        <v/>
      </c>
      <c r="H26" s="142">
        <f>E26-C26</f>
        <v>-822.50972999999999</v>
      </c>
      <c r="I26" s="191">
        <f t="shared" si="6"/>
        <v>0.59258637932172631</v>
      </c>
      <c r="J26" s="142">
        <v>1192.36979</v>
      </c>
      <c r="K26" s="142">
        <v>1103.1420500000002</v>
      </c>
      <c r="L26" s="142">
        <f t="shared" si="16"/>
        <v>-89.227739999999812</v>
      </c>
      <c r="M26" s="191">
        <f t="shared" si="7"/>
        <v>0.92516772837728489</v>
      </c>
      <c r="N26" s="142"/>
      <c r="O26" s="142">
        <f t="shared" si="13"/>
        <v>3211.2265200000002</v>
      </c>
      <c r="P26" s="142">
        <f t="shared" si="14"/>
        <v>2299.4890500000001</v>
      </c>
      <c r="Q26" s="142">
        <f t="shared" si="15"/>
        <v>-911.73747000000003</v>
      </c>
      <c r="R26" s="191">
        <f t="shared" si="9"/>
        <v>0.7160781202068548</v>
      </c>
      <c r="S26" s="193"/>
      <c r="T26" s="193"/>
      <c r="V26" s="194">
        <v>374.05</v>
      </c>
    </row>
    <row r="27" spans="1:22" s="194" customFormat="1" ht="84" x14ac:dyDescent="0.4">
      <c r="A27" s="192">
        <v>3220</v>
      </c>
      <c r="B27" s="114" t="s">
        <v>219</v>
      </c>
      <c r="C27" s="142"/>
      <c r="D27" s="142"/>
      <c r="E27" s="142"/>
      <c r="F27" s="142">
        <f>E27-D27</f>
        <v>0</v>
      </c>
      <c r="G27" s="191" t="str">
        <f>IFERROR(E27/D27,"")</f>
        <v/>
      </c>
      <c r="H27" s="142">
        <f>E27-C27</f>
        <v>0</v>
      </c>
      <c r="I27" s="191" t="str">
        <f>IFERROR(E27/C27,"")</f>
        <v/>
      </c>
      <c r="J27" s="142">
        <v>45176.747000000003</v>
      </c>
      <c r="K27" s="142">
        <v>44915.260270000006</v>
      </c>
      <c r="L27" s="142">
        <f>K27-J27</f>
        <v>-261.4867299999969</v>
      </c>
      <c r="M27" s="191">
        <f>IFERROR(K27/J27,"")</f>
        <v>0.99421191769296724</v>
      </c>
      <c r="N27" s="142"/>
      <c r="O27" s="142">
        <f>C27+J27</f>
        <v>45176.747000000003</v>
      </c>
      <c r="P27" s="142">
        <f>E27+K27</f>
        <v>44915.260270000006</v>
      </c>
      <c r="Q27" s="142">
        <f>P27-O27</f>
        <v>-261.4867299999969</v>
      </c>
      <c r="R27" s="191">
        <f>IFERROR(P27/O27,"")</f>
        <v>0.99421191769296724</v>
      </c>
      <c r="S27" s="193"/>
      <c r="T27" s="193"/>
      <c r="V27" s="194">
        <v>1027.4163699999999</v>
      </c>
    </row>
    <row r="28" spans="1:22" s="194" customFormat="1" ht="84.75" customHeight="1" x14ac:dyDescent="0.4">
      <c r="A28" s="192">
        <v>3230</v>
      </c>
      <c r="B28" s="114" t="s">
        <v>248</v>
      </c>
      <c r="C28" s="142">
        <v>6636.6093700000001</v>
      </c>
      <c r="D28" s="142">
        <v>6236.5093700000007</v>
      </c>
      <c r="E28" s="142">
        <v>2558.1060499999999</v>
      </c>
      <c r="F28" s="142">
        <f>E28-D28</f>
        <v>-3678.4033200000008</v>
      </c>
      <c r="G28" s="191">
        <f>IFERROR(E28/D28,"")</f>
        <v>0.4101823469239812</v>
      </c>
      <c r="H28" s="142">
        <f>E28-C28</f>
        <v>-4078.5033200000003</v>
      </c>
      <c r="I28" s="191">
        <f>IFERROR(E28/C28,"")</f>
        <v>0.3854537622123147</v>
      </c>
      <c r="J28" s="142">
        <v>19144.72121</v>
      </c>
      <c r="K28" s="142">
        <v>18359.03688</v>
      </c>
      <c r="L28" s="142">
        <f>K28-J28</f>
        <v>-785.68433000000005</v>
      </c>
      <c r="M28" s="191">
        <f>IFERROR(K28/J28,"")</f>
        <v>0.95896078499228243</v>
      </c>
      <c r="N28" s="142"/>
      <c r="O28" s="142">
        <f>C28+J28</f>
        <v>25781.330580000002</v>
      </c>
      <c r="P28" s="142">
        <f>E28+K28</f>
        <v>20917.142929999998</v>
      </c>
      <c r="Q28" s="142">
        <f>P28-O28</f>
        <v>-4864.1876500000035</v>
      </c>
      <c r="R28" s="191">
        <f>IFERROR(P28/O28,"")</f>
        <v>0.81132906872644417</v>
      </c>
      <c r="S28" s="193"/>
      <c r="T28" s="193"/>
    </row>
    <row r="29" spans="1:22" s="194" customFormat="1" ht="21" customHeight="1" x14ac:dyDescent="0.4">
      <c r="A29" s="192" t="s">
        <v>123</v>
      </c>
      <c r="B29" s="114" t="s">
        <v>152</v>
      </c>
      <c r="C29" s="142">
        <v>155393.93653000001</v>
      </c>
      <c r="D29" s="142">
        <v>138849.39152999999</v>
      </c>
      <c r="E29" s="142">
        <v>109574.86934</v>
      </c>
      <c r="F29" s="142">
        <f t="shared" si="10"/>
        <v>-29274.522189999989</v>
      </c>
      <c r="G29" s="191">
        <f t="shared" si="5"/>
        <v>0.7891634823356436</v>
      </c>
      <c r="H29" s="142">
        <f t="shared" si="17"/>
        <v>-45819.067190000002</v>
      </c>
      <c r="I29" s="191">
        <f t="shared" si="6"/>
        <v>0.70514250289840441</v>
      </c>
      <c r="J29" s="142">
        <v>78092.56482</v>
      </c>
      <c r="K29" s="142">
        <v>59001.886200000001</v>
      </c>
      <c r="L29" s="142">
        <f t="shared" si="16"/>
        <v>-19090.678619999999</v>
      </c>
      <c r="M29" s="191">
        <f t="shared" si="7"/>
        <v>0.75553782022650695</v>
      </c>
      <c r="N29" s="142"/>
      <c r="O29" s="142">
        <f t="shared" ref="O29:O47" si="18">C29+J29</f>
        <v>233486.50135000001</v>
      </c>
      <c r="P29" s="142">
        <f t="shared" ref="P29:P47" si="19">E29+K29</f>
        <v>168576.75554000001</v>
      </c>
      <c r="Q29" s="142">
        <f>P29-O29</f>
        <v>-64909.745809999993</v>
      </c>
      <c r="R29" s="191">
        <f t="shared" si="9"/>
        <v>0.72199786525260723</v>
      </c>
      <c r="S29" s="193"/>
      <c r="T29" s="193"/>
      <c r="V29" s="194">
        <v>33545.004000000001</v>
      </c>
    </row>
    <row r="30" spans="1:22" s="48" customFormat="1" ht="27" customHeight="1" x14ac:dyDescent="0.35">
      <c r="A30" s="60" t="s">
        <v>124</v>
      </c>
      <c r="B30" s="117" t="s">
        <v>63</v>
      </c>
      <c r="C30" s="140">
        <v>324127.41907999996</v>
      </c>
      <c r="D30" s="140">
        <v>278452.99307999999</v>
      </c>
      <c r="E30" s="140">
        <v>240974.03959</v>
      </c>
      <c r="F30" s="140">
        <f t="shared" si="10"/>
        <v>-37478.953489999985</v>
      </c>
      <c r="G30" s="163">
        <f t="shared" si="5"/>
        <v>0.86540294261002171</v>
      </c>
      <c r="H30" s="140">
        <f t="shared" si="17"/>
        <v>-83153.379489999963</v>
      </c>
      <c r="I30" s="163">
        <f t="shared" si="6"/>
        <v>0.74345465827599011</v>
      </c>
      <c r="J30" s="140">
        <v>40875.35931</v>
      </c>
      <c r="K30" s="140">
        <v>19729.544000000002</v>
      </c>
      <c r="L30" s="140">
        <f t="shared" ref="L30:L41" si="20">K30-J30</f>
        <v>-21145.815309999998</v>
      </c>
      <c r="M30" s="163">
        <f t="shared" si="7"/>
        <v>0.48267573259406787</v>
      </c>
      <c r="N30" s="140" t="e">
        <f>#REF!+#REF!</f>
        <v>#REF!</v>
      </c>
      <c r="O30" s="140">
        <f t="shared" si="18"/>
        <v>365002.77838999999</v>
      </c>
      <c r="P30" s="140">
        <f t="shared" si="19"/>
        <v>260703.58358999999</v>
      </c>
      <c r="Q30" s="140">
        <f t="shared" si="8"/>
        <v>-104299.1948</v>
      </c>
      <c r="R30" s="163">
        <f t="shared" si="9"/>
        <v>0.71425095649941084</v>
      </c>
      <c r="S30" s="47"/>
      <c r="T30" s="47"/>
      <c r="V30" s="48">
        <v>55476.794999999998</v>
      </c>
    </row>
    <row r="31" spans="1:22" s="48" customFormat="1" ht="32.25" customHeight="1" x14ac:dyDescent="0.35">
      <c r="A31" s="61" t="s">
        <v>125</v>
      </c>
      <c r="B31" s="117" t="s">
        <v>64</v>
      </c>
      <c r="C31" s="140">
        <v>164521.41</v>
      </c>
      <c r="D31" s="140">
        <v>141722.435</v>
      </c>
      <c r="E31" s="140">
        <v>125025.77423000001</v>
      </c>
      <c r="F31" s="140">
        <f t="shared" si="10"/>
        <v>-16696.660769999988</v>
      </c>
      <c r="G31" s="163">
        <f t="shared" si="5"/>
        <v>0.88218759598647889</v>
      </c>
      <c r="H31" s="140">
        <f t="shared" si="17"/>
        <v>-39495.635769999993</v>
      </c>
      <c r="I31" s="163">
        <f t="shared" si="6"/>
        <v>0.75993619450501915</v>
      </c>
      <c r="J31" s="140">
        <v>29642.698339999999</v>
      </c>
      <c r="K31" s="140">
        <v>5307.9071299999996</v>
      </c>
      <c r="L31" s="140">
        <f t="shared" si="20"/>
        <v>-24334.791209999999</v>
      </c>
      <c r="M31" s="163">
        <f t="shared" si="7"/>
        <v>0.17906288655366723</v>
      </c>
      <c r="N31" s="140" t="e">
        <f>#REF!+#REF!</f>
        <v>#REF!</v>
      </c>
      <c r="O31" s="140">
        <f t="shared" si="18"/>
        <v>194164.10834000001</v>
      </c>
      <c r="P31" s="140">
        <f t="shared" si="19"/>
        <v>130333.68136000002</v>
      </c>
      <c r="Q31" s="140">
        <f t="shared" si="8"/>
        <v>-63830.426979999989</v>
      </c>
      <c r="R31" s="163">
        <f t="shared" si="9"/>
        <v>0.67125527201851964</v>
      </c>
      <c r="S31" s="47"/>
      <c r="T31" s="47"/>
      <c r="V31" s="48">
        <v>27914.564999999999</v>
      </c>
    </row>
    <row r="32" spans="1:22" s="48" customFormat="1" ht="34.5" customHeight="1" x14ac:dyDescent="0.35">
      <c r="A32" s="61" t="s">
        <v>126</v>
      </c>
      <c r="B32" s="117" t="s">
        <v>62</v>
      </c>
      <c r="C32" s="140">
        <v>855201.29637999996</v>
      </c>
      <c r="D32" s="140">
        <v>727485.45538000017</v>
      </c>
      <c r="E32" s="140">
        <v>614065.18292999989</v>
      </c>
      <c r="F32" s="140">
        <f t="shared" si="10"/>
        <v>-113420.27245000028</v>
      </c>
      <c r="G32" s="163">
        <f t="shared" si="5"/>
        <v>0.84409272843708538</v>
      </c>
      <c r="H32" s="140">
        <f t="shared" si="17"/>
        <v>-241136.11345000006</v>
      </c>
      <c r="I32" s="163">
        <f t="shared" si="6"/>
        <v>0.71803584200502224</v>
      </c>
      <c r="J32" s="140">
        <v>446109.91920999996</v>
      </c>
      <c r="K32" s="140">
        <v>215751.01134</v>
      </c>
      <c r="L32" s="140">
        <f t="shared" si="20"/>
        <v>-230358.90786999997</v>
      </c>
      <c r="M32" s="163">
        <f t="shared" si="7"/>
        <v>0.48362746948569474</v>
      </c>
      <c r="N32" s="140" t="e">
        <f>#REF!+#REF!</f>
        <v>#REF!</v>
      </c>
      <c r="O32" s="140">
        <f t="shared" si="18"/>
        <v>1301311.2155899999</v>
      </c>
      <c r="P32" s="140">
        <f t="shared" si="19"/>
        <v>829816.19426999986</v>
      </c>
      <c r="Q32" s="140">
        <f t="shared" si="8"/>
        <v>-471495.02132000006</v>
      </c>
      <c r="R32" s="163">
        <f t="shared" si="9"/>
        <v>0.63767697098788967</v>
      </c>
      <c r="S32" s="47"/>
      <c r="T32" s="47"/>
      <c r="V32" s="48">
        <v>122266.66607000001</v>
      </c>
    </row>
    <row r="33" spans="1:22" s="75" customFormat="1" ht="25.5" customHeight="1" x14ac:dyDescent="0.35">
      <c r="A33" s="72" t="s">
        <v>127</v>
      </c>
      <c r="B33" s="118" t="s">
        <v>140</v>
      </c>
      <c r="C33" s="139">
        <f>SUM(C34:C40)</f>
        <v>207959.39910000001</v>
      </c>
      <c r="D33" s="139">
        <f>SUM(D34:D40)</f>
        <v>188215.32809999996</v>
      </c>
      <c r="E33" s="139">
        <f>SUM(E34:E40)</f>
        <v>129551.92803</v>
      </c>
      <c r="F33" s="139">
        <f t="shared" si="10"/>
        <v>-58663.40006999996</v>
      </c>
      <c r="G33" s="163">
        <f t="shared" si="5"/>
        <v>0.68831762714441758</v>
      </c>
      <c r="H33" s="139">
        <f t="shared" si="17"/>
        <v>-78407.471070000014</v>
      </c>
      <c r="I33" s="163">
        <f t="shared" si="6"/>
        <v>0.62296740897824598</v>
      </c>
      <c r="J33" s="140">
        <f>SUM(J34:J40)</f>
        <v>1313480.34561</v>
      </c>
      <c r="K33" s="140">
        <f>SUM(K34:K40)</f>
        <v>388127.68429</v>
      </c>
      <c r="L33" s="140">
        <f t="shared" si="20"/>
        <v>-925352.66131999996</v>
      </c>
      <c r="M33" s="163">
        <f t="shared" si="7"/>
        <v>0.29549561635027566</v>
      </c>
      <c r="N33" s="139" t="e">
        <f>#REF!+#REF!</f>
        <v>#REF!</v>
      </c>
      <c r="O33" s="139">
        <f t="shared" si="18"/>
        <v>1521439.74471</v>
      </c>
      <c r="P33" s="139">
        <f t="shared" si="19"/>
        <v>517679.61232000001</v>
      </c>
      <c r="Q33" s="139">
        <f t="shared" si="8"/>
        <v>-1003760.1323899999</v>
      </c>
      <c r="R33" s="163">
        <f t="shared" si="9"/>
        <v>0.34025640129354867</v>
      </c>
      <c r="S33" s="73"/>
      <c r="T33" s="74"/>
      <c r="V33" s="75">
        <f>SUM(V34:V40)</f>
        <v>22513.837</v>
      </c>
    </row>
    <row r="34" spans="1:22" s="194" customFormat="1" ht="48" customHeight="1" x14ac:dyDescent="0.4">
      <c r="A34" s="196" t="s">
        <v>150</v>
      </c>
      <c r="B34" s="119" t="s">
        <v>151</v>
      </c>
      <c r="C34" s="142">
        <v>13205.565000000001</v>
      </c>
      <c r="D34" s="142">
        <v>12494.264999999999</v>
      </c>
      <c r="E34" s="142">
        <v>4117.6785399999999</v>
      </c>
      <c r="F34" s="142">
        <f t="shared" si="10"/>
        <v>-8376.5864599999986</v>
      </c>
      <c r="G34" s="191">
        <f t="shared" si="5"/>
        <v>0.32956548784582368</v>
      </c>
      <c r="H34" s="142">
        <f t="shared" ref="H34:H44" si="21">E34-C34</f>
        <v>-9087.8864600000015</v>
      </c>
      <c r="I34" s="191">
        <f t="shared" si="6"/>
        <v>0.31181388603971127</v>
      </c>
      <c r="J34" s="142">
        <v>862.92681999999991</v>
      </c>
      <c r="K34" s="142">
        <v>329.70359999999999</v>
      </c>
      <c r="L34" s="142">
        <f t="shared" si="20"/>
        <v>-533.22321999999986</v>
      </c>
      <c r="M34" s="191">
        <f t="shared" si="7"/>
        <v>0.38207596792506698</v>
      </c>
      <c r="N34" s="142"/>
      <c r="O34" s="142">
        <f t="shared" si="18"/>
        <v>14068.491820000001</v>
      </c>
      <c r="P34" s="142">
        <f t="shared" si="19"/>
        <v>4447.3821399999997</v>
      </c>
      <c r="Q34" s="142">
        <f>P34-O34</f>
        <v>-9621.1096800000014</v>
      </c>
      <c r="R34" s="191">
        <f t="shared" si="9"/>
        <v>0.3161235899982916</v>
      </c>
      <c r="S34" s="49"/>
      <c r="T34" s="193"/>
      <c r="V34" s="194">
        <v>1749.6000000000001</v>
      </c>
    </row>
    <row r="35" spans="1:22" s="194" customFormat="1" ht="21" hidden="1" x14ac:dyDescent="0.4">
      <c r="A35" s="196" t="s">
        <v>220</v>
      </c>
      <c r="B35" s="119" t="s">
        <v>221</v>
      </c>
      <c r="C35" s="142">
        <v>0</v>
      </c>
      <c r="D35" s="142">
        <v>0</v>
      </c>
      <c r="E35" s="142">
        <v>0</v>
      </c>
      <c r="F35" s="142">
        <f t="shared" si="10"/>
        <v>0</v>
      </c>
      <c r="G35" s="191" t="str">
        <f t="shared" si="5"/>
        <v/>
      </c>
      <c r="H35" s="142">
        <f t="shared" si="21"/>
        <v>0</v>
      </c>
      <c r="I35" s="191" t="str">
        <f t="shared" si="6"/>
        <v/>
      </c>
      <c r="J35" s="142">
        <v>2650</v>
      </c>
      <c r="K35" s="142" t="s">
        <v>288</v>
      </c>
      <c r="L35" s="142" t="e">
        <f t="shared" si="20"/>
        <v>#VALUE!</v>
      </c>
      <c r="M35" s="191" t="str">
        <f t="shared" si="7"/>
        <v/>
      </c>
      <c r="N35" s="142"/>
      <c r="O35" s="142">
        <f t="shared" si="18"/>
        <v>2650</v>
      </c>
      <c r="P35" s="142" t="e">
        <f t="shared" si="19"/>
        <v>#VALUE!</v>
      </c>
      <c r="Q35" s="142" t="e">
        <f>P35-O35</f>
        <v>#VALUE!</v>
      </c>
      <c r="R35" s="191" t="str">
        <f t="shared" si="9"/>
        <v/>
      </c>
      <c r="S35" s="49"/>
      <c r="T35" s="193"/>
      <c r="V35" s="194">
        <v>0</v>
      </c>
    </row>
    <row r="36" spans="1:22" s="194" customFormat="1" ht="47.25" customHeight="1" x14ac:dyDescent="0.4">
      <c r="A36" s="196" t="s">
        <v>131</v>
      </c>
      <c r="B36" s="119" t="s">
        <v>252</v>
      </c>
      <c r="C36" s="142">
        <v>14701.354960000001</v>
      </c>
      <c r="D36" s="142">
        <v>8953.9549599999991</v>
      </c>
      <c r="E36" s="142">
        <v>788.24695999999994</v>
      </c>
      <c r="F36" s="142">
        <f t="shared" si="10"/>
        <v>-8165.7079999999987</v>
      </c>
      <c r="G36" s="191">
        <f t="shared" si="5"/>
        <v>8.8033384523524563E-2</v>
      </c>
      <c r="H36" s="142">
        <f t="shared" si="21"/>
        <v>-13913.108</v>
      </c>
      <c r="I36" s="191">
        <f t="shared" si="6"/>
        <v>5.3617300047831773E-2</v>
      </c>
      <c r="J36" s="142">
        <v>170091.34019999998</v>
      </c>
      <c r="K36" s="142">
        <v>39872.731450000007</v>
      </c>
      <c r="L36" s="142">
        <f t="shared" si="20"/>
        <v>-130218.60874999997</v>
      </c>
      <c r="M36" s="191">
        <f t="shared" si="7"/>
        <v>0.23441952660915075</v>
      </c>
      <c r="N36" s="142"/>
      <c r="O36" s="142">
        <f t="shared" si="18"/>
        <v>184792.69515999997</v>
      </c>
      <c r="P36" s="142">
        <f t="shared" si="19"/>
        <v>40660.978410000003</v>
      </c>
      <c r="Q36" s="142">
        <f t="shared" si="8"/>
        <v>-144131.71674999996</v>
      </c>
      <c r="R36" s="191">
        <f t="shared" si="9"/>
        <v>0.22003563709482296</v>
      </c>
      <c r="S36" s="49"/>
      <c r="T36" s="193"/>
      <c r="V36" s="194">
        <v>205</v>
      </c>
    </row>
    <row r="37" spans="1:22" s="194" customFormat="1" ht="50.25" customHeight="1" x14ac:dyDescent="0.4">
      <c r="A37" s="196" t="s">
        <v>132</v>
      </c>
      <c r="B37" s="119" t="s">
        <v>253</v>
      </c>
      <c r="C37" s="142">
        <v>158936.40403000001</v>
      </c>
      <c r="D37" s="142">
        <v>149325.08302999998</v>
      </c>
      <c r="E37" s="142">
        <v>115302.02777</v>
      </c>
      <c r="F37" s="142">
        <f t="shared" si="10"/>
        <v>-34023.055259999979</v>
      </c>
      <c r="G37" s="191">
        <f t="shared" si="5"/>
        <v>0.77215445275751415</v>
      </c>
      <c r="H37" s="142">
        <f t="shared" si="21"/>
        <v>-43634.376260000005</v>
      </c>
      <c r="I37" s="191">
        <f t="shared" si="6"/>
        <v>0.72546015164805289</v>
      </c>
      <c r="J37" s="142">
        <v>83101.541159999993</v>
      </c>
      <c r="K37" s="142">
        <v>59529.537380000002</v>
      </c>
      <c r="L37" s="142">
        <f t="shared" si="20"/>
        <v>-23572.003779999992</v>
      </c>
      <c r="M37" s="191">
        <f t="shared" si="7"/>
        <v>0.71634697201805786</v>
      </c>
      <c r="N37" s="142"/>
      <c r="O37" s="142">
        <f t="shared" si="18"/>
        <v>242037.94519</v>
      </c>
      <c r="P37" s="142">
        <f t="shared" si="19"/>
        <v>174831.56515000001</v>
      </c>
      <c r="Q37" s="142">
        <f t="shared" si="8"/>
        <v>-67206.380039999989</v>
      </c>
      <c r="R37" s="191">
        <f t="shared" si="9"/>
        <v>0.72233122377880488</v>
      </c>
      <c r="S37" s="49"/>
      <c r="T37" s="193"/>
      <c r="V37" s="194">
        <v>17102.413</v>
      </c>
    </row>
    <row r="38" spans="1:22" s="194" customFormat="1" ht="34.5" customHeight="1" x14ac:dyDescent="0.4">
      <c r="A38" s="196" t="s">
        <v>204</v>
      </c>
      <c r="B38" s="119" t="s">
        <v>203</v>
      </c>
      <c r="C38" s="142">
        <v>989.12</v>
      </c>
      <c r="D38" s="142">
        <v>858.14499999999998</v>
      </c>
      <c r="E38" s="142">
        <v>656.54499999999996</v>
      </c>
      <c r="F38" s="142">
        <f t="shared" si="10"/>
        <v>-201.60000000000002</v>
      </c>
      <c r="G38" s="191">
        <f t="shared" si="5"/>
        <v>0.76507466686865266</v>
      </c>
      <c r="H38" s="142">
        <f t="shared" si="21"/>
        <v>-332.57500000000005</v>
      </c>
      <c r="I38" s="191">
        <f t="shared" si="6"/>
        <v>0.66376678259462951</v>
      </c>
      <c r="J38" s="142">
        <v>398</v>
      </c>
      <c r="K38" s="142">
        <v>336.31</v>
      </c>
      <c r="L38" s="142">
        <f t="shared" si="20"/>
        <v>-61.69</v>
      </c>
      <c r="M38" s="191">
        <f t="shared" si="7"/>
        <v>0.84499999999999997</v>
      </c>
      <c r="N38" s="142"/>
      <c r="O38" s="142">
        <f>C38+J38</f>
        <v>1387.12</v>
      </c>
      <c r="P38" s="142">
        <f>E38+K38</f>
        <v>992.85500000000002</v>
      </c>
      <c r="Q38" s="142">
        <f>P38-O38</f>
        <v>-394.26499999999987</v>
      </c>
      <c r="R38" s="191">
        <f t="shared" si="9"/>
        <v>0.71576720110733039</v>
      </c>
      <c r="S38" s="49"/>
      <c r="T38" s="193"/>
      <c r="V38" s="194">
        <v>506.20000000000005</v>
      </c>
    </row>
    <row r="39" spans="1:22" s="194" customFormat="1" ht="50.25" customHeight="1" x14ac:dyDescent="0.4">
      <c r="A39" s="196" t="s">
        <v>130</v>
      </c>
      <c r="B39" s="119" t="s">
        <v>141</v>
      </c>
      <c r="C39" s="142">
        <v>20014.733110000001</v>
      </c>
      <c r="D39" s="142">
        <v>16471.65811</v>
      </c>
      <c r="E39" s="142">
        <v>8603.2077599999993</v>
      </c>
      <c r="F39" s="142">
        <f t="shared" si="10"/>
        <v>-7868.450350000001</v>
      </c>
      <c r="G39" s="191">
        <f t="shared" si="5"/>
        <v>0.52230368688729412</v>
      </c>
      <c r="H39" s="142">
        <f t="shared" si="21"/>
        <v>-11411.525350000002</v>
      </c>
      <c r="I39" s="191">
        <f t="shared" si="6"/>
        <v>0.42984374124387209</v>
      </c>
      <c r="J39" s="142">
        <v>389398.54563999997</v>
      </c>
      <c r="K39" s="142">
        <v>190215.82609000002</v>
      </c>
      <c r="L39" s="142">
        <f t="shared" si="20"/>
        <v>-199182.71954999995</v>
      </c>
      <c r="M39" s="191">
        <f t="shared" si="7"/>
        <v>0.48848622630926586</v>
      </c>
      <c r="N39" s="142"/>
      <c r="O39" s="142">
        <f>C39+J39</f>
        <v>409413.27874999994</v>
      </c>
      <c r="P39" s="142">
        <f>E39+K39</f>
        <v>198819.03385000001</v>
      </c>
      <c r="Q39" s="142">
        <f>P39-O39</f>
        <v>-210594.24489999993</v>
      </c>
      <c r="R39" s="191">
        <f t="shared" si="9"/>
        <v>0.48561940750193616</v>
      </c>
      <c r="S39" s="49"/>
      <c r="T39" s="193"/>
      <c r="V39" s="194">
        <v>2950.6240000000003</v>
      </c>
    </row>
    <row r="40" spans="1:22" s="194" customFormat="1" ht="78" customHeight="1" x14ac:dyDescent="0.4">
      <c r="A40" s="196" t="s">
        <v>175</v>
      </c>
      <c r="B40" s="119" t="s">
        <v>176</v>
      </c>
      <c r="C40" s="142">
        <v>112.22199999999999</v>
      </c>
      <c r="D40" s="142">
        <v>112.22200000000001</v>
      </c>
      <c r="E40" s="142">
        <v>84.221999999999994</v>
      </c>
      <c r="F40" s="142">
        <f t="shared" si="10"/>
        <v>-28.000000000000014</v>
      </c>
      <c r="G40" s="191">
        <f t="shared" si="5"/>
        <v>0.75049455543476318</v>
      </c>
      <c r="H40" s="142">
        <f t="shared" si="21"/>
        <v>-28</v>
      </c>
      <c r="I40" s="191">
        <f t="shared" si="6"/>
        <v>0.75049455543476318</v>
      </c>
      <c r="J40" s="142">
        <v>666977.99179</v>
      </c>
      <c r="K40" s="142">
        <v>97843.575769999996</v>
      </c>
      <c r="L40" s="142">
        <f t="shared" si="20"/>
        <v>-569134.41602</v>
      </c>
      <c r="M40" s="191">
        <f t="shared" si="7"/>
        <v>0.14669685802887231</v>
      </c>
      <c r="N40" s="142"/>
      <c r="O40" s="142">
        <f>C40+J40</f>
        <v>667090.21378999995</v>
      </c>
      <c r="P40" s="142">
        <f>E40+K40</f>
        <v>97927.79776999999</v>
      </c>
      <c r="Q40" s="142">
        <f>P40-O40</f>
        <v>-569162.41602</v>
      </c>
      <c r="R40" s="191">
        <f t="shared" si="9"/>
        <v>0.14679843257425998</v>
      </c>
      <c r="S40" s="49"/>
      <c r="T40" s="193">
        <v>1000</v>
      </c>
    </row>
    <row r="41" spans="1:22" s="75" customFormat="1" ht="30.75" customHeight="1" x14ac:dyDescent="0.35">
      <c r="A41" s="72" t="s">
        <v>128</v>
      </c>
      <c r="B41" s="118" t="s">
        <v>142</v>
      </c>
      <c r="C41" s="139">
        <f>C42+C43+C44+C45+C46+C47</f>
        <v>190162.12145000004</v>
      </c>
      <c r="D41" s="139">
        <f>D42+D43+D44+D45+D46+D47</f>
        <v>152610.742</v>
      </c>
      <c r="E41" s="139">
        <f>E42+E43+E44+E45+E46+E47</f>
        <v>84279.441709999999</v>
      </c>
      <c r="F41" s="139">
        <f t="shared" si="10"/>
        <v>-68331.300289999999</v>
      </c>
      <c r="G41" s="163">
        <f t="shared" si="5"/>
        <v>0.55225104475279996</v>
      </c>
      <c r="H41" s="139">
        <f t="shared" si="21"/>
        <v>-105882.67974000004</v>
      </c>
      <c r="I41" s="163">
        <f t="shared" si="6"/>
        <v>0.44319784122812217</v>
      </c>
      <c r="J41" s="140">
        <f>J42+J43+J44+J45+J46+J47</f>
        <v>61155.52003</v>
      </c>
      <c r="K41" s="140">
        <f>K42+K43+K44+K45+K46+K47</f>
        <v>39022.906589999999</v>
      </c>
      <c r="L41" s="140">
        <f t="shared" si="20"/>
        <v>-22132.613440000001</v>
      </c>
      <c r="M41" s="163">
        <f t="shared" si="7"/>
        <v>0.63809295662692767</v>
      </c>
      <c r="N41" s="139"/>
      <c r="O41" s="139">
        <f t="shared" si="18"/>
        <v>251317.64148000005</v>
      </c>
      <c r="P41" s="139">
        <f t="shared" si="19"/>
        <v>123302.3483</v>
      </c>
      <c r="Q41" s="139">
        <f t="shared" si="8"/>
        <v>-128015.29318000005</v>
      </c>
      <c r="R41" s="163">
        <f t="shared" si="9"/>
        <v>0.4906235295456266</v>
      </c>
      <c r="S41" s="73"/>
      <c r="T41" s="74"/>
      <c r="V41" s="75">
        <f>V42+V43+V44+V45+V46+V47</f>
        <v>43800.04</v>
      </c>
    </row>
    <row r="42" spans="1:22" s="194" customFormat="1" ht="40.5" customHeight="1" x14ac:dyDescent="0.4">
      <c r="A42" s="196" t="s">
        <v>129</v>
      </c>
      <c r="B42" s="119" t="s">
        <v>143</v>
      </c>
      <c r="C42" s="161">
        <v>64008.859450000004</v>
      </c>
      <c r="D42" s="161">
        <v>55407.993000000002</v>
      </c>
      <c r="E42" s="161">
        <v>46690.208270000003</v>
      </c>
      <c r="F42" s="161">
        <f t="shared" si="10"/>
        <v>-8717.7847299999994</v>
      </c>
      <c r="G42" s="191">
        <f t="shared" si="5"/>
        <v>0.84266196521501868</v>
      </c>
      <c r="H42" s="161">
        <f t="shared" si="21"/>
        <v>-17318.651180000001</v>
      </c>
      <c r="I42" s="191">
        <f t="shared" si="6"/>
        <v>0.72943352953307461</v>
      </c>
      <c r="J42" s="142">
        <v>15515.371050000002</v>
      </c>
      <c r="K42" s="142">
        <v>11085.705169999999</v>
      </c>
      <c r="L42" s="142">
        <f t="shared" ref="L42:L47" si="22">K42-J42</f>
        <v>-4429.6658800000023</v>
      </c>
      <c r="M42" s="191">
        <f t="shared" si="7"/>
        <v>0.71449823109451183</v>
      </c>
      <c r="N42" s="161"/>
      <c r="O42" s="161">
        <f t="shared" si="18"/>
        <v>79524.230500000005</v>
      </c>
      <c r="P42" s="161">
        <f t="shared" si="19"/>
        <v>57775.913440000004</v>
      </c>
      <c r="Q42" s="161">
        <f t="shared" si="8"/>
        <v>-21748.317060000001</v>
      </c>
      <c r="R42" s="191">
        <f t="shared" si="9"/>
        <v>0.72651961643313234</v>
      </c>
      <c r="S42" s="49"/>
      <c r="T42" s="193"/>
      <c r="V42" s="194">
        <v>13340.86</v>
      </c>
    </row>
    <row r="43" spans="1:22" s="194" customFormat="1" ht="33" customHeight="1" x14ac:dyDescent="0.4">
      <c r="A43" s="196" t="s">
        <v>144</v>
      </c>
      <c r="B43" s="119" t="s">
        <v>148</v>
      </c>
      <c r="C43" s="161">
        <v>48151.962</v>
      </c>
      <c r="D43" s="161">
        <v>44214.161999999997</v>
      </c>
      <c r="E43" s="161">
        <v>30941.2353</v>
      </c>
      <c r="F43" s="161">
        <f t="shared" si="10"/>
        <v>-13272.926699999996</v>
      </c>
      <c r="G43" s="191">
        <f t="shared" si="5"/>
        <v>0.69980372578360761</v>
      </c>
      <c r="H43" s="161">
        <f t="shared" si="21"/>
        <v>-17210.726699999999</v>
      </c>
      <c r="I43" s="191">
        <f t="shared" si="6"/>
        <v>0.64257475738994807</v>
      </c>
      <c r="J43" s="142">
        <v>30210.667000000001</v>
      </c>
      <c r="K43" s="142">
        <v>22945.45419</v>
      </c>
      <c r="L43" s="142">
        <f t="shared" si="22"/>
        <v>-7265.2128100000009</v>
      </c>
      <c r="M43" s="191">
        <f t="shared" si="7"/>
        <v>0.75951498157918851</v>
      </c>
      <c r="N43" s="161"/>
      <c r="O43" s="161">
        <f t="shared" si="18"/>
        <v>78362.629000000001</v>
      </c>
      <c r="P43" s="161">
        <f t="shared" si="19"/>
        <v>53886.689490000004</v>
      </c>
      <c r="Q43" s="161">
        <f>P43-O43</f>
        <v>-24475.939509999997</v>
      </c>
      <c r="R43" s="191">
        <f t="shared" si="9"/>
        <v>0.68765800966172286</v>
      </c>
      <c r="S43" s="49"/>
      <c r="T43" s="193"/>
      <c r="V43" s="194">
        <v>15799.526</v>
      </c>
    </row>
    <row r="44" spans="1:22" s="194" customFormat="1" ht="44.25" customHeight="1" x14ac:dyDescent="0.4">
      <c r="A44" s="196" t="s">
        <v>145</v>
      </c>
      <c r="B44" s="119" t="s">
        <v>149</v>
      </c>
      <c r="C44" s="161">
        <v>3030.1</v>
      </c>
      <c r="D44" s="161">
        <v>3026.1</v>
      </c>
      <c r="E44" s="161">
        <v>2282.0894600000001</v>
      </c>
      <c r="F44" s="161">
        <f t="shared" si="10"/>
        <v>-744.01053999999976</v>
      </c>
      <c r="G44" s="191">
        <f t="shared" si="5"/>
        <v>0.75413550774924831</v>
      </c>
      <c r="H44" s="161">
        <f t="shared" si="21"/>
        <v>-748.01053999999976</v>
      </c>
      <c r="I44" s="191">
        <f t="shared" si="6"/>
        <v>0.75313998217880607</v>
      </c>
      <c r="J44" s="142">
        <v>15119.48198</v>
      </c>
      <c r="K44" s="142">
        <v>4685.6152300000003</v>
      </c>
      <c r="L44" s="142">
        <f t="shared" si="22"/>
        <v>-10433.866750000001</v>
      </c>
      <c r="M44" s="191">
        <f t="shared" si="7"/>
        <v>0.30990580472255042</v>
      </c>
      <c r="N44" s="161"/>
      <c r="O44" s="161">
        <f t="shared" si="18"/>
        <v>18149.581979999999</v>
      </c>
      <c r="P44" s="161">
        <f t="shared" si="19"/>
        <v>6967.7046900000005</v>
      </c>
      <c r="Q44" s="161">
        <f>P44-O44</f>
        <v>-11181.877289999999</v>
      </c>
      <c r="R44" s="191">
        <f t="shared" si="9"/>
        <v>0.38390441706470646</v>
      </c>
      <c r="S44" s="49"/>
      <c r="T44" s="193"/>
      <c r="V44" s="194">
        <v>310</v>
      </c>
    </row>
    <row r="45" spans="1:22" s="194" customFormat="1" ht="24.75" customHeight="1" x14ac:dyDescent="0.4">
      <c r="A45" s="196" t="s">
        <v>146</v>
      </c>
      <c r="B45" s="119" t="s">
        <v>254</v>
      </c>
      <c r="C45" s="161">
        <v>4375.6000000000004</v>
      </c>
      <c r="D45" s="161">
        <v>3935.3</v>
      </c>
      <c r="E45" s="161">
        <v>3153.4737599999999</v>
      </c>
      <c r="F45" s="161">
        <f t="shared" si="10"/>
        <v>-781.82624000000033</v>
      </c>
      <c r="G45" s="191">
        <f t="shared" si="5"/>
        <v>0.80132995197316592</v>
      </c>
      <c r="H45" s="161">
        <f t="shared" ref="H45:H80" si="23">E45-C45</f>
        <v>-1222.1262400000005</v>
      </c>
      <c r="I45" s="191">
        <f t="shared" si="6"/>
        <v>0.72069516409178158</v>
      </c>
      <c r="J45" s="142">
        <v>310</v>
      </c>
      <c r="K45" s="142">
        <v>306.13200000000001</v>
      </c>
      <c r="L45" s="142">
        <f t="shared" si="22"/>
        <v>-3.867999999999995</v>
      </c>
      <c r="M45" s="191">
        <f t="shared" si="7"/>
        <v>0.9875225806451613</v>
      </c>
      <c r="N45" s="161"/>
      <c r="O45" s="161">
        <f t="shared" si="18"/>
        <v>4685.6000000000004</v>
      </c>
      <c r="P45" s="161">
        <f t="shared" si="19"/>
        <v>3459.6057599999999</v>
      </c>
      <c r="Q45" s="161">
        <f>P45-O45</f>
        <v>-1225.9942400000004</v>
      </c>
      <c r="R45" s="191">
        <f t="shared" si="9"/>
        <v>0.73834850606112334</v>
      </c>
      <c r="S45" s="49"/>
      <c r="T45" s="193"/>
      <c r="V45" s="194">
        <v>599.29999999999995</v>
      </c>
    </row>
    <row r="46" spans="1:22" s="194" customFormat="1" ht="25.5" customHeight="1" x14ac:dyDescent="0.4">
      <c r="A46" s="196" t="s">
        <v>177</v>
      </c>
      <c r="B46" s="119" t="s">
        <v>178</v>
      </c>
      <c r="C46" s="161">
        <v>1161.7349999999999</v>
      </c>
      <c r="D46" s="161">
        <v>1161.7350000000001</v>
      </c>
      <c r="E46" s="161">
        <v>1161.7349199999999</v>
      </c>
      <c r="F46" s="161">
        <f>E46-D46</f>
        <v>-8.0000000252766768E-5</v>
      </c>
      <c r="G46" s="191">
        <f t="shared" si="5"/>
        <v>0.99999993113747954</v>
      </c>
      <c r="H46" s="161">
        <f t="shared" si="23"/>
        <v>-8.0000000025393092E-5</v>
      </c>
      <c r="I46" s="191">
        <f t="shared" si="6"/>
        <v>0.99999993113747965</v>
      </c>
      <c r="J46" s="142">
        <v>0</v>
      </c>
      <c r="K46" s="142">
        <v>0</v>
      </c>
      <c r="L46" s="142">
        <f t="shared" si="22"/>
        <v>0</v>
      </c>
      <c r="M46" s="191" t="str">
        <f t="shared" si="7"/>
        <v/>
      </c>
      <c r="N46" s="161"/>
      <c r="O46" s="161">
        <f t="shared" si="18"/>
        <v>1161.7349999999999</v>
      </c>
      <c r="P46" s="161">
        <f t="shared" si="19"/>
        <v>1161.7349199999999</v>
      </c>
      <c r="Q46" s="161">
        <f>P46-O46</f>
        <v>-8.0000000025393092E-5</v>
      </c>
      <c r="R46" s="191">
        <f t="shared" si="9"/>
        <v>0.99999993113747965</v>
      </c>
      <c r="S46" s="49"/>
      <c r="T46" s="193"/>
      <c r="V46" s="194">
        <v>0</v>
      </c>
    </row>
    <row r="47" spans="1:22" s="194" customFormat="1" ht="24.75" customHeight="1" x14ac:dyDescent="0.4">
      <c r="A47" s="196" t="s">
        <v>147</v>
      </c>
      <c r="B47" s="119" t="s">
        <v>75</v>
      </c>
      <c r="C47" s="161">
        <v>69433.865000000005</v>
      </c>
      <c r="D47" s="161">
        <v>44865.451999999997</v>
      </c>
      <c r="E47" s="161">
        <v>50.7</v>
      </c>
      <c r="F47" s="161">
        <f>E47-D47</f>
        <v>-44814.752</v>
      </c>
      <c r="G47" s="191">
        <f t="shared" si="5"/>
        <v>1.1300454523449359E-3</v>
      </c>
      <c r="H47" s="161">
        <f t="shared" si="23"/>
        <v>-69383.165000000008</v>
      </c>
      <c r="I47" s="191">
        <f t="shared" si="6"/>
        <v>7.3019124025430532E-4</v>
      </c>
      <c r="J47" s="142">
        <v>0</v>
      </c>
      <c r="K47" s="142">
        <v>0</v>
      </c>
      <c r="L47" s="142">
        <f t="shared" si="22"/>
        <v>0</v>
      </c>
      <c r="M47" s="191" t="str">
        <f t="shared" si="7"/>
        <v/>
      </c>
      <c r="N47" s="161"/>
      <c r="O47" s="161">
        <f t="shared" si="18"/>
        <v>69433.865000000005</v>
      </c>
      <c r="P47" s="161">
        <f t="shared" si="19"/>
        <v>50.7</v>
      </c>
      <c r="Q47" s="161">
        <f>P47-O47</f>
        <v>-69383.165000000008</v>
      </c>
      <c r="R47" s="191">
        <f t="shared" si="9"/>
        <v>7.3019124025430532E-4</v>
      </c>
      <c r="S47" s="193"/>
      <c r="T47" s="193"/>
      <c r="V47" s="194">
        <v>13750.354000000001</v>
      </c>
    </row>
    <row r="48" spans="1:22" s="12" customFormat="1" ht="20.25" customHeight="1" x14ac:dyDescent="0.3">
      <c r="A48" s="62" t="s">
        <v>25</v>
      </c>
      <c r="B48" s="120" t="s">
        <v>26</v>
      </c>
      <c r="C48" s="143">
        <f>C6+C10+C11+C12+C30+C31+C32+C33+C41</f>
        <v>11795472.81034</v>
      </c>
      <c r="D48" s="143">
        <f>D6+D10+D11+D12+D30+D31+D32+D33+D41</f>
        <v>9960723.5035700016</v>
      </c>
      <c r="E48" s="143">
        <f>E6+E10+E11+E12+E30+E31+E32+E33+E41</f>
        <v>8914046.0973499995</v>
      </c>
      <c r="F48" s="143">
        <f t="shared" si="10"/>
        <v>-1046677.4062200021</v>
      </c>
      <c r="G48" s="167">
        <f>IFERROR(E48/D48,"")</f>
        <v>0.8949195401473734</v>
      </c>
      <c r="H48" s="143">
        <f t="shared" si="23"/>
        <v>-2881426.7129900008</v>
      </c>
      <c r="I48" s="167">
        <f>IFERROR(E48/C48,"")</f>
        <v>0.75571757407942808</v>
      </c>
      <c r="J48" s="143">
        <f>J6+J10+J11+J12+J30+J31+J32+J33+J41</f>
        <v>3488821.4524499993</v>
      </c>
      <c r="K48" s="143">
        <f>K6+K10+K11+K12+K30+K31+K32+K33+K41</f>
        <v>1699101.40267</v>
      </c>
      <c r="L48" s="143">
        <f>L6+L10+L11+L12+L30+L31+L32+L33+L41</f>
        <v>-1789720.04978</v>
      </c>
      <c r="M48" s="167">
        <f>IFERROR(K48/J48,"")</f>
        <v>0.48701300018572702</v>
      </c>
      <c r="N48" s="143" t="e">
        <f>#REF!+#REF!</f>
        <v>#REF!</v>
      </c>
      <c r="O48" s="143">
        <f t="shared" ref="O48:O88" si="24">C48+J48</f>
        <v>15284294.26279</v>
      </c>
      <c r="P48" s="143">
        <f t="shared" ref="P48:P65" si="25">E48+K48</f>
        <v>10613147.500019999</v>
      </c>
      <c r="Q48" s="143">
        <f t="shared" si="8"/>
        <v>-4671146.7627700008</v>
      </c>
      <c r="R48" s="167">
        <f>IFERROR(P48/O48,"")</f>
        <v>0.69438256798404974</v>
      </c>
      <c r="S48" s="25"/>
      <c r="T48" s="26"/>
      <c r="V48" s="12">
        <f>V6+V10+V11+V12+V30+V31+V32+V33+V41</f>
        <v>1942851.7473299997</v>
      </c>
    </row>
    <row r="49" spans="1:20" s="48" customFormat="1" ht="24" customHeight="1" x14ac:dyDescent="0.4">
      <c r="A49" s="63" t="s">
        <v>163</v>
      </c>
      <c r="B49" s="114" t="s">
        <v>133</v>
      </c>
      <c r="C49" s="142">
        <v>56677.1</v>
      </c>
      <c r="D49" s="142">
        <v>47231</v>
      </c>
      <c r="E49" s="142">
        <v>47231</v>
      </c>
      <c r="F49" s="142">
        <f>E49-D49</f>
        <v>0</v>
      </c>
      <c r="G49" s="206">
        <f>IFERROR(E49/D49,"")</f>
        <v>1</v>
      </c>
      <c r="H49" s="142">
        <f t="shared" si="23"/>
        <v>-9446.0999999999985</v>
      </c>
      <c r="I49" s="206">
        <f>IFERROR(E49/C49,"")</f>
        <v>0.83333480365085721</v>
      </c>
      <c r="J49" s="142">
        <v>0</v>
      </c>
      <c r="K49" s="142">
        <v>0</v>
      </c>
      <c r="L49" s="142">
        <f>K49-J49</f>
        <v>0</v>
      </c>
      <c r="M49" s="206" t="str">
        <f>IFERROR(K49/J49,"")</f>
        <v/>
      </c>
      <c r="N49" s="142" t="e">
        <f>#REF!+#REF!</f>
        <v>#REF!</v>
      </c>
      <c r="O49" s="142">
        <f>C49+J49</f>
        <v>56677.1</v>
      </c>
      <c r="P49" s="142">
        <f>E49+K49</f>
        <v>47231</v>
      </c>
      <c r="Q49" s="142">
        <f t="shared" si="8"/>
        <v>-9446.0999999999985</v>
      </c>
      <c r="R49" s="191">
        <f>IFERROR(P49/O49,"")</f>
        <v>0.83333480365085721</v>
      </c>
      <c r="S49" s="47"/>
      <c r="T49" s="47"/>
    </row>
    <row r="50" spans="1:20" s="48" customFormat="1" ht="90.75" customHeight="1" x14ac:dyDescent="0.4">
      <c r="A50" s="63" t="s">
        <v>164</v>
      </c>
      <c r="B50" s="114" t="s">
        <v>165</v>
      </c>
      <c r="C50" s="142">
        <v>197413.41</v>
      </c>
      <c r="D50" s="142">
        <v>196699.91</v>
      </c>
      <c r="E50" s="142">
        <v>182594.64918000001</v>
      </c>
      <c r="F50" s="142">
        <f t="shared" si="10"/>
        <v>-14105.260819999996</v>
      </c>
      <c r="G50" s="207">
        <f>IFERROR(E50/D50,"")</f>
        <v>0.92829045615730077</v>
      </c>
      <c r="H50" s="142">
        <f t="shared" si="23"/>
        <v>-14818.760819999996</v>
      </c>
      <c r="I50" s="207">
        <f>IFERROR(E50/C50,"")</f>
        <v>0.92493538903968076</v>
      </c>
      <c r="J50" s="142">
        <v>125428.558</v>
      </c>
      <c r="K50" s="142">
        <v>103723.724</v>
      </c>
      <c r="L50" s="142">
        <f>K50-J50</f>
        <v>-21704.834000000003</v>
      </c>
      <c r="M50" s="207">
        <f>IFERROR(K50/J50,"")</f>
        <v>0.82695460789719033</v>
      </c>
      <c r="N50" s="142"/>
      <c r="O50" s="142">
        <f>C50+J50</f>
        <v>322841.96799999999</v>
      </c>
      <c r="P50" s="142">
        <f>E50+K50</f>
        <v>286318.37318</v>
      </c>
      <c r="Q50" s="142">
        <f t="shared" si="8"/>
        <v>-36523.594819999998</v>
      </c>
      <c r="R50" s="191">
        <f>IFERROR(P50/O50,"")</f>
        <v>0.88686850397343631</v>
      </c>
      <c r="S50" s="47"/>
      <c r="T50" s="47"/>
    </row>
    <row r="51" spans="1:20" s="25" customFormat="1" ht="21" customHeight="1" x14ac:dyDescent="0.35">
      <c r="A51" s="64" t="s">
        <v>27</v>
      </c>
      <c r="B51" s="121" t="s">
        <v>134</v>
      </c>
      <c r="C51" s="144">
        <f>C48+C49+C50</f>
        <v>12049563.32034</v>
      </c>
      <c r="D51" s="144">
        <f>D48+D49+D50</f>
        <v>10204654.413570002</v>
      </c>
      <c r="E51" s="144">
        <f>E48+E49+E50</f>
        <v>9143871.7465300001</v>
      </c>
      <c r="F51" s="144">
        <f t="shared" si="10"/>
        <v>-1060782.6670400016</v>
      </c>
      <c r="G51" s="168">
        <f>IFERROR(E51/D51,"")</f>
        <v>0.8960491336551889</v>
      </c>
      <c r="H51" s="144">
        <f t="shared" si="23"/>
        <v>-2905691.57381</v>
      </c>
      <c r="I51" s="168">
        <f>IFERROR(E51/C51,"")</f>
        <v>0.75885503096156925</v>
      </c>
      <c r="J51" s="144">
        <f>J48+J49+J50</f>
        <v>3614250.0104499995</v>
      </c>
      <c r="K51" s="144">
        <f>K48+K49+K50</f>
        <v>1802825.1266699999</v>
      </c>
      <c r="L51" s="144">
        <f>L48+L49+L50</f>
        <v>-1811424.88378</v>
      </c>
      <c r="M51" s="168">
        <f>IFERROR(K51/J51,"")</f>
        <v>0.49881029852872172</v>
      </c>
      <c r="N51" s="144" t="e">
        <f>#REF!+#REF!</f>
        <v>#REF!</v>
      </c>
      <c r="O51" s="144">
        <f t="shared" si="24"/>
        <v>15663813.33079</v>
      </c>
      <c r="P51" s="144">
        <f t="shared" si="25"/>
        <v>10946696.873199999</v>
      </c>
      <c r="Q51" s="144">
        <f t="shared" si="8"/>
        <v>-4717116.4575900007</v>
      </c>
      <c r="R51" s="168">
        <f>IFERROR(P51/O51,"")</f>
        <v>0.6988526128361302</v>
      </c>
    </row>
    <row r="52" spans="1:20" s="25" customFormat="1" ht="37.5" hidden="1" customHeight="1" x14ac:dyDescent="0.35">
      <c r="A52" s="65" t="s">
        <v>28</v>
      </c>
      <c r="B52" s="122" t="s">
        <v>29</v>
      </c>
      <c r="C52" s="145"/>
      <c r="D52" s="219"/>
      <c r="E52" s="219"/>
      <c r="F52" s="146">
        <f t="shared" si="10"/>
        <v>0</v>
      </c>
      <c r="G52" s="168" t="str">
        <f t="shared" ref="G52:G88" si="26">IFERROR(E52/D52,"")</f>
        <v/>
      </c>
      <c r="H52" s="146">
        <f t="shared" si="23"/>
        <v>0</v>
      </c>
      <c r="I52" s="168" t="str">
        <f t="shared" ref="I52:I88" si="27">IFERROR(E52/C52,"")</f>
        <v/>
      </c>
      <c r="J52" s="181"/>
      <c r="K52" s="181"/>
      <c r="L52" s="181" t="e">
        <f>K52-#REF!</f>
        <v>#REF!</v>
      </c>
      <c r="M52" s="168" t="str">
        <f t="shared" ref="M52:M88" si="28">IFERROR(K52/J52,"")</f>
        <v/>
      </c>
      <c r="N52" s="147"/>
      <c r="O52" s="146">
        <f t="shared" si="24"/>
        <v>0</v>
      </c>
      <c r="P52" s="146">
        <f t="shared" si="25"/>
        <v>0</v>
      </c>
      <c r="Q52" s="146">
        <f t="shared" si="8"/>
        <v>0</v>
      </c>
      <c r="R52" s="168" t="str">
        <f t="shared" ref="R52:R88" si="29">IFERROR(P52/O52,"")</f>
        <v/>
      </c>
    </row>
    <row r="53" spans="1:20" ht="20.25" hidden="1" customHeight="1" x14ac:dyDescent="0.4">
      <c r="A53" s="66"/>
      <c r="B53" s="123" t="s">
        <v>30</v>
      </c>
      <c r="C53" s="220"/>
      <c r="D53" s="220"/>
      <c r="E53" s="220"/>
      <c r="F53" s="148">
        <f t="shared" si="10"/>
        <v>0</v>
      </c>
      <c r="G53" s="168" t="str">
        <f t="shared" si="26"/>
        <v/>
      </c>
      <c r="H53" s="148">
        <f t="shared" si="23"/>
        <v>0</v>
      </c>
      <c r="I53" s="168" t="str">
        <f t="shared" si="27"/>
        <v/>
      </c>
      <c r="J53" s="175"/>
      <c r="K53" s="175"/>
      <c r="L53" s="175" t="e">
        <f>K53-#REF!</f>
        <v>#REF!</v>
      </c>
      <c r="M53" s="168" t="str">
        <f t="shared" si="28"/>
        <v/>
      </c>
      <c r="N53" s="149"/>
      <c r="O53" s="148">
        <f t="shared" si="24"/>
        <v>0</v>
      </c>
      <c r="P53" s="148">
        <f t="shared" si="25"/>
        <v>0</v>
      </c>
      <c r="Q53" s="148">
        <f t="shared" si="8"/>
        <v>0</v>
      </c>
      <c r="R53" s="168" t="str">
        <f t="shared" si="29"/>
        <v/>
      </c>
    </row>
    <row r="54" spans="1:20" ht="60.75" hidden="1" customHeight="1" x14ac:dyDescent="0.4">
      <c r="A54" s="67">
        <v>406</v>
      </c>
      <c r="B54" s="124" t="s">
        <v>31</v>
      </c>
      <c r="C54" s="220"/>
      <c r="D54" s="220"/>
      <c r="E54" s="220"/>
      <c r="F54" s="148">
        <f t="shared" si="10"/>
        <v>0</v>
      </c>
      <c r="G54" s="168" t="str">
        <f t="shared" si="26"/>
        <v/>
      </c>
      <c r="H54" s="148">
        <f t="shared" si="23"/>
        <v>0</v>
      </c>
      <c r="I54" s="168" t="str">
        <f t="shared" si="27"/>
        <v/>
      </c>
      <c r="J54" s="175"/>
      <c r="K54" s="175"/>
      <c r="L54" s="175" t="e">
        <f>K54-#REF!</f>
        <v>#REF!</v>
      </c>
      <c r="M54" s="168" t="str">
        <f t="shared" si="28"/>
        <v/>
      </c>
      <c r="N54" s="149"/>
      <c r="O54" s="148">
        <f t="shared" si="24"/>
        <v>0</v>
      </c>
      <c r="P54" s="148">
        <f t="shared" si="25"/>
        <v>0</v>
      </c>
      <c r="Q54" s="148">
        <f t="shared" si="8"/>
        <v>0</v>
      </c>
      <c r="R54" s="168" t="str">
        <f t="shared" si="29"/>
        <v/>
      </c>
    </row>
    <row r="55" spans="1:20" ht="20.25" hidden="1" customHeight="1" x14ac:dyDescent="0.4">
      <c r="A55" s="67">
        <v>406.1</v>
      </c>
      <c r="B55" s="125" t="s">
        <v>32</v>
      </c>
      <c r="C55" s="221"/>
      <c r="D55" s="221"/>
      <c r="E55" s="221"/>
      <c r="F55" s="150">
        <f t="shared" si="10"/>
        <v>0</v>
      </c>
      <c r="G55" s="168" t="str">
        <f t="shared" si="26"/>
        <v/>
      </c>
      <c r="H55" s="150">
        <f t="shared" si="23"/>
        <v>0</v>
      </c>
      <c r="I55" s="168" t="str">
        <f t="shared" si="27"/>
        <v/>
      </c>
      <c r="J55" s="180"/>
      <c r="K55" s="180"/>
      <c r="L55" s="180" t="e">
        <f>K55-#REF!</f>
        <v>#REF!</v>
      </c>
      <c r="M55" s="168" t="str">
        <f t="shared" si="28"/>
        <v/>
      </c>
      <c r="N55" s="149"/>
      <c r="O55" s="150">
        <f t="shared" si="24"/>
        <v>0</v>
      </c>
      <c r="P55" s="150">
        <f t="shared" si="25"/>
        <v>0</v>
      </c>
      <c r="Q55" s="150">
        <f t="shared" si="8"/>
        <v>0</v>
      </c>
      <c r="R55" s="168" t="str">
        <f t="shared" si="29"/>
        <v/>
      </c>
    </row>
    <row r="56" spans="1:20" ht="20.25" hidden="1" customHeight="1" x14ac:dyDescent="0.4">
      <c r="A56" s="67">
        <v>406.2</v>
      </c>
      <c r="B56" s="125" t="s">
        <v>33</v>
      </c>
      <c r="C56" s="221"/>
      <c r="D56" s="221"/>
      <c r="E56" s="221"/>
      <c r="F56" s="150">
        <f t="shared" si="10"/>
        <v>0</v>
      </c>
      <c r="G56" s="168" t="str">
        <f t="shared" si="26"/>
        <v/>
      </c>
      <c r="H56" s="150">
        <f t="shared" si="23"/>
        <v>0</v>
      </c>
      <c r="I56" s="168" t="str">
        <f t="shared" si="27"/>
        <v/>
      </c>
      <c r="J56" s="180"/>
      <c r="K56" s="180"/>
      <c r="L56" s="180" t="e">
        <f>K56-#REF!</f>
        <v>#REF!</v>
      </c>
      <c r="M56" s="168" t="str">
        <f t="shared" si="28"/>
        <v/>
      </c>
      <c r="N56" s="149"/>
      <c r="O56" s="150">
        <f t="shared" si="24"/>
        <v>0</v>
      </c>
      <c r="P56" s="150">
        <f t="shared" si="25"/>
        <v>0</v>
      </c>
      <c r="Q56" s="150">
        <f t="shared" si="8"/>
        <v>0</v>
      </c>
      <c r="R56" s="168" t="str">
        <f t="shared" si="29"/>
        <v/>
      </c>
    </row>
    <row r="57" spans="1:20" ht="60.75" hidden="1" customHeight="1" x14ac:dyDescent="0.4">
      <c r="A57" s="67">
        <v>201</v>
      </c>
      <c r="B57" s="124" t="s">
        <v>34</v>
      </c>
      <c r="C57" s="220"/>
      <c r="D57" s="220"/>
      <c r="E57" s="220"/>
      <c r="F57" s="148">
        <f t="shared" si="10"/>
        <v>0</v>
      </c>
      <c r="G57" s="168" t="str">
        <f t="shared" si="26"/>
        <v/>
      </c>
      <c r="H57" s="148">
        <f t="shared" si="23"/>
        <v>0</v>
      </c>
      <c r="I57" s="168" t="str">
        <f t="shared" si="27"/>
        <v/>
      </c>
      <c r="J57" s="175"/>
      <c r="K57" s="175"/>
      <c r="L57" s="175" t="e">
        <f>K57-#REF!</f>
        <v>#REF!</v>
      </c>
      <c r="M57" s="168" t="str">
        <f t="shared" si="28"/>
        <v/>
      </c>
      <c r="N57" s="149"/>
      <c r="O57" s="148">
        <f t="shared" si="24"/>
        <v>0</v>
      </c>
      <c r="P57" s="148">
        <f t="shared" si="25"/>
        <v>0</v>
      </c>
      <c r="Q57" s="148">
        <f t="shared" si="8"/>
        <v>0</v>
      </c>
      <c r="R57" s="168" t="str">
        <f t="shared" si="29"/>
        <v/>
      </c>
    </row>
    <row r="58" spans="1:20" ht="20.25" hidden="1" customHeight="1" x14ac:dyDescent="0.4">
      <c r="A58" s="66">
        <v>201.01</v>
      </c>
      <c r="B58" s="126" t="s">
        <v>35</v>
      </c>
      <c r="C58" s="220"/>
      <c r="D58" s="220"/>
      <c r="E58" s="220"/>
      <c r="F58" s="148">
        <f t="shared" si="10"/>
        <v>0</v>
      </c>
      <c r="G58" s="168" t="str">
        <f t="shared" si="26"/>
        <v/>
      </c>
      <c r="H58" s="148">
        <f t="shared" si="23"/>
        <v>0</v>
      </c>
      <c r="I58" s="168" t="str">
        <f t="shared" si="27"/>
        <v/>
      </c>
      <c r="J58" s="175"/>
      <c r="K58" s="175"/>
      <c r="L58" s="175" t="e">
        <f>K58-#REF!</f>
        <v>#REF!</v>
      </c>
      <c r="M58" s="168" t="str">
        <f t="shared" si="28"/>
        <v/>
      </c>
      <c r="N58" s="149"/>
      <c r="O58" s="148">
        <f t="shared" si="24"/>
        <v>0</v>
      </c>
      <c r="P58" s="148">
        <f t="shared" si="25"/>
        <v>0</v>
      </c>
      <c r="Q58" s="148">
        <f t="shared" si="8"/>
        <v>0</v>
      </c>
      <c r="R58" s="168" t="str">
        <f t="shared" si="29"/>
        <v/>
      </c>
    </row>
    <row r="59" spans="1:20" ht="15" hidden="1" customHeight="1" x14ac:dyDescent="0.4">
      <c r="A59" s="66">
        <v>201.011</v>
      </c>
      <c r="B59" s="127" t="s">
        <v>36</v>
      </c>
      <c r="C59" s="221"/>
      <c r="D59" s="221"/>
      <c r="E59" s="221"/>
      <c r="F59" s="150">
        <f t="shared" si="10"/>
        <v>0</v>
      </c>
      <c r="G59" s="168" t="str">
        <f t="shared" si="26"/>
        <v/>
      </c>
      <c r="H59" s="150">
        <f t="shared" si="23"/>
        <v>0</v>
      </c>
      <c r="I59" s="168" t="str">
        <f t="shared" si="27"/>
        <v/>
      </c>
      <c r="J59" s="180"/>
      <c r="K59" s="180"/>
      <c r="L59" s="180" t="e">
        <f>K59-#REF!</f>
        <v>#REF!</v>
      </c>
      <c r="M59" s="168" t="str">
        <f t="shared" si="28"/>
        <v/>
      </c>
      <c r="N59" s="149"/>
      <c r="O59" s="150">
        <f t="shared" si="24"/>
        <v>0</v>
      </c>
      <c r="P59" s="150">
        <f t="shared" si="25"/>
        <v>0</v>
      </c>
      <c r="Q59" s="150">
        <f t="shared" si="8"/>
        <v>0</v>
      </c>
      <c r="R59" s="168" t="str">
        <f t="shared" si="29"/>
        <v/>
      </c>
    </row>
    <row r="60" spans="1:20" ht="20.25" hidden="1" customHeight="1" x14ac:dyDescent="0.4">
      <c r="A60" s="66">
        <v>201.012</v>
      </c>
      <c r="B60" s="127" t="s">
        <v>37</v>
      </c>
      <c r="C60" s="221"/>
      <c r="D60" s="221"/>
      <c r="E60" s="221"/>
      <c r="F60" s="150">
        <f t="shared" si="10"/>
        <v>0</v>
      </c>
      <c r="G60" s="168" t="str">
        <f t="shared" si="26"/>
        <v/>
      </c>
      <c r="H60" s="150">
        <f t="shared" si="23"/>
        <v>0</v>
      </c>
      <c r="I60" s="168" t="str">
        <f t="shared" si="27"/>
        <v/>
      </c>
      <c r="J60" s="180"/>
      <c r="K60" s="180"/>
      <c r="L60" s="180" t="e">
        <f>K60-#REF!</f>
        <v>#REF!</v>
      </c>
      <c r="M60" s="168" t="str">
        <f t="shared" si="28"/>
        <v/>
      </c>
      <c r="N60" s="149"/>
      <c r="O60" s="150">
        <f t="shared" si="24"/>
        <v>0</v>
      </c>
      <c r="P60" s="150">
        <f t="shared" si="25"/>
        <v>0</v>
      </c>
      <c r="Q60" s="150">
        <f t="shared" si="8"/>
        <v>0</v>
      </c>
      <c r="R60" s="168" t="str">
        <f t="shared" si="29"/>
        <v/>
      </c>
    </row>
    <row r="61" spans="1:20" ht="20.25" hidden="1" customHeight="1" x14ac:dyDescent="0.4">
      <c r="A61" s="66">
        <v>201.02</v>
      </c>
      <c r="B61" s="128" t="s">
        <v>38</v>
      </c>
      <c r="C61" s="220"/>
      <c r="D61" s="220"/>
      <c r="E61" s="220"/>
      <c r="F61" s="148">
        <f t="shared" si="10"/>
        <v>0</v>
      </c>
      <c r="G61" s="168" t="str">
        <f t="shared" si="26"/>
        <v/>
      </c>
      <c r="H61" s="148">
        <f t="shared" si="23"/>
        <v>0</v>
      </c>
      <c r="I61" s="168" t="str">
        <f t="shared" si="27"/>
        <v/>
      </c>
      <c r="J61" s="175"/>
      <c r="K61" s="175"/>
      <c r="L61" s="175" t="e">
        <f>K61-#REF!</f>
        <v>#REF!</v>
      </c>
      <c r="M61" s="168" t="str">
        <f t="shared" si="28"/>
        <v/>
      </c>
      <c r="N61" s="149"/>
      <c r="O61" s="148">
        <f t="shared" si="24"/>
        <v>0</v>
      </c>
      <c r="P61" s="148">
        <f t="shared" si="25"/>
        <v>0</v>
      </c>
      <c r="Q61" s="148">
        <f t="shared" si="8"/>
        <v>0</v>
      </c>
      <c r="R61" s="168" t="str">
        <f t="shared" si="29"/>
        <v/>
      </c>
    </row>
    <row r="62" spans="1:20" ht="20.25" hidden="1" customHeight="1" x14ac:dyDescent="0.4">
      <c r="A62" s="66">
        <v>201.02099999999999</v>
      </c>
      <c r="B62" s="127" t="s">
        <v>36</v>
      </c>
      <c r="C62" s="221"/>
      <c r="D62" s="221"/>
      <c r="E62" s="221"/>
      <c r="F62" s="150">
        <f t="shared" si="10"/>
        <v>0</v>
      </c>
      <c r="G62" s="168" t="str">
        <f t="shared" si="26"/>
        <v/>
      </c>
      <c r="H62" s="150">
        <f t="shared" si="23"/>
        <v>0</v>
      </c>
      <c r="I62" s="168" t="str">
        <f t="shared" si="27"/>
        <v/>
      </c>
      <c r="J62" s="180"/>
      <c r="K62" s="180"/>
      <c r="L62" s="180" t="e">
        <f>K62-#REF!</f>
        <v>#REF!</v>
      </c>
      <c r="M62" s="168" t="str">
        <f t="shared" si="28"/>
        <v/>
      </c>
      <c r="N62" s="149"/>
      <c r="O62" s="150">
        <f t="shared" si="24"/>
        <v>0</v>
      </c>
      <c r="P62" s="150">
        <f t="shared" si="25"/>
        <v>0</v>
      </c>
      <c r="Q62" s="150">
        <f t="shared" si="8"/>
        <v>0</v>
      </c>
      <c r="R62" s="168" t="str">
        <f t="shared" si="29"/>
        <v/>
      </c>
    </row>
    <row r="63" spans="1:20" ht="20.25" hidden="1" customHeight="1" x14ac:dyDescent="0.4">
      <c r="A63" s="66">
        <v>201.02199999999999</v>
      </c>
      <c r="B63" s="127" t="s">
        <v>37</v>
      </c>
      <c r="C63" s="221"/>
      <c r="D63" s="221"/>
      <c r="E63" s="221"/>
      <c r="F63" s="150">
        <f t="shared" si="10"/>
        <v>0</v>
      </c>
      <c r="G63" s="168" t="str">
        <f t="shared" si="26"/>
        <v/>
      </c>
      <c r="H63" s="150">
        <f t="shared" si="23"/>
        <v>0</v>
      </c>
      <c r="I63" s="168" t="str">
        <f t="shared" si="27"/>
        <v/>
      </c>
      <c r="J63" s="180"/>
      <c r="K63" s="180"/>
      <c r="L63" s="180" t="e">
        <f>K63-#REF!</f>
        <v>#REF!</v>
      </c>
      <c r="M63" s="168" t="str">
        <f t="shared" si="28"/>
        <v/>
      </c>
      <c r="N63" s="149"/>
      <c r="O63" s="150">
        <f t="shared" si="24"/>
        <v>0</v>
      </c>
      <c r="P63" s="150">
        <f t="shared" si="25"/>
        <v>0</v>
      </c>
      <c r="Q63" s="150">
        <f t="shared" si="8"/>
        <v>0</v>
      </c>
      <c r="R63" s="168" t="str">
        <f t="shared" si="29"/>
        <v/>
      </c>
    </row>
    <row r="64" spans="1:20" ht="40.5" hidden="1" customHeight="1" x14ac:dyDescent="0.4">
      <c r="A64" s="66">
        <v>201.03</v>
      </c>
      <c r="B64" s="128" t="s">
        <v>39</v>
      </c>
      <c r="C64" s="220"/>
      <c r="D64" s="220"/>
      <c r="E64" s="220"/>
      <c r="F64" s="148">
        <f t="shared" si="10"/>
        <v>0</v>
      </c>
      <c r="G64" s="168" t="str">
        <f t="shared" si="26"/>
        <v/>
      </c>
      <c r="H64" s="148">
        <f t="shared" si="23"/>
        <v>0</v>
      </c>
      <c r="I64" s="168" t="str">
        <f t="shared" si="27"/>
        <v/>
      </c>
      <c r="J64" s="175"/>
      <c r="K64" s="175"/>
      <c r="L64" s="175" t="e">
        <f>K64-#REF!</f>
        <v>#REF!</v>
      </c>
      <c r="M64" s="168" t="str">
        <f t="shared" si="28"/>
        <v/>
      </c>
      <c r="N64" s="149"/>
      <c r="O64" s="148">
        <f t="shared" si="24"/>
        <v>0</v>
      </c>
      <c r="P64" s="148">
        <f t="shared" si="25"/>
        <v>0</v>
      </c>
      <c r="Q64" s="148">
        <f t="shared" si="8"/>
        <v>0</v>
      </c>
      <c r="R64" s="168" t="str">
        <f t="shared" si="29"/>
        <v/>
      </c>
    </row>
    <row r="65" spans="1:18" ht="20.25" hidden="1" customHeight="1" x14ac:dyDescent="0.4">
      <c r="A65" s="66">
        <v>201.03100000000001</v>
      </c>
      <c r="B65" s="127" t="s">
        <v>36</v>
      </c>
      <c r="C65" s="221"/>
      <c r="D65" s="221"/>
      <c r="E65" s="221"/>
      <c r="F65" s="150">
        <f t="shared" si="10"/>
        <v>0</v>
      </c>
      <c r="G65" s="168" t="str">
        <f t="shared" si="26"/>
        <v/>
      </c>
      <c r="H65" s="150">
        <f t="shared" si="23"/>
        <v>0</v>
      </c>
      <c r="I65" s="168" t="str">
        <f t="shared" si="27"/>
        <v/>
      </c>
      <c r="J65" s="180"/>
      <c r="K65" s="180"/>
      <c r="L65" s="180" t="e">
        <f>K65-#REF!</f>
        <v>#REF!</v>
      </c>
      <c r="M65" s="168" t="str">
        <f t="shared" si="28"/>
        <v/>
      </c>
      <c r="N65" s="149"/>
      <c r="O65" s="150">
        <f t="shared" si="24"/>
        <v>0</v>
      </c>
      <c r="P65" s="150">
        <f t="shared" si="25"/>
        <v>0</v>
      </c>
      <c r="Q65" s="150">
        <f t="shared" si="8"/>
        <v>0</v>
      </c>
      <c r="R65" s="168" t="str">
        <f t="shared" si="29"/>
        <v/>
      </c>
    </row>
    <row r="66" spans="1:18" ht="20.25" hidden="1" customHeight="1" x14ac:dyDescent="0.4">
      <c r="A66" s="66">
        <v>201.03200000000001</v>
      </c>
      <c r="B66" s="127" t="s">
        <v>37</v>
      </c>
      <c r="C66" s="221"/>
      <c r="D66" s="221"/>
      <c r="E66" s="221"/>
      <c r="F66" s="150">
        <f t="shared" si="10"/>
        <v>0</v>
      </c>
      <c r="G66" s="168" t="str">
        <f t="shared" si="26"/>
        <v/>
      </c>
      <c r="H66" s="150">
        <f t="shared" si="23"/>
        <v>0</v>
      </c>
      <c r="I66" s="168" t="str">
        <f t="shared" si="27"/>
        <v/>
      </c>
      <c r="J66" s="180"/>
      <c r="K66" s="180"/>
      <c r="L66" s="180" t="e">
        <f>K66-#REF!</f>
        <v>#REF!</v>
      </c>
      <c r="M66" s="168" t="str">
        <f t="shared" si="28"/>
        <v/>
      </c>
      <c r="N66" s="149"/>
      <c r="O66" s="150">
        <f t="shared" si="24"/>
        <v>0</v>
      </c>
      <c r="P66" s="150">
        <f t="shared" ref="P66:P88" si="30">E66+K66</f>
        <v>0</v>
      </c>
      <c r="Q66" s="150">
        <f t="shared" ref="Q66:Q88" si="31">P66-O66</f>
        <v>0</v>
      </c>
      <c r="R66" s="168" t="str">
        <f t="shared" si="29"/>
        <v/>
      </c>
    </row>
    <row r="67" spans="1:18" ht="40.5" hidden="1" customHeight="1" x14ac:dyDescent="0.4">
      <c r="A67" s="67">
        <v>202</v>
      </c>
      <c r="B67" s="124" t="s">
        <v>40</v>
      </c>
      <c r="C67" s="220"/>
      <c r="D67" s="220"/>
      <c r="E67" s="220"/>
      <c r="F67" s="148">
        <f t="shared" si="10"/>
        <v>0</v>
      </c>
      <c r="G67" s="168" t="str">
        <f t="shared" si="26"/>
        <v/>
      </c>
      <c r="H67" s="148">
        <f t="shared" si="23"/>
        <v>0</v>
      </c>
      <c r="I67" s="168" t="str">
        <f t="shared" si="27"/>
        <v/>
      </c>
      <c r="J67" s="175"/>
      <c r="K67" s="175"/>
      <c r="L67" s="175" t="e">
        <f>K67-#REF!</f>
        <v>#REF!</v>
      </c>
      <c r="M67" s="168" t="str">
        <f t="shared" si="28"/>
        <v/>
      </c>
      <c r="N67" s="149"/>
      <c r="O67" s="148">
        <f t="shared" si="24"/>
        <v>0</v>
      </c>
      <c r="P67" s="148">
        <f t="shared" si="30"/>
        <v>0</v>
      </c>
      <c r="Q67" s="148">
        <f t="shared" si="31"/>
        <v>0</v>
      </c>
      <c r="R67" s="168" t="str">
        <f t="shared" si="29"/>
        <v/>
      </c>
    </row>
    <row r="68" spans="1:18" ht="40.5" hidden="1" customHeight="1" x14ac:dyDescent="0.4">
      <c r="A68" s="66">
        <v>202.01</v>
      </c>
      <c r="B68" s="128" t="s">
        <v>41</v>
      </c>
      <c r="C68" s="220"/>
      <c r="D68" s="220"/>
      <c r="E68" s="220"/>
      <c r="F68" s="148">
        <f t="shared" si="10"/>
        <v>0</v>
      </c>
      <c r="G68" s="168" t="str">
        <f t="shared" si="26"/>
        <v/>
      </c>
      <c r="H68" s="148">
        <f t="shared" si="23"/>
        <v>0</v>
      </c>
      <c r="I68" s="168" t="str">
        <f t="shared" si="27"/>
        <v/>
      </c>
      <c r="J68" s="175"/>
      <c r="K68" s="175"/>
      <c r="L68" s="175" t="e">
        <f>K68-#REF!</f>
        <v>#REF!</v>
      </c>
      <c r="M68" s="168" t="str">
        <f t="shared" si="28"/>
        <v/>
      </c>
      <c r="N68" s="149"/>
      <c r="O68" s="148">
        <f t="shared" si="24"/>
        <v>0</v>
      </c>
      <c r="P68" s="148">
        <f t="shared" si="30"/>
        <v>0</v>
      </c>
      <c r="Q68" s="148">
        <f t="shared" si="31"/>
        <v>0</v>
      </c>
      <c r="R68" s="168" t="str">
        <f t="shared" si="29"/>
        <v/>
      </c>
    </row>
    <row r="69" spans="1:18" ht="21" hidden="1" x14ac:dyDescent="0.4">
      <c r="A69" s="66">
        <v>202.011</v>
      </c>
      <c r="B69" s="127" t="s">
        <v>36</v>
      </c>
      <c r="C69" s="221"/>
      <c r="D69" s="221"/>
      <c r="E69" s="221"/>
      <c r="F69" s="150">
        <f t="shared" si="10"/>
        <v>0</v>
      </c>
      <c r="G69" s="168" t="str">
        <f t="shared" si="26"/>
        <v/>
      </c>
      <c r="H69" s="150">
        <f t="shared" si="23"/>
        <v>0</v>
      </c>
      <c r="I69" s="168" t="str">
        <f t="shared" si="27"/>
        <v/>
      </c>
      <c r="J69" s="180"/>
      <c r="K69" s="180"/>
      <c r="L69" s="180" t="e">
        <f>K69-#REF!</f>
        <v>#REF!</v>
      </c>
      <c r="M69" s="168" t="str">
        <f t="shared" si="28"/>
        <v/>
      </c>
      <c r="N69" s="149"/>
      <c r="O69" s="150">
        <f t="shared" si="24"/>
        <v>0</v>
      </c>
      <c r="P69" s="150">
        <f t="shared" si="30"/>
        <v>0</v>
      </c>
      <c r="Q69" s="150">
        <f t="shared" si="31"/>
        <v>0</v>
      </c>
      <c r="R69" s="168" t="str">
        <f t="shared" si="29"/>
        <v/>
      </c>
    </row>
    <row r="70" spans="1:18" ht="21" hidden="1" x14ac:dyDescent="0.4">
      <c r="A70" s="66">
        <v>202.012</v>
      </c>
      <c r="B70" s="127" t="s">
        <v>37</v>
      </c>
      <c r="C70" s="221"/>
      <c r="D70" s="221"/>
      <c r="E70" s="221"/>
      <c r="F70" s="150">
        <f t="shared" si="10"/>
        <v>0</v>
      </c>
      <c r="G70" s="168" t="str">
        <f t="shared" si="26"/>
        <v/>
      </c>
      <c r="H70" s="150">
        <f t="shared" si="23"/>
        <v>0</v>
      </c>
      <c r="I70" s="168" t="str">
        <f t="shared" si="27"/>
        <v/>
      </c>
      <c r="J70" s="180"/>
      <c r="K70" s="180"/>
      <c r="L70" s="180" t="e">
        <f>K70-#REF!</f>
        <v>#REF!</v>
      </c>
      <c r="M70" s="168" t="str">
        <f t="shared" si="28"/>
        <v/>
      </c>
      <c r="N70" s="149"/>
      <c r="O70" s="150">
        <f t="shared" si="24"/>
        <v>0</v>
      </c>
      <c r="P70" s="150">
        <f t="shared" si="30"/>
        <v>0</v>
      </c>
      <c r="Q70" s="150">
        <f t="shared" si="31"/>
        <v>0</v>
      </c>
      <c r="R70" s="168" t="str">
        <f t="shared" si="29"/>
        <v/>
      </c>
    </row>
    <row r="71" spans="1:18" ht="19.5" hidden="1" customHeight="1" x14ac:dyDescent="0.4">
      <c r="A71" s="66">
        <v>202.01300000000001</v>
      </c>
      <c r="B71" s="127" t="s">
        <v>42</v>
      </c>
      <c r="C71" s="221"/>
      <c r="D71" s="221"/>
      <c r="E71" s="221"/>
      <c r="F71" s="150">
        <f t="shared" si="10"/>
        <v>0</v>
      </c>
      <c r="G71" s="168" t="str">
        <f t="shared" si="26"/>
        <v/>
      </c>
      <c r="H71" s="150">
        <f t="shared" si="23"/>
        <v>0</v>
      </c>
      <c r="I71" s="168" t="str">
        <f t="shared" si="27"/>
        <v/>
      </c>
      <c r="J71" s="180"/>
      <c r="K71" s="180"/>
      <c r="L71" s="180" t="e">
        <f>K71-#REF!</f>
        <v>#REF!</v>
      </c>
      <c r="M71" s="168" t="str">
        <f t="shared" si="28"/>
        <v/>
      </c>
      <c r="N71" s="149"/>
      <c r="O71" s="150">
        <f t="shared" si="24"/>
        <v>0</v>
      </c>
      <c r="P71" s="150">
        <f t="shared" si="30"/>
        <v>0</v>
      </c>
      <c r="Q71" s="150">
        <f t="shared" si="31"/>
        <v>0</v>
      </c>
      <c r="R71" s="168" t="str">
        <f t="shared" si="29"/>
        <v/>
      </c>
    </row>
    <row r="72" spans="1:18" ht="21" hidden="1" x14ac:dyDescent="0.4">
      <c r="A72" s="66">
        <v>202.01400000000001</v>
      </c>
      <c r="B72" s="127" t="s">
        <v>43</v>
      </c>
      <c r="C72" s="221"/>
      <c r="D72" s="221"/>
      <c r="E72" s="221"/>
      <c r="F72" s="150">
        <f t="shared" si="10"/>
        <v>0</v>
      </c>
      <c r="G72" s="168" t="str">
        <f t="shared" si="26"/>
        <v/>
      </c>
      <c r="H72" s="150">
        <f t="shared" si="23"/>
        <v>0</v>
      </c>
      <c r="I72" s="168" t="str">
        <f t="shared" si="27"/>
        <v/>
      </c>
      <c r="J72" s="180"/>
      <c r="K72" s="180"/>
      <c r="L72" s="180" t="e">
        <f>K72-#REF!</f>
        <v>#REF!</v>
      </c>
      <c r="M72" s="168" t="str">
        <f t="shared" si="28"/>
        <v/>
      </c>
      <c r="N72" s="149"/>
      <c r="O72" s="150">
        <f t="shared" si="24"/>
        <v>0</v>
      </c>
      <c r="P72" s="150">
        <f t="shared" si="30"/>
        <v>0</v>
      </c>
      <c r="Q72" s="150">
        <f t="shared" si="31"/>
        <v>0</v>
      </c>
      <c r="R72" s="168" t="str">
        <f t="shared" si="29"/>
        <v/>
      </c>
    </row>
    <row r="73" spans="1:18" ht="40.799999999999997" hidden="1" x14ac:dyDescent="0.4">
      <c r="A73" s="67">
        <v>203</v>
      </c>
      <c r="B73" s="124" t="s">
        <v>44</v>
      </c>
      <c r="C73" s="220"/>
      <c r="D73" s="220"/>
      <c r="E73" s="220"/>
      <c r="F73" s="148">
        <f t="shared" si="10"/>
        <v>0</v>
      </c>
      <c r="G73" s="168" t="str">
        <f t="shared" si="26"/>
        <v/>
      </c>
      <c r="H73" s="148">
        <f t="shared" si="23"/>
        <v>0</v>
      </c>
      <c r="I73" s="168" t="str">
        <f t="shared" si="27"/>
        <v/>
      </c>
      <c r="J73" s="175"/>
      <c r="K73" s="175"/>
      <c r="L73" s="175" t="e">
        <f>K73-#REF!</f>
        <v>#REF!</v>
      </c>
      <c r="M73" s="168" t="str">
        <f t="shared" si="28"/>
        <v/>
      </c>
      <c r="N73" s="149"/>
      <c r="O73" s="148">
        <f t="shared" si="24"/>
        <v>0</v>
      </c>
      <c r="P73" s="148">
        <f t="shared" si="30"/>
        <v>0</v>
      </c>
      <c r="Q73" s="148">
        <f t="shared" si="31"/>
        <v>0</v>
      </c>
      <c r="R73" s="168" t="str">
        <f t="shared" si="29"/>
        <v/>
      </c>
    </row>
    <row r="74" spans="1:18" ht="15.75" hidden="1" customHeight="1" x14ac:dyDescent="0.4">
      <c r="A74" s="66">
        <v>203.01</v>
      </c>
      <c r="B74" s="128" t="s">
        <v>45</v>
      </c>
      <c r="C74" s="220"/>
      <c r="D74" s="220"/>
      <c r="E74" s="220"/>
      <c r="F74" s="148">
        <f t="shared" si="10"/>
        <v>0</v>
      </c>
      <c r="G74" s="168" t="str">
        <f t="shared" si="26"/>
        <v/>
      </c>
      <c r="H74" s="148">
        <f t="shared" si="23"/>
        <v>0</v>
      </c>
      <c r="I74" s="168" t="str">
        <f t="shared" si="27"/>
        <v/>
      </c>
      <c r="J74" s="175"/>
      <c r="K74" s="175"/>
      <c r="L74" s="175" t="e">
        <f>K74-#REF!</f>
        <v>#REF!</v>
      </c>
      <c r="M74" s="168" t="str">
        <f t="shared" si="28"/>
        <v/>
      </c>
      <c r="N74" s="149"/>
      <c r="O74" s="148">
        <f t="shared" si="24"/>
        <v>0</v>
      </c>
      <c r="P74" s="148">
        <f t="shared" si="30"/>
        <v>0</v>
      </c>
      <c r="Q74" s="148">
        <f t="shared" si="31"/>
        <v>0</v>
      </c>
      <c r="R74" s="168" t="str">
        <f t="shared" si="29"/>
        <v/>
      </c>
    </row>
    <row r="75" spans="1:18" ht="21" hidden="1" x14ac:dyDescent="0.4">
      <c r="A75" s="66">
        <v>203.011</v>
      </c>
      <c r="B75" s="127" t="s">
        <v>46</v>
      </c>
      <c r="C75" s="221"/>
      <c r="D75" s="221"/>
      <c r="E75" s="221"/>
      <c r="F75" s="150">
        <f t="shared" si="10"/>
        <v>0</v>
      </c>
      <c r="G75" s="168" t="str">
        <f t="shared" si="26"/>
        <v/>
      </c>
      <c r="H75" s="150">
        <f t="shared" si="23"/>
        <v>0</v>
      </c>
      <c r="I75" s="168" t="str">
        <f t="shared" si="27"/>
        <v/>
      </c>
      <c r="J75" s="180"/>
      <c r="K75" s="180"/>
      <c r="L75" s="180" t="e">
        <f>K75-#REF!</f>
        <v>#REF!</v>
      </c>
      <c r="M75" s="168" t="str">
        <f t="shared" si="28"/>
        <v/>
      </c>
      <c r="N75" s="149"/>
      <c r="O75" s="150">
        <f t="shared" si="24"/>
        <v>0</v>
      </c>
      <c r="P75" s="150">
        <f t="shared" si="30"/>
        <v>0</v>
      </c>
      <c r="Q75" s="150">
        <f t="shared" si="31"/>
        <v>0</v>
      </c>
      <c r="R75" s="168" t="str">
        <f t="shared" si="29"/>
        <v/>
      </c>
    </row>
    <row r="76" spans="1:18" ht="21" hidden="1" x14ac:dyDescent="0.4">
      <c r="A76" s="66">
        <v>203.012</v>
      </c>
      <c r="B76" s="127" t="s">
        <v>47</v>
      </c>
      <c r="C76" s="221"/>
      <c r="D76" s="221"/>
      <c r="E76" s="221"/>
      <c r="F76" s="150">
        <f t="shared" si="10"/>
        <v>0</v>
      </c>
      <c r="G76" s="168" t="str">
        <f t="shared" si="26"/>
        <v/>
      </c>
      <c r="H76" s="150">
        <f t="shared" si="23"/>
        <v>0</v>
      </c>
      <c r="I76" s="168" t="str">
        <f t="shared" si="27"/>
        <v/>
      </c>
      <c r="J76" s="180"/>
      <c r="K76" s="180"/>
      <c r="L76" s="180" t="e">
        <f>K76-#REF!</f>
        <v>#REF!</v>
      </c>
      <c r="M76" s="168" t="str">
        <f t="shared" si="28"/>
        <v/>
      </c>
      <c r="N76" s="149"/>
      <c r="O76" s="150">
        <f t="shared" si="24"/>
        <v>0</v>
      </c>
      <c r="P76" s="150">
        <f t="shared" si="30"/>
        <v>0</v>
      </c>
      <c r="Q76" s="150">
        <f t="shared" si="31"/>
        <v>0</v>
      </c>
      <c r="R76" s="168" t="str">
        <f t="shared" si="29"/>
        <v/>
      </c>
    </row>
    <row r="77" spans="1:18" ht="15.75" hidden="1" customHeight="1" x14ac:dyDescent="0.4">
      <c r="A77" s="66">
        <v>203.01300000000001</v>
      </c>
      <c r="B77" s="127" t="s">
        <v>42</v>
      </c>
      <c r="C77" s="221"/>
      <c r="D77" s="221"/>
      <c r="E77" s="221"/>
      <c r="F77" s="150">
        <f t="shared" si="10"/>
        <v>0</v>
      </c>
      <c r="G77" s="168" t="str">
        <f t="shared" si="26"/>
        <v/>
      </c>
      <c r="H77" s="150">
        <f t="shared" si="23"/>
        <v>0</v>
      </c>
      <c r="I77" s="168" t="str">
        <f t="shared" si="27"/>
        <v/>
      </c>
      <c r="J77" s="180"/>
      <c r="K77" s="180"/>
      <c r="L77" s="180" t="e">
        <f>K77-#REF!</f>
        <v>#REF!</v>
      </c>
      <c r="M77" s="168" t="str">
        <f t="shared" si="28"/>
        <v/>
      </c>
      <c r="N77" s="149"/>
      <c r="O77" s="150">
        <f t="shared" si="24"/>
        <v>0</v>
      </c>
      <c r="P77" s="150">
        <f t="shared" si="30"/>
        <v>0</v>
      </c>
      <c r="Q77" s="150">
        <f t="shared" si="31"/>
        <v>0</v>
      </c>
      <c r="R77" s="168" t="str">
        <f t="shared" si="29"/>
        <v/>
      </c>
    </row>
    <row r="78" spans="1:18" ht="14.25" hidden="1" customHeight="1" x14ac:dyDescent="0.4">
      <c r="A78" s="67">
        <v>204</v>
      </c>
      <c r="B78" s="124" t="s">
        <v>48</v>
      </c>
      <c r="C78" s="221"/>
      <c r="D78" s="221"/>
      <c r="E78" s="221"/>
      <c r="F78" s="150">
        <f t="shared" si="10"/>
        <v>0</v>
      </c>
      <c r="G78" s="168" t="str">
        <f t="shared" si="26"/>
        <v/>
      </c>
      <c r="H78" s="150">
        <f t="shared" si="23"/>
        <v>0</v>
      </c>
      <c r="I78" s="168" t="str">
        <f t="shared" si="27"/>
        <v/>
      </c>
      <c r="J78" s="180"/>
      <c r="K78" s="180"/>
      <c r="L78" s="180" t="e">
        <f>K78-#REF!</f>
        <v>#REF!</v>
      </c>
      <c r="M78" s="168" t="str">
        <f t="shared" si="28"/>
        <v/>
      </c>
      <c r="N78" s="149"/>
      <c r="O78" s="150">
        <f t="shared" si="24"/>
        <v>0</v>
      </c>
      <c r="P78" s="150">
        <f t="shared" si="30"/>
        <v>0</v>
      </c>
      <c r="Q78" s="150">
        <f t="shared" si="31"/>
        <v>0</v>
      </c>
      <c r="R78" s="168" t="str">
        <f t="shared" si="29"/>
        <v/>
      </c>
    </row>
    <row r="79" spans="1:18" ht="18.75" hidden="1" customHeight="1" x14ac:dyDescent="0.4">
      <c r="A79" s="67">
        <v>205</v>
      </c>
      <c r="B79" s="124" t="s">
        <v>49</v>
      </c>
      <c r="C79" s="221"/>
      <c r="D79" s="221"/>
      <c r="E79" s="221"/>
      <c r="F79" s="150">
        <f t="shared" ref="F79:F88" si="32">E79-D79</f>
        <v>0</v>
      </c>
      <c r="G79" s="168" t="str">
        <f t="shared" si="26"/>
        <v/>
      </c>
      <c r="H79" s="150">
        <f t="shared" si="23"/>
        <v>0</v>
      </c>
      <c r="I79" s="168" t="str">
        <f t="shared" si="27"/>
        <v/>
      </c>
      <c r="J79" s="180"/>
      <c r="K79" s="180"/>
      <c r="L79" s="180" t="e">
        <f>K79-#REF!</f>
        <v>#REF!</v>
      </c>
      <c r="M79" s="168" t="str">
        <f t="shared" si="28"/>
        <v/>
      </c>
      <c r="N79" s="149"/>
      <c r="O79" s="150">
        <f t="shared" si="24"/>
        <v>0</v>
      </c>
      <c r="P79" s="150">
        <f t="shared" si="30"/>
        <v>0</v>
      </c>
      <c r="Q79" s="150">
        <f t="shared" si="31"/>
        <v>0</v>
      </c>
      <c r="R79" s="168" t="str">
        <f t="shared" si="29"/>
        <v/>
      </c>
    </row>
    <row r="80" spans="1:18" ht="15" hidden="1" customHeight="1" x14ac:dyDescent="0.4">
      <c r="A80" s="67">
        <v>900.4</v>
      </c>
      <c r="B80" s="129" t="s">
        <v>50</v>
      </c>
      <c r="C80" s="220"/>
      <c r="D80" s="220"/>
      <c r="E80" s="220"/>
      <c r="F80" s="148">
        <f t="shared" si="32"/>
        <v>0</v>
      </c>
      <c r="G80" s="168" t="str">
        <f t="shared" si="26"/>
        <v/>
      </c>
      <c r="H80" s="148">
        <f t="shared" si="23"/>
        <v>0</v>
      </c>
      <c r="I80" s="168" t="str">
        <f t="shared" si="27"/>
        <v/>
      </c>
      <c r="J80" s="175"/>
      <c r="K80" s="175"/>
      <c r="L80" s="175" t="e">
        <f>K80-#REF!</f>
        <v>#REF!</v>
      </c>
      <c r="M80" s="168" t="str">
        <f t="shared" si="28"/>
        <v/>
      </c>
      <c r="N80" s="149"/>
      <c r="O80" s="148">
        <f t="shared" si="24"/>
        <v>0</v>
      </c>
      <c r="P80" s="148">
        <f t="shared" si="30"/>
        <v>0</v>
      </c>
      <c r="Q80" s="148">
        <f t="shared" si="31"/>
        <v>0</v>
      </c>
      <c r="R80" s="168" t="str">
        <f t="shared" si="29"/>
        <v/>
      </c>
    </row>
    <row r="81" spans="1:20" s="188" customFormat="1" ht="21" customHeight="1" x14ac:dyDescent="0.35">
      <c r="A81" s="134"/>
      <c r="B81" s="135" t="s">
        <v>0</v>
      </c>
      <c r="C81" s="145">
        <f>C82+C83</f>
        <v>2455.5909999999999</v>
      </c>
      <c r="D81" s="145">
        <f>D82+D83</f>
        <v>0</v>
      </c>
      <c r="E81" s="145">
        <f>E82+E83</f>
        <v>-39.772999999999996</v>
      </c>
      <c r="F81" s="145">
        <f t="shared" si="32"/>
        <v>-39.772999999999996</v>
      </c>
      <c r="G81" s="169" t="str">
        <f t="shared" si="26"/>
        <v/>
      </c>
      <c r="H81" s="145"/>
      <c r="I81" s="169"/>
      <c r="J81" s="140">
        <f>SUM(J82:J86)+J87</f>
        <v>13399.629000000001</v>
      </c>
      <c r="K81" s="140">
        <f>SUM(K82:K86)+K87</f>
        <v>-1750.8981800000001</v>
      </c>
      <c r="L81" s="140"/>
      <c r="M81" s="169"/>
      <c r="N81" s="145"/>
      <c r="O81" s="145">
        <f t="shared" si="24"/>
        <v>15855.220000000001</v>
      </c>
      <c r="P81" s="145">
        <f t="shared" si="30"/>
        <v>-1790.67118</v>
      </c>
      <c r="Q81" s="145"/>
      <c r="R81" s="169"/>
    </row>
    <row r="82" spans="1:20" s="188" customFormat="1" ht="24" customHeight="1" x14ac:dyDescent="0.4">
      <c r="A82" s="170">
        <v>4110</v>
      </c>
      <c r="B82" s="130" t="s">
        <v>237</v>
      </c>
      <c r="C82" s="151">
        <v>2455.5909999999999</v>
      </c>
      <c r="D82" s="151"/>
      <c r="E82" s="151">
        <v>25</v>
      </c>
      <c r="F82" s="151">
        <f t="shared" si="32"/>
        <v>25</v>
      </c>
      <c r="G82" s="186" t="str">
        <f t="shared" si="26"/>
        <v/>
      </c>
      <c r="H82" s="151"/>
      <c r="I82" s="186"/>
      <c r="J82" s="142">
        <v>15945.566000000001</v>
      </c>
      <c r="K82" s="142">
        <v>1485</v>
      </c>
      <c r="L82" s="142"/>
      <c r="M82" s="186"/>
      <c r="N82" s="151"/>
      <c r="O82" s="151">
        <f t="shared" si="24"/>
        <v>18401.156999999999</v>
      </c>
      <c r="P82" s="151">
        <f t="shared" si="30"/>
        <v>1510</v>
      </c>
      <c r="Q82" s="151"/>
      <c r="R82" s="186"/>
    </row>
    <row r="83" spans="1:20" s="188" customFormat="1" ht="21" x14ac:dyDescent="0.4">
      <c r="A83" s="170" t="s">
        <v>238</v>
      </c>
      <c r="B83" s="130" t="s">
        <v>239</v>
      </c>
      <c r="C83" s="151">
        <v>0</v>
      </c>
      <c r="D83" s="151">
        <v>0</v>
      </c>
      <c r="E83" s="151">
        <v>-64.772999999999996</v>
      </c>
      <c r="F83" s="151"/>
      <c r="G83" s="186" t="str">
        <f t="shared" si="26"/>
        <v/>
      </c>
      <c r="H83" s="151"/>
      <c r="I83" s="186" t="str">
        <f t="shared" si="27"/>
        <v/>
      </c>
      <c r="J83" s="142">
        <v>-2545.9369999999999</v>
      </c>
      <c r="K83" s="142">
        <v>-3235.8981800000001</v>
      </c>
      <c r="L83" s="142"/>
      <c r="M83" s="186"/>
      <c r="N83" s="151"/>
      <c r="O83" s="151">
        <f t="shared" si="24"/>
        <v>-2545.9369999999999</v>
      </c>
      <c r="P83" s="151">
        <f t="shared" si="30"/>
        <v>-3300.6711800000003</v>
      </c>
      <c r="Q83" s="151"/>
      <c r="R83" s="186"/>
    </row>
    <row r="84" spans="1:20" s="1" customFormat="1" ht="63" hidden="1" x14ac:dyDescent="0.4">
      <c r="A84" s="68">
        <v>8103</v>
      </c>
      <c r="B84" s="131" t="s">
        <v>1</v>
      </c>
      <c r="C84" s="151"/>
      <c r="D84" s="151"/>
      <c r="E84" s="151"/>
      <c r="F84" s="152">
        <f t="shared" si="32"/>
        <v>0</v>
      </c>
      <c r="G84" s="168" t="str">
        <f t="shared" si="26"/>
        <v/>
      </c>
      <c r="H84" s="152">
        <f>E84-C84</f>
        <v>0</v>
      </c>
      <c r="I84" s="168" t="str">
        <f t="shared" si="27"/>
        <v/>
      </c>
      <c r="J84" s="142"/>
      <c r="K84" s="142"/>
      <c r="L84" s="142">
        <f>K84-J84</f>
        <v>0</v>
      </c>
      <c r="M84" s="168" t="str">
        <f t="shared" si="28"/>
        <v/>
      </c>
      <c r="N84" s="152"/>
      <c r="O84" s="152">
        <f t="shared" si="24"/>
        <v>0</v>
      </c>
      <c r="P84" s="152">
        <f t="shared" si="30"/>
        <v>0</v>
      </c>
      <c r="Q84" s="152">
        <f t="shared" si="31"/>
        <v>0</v>
      </c>
      <c r="R84" s="168" t="str">
        <f t="shared" si="29"/>
        <v/>
      </c>
    </row>
    <row r="85" spans="1:20" s="1" customFormat="1" ht="63" hidden="1" x14ac:dyDescent="0.4">
      <c r="A85" s="68">
        <v>8104</v>
      </c>
      <c r="B85" s="131" t="s">
        <v>2</v>
      </c>
      <c r="C85" s="151"/>
      <c r="D85" s="151"/>
      <c r="E85" s="151"/>
      <c r="F85" s="152">
        <f t="shared" si="32"/>
        <v>0</v>
      </c>
      <c r="G85" s="168" t="str">
        <f t="shared" si="26"/>
        <v/>
      </c>
      <c r="H85" s="152">
        <f>E85-C85</f>
        <v>0</v>
      </c>
      <c r="I85" s="168" t="str">
        <f t="shared" si="27"/>
        <v/>
      </c>
      <c r="J85" s="142"/>
      <c r="K85" s="142"/>
      <c r="L85" s="142">
        <f>K85-J85</f>
        <v>0</v>
      </c>
      <c r="M85" s="168" t="str">
        <f t="shared" si="28"/>
        <v/>
      </c>
      <c r="N85" s="152"/>
      <c r="O85" s="152">
        <f t="shared" si="24"/>
        <v>0</v>
      </c>
      <c r="P85" s="152">
        <f t="shared" si="30"/>
        <v>0</v>
      </c>
      <c r="Q85" s="152">
        <f t="shared" si="31"/>
        <v>0</v>
      </c>
      <c r="R85" s="168" t="str">
        <f t="shared" si="29"/>
        <v/>
      </c>
    </row>
    <row r="86" spans="1:20" s="1" customFormat="1" ht="42" hidden="1" x14ac:dyDescent="0.4">
      <c r="A86" s="68">
        <v>8106</v>
      </c>
      <c r="B86" s="131" t="s">
        <v>3</v>
      </c>
      <c r="C86" s="151"/>
      <c r="D86" s="151"/>
      <c r="E86" s="151"/>
      <c r="F86" s="152">
        <f t="shared" si="32"/>
        <v>0</v>
      </c>
      <c r="G86" s="168" t="str">
        <f t="shared" si="26"/>
        <v/>
      </c>
      <c r="H86" s="152">
        <f>E86-C86</f>
        <v>0</v>
      </c>
      <c r="I86" s="168" t="str">
        <f t="shared" si="27"/>
        <v/>
      </c>
      <c r="J86" s="142"/>
      <c r="K86" s="142"/>
      <c r="L86" s="142">
        <f>K86-J86</f>
        <v>0</v>
      </c>
      <c r="M86" s="168" t="str">
        <f t="shared" si="28"/>
        <v/>
      </c>
      <c r="N86" s="152"/>
      <c r="O86" s="152">
        <f t="shared" si="24"/>
        <v>0</v>
      </c>
      <c r="P86" s="152">
        <f t="shared" si="30"/>
        <v>0</v>
      </c>
      <c r="Q86" s="152">
        <f t="shared" si="31"/>
        <v>0</v>
      </c>
      <c r="R86" s="168" t="str">
        <f t="shared" si="29"/>
        <v/>
      </c>
    </row>
    <row r="87" spans="1:20" s="1" customFormat="1" ht="63" hidden="1" x14ac:dyDescent="0.4">
      <c r="A87" s="68">
        <v>8107</v>
      </c>
      <c r="B87" s="131" t="s">
        <v>113</v>
      </c>
      <c r="C87" s="151"/>
      <c r="D87" s="151"/>
      <c r="E87" s="151"/>
      <c r="F87" s="152">
        <f t="shared" si="32"/>
        <v>0</v>
      </c>
      <c r="G87" s="168" t="str">
        <f t="shared" si="26"/>
        <v/>
      </c>
      <c r="H87" s="152">
        <f>E87-C87</f>
        <v>0</v>
      </c>
      <c r="I87" s="168" t="str">
        <f t="shared" si="27"/>
        <v/>
      </c>
      <c r="J87" s="142"/>
      <c r="K87" s="142"/>
      <c r="L87" s="142">
        <f>K87-J87</f>
        <v>0</v>
      </c>
      <c r="M87" s="168" t="str">
        <f t="shared" si="28"/>
        <v/>
      </c>
      <c r="N87" s="152"/>
      <c r="O87" s="152">
        <f t="shared" si="24"/>
        <v>0</v>
      </c>
      <c r="P87" s="152">
        <f t="shared" si="30"/>
        <v>0</v>
      </c>
      <c r="Q87" s="152">
        <f t="shared" si="31"/>
        <v>0</v>
      </c>
      <c r="R87" s="168" t="str">
        <f t="shared" si="29"/>
        <v/>
      </c>
    </row>
    <row r="88" spans="1:20" ht="25.5" customHeight="1" x14ac:dyDescent="0.35">
      <c r="A88" s="69"/>
      <c r="B88" s="132" t="s">
        <v>4</v>
      </c>
      <c r="C88" s="144">
        <f>C81+C51</f>
        <v>12052018.91134</v>
      </c>
      <c r="D88" s="144">
        <f>D81+D51</f>
        <v>10204654.413570002</v>
      </c>
      <c r="E88" s="144">
        <f>E81+E51</f>
        <v>9143831.9735300001</v>
      </c>
      <c r="F88" s="144">
        <f t="shared" si="32"/>
        <v>-1060822.4400400016</v>
      </c>
      <c r="G88" s="168">
        <f t="shared" si="26"/>
        <v>0.89604523611996745</v>
      </c>
      <c r="H88" s="144">
        <f>E88-C88</f>
        <v>-2908186.93781</v>
      </c>
      <c r="I88" s="168">
        <f t="shared" si="27"/>
        <v>0.75869711463250156</v>
      </c>
      <c r="J88" s="144">
        <f>J51+J81</f>
        <v>3627649.6394499997</v>
      </c>
      <c r="K88" s="144">
        <f>K51+K81</f>
        <v>1801074.2284899999</v>
      </c>
      <c r="L88" s="144">
        <f>L51+L81</f>
        <v>-1811424.88378</v>
      </c>
      <c r="M88" s="168">
        <f t="shared" si="28"/>
        <v>0.49648516463763764</v>
      </c>
      <c r="N88" s="187"/>
      <c r="O88" s="187">
        <f t="shared" si="24"/>
        <v>15679668.550790001</v>
      </c>
      <c r="P88" s="187">
        <f t="shared" si="30"/>
        <v>10944906.202020001</v>
      </c>
      <c r="Q88" s="187">
        <f t="shared" si="31"/>
        <v>-4734762.34877</v>
      </c>
      <c r="R88" s="168">
        <f t="shared" si="29"/>
        <v>0.6980317324034605</v>
      </c>
      <c r="S88" s="5"/>
      <c r="T88" s="5"/>
    </row>
    <row r="89" spans="1:20" x14ac:dyDescent="0.3">
      <c r="A89" s="37"/>
      <c r="B89" s="38"/>
      <c r="C89" s="237"/>
      <c r="D89" s="238"/>
      <c r="E89" s="237"/>
      <c r="F89" s="136"/>
      <c r="G89" s="136"/>
      <c r="H89" s="137"/>
      <c r="I89" s="137"/>
      <c r="J89" s="239"/>
      <c r="K89" s="239"/>
      <c r="L89" s="204"/>
      <c r="M89" s="205"/>
      <c r="N89" s="138"/>
      <c r="O89" s="138"/>
      <c r="P89" s="138"/>
      <c r="Q89" s="138"/>
      <c r="R89" s="138"/>
    </row>
    <row r="90" spans="1:20" x14ac:dyDescent="0.3">
      <c r="A90" s="34"/>
      <c r="B90" s="50"/>
      <c r="C90" s="240"/>
      <c r="D90" s="239"/>
      <c r="E90" s="240"/>
      <c r="F90" s="137"/>
      <c r="G90" s="137"/>
      <c r="H90" s="137"/>
      <c r="I90" s="137"/>
      <c r="J90" s="239"/>
      <c r="K90" s="239"/>
      <c r="L90" s="204"/>
      <c r="M90" s="205"/>
      <c r="N90" s="138"/>
      <c r="O90" s="138"/>
      <c r="P90" s="138"/>
      <c r="Q90" s="138"/>
      <c r="R90" s="138"/>
    </row>
    <row r="91" spans="1:20" x14ac:dyDescent="0.3">
      <c r="A91" s="32"/>
      <c r="B91" s="33"/>
      <c r="C91" s="241">
        <v>11161244703.230001</v>
      </c>
      <c r="D91" s="241">
        <v>7481536.0300000003</v>
      </c>
      <c r="E91" s="241">
        <v>6542952102.2400007</v>
      </c>
      <c r="F91" s="34"/>
      <c r="G91" s="34"/>
      <c r="H91" s="40"/>
      <c r="I91" s="189"/>
      <c r="J91" s="242"/>
      <c r="K91" s="243"/>
      <c r="M91" s="200"/>
    </row>
    <row r="92" spans="1:20" ht="17.399999999999999" x14ac:dyDescent="0.3">
      <c r="A92" s="32"/>
      <c r="B92" s="84"/>
      <c r="C92" s="244"/>
      <c r="D92" s="244"/>
      <c r="E92" s="244"/>
      <c r="F92" s="40"/>
      <c r="G92" s="40">
        <v>1000</v>
      </c>
      <c r="H92" s="40"/>
      <c r="I92" s="189"/>
      <c r="J92" s="245"/>
      <c r="K92" s="243">
        <v>1000</v>
      </c>
      <c r="M92" s="200"/>
    </row>
    <row r="93" spans="1:20" x14ac:dyDescent="0.3">
      <c r="A93" s="32"/>
      <c r="B93" s="33"/>
      <c r="C93" s="244"/>
      <c r="D93" s="246"/>
      <c r="E93" s="247"/>
      <c r="F93" s="40"/>
      <c r="G93" s="40"/>
      <c r="H93" s="40"/>
      <c r="I93" s="189"/>
      <c r="J93" s="243"/>
      <c r="K93" s="245"/>
      <c r="M93" s="200"/>
    </row>
    <row r="94" spans="1:20" x14ac:dyDescent="0.3">
      <c r="A94" s="32"/>
      <c r="B94" s="33"/>
      <c r="C94" s="244"/>
      <c r="D94" s="246"/>
      <c r="E94" s="247"/>
      <c r="F94" s="40"/>
      <c r="G94" s="40"/>
      <c r="H94" s="40"/>
      <c r="I94" s="189"/>
      <c r="J94" s="243"/>
      <c r="K94" s="243"/>
      <c r="M94" s="200"/>
    </row>
    <row r="95" spans="1:20" x14ac:dyDescent="0.3">
      <c r="A95" s="32"/>
      <c r="B95" s="33"/>
      <c r="C95" s="244"/>
      <c r="D95" s="246"/>
      <c r="E95" s="248">
        <v>9171151.5424999986</v>
      </c>
      <c r="F95" s="40">
        <f>E51-E95</f>
        <v>-27279.795969998464</v>
      </c>
      <c r="G95" s="40"/>
      <c r="H95" s="40"/>
      <c r="I95" s="189"/>
      <c r="J95" s="243"/>
      <c r="K95" s="243"/>
      <c r="M95" s="200"/>
    </row>
    <row r="96" spans="1:20" x14ac:dyDescent="0.3">
      <c r="A96" s="32"/>
      <c r="B96" s="33"/>
      <c r="C96" s="244"/>
      <c r="D96" s="246"/>
      <c r="E96" s="247"/>
      <c r="F96" s="40"/>
      <c r="G96" s="40"/>
      <c r="H96" s="40"/>
      <c r="I96" s="189"/>
      <c r="J96" s="243"/>
      <c r="K96" s="243"/>
      <c r="M96" s="200"/>
    </row>
    <row r="97" spans="1:13" x14ac:dyDescent="0.3">
      <c r="A97" s="35"/>
      <c r="B97" s="36"/>
      <c r="C97" s="249"/>
      <c r="D97" s="250"/>
      <c r="E97" s="208"/>
      <c r="F97" s="41"/>
      <c r="G97" s="41"/>
      <c r="H97" s="41"/>
      <c r="M97" s="200"/>
    </row>
    <row r="98" spans="1:13" x14ac:dyDescent="0.3">
      <c r="A98" s="35"/>
      <c r="B98" s="36"/>
      <c r="C98" s="249"/>
      <c r="D98" s="250"/>
      <c r="E98" s="208"/>
      <c r="F98" s="41"/>
      <c r="G98" s="41"/>
      <c r="H98" s="41"/>
      <c r="M98" s="200"/>
    </row>
    <row r="99" spans="1:13" x14ac:dyDescent="0.3">
      <c r="A99" s="35"/>
      <c r="B99" s="36"/>
      <c r="C99" s="249"/>
      <c r="D99" s="250"/>
      <c r="E99" s="208"/>
      <c r="F99" s="41"/>
      <c r="G99" s="41"/>
      <c r="H99" s="41"/>
      <c r="M99" s="200"/>
    </row>
    <row r="100" spans="1:13" x14ac:dyDescent="0.3">
      <c r="M100" s="200"/>
    </row>
    <row r="101" spans="1:13" x14ac:dyDescent="0.3">
      <c r="M101" s="200"/>
    </row>
    <row r="102" spans="1:13" x14ac:dyDescent="0.3">
      <c r="M102" s="200"/>
    </row>
    <row r="103" spans="1:13" x14ac:dyDescent="0.3">
      <c r="M103" s="200"/>
    </row>
    <row r="104" spans="1:13" x14ac:dyDescent="0.3">
      <c r="M104" s="200"/>
    </row>
    <row r="105" spans="1:13" x14ac:dyDescent="0.3">
      <c r="M105" s="200"/>
    </row>
    <row r="106" spans="1:13" x14ac:dyDescent="0.3">
      <c r="M106" s="200"/>
    </row>
    <row r="107" spans="1:13" x14ac:dyDescent="0.3">
      <c r="M107" s="200"/>
    </row>
    <row r="108" spans="1:13" x14ac:dyDescent="0.3">
      <c r="M108" s="200"/>
    </row>
    <row r="109" spans="1:13" x14ac:dyDescent="0.3">
      <c r="M109" s="200"/>
    </row>
    <row r="110" spans="1:13" x14ac:dyDescent="0.3">
      <c r="M110" s="200"/>
    </row>
    <row r="111" spans="1:13" x14ac:dyDescent="0.3">
      <c r="M111" s="200"/>
    </row>
    <row r="112" spans="1:13" x14ac:dyDescent="0.3">
      <c r="M112" s="200"/>
    </row>
    <row r="113" spans="13:13" x14ac:dyDescent="0.3">
      <c r="M113" s="200"/>
    </row>
    <row r="114" spans="13:13" x14ac:dyDescent="0.3">
      <c r="M114" s="200"/>
    </row>
    <row r="115" spans="13:13" x14ac:dyDescent="0.3">
      <c r="M115" s="200"/>
    </row>
    <row r="116" spans="13:13" x14ac:dyDescent="0.3">
      <c r="M116" s="200"/>
    </row>
    <row r="117" spans="13:13" x14ac:dyDescent="0.3">
      <c r="M117" s="200"/>
    </row>
    <row r="118" spans="13:13" x14ac:dyDescent="0.3">
      <c r="M118" s="200"/>
    </row>
    <row r="119" spans="13:13" x14ac:dyDescent="0.3">
      <c r="M119" s="200"/>
    </row>
    <row r="120" spans="13:13" x14ac:dyDescent="0.3">
      <c r="M120" s="200"/>
    </row>
    <row r="121" spans="13:13" x14ac:dyDescent="0.3">
      <c r="M121" s="200"/>
    </row>
    <row r="122" spans="13:13" x14ac:dyDescent="0.3">
      <c r="M122" s="200"/>
    </row>
    <row r="123" spans="13:13" x14ac:dyDescent="0.3">
      <c r="M123" s="200"/>
    </row>
    <row r="124" spans="13:13" x14ac:dyDescent="0.3">
      <c r="M124" s="200"/>
    </row>
    <row r="125" spans="13:13" x14ac:dyDescent="0.3">
      <c r="M125" s="200"/>
    </row>
    <row r="126" spans="13:13" x14ac:dyDescent="0.3">
      <c r="M126" s="200"/>
    </row>
    <row r="127" spans="13:13" x14ac:dyDescent="0.3">
      <c r="M127" s="200"/>
    </row>
    <row r="128" spans="13:13" x14ac:dyDescent="0.3">
      <c r="M128" s="200"/>
    </row>
    <row r="129" spans="13:13" x14ac:dyDescent="0.3">
      <c r="M129" s="200"/>
    </row>
    <row r="130" spans="13:13" x14ac:dyDescent="0.3">
      <c r="M130" s="200"/>
    </row>
    <row r="131" spans="13:13" x14ac:dyDescent="0.3">
      <c r="M131" s="200"/>
    </row>
    <row r="132" spans="13:13" x14ac:dyDescent="0.3">
      <c r="M132" s="200"/>
    </row>
    <row r="133" spans="13:13" x14ac:dyDescent="0.3">
      <c r="M133" s="200"/>
    </row>
    <row r="134" spans="13:13" x14ac:dyDescent="0.3">
      <c r="M134" s="200"/>
    </row>
    <row r="135" spans="13:13" x14ac:dyDescent="0.3">
      <c r="M135" s="200"/>
    </row>
    <row r="136" spans="13:13" x14ac:dyDescent="0.3">
      <c r="M136" s="200"/>
    </row>
    <row r="137" spans="13:13" x14ac:dyDescent="0.3">
      <c r="M137" s="200"/>
    </row>
    <row r="138" spans="13:13" x14ac:dyDescent="0.3">
      <c r="M138" s="200"/>
    </row>
    <row r="139" spans="13:13" x14ac:dyDescent="0.3">
      <c r="M139" s="200"/>
    </row>
    <row r="140" spans="13:13" x14ac:dyDescent="0.3">
      <c r="M140" s="200"/>
    </row>
    <row r="141" spans="13:13" x14ac:dyDescent="0.3">
      <c r="M141" s="200"/>
    </row>
    <row r="142" spans="13:13" x14ac:dyDescent="0.3">
      <c r="M142" s="200"/>
    </row>
    <row r="143" spans="13:13" x14ac:dyDescent="0.3">
      <c r="M143" s="200"/>
    </row>
    <row r="144" spans="13:13" x14ac:dyDescent="0.3">
      <c r="M144" s="200"/>
    </row>
    <row r="145" spans="13:13" x14ac:dyDescent="0.3">
      <c r="M145" s="200"/>
    </row>
    <row r="146" spans="13:13" x14ac:dyDescent="0.3">
      <c r="M146" s="200"/>
    </row>
    <row r="147" spans="13:13" x14ac:dyDescent="0.3">
      <c r="M147" s="200"/>
    </row>
    <row r="148" spans="13:13" x14ac:dyDescent="0.3">
      <c r="M148" s="200"/>
    </row>
    <row r="149" spans="13:13" x14ac:dyDescent="0.3">
      <c r="M149" s="200"/>
    </row>
    <row r="150" spans="13:13" x14ac:dyDescent="0.3">
      <c r="M150" s="200"/>
    </row>
    <row r="151" spans="13:13" x14ac:dyDescent="0.3">
      <c r="M151" s="200"/>
    </row>
    <row r="152" spans="13:13" x14ac:dyDescent="0.3">
      <c r="M152" s="200"/>
    </row>
    <row r="153" spans="13:13" x14ac:dyDescent="0.3">
      <c r="M153" s="200"/>
    </row>
    <row r="154" spans="13:13" x14ac:dyDescent="0.3">
      <c r="M154" s="200"/>
    </row>
    <row r="155" spans="13:13" x14ac:dyDescent="0.3">
      <c r="M155" s="200"/>
    </row>
    <row r="156" spans="13:13" x14ac:dyDescent="0.3">
      <c r="M156" s="200"/>
    </row>
    <row r="157" spans="13:13" x14ac:dyDescent="0.3">
      <c r="M157" s="200"/>
    </row>
    <row r="158" spans="13:13" x14ac:dyDescent="0.3">
      <c r="M158" s="200"/>
    </row>
    <row r="159" spans="13:13" x14ac:dyDescent="0.3">
      <c r="M159" s="200"/>
    </row>
    <row r="160" spans="13:13" x14ac:dyDescent="0.3">
      <c r="M160" s="200"/>
    </row>
    <row r="161" spans="13:13" x14ac:dyDescent="0.3">
      <c r="M161" s="200"/>
    </row>
    <row r="162" spans="13:13" x14ac:dyDescent="0.3">
      <c r="M162" s="200"/>
    </row>
    <row r="163" spans="13:13" x14ac:dyDescent="0.3">
      <c r="M163" s="200"/>
    </row>
    <row r="164" spans="13:13" x14ac:dyDescent="0.3">
      <c r="M164" s="200"/>
    </row>
    <row r="165" spans="13:13" x14ac:dyDescent="0.3">
      <c r="M165" s="200"/>
    </row>
    <row r="166" spans="13:13" x14ac:dyDescent="0.3">
      <c r="M166" s="200"/>
    </row>
    <row r="167" spans="13:13" x14ac:dyDescent="0.3">
      <c r="M167" s="200"/>
    </row>
    <row r="168" spans="13:13" x14ac:dyDescent="0.3">
      <c r="M168" s="200"/>
    </row>
    <row r="169" spans="13:13" x14ac:dyDescent="0.3">
      <c r="M169" s="200"/>
    </row>
    <row r="170" spans="13:13" x14ac:dyDescent="0.3">
      <c r="M170" s="200"/>
    </row>
    <row r="171" spans="13:13" x14ac:dyDescent="0.3">
      <c r="M171" s="200"/>
    </row>
    <row r="172" spans="13:13" x14ac:dyDescent="0.3">
      <c r="M172" s="200"/>
    </row>
    <row r="173" spans="13:13" x14ac:dyDescent="0.3">
      <c r="M173" s="200"/>
    </row>
    <row r="174" spans="13:13" x14ac:dyDescent="0.3">
      <c r="M174" s="200"/>
    </row>
    <row r="175" spans="13:13" x14ac:dyDescent="0.3">
      <c r="M175" s="200"/>
    </row>
    <row r="176" spans="13:13" x14ac:dyDescent="0.3">
      <c r="M176" s="200"/>
    </row>
    <row r="177" spans="13:13" x14ac:dyDescent="0.3">
      <c r="M177" s="200"/>
    </row>
    <row r="178" spans="13:13" x14ac:dyDescent="0.3">
      <c r="M178" s="200"/>
    </row>
    <row r="179" spans="13:13" x14ac:dyDescent="0.3">
      <c r="M179" s="200"/>
    </row>
    <row r="180" spans="13:13" x14ac:dyDescent="0.3">
      <c r="M180" s="200"/>
    </row>
    <row r="181" spans="13:13" x14ac:dyDescent="0.3">
      <c r="M181" s="200"/>
    </row>
    <row r="182" spans="13:13" x14ac:dyDescent="0.3">
      <c r="M182" s="200"/>
    </row>
    <row r="183" spans="13:13" x14ac:dyDescent="0.3">
      <c r="M183" s="200"/>
    </row>
    <row r="184" spans="13:13" x14ac:dyDescent="0.3">
      <c r="M184" s="200"/>
    </row>
    <row r="185" spans="13:13" x14ac:dyDescent="0.3">
      <c r="M185" s="200"/>
    </row>
    <row r="186" spans="13:13" x14ac:dyDescent="0.3">
      <c r="M186" s="200"/>
    </row>
    <row r="187" spans="13:13" x14ac:dyDescent="0.3">
      <c r="M187" s="200"/>
    </row>
    <row r="188" spans="13:13" x14ac:dyDescent="0.3">
      <c r="M188" s="200"/>
    </row>
    <row r="189" spans="13:13" x14ac:dyDescent="0.3">
      <c r="M189" s="200"/>
    </row>
    <row r="190" spans="13:13" x14ac:dyDescent="0.3">
      <c r="M190" s="200"/>
    </row>
    <row r="191" spans="13:13" x14ac:dyDescent="0.3">
      <c r="M191" s="200"/>
    </row>
    <row r="192" spans="13:13" x14ac:dyDescent="0.3">
      <c r="M192" s="200"/>
    </row>
    <row r="193" spans="13:13" x14ac:dyDescent="0.3">
      <c r="M193" s="200"/>
    </row>
    <row r="194" spans="13:13" x14ac:dyDescent="0.3">
      <c r="M194" s="200"/>
    </row>
    <row r="195" spans="13:13" x14ac:dyDescent="0.3">
      <c r="M195" s="200"/>
    </row>
    <row r="196" spans="13:13" x14ac:dyDescent="0.3">
      <c r="M196" s="200"/>
    </row>
    <row r="197" spans="13:13" x14ac:dyDescent="0.3">
      <c r="M197" s="200"/>
    </row>
    <row r="198" spans="13:13" x14ac:dyDescent="0.3">
      <c r="M198" s="200"/>
    </row>
    <row r="199" spans="13:13" x14ac:dyDescent="0.3">
      <c r="M199" s="200"/>
    </row>
    <row r="200" spans="13:13" x14ac:dyDescent="0.3">
      <c r="M200" s="200"/>
    </row>
    <row r="201" spans="13:13" x14ac:dyDescent="0.3">
      <c r="M201" s="200"/>
    </row>
    <row r="202" spans="13:13" x14ac:dyDescent="0.3">
      <c r="M202" s="200"/>
    </row>
    <row r="203" spans="13:13" x14ac:dyDescent="0.3">
      <c r="M203" s="200"/>
    </row>
    <row r="204" spans="13:13" x14ac:dyDescent="0.3">
      <c r="M204" s="200"/>
    </row>
    <row r="205" spans="13:13" x14ac:dyDescent="0.3">
      <c r="M205" s="200"/>
    </row>
    <row r="206" spans="13:13" x14ac:dyDescent="0.3">
      <c r="M206" s="200"/>
    </row>
    <row r="207" spans="13:13" x14ac:dyDescent="0.3">
      <c r="M207" s="200"/>
    </row>
    <row r="208" spans="13:13" x14ac:dyDescent="0.3">
      <c r="M208" s="200"/>
    </row>
    <row r="209" spans="13:13" x14ac:dyDescent="0.3">
      <c r="M209" s="200"/>
    </row>
    <row r="210" spans="13:13" x14ac:dyDescent="0.3">
      <c r="M210" s="200"/>
    </row>
    <row r="211" spans="13:13" x14ac:dyDescent="0.3">
      <c r="M211" s="200"/>
    </row>
    <row r="212" spans="13:13" x14ac:dyDescent="0.3">
      <c r="M212" s="200"/>
    </row>
    <row r="213" spans="13:13" x14ac:dyDescent="0.3">
      <c r="M213" s="200"/>
    </row>
    <row r="214" spans="13:13" x14ac:dyDescent="0.3">
      <c r="M214" s="200"/>
    </row>
    <row r="215" spans="13:13" x14ac:dyDescent="0.3">
      <c r="M215" s="200"/>
    </row>
    <row r="216" spans="13:13" x14ac:dyDescent="0.3">
      <c r="M216" s="200"/>
    </row>
    <row r="217" spans="13:13" x14ac:dyDescent="0.3">
      <c r="M217" s="200"/>
    </row>
    <row r="218" spans="13:13" x14ac:dyDescent="0.3">
      <c r="M218" s="200"/>
    </row>
    <row r="219" spans="13:13" x14ac:dyDescent="0.3">
      <c r="M219" s="200"/>
    </row>
    <row r="220" spans="13:13" x14ac:dyDescent="0.3">
      <c r="M220" s="200"/>
    </row>
    <row r="221" spans="13:13" x14ac:dyDescent="0.3">
      <c r="M221" s="200"/>
    </row>
    <row r="222" spans="13:13" x14ac:dyDescent="0.3">
      <c r="M222" s="200"/>
    </row>
    <row r="223" spans="13:13" x14ac:dyDescent="0.3">
      <c r="M223" s="200"/>
    </row>
    <row r="224" spans="13:13" x14ac:dyDescent="0.3">
      <c r="M224" s="200"/>
    </row>
    <row r="225" spans="13:13" x14ac:dyDescent="0.3">
      <c r="M225" s="200"/>
    </row>
    <row r="226" spans="13:13" x14ac:dyDescent="0.3">
      <c r="M226" s="200"/>
    </row>
    <row r="227" spans="13:13" x14ac:dyDescent="0.3">
      <c r="M227" s="200"/>
    </row>
    <row r="228" spans="13:13" x14ac:dyDescent="0.3">
      <c r="M228" s="200"/>
    </row>
    <row r="229" spans="13:13" x14ac:dyDescent="0.3">
      <c r="M229" s="200"/>
    </row>
    <row r="230" spans="13:13" x14ac:dyDescent="0.3">
      <c r="M230" s="200"/>
    </row>
    <row r="231" spans="13:13" x14ac:dyDescent="0.3">
      <c r="M231" s="200"/>
    </row>
    <row r="232" spans="13:13" x14ac:dyDescent="0.3">
      <c r="M232" s="200"/>
    </row>
    <row r="233" spans="13:13" x14ac:dyDescent="0.3">
      <c r="M233" s="200"/>
    </row>
    <row r="234" spans="13:13" x14ac:dyDescent="0.3">
      <c r="M234" s="200"/>
    </row>
    <row r="235" spans="13:13" x14ac:dyDescent="0.3">
      <c r="M235" s="200"/>
    </row>
    <row r="236" spans="13:13" x14ac:dyDescent="0.3">
      <c r="M236" s="200"/>
    </row>
    <row r="237" spans="13:13" x14ac:dyDescent="0.3">
      <c r="M237" s="200"/>
    </row>
    <row r="238" spans="13:13" x14ac:dyDescent="0.3">
      <c r="M238" s="200"/>
    </row>
    <row r="239" spans="13:13" x14ac:dyDescent="0.3">
      <c r="M239" s="200"/>
    </row>
    <row r="240" spans="13:13" x14ac:dyDescent="0.3">
      <c r="M240" s="200"/>
    </row>
    <row r="241" spans="13:13" x14ac:dyDescent="0.3">
      <c r="M241" s="200"/>
    </row>
    <row r="242" spans="13:13" x14ac:dyDescent="0.3">
      <c r="M242" s="200"/>
    </row>
    <row r="243" spans="13:13" x14ac:dyDescent="0.3">
      <c r="M243" s="200"/>
    </row>
    <row r="244" spans="13:13" x14ac:dyDescent="0.3">
      <c r="M244" s="200"/>
    </row>
    <row r="245" spans="13:13" x14ac:dyDescent="0.3">
      <c r="M245" s="200"/>
    </row>
    <row r="246" spans="13:13" x14ac:dyDescent="0.3">
      <c r="M246" s="200"/>
    </row>
    <row r="247" spans="13:13" x14ac:dyDescent="0.3">
      <c r="M247" s="200"/>
    </row>
    <row r="248" spans="13:13" x14ac:dyDescent="0.3">
      <c r="M248" s="200"/>
    </row>
    <row r="249" spans="13:13" x14ac:dyDescent="0.3">
      <c r="M249" s="200"/>
    </row>
    <row r="250" spans="13:13" x14ac:dyDescent="0.3">
      <c r="M250" s="200"/>
    </row>
    <row r="251" spans="13:13" x14ac:dyDescent="0.3">
      <c r="M251" s="200"/>
    </row>
    <row r="252" spans="13:13" x14ac:dyDescent="0.3">
      <c r="M252" s="200"/>
    </row>
    <row r="253" spans="13:13" x14ac:dyDescent="0.3">
      <c r="M253" s="200"/>
    </row>
    <row r="254" spans="13:13" x14ac:dyDescent="0.3">
      <c r="M254" s="200"/>
    </row>
    <row r="255" spans="13:13" x14ac:dyDescent="0.3">
      <c r="M255" s="200"/>
    </row>
    <row r="256" spans="13:13" x14ac:dyDescent="0.3">
      <c r="M256" s="200"/>
    </row>
    <row r="257" spans="13:13" x14ac:dyDescent="0.3">
      <c r="M257" s="200"/>
    </row>
    <row r="258" spans="13:13" x14ac:dyDescent="0.3">
      <c r="M258" s="200"/>
    </row>
    <row r="259" spans="13:13" x14ac:dyDescent="0.3">
      <c r="M259" s="200"/>
    </row>
    <row r="260" spans="13:13" x14ac:dyDescent="0.3">
      <c r="M260" s="200"/>
    </row>
    <row r="261" spans="13:13" x14ac:dyDescent="0.3">
      <c r="M261" s="200"/>
    </row>
    <row r="262" spans="13:13" x14ac:dyDescent="0.3">
      <c r="M262" s="200"/>
    </row>
    <row r="263" spans="13:13" x14ac:dyDescent="0.3">
      <c r="M263" s="200"/>
    </row>
    <row r="264" spans="13:13" x14ac:dyDescent="0.3">
      <c r="M264" s="200"/>
    </row>
    <row r="265" spans="13:13" x14ac:dyDescent="0.3">
      <c r="M265" s="200"/>
    </row>
    <row r="266" spans="13:13" x14ac:dyDescent="0.3">
      <c r="M266" s="200"/>
    </row>
    <row r="267" spans="13:13" x14ac:dyDescent="0.3">
      <c r="M267" s="200"/>
    </row>
    <row r="268" spans="13:13" x14ac:dyDescent="0.3">
      <c r="M268" s="200"/>
    </row>
    <row r="269" spans="13:13" x14ac:dyDescent="0.3">
      <c r="M269" s="200"/>
    </row>
    <row r="270" spans="13:13" x14ac:dyDescent="0.3">
      <c r="M270" s="200"/>
    </row>
    <row r="271" spans="13:13" x14ac:dyDescent="0.3">
      <c r="M271" s="200"/>
    </row>
    <row r="272" spans="13:13" x14ac:dyDescent="0.3">
      <c r="M272" s="200"/>
    </row>
    <row r="273" spans="13:13" x14ac:dyDescent="0.3">
      <c r="M273" s="200"/>
    </row>
    <row r="274" spans="13:13" x14ac:dyDescent="0.3">
      <c r="M274" s="200"/>
    </row>
    <row r="275" spans="13:13" x14ac:dyDescent="0.3">
      <c r="M275" s="200"/>
    </row>
    <row r="276" spans="13:13" x14ac:dyDescent="0.3">
      <c r="M276" s="200"/>
    </row>
    <row r="277" spans="13:13" x14ac:dyDescent="0.3">
      <c r="M277" s="200"/>
    </row>
    <row r="278" spans="13:13" x14ac:dyDescent="0.3">
      <c r="M278" s="200"/>
    </row>
    <row r="279" spans="13:13" x14ac:dyDescent="0.3">
      <c r="M279" s="200"/>
    </row>
    <row r="280" spans="13:13" x14ac:dyDescent="0.3">
      <c r="M280" s="200"/>
    </row>
    <row r="281" spans="13:13" x14ac:dyDescent="0.3">
      <c r="M281" s="200"/>
    </row>
    <row r="282" spans="13:13" x14ac:dyDescent="0.3">
      <c r="M282" s="200"/>
    </row>
    <row r="283" spans="13:13" x14ac:dyDescent="0.3">
      <c r="M283" s="200"/>
    </row>
    <row r="284" spans="13:13" x14ac:dyDescent="0.3">
      <c r="M284" s="200"/>
    </row>
    <row r="285" spans="13:13" x14ac:dyDescent="0.3">
      <c r="M285" s="200"/>
    </row>
    <row r="286" spans="13:13" x14ac:dyDescent="0.3">
      <c r="M286" s="200"/>
    </row>
    <row r="287" spans="13:13" x14ac:dyDescent="0.3">
      <c r="M287" s="200"/>
    </row>
    <row r="288" spans="13:13" x14ac:dyDescent="0.3">
      <c r="M288" s="200"/>
    </row>
    <row r="289" spans="13:13" x14ac:dyDescent="0.3">
      <c r="M289" s="200"/>
    </row>
    <row r="290" spans="13:13" x14ac:dyDescent="0.3">
      <c r="M290" s="200"/>
    </row>
    <row r="291" spans="13:13" x14ac:dyDescent="0.3">
      <c r="M291" s="200"/>
    </row>
    <row r="292" spans="13:13" x14ac:dyDescent="0.3">
      <c r="M292" s="200"/>
    </row>
    <row r="293" spans="13:13" x14ac:dyDescent="0.3">
      <c r="M293" s="200"/>
    </row>
    <row r="294" spans="13:13" x14ac:dyDescent="0.3">
      <c r="M294" s="200"/>
    </row>
    <row r="295" spans="13:13" x14ac:dyDescent="0.3">
      <c r="M295" s="200"/>
    </row>
    <row r="296" spans="13:13" x14ac:dyDescent="0.3">
      <c r="M296" s="200"/>
    </row>
    <row r="297" spans="13:13" x14ac:dyDescent="0.3">
      <c r="M297" s="200"/>
    </row>
    <row r="298" spans="13:13" x14ac:dyDescent="0.3">
      <c r="M298" s="200"/>
    </row>
    <row r="299" spans="13:13" x14ac:dyDescent="0.3">
      <c r="M299" s="200"/>
    </row>
    <row r="300" spans="13:13" x14ac:dyDescent="0.3">
      <c r="M300" s="200"/>
    </row>
    <row r="301" spans="13:13" x14ac:dyDescent="0.3">
      <c r="M301" s="200"/>
    </row>
    <row r="302" spans="13:13" x14ac:dyDescent="0.3">
      <c r="M302" s="200"/>
    </row>
    <row r="303" spans="13:13" x14ac:dyDescent="0.3">
      <c r="M303" s="200"/>
    </row>
    <row r="304" spans="13:13" x14ac:dyDescent="0.3">
      <c r="M304" s="200"/>
    </row>
    <row r="305" spans="13:13" x14ac:dyDescent="0.3">
      <c r="M305" s="200"/>
    </row>
    <row r="306" spans="13:13" x14ac:dyDescent="0.3">
      <c r="M306" s="200"/>
    </row>
    <row r="307" spans="13:13" x14ac:dyDescent="0.3">
      <c r="M307" s="200"/>
    </row>
    <row r="308" spans="13:13" x14ac:dyDescent="0.3">
      <c r="M308" s="200"/>
    </row>
    <row r="309" spans="13:13" x14ac:dyDescent="0.3">
      <c r="M309" s="200"/>
    </row>
    <row r="310" spans="13:13" x14ac:dyDescent="0.3">
      <c r="M310" s="200"/>
    </row>
    <row r="311" spans="13:13" x14ac:dyDescent="0.3">
      <c r="M311" s="200"/>
    </row>
    <row r="312" spans="13:13" x14ac:dyDescent="0.3">
      <c r="M312" s="200"/>
    </row>
    <row r="313" spans="13:13" x14ac:dyDescent="0.3">
      <c r="M313" s="200"/>
    </row>
    <row r="314" spans="13:13" x14ac:dyDescent="0.3">
      <c r="M314" s="200"/>
    </row>
    <row r="315" spans="13:13" x14ac:dyDescent="0.3">
      <c r="M315" s="200"/>
    </row>
    <row r="316" spans="13:13" x14ac:dyDescent="0.3">
      <c r="M316" s="200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5748031496062992" right="0.19685039370078741" top="0.98425196850393704" bottom="0.27559055118110237" header="0.31496062992125984" footer="0.19685039370078741"/>
  <pageSetup paperSize="9" scale="38" orientation="landscape" horizontalDpi="4294967294" r:id="rId1"/>
  <headerFooter alignWithMargins="0">
    <oddHeader>&amp;R&amp;P</oddHeader>
  </headerFooter>
  <rowBreaks count="2" manualBreakCount="2">
    <brk id="20" max="17" man="1"/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2025-11-11T12:27:26Z</cp:lastPrinted>
  <dcterms:created xsi:type="dcterms:W3CDTF">2001-07-11T13:17:26Z</dcterms:created>
  <dcterms:modified xsi:type="dcterms:W3CDTF">2025-11-11T15:57:47Z</dcterms:modified>
</cp:coreProperties>
</file>