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3040" windowHeight="8580"/>
  </bookViews>
  <sheets>
    <sheet name="Доходи" sheetId="5" r:id="rId1"/>
    <sheet name="Видатки" sheetId="6" r:id="rId2"/>
  </sheets>
  <definedNames>
    <definedName name="_Б21000">#REF!</definedName>
    <definedName name="_Б22000">#REF!</definedName>
    <definedName name="_Б22100">#REF!</definedName>
    <definedName name="_Б22110">#REF!</definedName>
    <definedName name="_Б22111">#REF!</definedName>
    <definedName name="_Б22112">#REF!</definedName>
    <definedName name="_Б22200">#REF!</definedName>
    <definedName name="_Б23000">#REF!</definedName>
    <definedName name="_Б24000">#REF!</definedName>
    <definedName name="_Б25000">#REF!</definedName>
    <definedName name="_Б41000">#REF!</definedName>
    <definedName name="_Б42000">#REF!</definedName>
    <definedName name="_Б43000">#REF!</definedName>
    <definedName name="_Б44000">#REF!</definedName>
    <definedName name="_Б45000">#REF!</definedName>
    <definedName name="_Б46000">#REF!</definedName>
    <definedName name="_В010100">#REF!</definedName>
    <definedName name="_В010200">#REF!</definedName>
    <definedName name="_В040000">#REF!</definedName>
    <definedName name="_В050000">#REF!</definedName>
    <definedName name="_В060000">#REF!</definedName>
    <definedName name="_В070000">#REF!</definedName>
    <definedName name="_В080000">#REF!</definedName>
    <definedName name="_В090000">#REF!</definedName>
    <definedName name="_В090200">#REF!</definedName>
    <definedName name="_В090201">#REF!</definedName>
    <definedName name="_В090202">#REF!</definedName>
    <definedName name="_В090203">#REF!</definedName>
    <definedName name="_В090300">#REF!</definedName>
    <definedName name="_В090301">#REF!</definedName>
    <definedName name="_В090302">#REF!</definedName>
    <definedName name="_В090303">#REF!</definedName>
    <definedName name="_В090304">#REF!</definedName>
    <definedName name="_В090305">#REF!</definedName>
    <definedName name="_В090306">#REF!</definedName>
    <definedName name="_В090307">#REF!</definedName>
    <definedName name="_В090400">#REF!</definedName>
    <definedName name="_В090405">#REF!</definedName>
    <definedName name="_В090412">#REF!</definedName>
    <definedName name="_В090601">#REF!</definedName>
    <definedName name="_В090700">#REF!</definedName>
    <definedName name="_В090900">#REF!</definedName>
    <definedName name="_В091100">#REF!</definedName>
    <definedName name="_В091200">#REF!</definedName>
    <definedName name="_В100000">#REF!</definedName>
    <definedName name="_В100100">#REF!</definedName>
    <definedName name="_В100103">#REF!</definedName>
    <definedName name="_В100200">#REF!</definedName>
    <definedName name="_В100203">#REF!</definedName>
    <definedName name="_В100204">#REF!</definedName>
    <definedName name="_В110000">#REF!</definedName>
    <definedName name="_В120000">#REF!</definedName>
    <definedName name="_В130000">#REF!</definedName>
    <definedName name="_В140000">#REF!</definedName>
    <definedName name="_В140102">#REF!</definedName>
    <definedName name="_В150000">#REF!</definedName>
    <definedName name="_В150101">#REF!</definedName>
    <definedName name="_В160000">#REF!</definedName>
    <definedName name="_В160100">#REF!</definedName>
    <definedName name="_В160103">#REF!</definedName>
    <definedName name="_В160200">#REF!</definedName>
    <definedName name="_В160300">#REF!</definedName>
    <definedName name="_В160304">#REF!</definedName>
    <definedName name="_В170000">#REF!</definedName>
    <definedName name="_В170100">#REF!</definedName>
    <definedName name="_В170101">#REF!</definedName>
    <definedName name="_В170300">#REF!</definedName>
    <definedName name="_В170303">#REF!</definedName>
    <definedName name="_В170600">#REF!</definedName>
    <definedName name="_В170601">#REF!</definedName>
    <definedName name="_В170700">#REF!</definedName>
    <definedName name="_В170703">#REF!</definedName>
    <definedName name="_В200000">#REF!</definedName>
    <definedName name="_В210000">#REF!</definedName>
    <definedName name="_В210200">#REF!</definedName>
    <definedName name="_В240000">#REF!</definedName>
    <definedName name="_В240600">#REF!</definedName>
    <definedName name="_В250000">#REF!</definedName>
    <definedName name="_В250102">#REF!</definedName>
    <definedName name="_В250200">#REF!</definedName>
    <definedName name="_В250301">#REF!</definedName>
    <definedName name="_В250307">#REF!</definedName>
    <definedName name="_В250500">#REF!</definedName>
    <definedName name="_В250501">#REF!</definedName>
    <definedName name="_В250502">#REF!</definedName>
    <definedName name="_Д100000">#REF!</definedName>
    <definedName name="_Д110000">#REF!</definedName>
    <definedName name="_Д110100">#REF!</definedName>
    <definedName name="_Д110200">#REF!</definedName>
    <definedName name="_Д120000">#REF!</definedName>
    <definedName name="_Д120200">#REF!</definedName>
    <definedName name="_Д130000">#REF!</definedName>
    <definedName name="_Д130100">#REF!</definedName>
    <definedName name="_Д130200">#REF!</definedName>
    <definedName name="_Д130300">#REF!</definedName>
    <definedName name="_Д130500">#REF!</definedName>
    <definedName name="_Д140000">#REF!</definedName>
    <definedName name="_Д140601">#REF!</definedName>
    <definedName name="_Д140602">#REF!</definedName>
    <definedName name="_Д140603">#REF!</definedName>
    <definedName name="_Д140700">#REF!</definedName>
    <definedName name="_Д160000">#REF!</definedName>
    <definedName name="_Д160100">#REF!</definedName>
    <definedName name="_Д160200">#REF!</definedName>
    <definedName name="_Д160300">#REF!</definedName>
    <definedName name="_Д200000">#REF!</definedName>
    <definedName name="_Д210000">#REF!</definedName>
    <definedName name="_Д210700">#REF!</definedName>
    <definedName name="_Д220000">#REF!</definedName>
    <definedName name="_Д220800">#REF!</definedName>
    <definedName name="_Д220900">#REF!</definedName>
    <definedName name="_Д230000">#REF!</definedName>
    <definedName name="_Д240000">#REF!</definedName>
    <definedName name="_Д240800">#REF!</definedName>
    <definedName name="_Д400000">#REF!</definedName>
    <definedName name="_Д410100">#REF!</definedName>
    <definedName name="_Д410400">#REF!</definedName>
    <definedName name="_Д500000">#REF!</definedName>
    <definedName name="_Д500800">#REF!</definedName>
    <definedName name="_Д500900">#REF!</definedName>
    <definedName name="_Е1000">#REF!</definedName>
    <definedName name="_Е1100">#REF!</definedName>
    <definedName name="_Е1110">#REF!</definedName>
    <definedName name="_Е1120">#REF!</definedName>
    <definedName name="_Е1130">#REF!</definedName>
    <definedName name="_Е1140">#REF!</definedName>
    <definedName name="_Е1150">#REF!</definedName>
    <definedName name="_Е1160">#REF!</definedName>
    <definedName name="_Е1161">#REF!</definedName>
    <definedName name="_Е1162">#REF!</definedName>
    <definedName name="_Е1163">#REF!</definedName>
    <definedName name="_Е1164">#REF!</definedName>
    <definedName name="_Е1170">#REF!</definedName>
    <definedName name="_Е1200">#REF!</definedName>
    <definedName name="_Е1300">#REF!</definedName>
    <definedName name="_Е1340">#REF!</definedName>
    <definedName name="_Е2000">#REF!</definedName>
    <definedName name="_Е2100">#REF!</definedName>
    <definedName name="_Е2110">#REF!</definedName>
    <definedName name="_Е2120">#REF!</definedName>
    <definedName name="_Е2130">#REF!</definedName>
    <definedName name="_Е2200">#REF!</definedName>
    <definedName name="_Е2300">#REF!</definedName>
    <definedName name="_Е3000">#REF!</definedName>
    <definedName name="_Е4000">#REF!</definedName>
    <definedName name="_ІБ900501">#REF!</definedName>
    <definedName name="_ІБ900502">#REF!</definedName>
    <definedName name="_ІВ900201">#REF!</definedName>
    <definedName name="_ІВ900202">#REF!</definedName>
    <definedName name="_ІД900101">#REF!</definedName>
    <definedName name="_ІД900102">#REF!</definedName>
    <definedName name="_ІЕ900203">#REF!</definedName>
    <definedName name="_ІЕ900300">#REF!</definedName>
    <definedName name="_ІФ900400">#REF!</definedName>
    <definedName name="_Ф100000">#REF!</definedName>
    <definedName name="_Ф101000">#REF!</definedName>
    <definedName name="_Ф102000">#REF!</definedName>
    <definedName name="_Ф201000">#REF!</definedName>
    <definedName name="_Ф201010">#REF!</definedName>
    <definedName name="_Ф201011">#REF!</definedName>
    <definedName name="_Ф201012">#REF!</definedName>
    <definedName name="_Ф201020">#REF!</definedName>
    <definedName name="_Ф201021">#REF!</definedName>
    <definedName name="_Ф201022">#REF!</definedName>
    <definedName name="_Ф201030">#REF!</definedName>
    <definedName name="_Ф201031">#REF!</definedName>
    <definedName name="_Ф201032">#REF!</definedName>
    <definedName name="_Ф202000">#REF!</definedName>
    <definedName name="_Ф202010">#REF!</definedName>
    <definedName name="_Ф202011">#REF!</definedName>
    <definedName name="_Ф202012">#REF!</definedName>
    <definedName name="_Ф203000">#REF!</definedName>
    <definedName name="_Ф203010">#REF!</definedName>
    <definedName name="_Ф203011">#REF!</definedName>
    <definedName name="_Ф203012">#REF!</definedName>
    <definedName name="_Ф204000">#REF!</definedName>
    <definedName name="_Ф205000">#REF!</definedName>
    <definedName name="_Ф206000">#REF!</definedName>
    <definedName name="_Ф206001">#REF!</definedName>
    <definedName name="_Ф206002">#REF!</definedName>
    <definedName name="_xlnm._FilterDatabase" localSheetId="1" hidden="1">Видатки!$B$6:$B$89</definedName>
    <definedName name="_xlnm._FilterDatabase" localSheetId="0" hidden="1">Доходи!#REF!</definedName>
    <definedName name="В68">#REF!</definedName>
    <definedName name="вс">#REF!</definedName>
    <definedName name="_xlnm.Print_Titles" localSheetId="1">Видатки!$3:$5</definedName>
    <definedName name="_xlnm.Print_Titles" localSheetId="0">Доходи!$7:$9</definedName>
    <definedName name="_xlnm.Print_Area" localSheetId="1">Видатки!$A$1:$R$91</definedName>
    <definedName name="_xlnm.Print_Area" localSheetId="0">Доходи!$A$1:$R$88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<sst xmlns="http://schemas.openxmlformats.org/spreadsheetml/2006/main" count="310" uniqueCount="270">
  <si>
    <t>Дані</t>
  </si>
  <si>
    <t xml:space="preserve">про виконання місцевих бюджетів  </t>
  </si>
  <si>
    <t>Чернівецької області</t>
  </si>
  <si>
    <t>за січень-вересень 2026 року</t>
  </si>
  <si>
    <t>(по шифровому звіту)</t>
  </si>
  <si>
    <t xml:space="preserve"> I. Доходи  по області (загальний та спеціальний фонди)</t>
  </si>
  <si>
    <t>(тис. грн)</t>
  </si>
  <si>
    <t>Код бюджетної класифікації</t>
  </si>
  <si>
    <t>Найменування доходів</t>
  </si>
  <si>
    <t>Загальний фонд</t>
  </si>
  <si>
    <t>Спеціальний фонд</t>
  </si>
  <si>
    <t>Разом</t>
  </si>
  <si>
    <t xml:space="preserve">Застверджено  на 2005 рік </t>
  </si>
  <si>
    <t>Затверджено  на 2026 рік із урахуванням змін</t>
  </si>
  <si>
    <t>План на січень-вересень 2026 року</t>
  </si>
  <si>
    <t>Надійшло з початку року</t>
  </si>
  <si>
    <t>Відхилення на січень-вересень 2026 року (+/-)</t>
  </si>
  <si>
    <t xml:space="preserve">Процент виконання до плану на січень-вересень 2026 року </t>
  </si>
  <si>
    <t>Відхилення (+/-) до плану на рік</t>
  </si>
  <si>
    <t>Процент виконання до плану 2025 року</t>
  </si>
  <si>
    <t>Затверджено  на 2026 рік із урахуванням змін (кошторисні призначення)</t>
  </si>
  <si>
    <t>Відхилення від кошторисних призначень (+/-)</t>
  </si>
  <si>
    <t>Процент виконання</t>
  </si>
  <si>
    <t>Затверджено   на 2026 рік з урахуванням змін</t>
  </si>
  <si>
    <t>Відхилення (+;-)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</si>
  <si>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</si>
  <si>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</si>
  <si>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</si>
  <si>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</si>
  <si>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</si>
  <si>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</si>
  <si>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</si>
  <si>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</si>
  <si>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</si>
  <si>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</si>
  <si>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</si>
  <si>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</si>
  <si>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</si>
  <si>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</si>
  <si>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</si>
  <si>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</si>
  <si>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</si>
  <si>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</si>
  <si>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прибуток підприємств</t>
  </si>
  <si>
    <t>12000000</t>
  </si>
  <si>
    <t>Податки на власність</t>
  </si>
  <si>
    <t>Рентна плата та плата за використання інших природних ресурсів</t>
  </si>
  <si>
    <t>Рентна плата за спеціальне використання лісових ресурсів</t>
  </si>
  <si>
    <t>Рентна плата за спеціальне використання води</t>
  </si>
  <si>
    <t>Рентна плата за користування надрами</t>
  </si>
  <si>
    <t>Рентна плата за користування надрами місцевого значення</t>
  </si>
  <si>
    <t>Плата за використання інших природних ресурсів  </t>
  </si>
  <si>
    <t>Внутрішні податки на товари та послуги</t>
  </si>
  <si>
    <t>Акцизний податок з вироблених в Україні підакцизних товарів (продукції)</t>
  </si>
  <si>
    <t>Акцизний податок з ввезених на митну територію України підакцизних товарів (продукції) </t>
  </si>
  <si>
    <t>Акцизний податок з реалізації суб’єктами господарювання роздрібної торгівлі підакцизних товарів</t>
  </si>
  <si>
    <t>Окремі податки і збори, що зараховуються до місцевих бюджетів </t>
  </si>
  <si>
    <t>Місцеві податки і збори</t>
  </si>
  <si>
    <t>Податок на майно</t>
  </si>
  <si>
    <t>Збір за місця для паркування транспортних засобів </t>
  </si>
  <si>
    <t>Туристичний збір </t>
  </si>
  <si>
    <t>Єдиний податок  </t>
  </si>
  <si>
    <t>Інші податки та збори</t>
  </si>
  <si>
    <t>Екологічний податок</t>
  </si>
  <si>
    <t>Збір за забруднення навколишнього природного середовища  </t>
  </si>
  <si>
    <t>Податки і збори, не віднесені до інших категорій, та кошти, що передаються (отримуються) відповідно до бюджетного законодавства</t>
  </si>
  <si>
    <t>Неподаткові надходження</t>
  </si>
  <si>
    <t>Доходи від власності та підприємницької діяльності</t>
  </si>
  <si>
    <t>Адміністративні збори та платежі, доходи від некомерційної господарської діяльності </t>
  </si>
  <si>
    <t>Плата за надання адміністративних послуг</t>
  </si>
  <si>
    <t>Плата за ліцензії у сфері діяльності з організації та проведення азартних ігор і за ліцензії на випуск та проведення лотерей</t>
  </si>
  <si>
    <t>Надходження від орендної плати за користування цілісним майновим комплексом та іншим державним майном  </t>
  </si>
  <si>
    <t>Державне мито</t>
  </si>
  <si>
    <t>Орендна плата за водні об'єкти (їх частини), що надаються в користування на умовах оренди Радою міністрів Автономної Республіки Крим, обласними, районними, Київською та Севастопольською міськими державними адміністраціями,  </t>
  </si>
  <si>
    <t>Інші неподаткові надходження</t>
  </si>
  <si>
    <t>Інші надходження</t>
  </si>
  <si>
    <t>Доходи від операцій  з кредитування та надання гарантій</t>
  </si>
  <si>
    <t>24170000</t>
  </si>
  <si>
    <t>Надходження коштів пайової участі у розвитку інфраструктури населеного пункту</t>
  </si>
  <si>
    <t xml:space="preserve">Власні надходження бюджетних установ </t>
  </si>
  <si>
    <t>Доходи від операцій з капіталом</t>
  </si>
  <si>
    <t>42000000</t>
  </si>
  <si>
    <t>Від Європейського Союзу, урядів іноземних держав, міжнародних організацій, донорських установ</t>
  </si>
  <si>
    <t>Цільові фонди</t>
  </si>
  <si>
    <t>Цільові фонди, утворені Верховною Радою Автономної Республіки Крим, органами місцевого самоврядування та місцевими органами виконавчої влади  </t>
  </si>
  <si>
    <t>Разом доходів</t>
  </si>
  <si>
    <t>Офіційні трансферти</t>
  </si>
  <si>
    <t>Від органів державного управління</t>
  </si>
  <si>
    <t>Дотації</t>
  </si>
  <si>
    <t>Базова дотація</t>
  </si>
  <si>
    <t>Додаткова дотація з державного бюджету місцевим бюджетам на здійснення переданих з державного бюджету видатків з утримання закладів освіти та охорони здоров'я</t>
  </si>
  <si>
    <t>41021400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</si>
  <si>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зв’язку з повномасштабною збройною агресією Російської Федерації</t>
  </si>
  <si>
    <t>Субвенції</t>
  </si>
  <si>
    <t>41030600</t>
  </si>
  <si>
    <t>Субвенція з державного бюджету місцевим бюджетам на забезпечення окремих видатків районних рад, спрямованих на виконання їх повноважень</t>
  </si>
  <si>
    <t>41031100</t>
  </si>
  <si>
    <t>Субвенція з державного бюджету місцевим бюджетам на забезпечення харчуванням учнів закладів загальної середньої освіти</t>
  </si>
  <si>
    <t>41031400</t>
  </si>
  <si>
    <t>Субвенція з державного бюджету місцевим бюджетам на реалізацію проектів в рамках Надзвичайної кредитної програми для відновлення України</t>
  </si>
  <si>
    <t>41031900</t>
  </si>
  <si>
    <t>Субвенція з державного бюджету місцевим бюджетам на реалізацію публічного інвестиційного проекту на безперешкодний доступ до якісної освіти - шкільні автобуси</t>
  </si>
  <si>
    <t>41032300</t>
  </si>
  <si>
    <t>Субвенція з державного бюджету місцевим бюджетам на  формування фондів житла для тимчасового проживання або підтриманого проживання евакуйованих та внутрішньо переміщених осіб і заходів щодо забезпечення їх житлом у сільській місцевості</t>
  </si>
  <si>
    <t>41032800</t>
  </si>
  <si>
    <t>Субвенція з державного бюджету місцевим бюджетам на реалізацію публічного інвестиційного проекту на облаштування безпечних умов (облаштування укриттів) у закладах, що надають загальну середню освіту</t>
  </si>
  <si>
    <t>41033000</t>
  </si>
  <si>
    <t>Субвенція з державного бюджету місцевим бюджетам на здійснення підтримки окремих закладів та заходів у системі охорони здоров'я</t>
  </si>
  <si>
    <t>41033500</t>
  </si>
  <si>
    <t>Субвенція з державного бюджету місцевим бюджетам на реалізацію публічного інвестиційного проекту на придбання обладнання, створення та модернізацію (проведення реконструкції та капітального ремонту) їдалень (харчоблоків) закладів освіти</t>
  </si>
  <si>
    <t>41033600</t>
  </si>
  <si>
    <t>Субвенція з державного бюджету місцевим бюджетам на реалізацію публічного інвестиційного проекту на облаштування безпечних умов у закладах, що надають загальну середню освіту (протипожежний захист), зокрема військових (військово-морських, військово-спортивних) ліцеях, ліцеях із посиленою військово-фізичною підготовкою</t>
  </si>
  <si>
    <t>Субвенція з державного бюджету місцевим бюджетам на реалізацію публічного інвестиційного проекту на модернізацію майстерень і лабораторій закладів професійної та фахової передвищої освіти, забезпечення енергоефективності, безпеки та інклюзивності освітнього простору</t>
  </si>
  <si>
    <t>41033900</t>
  </si>
  <si>
    <t>Освітня субвенція з державного бюджету місцевим бюджетам</t>
  </si>
  <si>
    <t>41034600</t>
  </si>
  <si>
    <t>Субвенція з державного бюджету обласним бюджетам та бюджету міста Києва на реалізацію проектів (об’єктів, заходів) комплексних планів стійкості регіонів і окремих міст</t>
  </si>
  <si>
    <t>41035400</t>
  </si>
  <si>
    <t>Субвенція з державного бюджету місцевим бюджетам на надання державної підтримки особам з особливими освітніми потребами</t>
  </si>
  <si>
    <t>41035800</t>
  </si>
  <si>
    <t>Субвенція з державного бюджету місцевим бюджетам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</t>
  </si>
  <si>
    <t>41036000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</si>
  <si>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«Нова українська школа»</t>
  </si>
  <si>
    <t>41036100</t>
  </si>
  <si>
    <t>Субвенція з державного бюджету місцевим бюджетам на виплату грошової компенсації за належні для отримання жилі приміщення для сімей осіб, визначених пунктами 2 - 5 частини першої статті 10-1 Закону України "Про статус ветеранів війни, гарантії їх соціального захисту", для осіб з інвалідністю I - II групи,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у заходах, необхідних для забезпечення оборони України, захисту безпеки населення та інтересів держави у зв'язку з військовою агресією Російської Федерації проти України, визначених пунктами 11 - 14 частини другої статті 7 Закону України "Про статус ветеранів війни, гарантії їх соціального захисту", та які потребують поліпшення житлових умов</t>
  </si>
  <si>
    <t>41036300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</si>
  <si>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</si>
  <si>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41037500</t>
  </si>
  <si>
    <t>Субвенція з державного бюджету місцевим бюджетам на реалізацію публічних інвестиційних проектів у сфері охорони здоров`я</t>
  </si>
  <si>
    <t>Субвенція з державного бюджету місцевим бюджетам на реалізацію публічного інвестиційного проекту із розвитку ветеранських просторів</t>
  </si>
  <si>
    <t>Субвенція з державного бюджету місцевим бюджетам на реалізацію проектів в рамках Програми відновлення України ІІІ</t>
  </si>
  <si>
    <t>Всього доходів</t>
  </si>
  <si>
    <t>41010600</t>
  </si>
  <si>
    <t>Кошти, що передаються до районних та мiських  бюджетiв з міських (міст районного значення), селищних, сільських та районних у містах бюджетів</t>
  </si>
  <si>
    <t>41020300</t>
  </si>
  <si>
    <t>Дотації вирівнювання, що передаються з районних та міських (обласного значення) бюджетів</t>
  </si>
  <si>
    <t>41030300</t>
  </si>
  <si>
    <t>Субвенція на утримання об"єктів спільного користування чи ліквідацію негативних наслідків діяльності об"їктів спільного користування</t>
  </si>
  <si>
    <t>41035000</t>
  </si>
  <si>
    <t>Інші субвенції</t>
  </si>
  <si>
    <t>Офіційні трансферти з іншої                                                                                              частини бюджету</t>
  </si>
  <si>
    <t>Кошти, одержані із загального фонду до бюджету розвитку</t>
  </si>
  <si>
    <t>Усього доходів</t>
  </si>
  <si>
    <t>II  Видатки  по області (загальний та спеціальний фонди)</t>
  </si>
  <si>
    <t xml:space="preserve">  </t>
  </si>
  <si>
    <t>Код типової програмної класифікації видатків та кредитування місцевих бюджетів</t>
  </si>
  <si>
    <t>Найменування видатків</t>
  </si>
  <si>
    <t>План на січень-вересень 2025 року</t>
  </si>
  <si>
    <t>Виконано з початку року</t>
  </si>
  <si>
    <t>Відхилення до плану на січень-вересень 2026 року (+/-)</t>
  </si>
  <si>
    <t>Процент виконання до плану року</t>
  </si>
  <si>
    <t>Затверджено обласною радою  на 2010 рік із урахуванням змін</t>
  </si>
  <si>
    <t>Затверджено  на 2026 рік з урахуванням змін (кошторисні призначення)</t>
  </si>
  <si>
    <t>Відхилення  (+;-)</t>
  </si>
  <si>
    <t>0100</t>
  </si>
  <si>
    <t>Державне управління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</si>
  <si>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</si>
  <si>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</si>
  <si>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0160</t>
  </si>
  <si>
    <t>Керівництво і управління у відповідній сфері у містах (місті Києві), селищах, селах, об’єднаних територіальних громадах</t>
  </si>
  <si>
    <t>0180</t>
  </si>
  <si>
    <t>Інша діяльність у сфері державного управління</t>
  </si>
  <si>
    <t>1000</t>
  </si>
  <si>
    <t>Освіта</t>
  </si>
  <si>
    <t>2000</t>
  </si>
  <si>
    <t>Охорона здоров'я</t>
  </si>
  <si>
    <t>3000</t>
  </si>
  <si>
    <t>Соціальний захист та соціальне забезпечення</t>
  </si>
  <si>
    <t>3030</t>
  </si>
  <si>
    <t>Надання пільг з оплати послуг зв'язку, інших передбачених законодавством пільг окремим категоріям громадян та компенсації за пільговий проїзд окремих категорій громадян</t>
  </si>
  <si>
    <t>Пільгове медичне обслуговування осіб, які постраждали внаслідок Чорнобильської катастрофи</t>
  </si>
  <si>
    <t>Видатки на поховання учасників бойових дій та осіб з інвалідністю внаслідок війни</t>
  </si>
  <si>
    <t>3100</t>
  </si>
  <si>
    <t>Надання соціальних та реабілітаційних послуг громадянам похилого віку, особам з інвалідністю, дітям з інвалідністю в установах соціального обслуговування</t>
  </si>
  <si>
    <t>3110</t>
  </si>
  <si>
    <t>Заклади і заходи з питань дітей та їх соціального захисту</t>
  </si>
  <si>
    <t>Здійснення соціальної роботи з вразливими категоріями населення</t>
  </si>
  <si>
    <t>3130</t>
  </si>
  <si>
    <t>Реалізація державної політики у молодіжній сфері та сфері з утвердження української національної та громадянської ідентичності</t>
  </si>
  <si>
    <t>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</si>
  <si>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</si>
  <si>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</si>
  <si>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Забезпечення реалізації окремих програм для осіб з інвалідністю</t>
  </si>
  <si>
    <t>3190</t>
  </si>
  <si>
    <t>Соціальний захист ветеранів війни та праці</t>
  </si>
  <si>
    <t>Забезпечення обробки інформації з нарахування та виплати допомог і компенсацій</t>
  </si>
  <si>
    <t>Організація та проведення громадських робіт</t>
  </si>
  <si>
    <t>3220</t>
  </si>
  <si>
    <t>Грошова компенсація за належні для отримання жилі приміщення для окремих категорій населення відповідно до законодавства</t>
  </si>
  <si>
    <t>Видатки, пов'язані з наданням підтримки внутрішньо переміщеним та/або евакуйованим особам у зв'язку із введенням воєнного стану</t>
  </si>
  <si>
    <t>3240</t>
  </si>
  <si>
    <t>Інші заклади та заходи</t>
  </si>
  <si>
    <t>Підготовка та реалізація публічних інвестиційних проектів / програм публічних інвестицій за рахунок коштів місцевого бюджету в галузі соціального захисту та соціального забезпечення</t>
  </si>
  <si>
    <t>Підготовка та реалізація публічних інвестиційних проектів / програм публічних інвестицій за рахунок коштів місцевого бюджету у сфері ветеранської політики</t>
  </si>
  <si>
    <t>4000</t>
  </si>
  <si>
    <t>Культура і мистецтво</t>
  </si>
  <si>
    <t>5000</t>
  </si>
  <si>
    <t>Фізична культура і спорт</t>
  </si>
  <si>
    <t>6000</t>
  </si>
  <si>
    <t>Житлово-комунальне господарство</t>
  </si>
  <si>
    <t>7000</t>
  </si>
  <si>
    <t>Економічна діяльність</t>
  </si>
  <si>
    <t>7100</t>
  </si>
  <si>
    <t>Сільське, лісове, рибне господарство та мисливство</t>
  </si>
  <si>
    <t>7200</t>
  </si>
  <si>
    <t>Газове господарство</t>
  </si>
  <si>
    <t>7300</t>
  </si>
  <si>
    <t>Будівництво та регіональний розвиток</t>
  </si>
  <si>
    <t>7400</t>
  </si>
  <si>
    <t>Транспорт та транспортна інфраструктура</t>
  </si>
  <si>
    <t>7500</t>
  </si>
  <si>
    <t>Зв'язок, телекомунікації та інформатика</t>
  </si>
  <si>
    <t>7600</t>
  </si>
  <si>
    <t>Інші програми та заходи, пов'язані з економічною діяльністю</t>
  </si>
  <si>
    <t>7700</t>
  </si>
  <si>
    <t>Реалізація програм допомоги і грантів Європейського Союзу, урядів іноземних держав, міжнародних організацій, донорських установ</t>
  </si>
  <si>
    <t>8000</t>
  </si>
  <si>
    <t>Інша діяльність</t>
  </si>
  <si>
    <t>8100</t>
  </si>
  <si>
    <t>Захист населення і територій від надзвичайних ситуацій</t>
  </si>
  <si>
    <t>8200</t>
  </si>
  <si>
    <t>Громадський порядок та безпека</t>
  </si>
  <si>
    <t>8300</t>
  </si>
  <si>
    <t>Охорона навколишнього природного середовища</t>
  </si>
  <si>
    <t>8400</t>
  </si>
  <si>
    <t>Засоби масової інформації</t>
  </si>
  <si>
    <t>8600</t>
  </si>
  <si>
    <t>Обслуговування місцевого боргу</t>
  </si>
  <si>
    <t>8700</t>
  </si>
  <si>
    <t>Резервний фонд</t>
  </si>
  <si>
    <t>900201</t>
  </si>
  <si>
    <t xml:space="preserve">Разом видатків </t>
  </si>
  <si>
    <t>9110</t>
  </si>
  <si>
    <t>Реверсна дотація 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</si>
  <si>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</si>
  <si>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</si>
  <si>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900202</t>
  </si>
  <si>
    <t xml:space="preserve">Всього видатків </t>
  </si>
  <si>
    <t>900300</t>
  </si>
  <si>
    <t>Перевищення доходів над видатками (дефіцит бюджету)</t>
  </si>
  <si>
    <t xml:space="preserve">III. Джерела фінансування дефіциту : </t>
  </si>
  <si>
    <t xml:space="preserve">Зміна залишків коштів місцевих бюджетів та бюджетних установ, що утримуються з  місцевих бюджетів </t>
  </si>
  <si>
    <t xml:space="preserve">Залишки на початок року </t>
  </si>
  <si>
    <t xml:space="preserve">Залишки на кінець звітного періоду </t>
  </si>
  <si>
    <t>Фінансування за рахунок коштів бюджетів різних рівнів та державних фондів</t>
  </si>
  <si>
    <t>Позики, одержані з державних фондів</t>
  </si>
  <si>
    <t xml:space="preserve">         одержано позик</t>
  </si>
  <si>
    <t xml:space="preserve">         погашено  позик</t>
  </si>
  <si>
    <t>Позики, одержані з бюджетів вищих рівнів</t>
  </si>
  <si>
    <t>Позики, одержані з бюджетів нижчих рівнів</t>
  </si>
  <si>
    <t xml:space="preserve">Фінансування за рахунок  позик Національного банку України </t>
  </si>
  <si>
    <t>Позики Національного банку України для фінансування дефіциту бюджету</t>
  </si>
  <si>
    <t xml:space="preserve">          зміна залишків коштів на рахунках бюджетних установ</t>
  </si>
  <si>
    <t xml:space="preserve">          зміна готівкових залишків коштів</t>
  </si>
  <si>
    <t>Фінансування за рахунок комерційних банків</t>
  </si>
  <si>
    <t>Позики комерційних банків для фінансування  дефіциту бюджету</t>
  </si>
  <si>
    <t xml:space="preserve">          одержано позик</t>
  </si>
  <si>
    <t xml:space="preserve">          погашено позик</t>
  </si>
  <si>
    <t>Інше внутрішнє фінансування</t>
  </si>
  <si>
    <t>Коригування</t>
  </si>
  <si>
    <t>Разом коштів, отриманих з усіх джерел фінансування дефіциту бюджету</t>
  </si>
  <si>
    <t>Кредитування</t>
  </si>
  <si>
    <t>Надання інших внутрішніх кредитів</t>
  </si>
  <si>
    <t>4120</t>
  </si>
  <si>
    <t>Повернення внутрішніх кредитів</t>
  </si>
  <si>
    <t xml:space="preserve">Надання пільгового довгострокового кредиту громадянам на будівництво (реконструкцію) та придбання житла </t>
  </si>
  <si>
    <t>Повернення кредитів, наданих для кредитування громадян на будівництво (реконструкцію) та придбання житла</t>
  </si>
  <si>
    <t>Надання державного пільгового кредиту індивідуальним сільським забудовникам</t>
  </si>
  <si>
    <t>Повернення коштів, наданих для кредитування індивідуальних сільських забудовників</t>
  </si>
  <si>
    <t>Всьго видатків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</si>
</sst>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0">
    <numFmt numFmtId="176" formatCode="_-* #,##0.00\ _г_р_н_._-;\-* #,##0.00\ _г_р_н_._-;_-* &quot;-&quot;??\ _г_р_н_._-;_-@_-"/>
    <numFmt numFmtId="177" formatCode="_-* #,##0.00\ &quot;грн.&quot;_-;\-* #,##0.00\ &quot;грн.&quot;_-;_-* &quot;-&quot;??\ &quot;грн.&quot;_-;_-@_-"/>
    <numFmt numFmtId="178" formatCode="_-* #,##0\ _г_р_н_._-;\-* #,##0\ _г_р_н_._-;_-* &quot;-&quot;\ _г_р_н_._-;_-@_-"/>
    <numFmt numFmtId="179" formatCode="_-* #,##0\ &quot;грн.&quot;_-;\-* #,##0\ &quot;грн.&quot;_-;_-* &quot;-&quot;\ &quot;грн.&quot;_-;_-@_-"/>
    <numFmt numFmtId="180" formatCode="_-* #,##0_р_._-;\-* #,##0_р_._-;_-* &quot;-&quot;_р_._-;_-@_-"/>
    <numFmt numFmtId="181" formatCode="_-* #,##0.00_р_._-;\-* #,##0.00_р_._-;_-* &quot;-&quot;??_р_._-;_-@_-"/>
    <numFmt numFmtId="182" formatCode="0.0"/>
    <numFmt numFmtId="183" formatCode="#,##0.0"/>
    <numFmt numFmtId="184" formatCode="#,##0.000"/>
    <numFmt numFmtId="185" formatCode="0.0%"/>
  </numFmts>
  <fonts count="9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 Cyr"/>
      <family val="1"/>
      <charset val="204"/>
    </font>
    <font>
      <i/>
      <sz val="12"/>
      <name val="Times New Roman Cyr"/>
      <family val="1"/>
      <charset val="204"/>
    </font>
    <font>
      <sz val="12"/>
      <color rgb="FFFF0000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2"/>
      <name val="Times New Roman"/>
      <family val="1"/>
      <charset val="204"/>
    </font>
    <font>
      <sz val="4"/>
      <color rgb="FFFF0000"/>
      <name val="Times New Roman"/>
      <family val="1"/>
      <charset val="204"/>
    </font>
    <font>
      <sz val="10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4"/>
      <name val="Times New Roman"/>
      <family val="1"/>
      <charset val="204"/>
    </font>
    <font>
      <i/>
      <sz val="16"/>
      <name val="Times New Roman Cyr"/>
      <family val="1"/>
      <charset val="204"/>
    </font>
    <font>
      <i/>
      <sz val="16"/>
      <name val="Times New Roman"/>
      <family val="1"/>
      <charset val="204"/>
    </font>
    <font>
      <sz val="12"/>
      <color indexed="10"/>
      <name val="Times New Roman Cyr"/>
      <family val="1"/>
      <charset val="204"/>
    </font>
    <font>
      <i/>
      <sz val="14"/>
      <name val="Times New Roman"/>
      <family val="1"/>
      <charset val="204"/>
    </font>
    <font>
      <i/>
      <sz val="12"/>
      <color indexed="10"/>
      <name val="Times New Roman Cyr"/>
      <family val="1"/>
      <charset val="204"/>
    </font>
    <font>
      <b/>
      <sz val="14"/>
      <name val="Times New Roman Cyr"/>
      <family val="1"/>
      <charset val="204"/>
    </font>
    <font>
      <b/>
      <sz val="16"/>
      <name val="Times New Roman Cyr"/>
      <family val="1"/>
      <charset val="204"/>
    </font>
    <font>
      <i/>
      <sz val="10"/>
      <color indexed="10"/>
      <name val="Times New Roman Cyr"/>
      <family val="1"/>
      <charset val="204"/>
    </font>
    <font>
      <i/>
      <sz val="14"/>
      <name val="Times New Roman Cyr"/>
      <charset val="204"/>
    </font>
    <font>
      <sz val="14"/>
      <name val="Times New Roman CYR"/>
      <family val="1"/>
      <charset val="204"/>
    </font>
    <font>
      <i/>
      <sz val="16"/>
      <name val="Times New Roman Cyr"/>
      <charset val="204"/>
    </font>
    <font>
      <sz val="16"/>
      <name val="Times New Roman Cyr"/>
      <charset val="204"/>
    </font>
    <font>
      <b/>
      <sz val="16"/>
      <name val="Times New Roman Cyr"/>
      <charset val="204"/>
    </font>
    <font>
      <b/>
      <i/>
      <sz val="16"/>
      <name val="Times New Roman Cyr"/>
      <family val="1"/>
      <charset val="204"/>
    </font>
    <font>
      <sz val="16"/>
      <name val="Times New Roman"/>
      <family val="1"/>
      <charset val="204"/>
    </font>
    <font>
      <b/>
      <sz val="14"/>
      <name val="Times New Roman Cyr"/>
      <charset val="204"/>
    </font>
    <font>
      <b/>
      <sz val="10"/>
      <name val="Arial Cyr"/>
      <charset val="204"/>
    </font>
    <font>
      <i/>
      <sz val="12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4"/>
      <color indexed="10"/>
      <name val="Times New Roman"/>
      <family val="1"/>
      <charset val="204"/>
    </font>
    <font>
      <b/>
      <sz val="16"/>
      <color indexed="10"/>
      <name val="Times New Roman"/>
      <family val="1"/>
      <charset val="204"/>
    </font>
    <font>
      <b/>
      <sz val="14"/>
      <color indexed="10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15"/>
      <name val="Times New Roman"/>
      <family val="1"/>
      <charset val="204"/>
    </font>
    <font>
      <b/>
      <i/>
      <sz val="15"/>
      <color indexed="10"/>
      <name val="Times New Roman"/>
      <family val="1"/>
      <charset val="204"/>
    </font>
    <font>
      <sz val="4"/>
      <name val="Times New Roman"/>
      <family val="1"/>
      <charset val="204"/>
    </font>
    <font>
      <b/>
      <i/>
      <sz val="16"/>
      <name val="Times New Roman"/>
      <family val="1"/>
      <charset val="204"/>
    </font>
    <font>
      <i/>
      <sz val="12"/>
      <color indexed="10"/>
      <name val="Times New Roman"/>
      <family val="1"/>
      <charset val="204"/>
    </font>
    <font>
      <b/>
      <i/>
      <sz val="11"/>
      <color indexed="10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i/>
      <sz val="16"/>
      <color indexed="8"/>
      <name val="Times New Roman"/>
      <family val="1"/>
      <charset val="204"/>
    </font>
    <font>
      <i/>
      <sz val="16"/>
      <color rgb="FF0070C0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0"/>
      <name val="Times New Roman Cyr"/>
      <family val="1"/>
      <charset val="204"/>
    </font>
    <font>
      <b/>
      <i/>
      <sz val="12"/>
      <name val="Times New Roman"/>
      <family val="1"/>
      <charset val="204"/>
    </font>
    <font>
      <u/>
      <sz val="7.5"/>
      <color indexed="12"/>
      <name val="Arial Cyr"/>
      <charset val="204"/>
    </font>
    <font>
      <u/>
      <sz val="11"/>
      <color rgb="FF800080"/>
      <name val="Calibri"/>
      <charset val="0"/>
      <scheme val="minor"/>
    </font>
    <font>
      <sz val="10"/>
      <name val="Arial"/>
      <family val="2"/>
      <charset val="204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indexed="23"/>
      <name val="Calibri"/>
      <family val="2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3F3F76"/>
      <name val="Calibri"/>
      <charset val="0"/>
      <scheme val="minor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rgb="FFFFFFFF"/>
      <name val="Calibri"/>
      <charset val="0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sz val="11"/>
      <color rgb="FF006100"/>
      <name val="Calibri"/>
      <family val="2"/>
      <charset val="204"/>
      <scheme val="minor"/>
    </font>
    <font>
      <sz val="11"/>
      <color indexed="20"/>
      <name val="Calibri"/>
      <family val="2"/>
      <charset val="204"/>
    </font>
    <font>
      <sz val="11"/>
      <color rgb="FF9C6500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sz val="11"/>
      <color rgb="FF3F3F76"/>
      <name val="Calibri"/>
      <family val="2"/>
      <charset val="204"/>
      <scheme val="minor"/>
    </font>
    <font>
      <sz val="11"/>
      <color indexed="17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0"/>
      <name val="Arial"/>
      <charset val="204"/>
    </font>
    <font>
      <sz val="10"/>
      <color theme="1"/>
      <name val="Calibri"/>
      <family val="2"/>
      <charset val="204"/>
      <scheme val="minor"/>
    </font>
    <font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204"/>
      <scheme val="minor"/>
    </font>
    <font>
      <b/>
      <sz val="18"/>
      <color indexed="56"/>
      <name val="Cambria"/>
      <family val="2"/>
      <charset val="204"/>
    </font>
    <font>
      <b/>
      <sz val="18"/>
      <color theme="3"/>
      <name val="Cambria"/>
      <family val="2"/>
      <charset val="204"/>
      <scheme val="major"/>
    </font>
    <font>
      <sz val="11"/>
      <color theme="1"/>
      <name val="Calibri"/>
      <family val="2"/>
      <charset val="204"/>
      <scheme val="minor"/>
    </font>
    <font>
      <sz val="10"/>
      <color indexed="8"/>
      <name val="Calibri"/>
      <family val="2"/>
      <charset val="204"/>
    </font>
    <font>
      <sz val="12"/>
      <name val="Times New Roman CYR"/>
      <charset val="204"/>
    </font>
    <font>
      <sz val="11"/>
      <color indexed="60"/>
      <name val="Calibri"/>
      <family val="2"/>
      <charset val="204"/>
    </font>
    <font>
      <sz val="10"/>
      <name val="Helv"/>
      <charset val="204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204"/>
      <scheme val="minor"/>
    </font>
  </fonts>
  <fills count="4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125">
    <xf numFmtId="0" fontId="0" fillId="0" borderId="0"/>
    <xf numFmtId="176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178" fontId="0" fillId="0" borderId="0" applyFont="0" applyFill="0" applyBorder="0" applyAlignment="0" applyProtection="0"/>
    <xf numFmtId="179" fontId="0" fillId="0" borderId="0" applyFont="0" applyFill="0" applyBorder="0" applyAlignment="0" applyProtection="0"/>
    <xf numFmtId="0" fontId="53" fillId="0" borderId="0" applyNumberFormat="0" applyFill="0" applyBorder="0" applyAlignment="0" applyProtection="0">
      <alignment vertical="top"/>
      <protection locked="0"/>
    </xf>
    <xf numFmtId="0" fontId="54" fillId="0" borderId="0" applyNumberFormat="0" applyFill="0" applyBorder="0" applyAlignment="0" applyProtection="0">
      <alignment vertical="center"/>
    </xf>
    <xf numFmtId="0" fontId="55" fillId="8" borderId="11" applyNumberFormat="0" applyFont="0" applyAlignment="0" applyProtection="0"/>
    <xf numFmtId="0" fontId="56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/>
    <xf numFmtId="0" fontId="59" fillId="0" borderId="12" applyNumberFormat="0" applyFill="0" applyAlignment="0" applyProtection="0"/>
    <xf numFmtId="0" fontId="60" fillId="0" borderId="13" applyNumberFormat="0" applyFill="0" applyAlignment="0" applyProtection="0"/>
    <xf numFmtId="0" fontId="61" fillId="0" borderId="14" applyNumberFormat="0" applyFill="0" applyAlignment="0" applyProtection="0"/>
    <xf numFmtId="0" fontId="61" fillId="0" borderId="0" applyNumberFormat="0" applyFill="0" applyBorder="0" applyAlignment="0" applyProtection="0"/>
    <xf numFmtId="0" fontId="62" fillId="9" borderId="15" applyNumberFormat="0" applyAlignment="0" applyProtection="0">
      <alignment vertical="center"/>
    </xf>
    <xf numFmtId="0" fontId="63" fillId="10" borderId="16" applyNumberFormat="0" applyAlignment="0" applyProtection="0"/>
    <xf numFmtId="0" fontId="64" fillId="10" borderId="17" applyNumberFormat="0" applyAlignment="0" applyProtection="0"/>
    <xf numFmtId="0" fontId="65" fillId="11" borderId="18" applyNumberFormat="0" applyAlignment="0" applyProtection="0">
      <alignment vertical="center"/>
    </xf>
    <xf numFmtId="0" fontId="66" fillId="0" borderId="19" applyNumberFormat="0" applyFill="0" applyAlignment="0" applyProtection="0"/>
    <xf numFmtId="0" fontId="67" fillId="0" borderId="20" applyNumberFormat="0" applyFill="0" applyAlignment="0" applyProtection="0"/>
    <xf numFmtId="0" fontId="68" fillId="12" borderId="0" applyNumberFormat="0" applyBorder="0" applyAlignment="0" applyProtection="0"/>
    <xf numFmtId="0" fontId="69" fillId="13" borderId="0" applyNumberFormat="0" applyBorder="0" applyAlignment="0" applyProtection="0"/>
    <xf numFmtId="0" fontId="70" fillId="14" borderId="0" applyNumberFormat="0" applyBorder="0" applyAlignment="0" applyProtection="0"/>
    <xf numFmtId="0" fontId="71" fillId="15" borderId="0" applyNumberFormat="0" applyBorder="0" applyAlignment="0" applyProtection="0"/>
    <xf numFmtId="0" fontId="72" fillId="16" borderId="0" applyNumberFormat="0" applyBorder="0" applyAlignment="0" applyProtection="0"/>
    <xf numFmtId="0" fontId="72" fillId="17" borderId="0" applyNumberFormat="0" applyBorder="0" applyAlignment="0" applyProtection="0"/>
    <xf numFmtId="0" fontId="73" fillId="18" borderId="0" applyNumberFormat="0" applyBorder="0" applyAlignment="0" applyProtection="0"/>
    <xf numFmtId="0" fontId="71" fillId="19" borderId="0" applyNumberFormat="0" applyBorder="0" applyAlignment="0" applyProtection="0"/>
    <xf numFmtId="0" fontId="72" fillId="13" borderId="0" applyNumberFormat="0" applyBorder="0" applyAlignment="0" applyProtection="0"/>
    <xf numFmtId="0" fontId="72" fillId="20" borderId="0" applyNumberFormat="0" applyBorder="0" applyAlignment="0" applyProtection="0"/>
    <xf numFmtId="0" fontId="73" fillId="20" borderId="0" applyNumberFormat="0" applyBorder="0" applyAlignment="0" applyProtection="0"/>
    <xf numFmtId="0" fontId="71" fillId="21" borderId="0" applyNumberFormat="0" applyBorder="0" applyAlignment="0" applyProtection="0"/>
    <xf numFmtId="0" fontId="72" fillId="22" borderId="0" applyNumberFormat="0" applyBorder="0" applyAlignment="0" applyProtection="0"/>
    <xf numFmtId="0" fontId="72" fillId="23" borderId="0" applyNumberFormat="0" applyBorder="0" applyAlignment="0" applyProtection="0"/>
    <xf numFmtId="0" fontId="73" fillId="23" borderId="0" applyNumberFormat="0" applyBorder="0" applyAlignment="0" applyProtection="0"/>
    <xf numFmtId="0" fontId="71" fillId="24" borderId="0" applyNumberFormat="0" applyBorder="0" applyAlignment="0" applyProtection="0"/>
    <xf numFmtId="0" fontId="72" fillId="25" borderId="0" applyNumberFormat="0" applyBorder="0" applyAlignment="0" applyProtection="0"/>
    <xf numFmtId="0" fontId="72" fillId="25" borderId="0" applyNumberFormat="0" applyBorder="0" applyAlignment="0" applyProtection="0"/>
    <xf numFmtId="0" fontId="73" fillId="26" borderId="0" applyNumberFormat="0" applyBorder="0" applyAlignment="0" applyProtection="0"/>
    <xf numFmtId="0" fontId="71" fillId="27" borderId="0" applyNumberFormat="0" applyBorder="0" applyAlignment="0" applyProtection="0"/>
    <xf numFmtId="0" fontId="72" fillId="28" borderId="0" applyNumberFormat="0" applyBorder="0" applyAlignment="0" applyProtection="0"/>
    <xf numFmtId="0" fontId="72" fillId="17" borderId="0" applyNumberFormat="0" applyBorder="0" applyAlignment="0" applyProtection="0"/>
    <xf numFmtId="0" fontId="73" fillId="29" borderId="0" applyNumberFormat="0" applyBorder="0" applyAlignment="0" applyProtection="0"/>
    <xf numFmtId="0" fontId="71" fillId="30" borderId="0" applyNumberFormat="0" applyBorder="0" applyAlignment="0" applyProtection="0"/>
    <xf numFmtId="0" fontId="72" fillId="31" borderId="0" applyNumberFormat="0" applyBorder="0" applyAlignment="0" applyProtection="0"/>
    <xf numFmtId="0" fontId="72" fillId="32" borderId="0" applyNumberFormat="0" applyBorder="0" applyAlignment="0" applyProtection="0"/>
    <xf numFmtId="0" fontId="73" fillId="33" borderId="0" applyNumberFormat="0" applyBorder="0" applyAlignment="0" applyProtection="0"/>
    <xf numFmtId="0" fontId="72" fillId="16" borderId="0" applyNumberFormat="0" applyBorder="0" applyAlignment="0" applyProtection="0"/>
    <xf numFmtId="0" fontId="72" fillId="13" borderId="0" applyNumberFormat="0" applyBorder="0" applyAlignment="0" applyProtection="0"/>
    <xf numFmtId="0" fontId="72" fillId="22" borderId="0" applyNumberFormat="0" applyBorder="0" applyAlignment="0" applyProtection="0"/>
    <xf numFmtId="0" fontId="72" fillId="25" borderId="0" applyNumberFormat="0" applyBorder="0" applyAlignment="0" applyProtection="0"/>
    <xf numFmtId="0" fontId="72" fillId="28" borderId="0" applyNumberFormat="0" applyBorder="0" applyAlignment="0" applyProtection="0"/>
    <xf numFmtId="0" fontId="72" fillId="31" borderId="0" applyNumberFormat="0" applyBorder="0" applyAlignment="0" applyProtection="0"/>
    <xf numFmtId="0" fontId="72" fillId="16" borderId="0" applyNumberFormat="0" applyBorder="0" applyAlignment="0" applyProtection="0"/>
    <xf numFmtId="0" fontId="72" fillId="13" borderId="0" applyNumberFormat="0" applyBorder="0" applyAlignment="0" applyProtection="0"/>
    <xf numFmtId="0" fontId="72" fillId="22" borderId="0" applyNumberFormat="0" applyBorder="0" applyAlignment="0" applyProtection="0"/>
    <xf numFmtId="0" fontId="72" fillId="25" borderId="0" applyNumberFormat="0" applyBorder="0" applyAlignment="0" applyProtection="0"/>
    <xf numFmtId="0" fontId="72" fillId="28" borderId="0" applyNumberFormat="0" applyBorder="0" applyAlignment="0" applyProtection="0"/>
    <xf numFmtId="0" fontId="72" fillId="31" borderId="0" applyNumberFormat="0" applyBorder="0" applyAlignment="0" applyProtection="0"/>
    <xf numFmtId="0" fontId="72" fillId="17" borderId="0" applyNumberFormat="0" applyBorder="0" applyAlignment="0" applyProtection="0"/>
    <xf numFmtId="0" fontId="72" fillId="20" borderId="0" applyNumberFormat="0" applyBorder="0" applyAlignment="0" applyProtection="0"/>
    <xf numFmtId="0" fontId="72" fillId="23" borderId="0" applyNumberFormat="0" applyBorder="0" applyAlignment="0" applyProtection="0"/>
    <xf numFmtId="0" fontId="72" fillId="25" borderId="0" applyNumberFormat="0" applyBorder="0" applyAlignment="0" applyProtection="0"/>
    <xf numFmtId="0" fontId="72" fillId="17" borderId="0" applyNumberFormat="0" applyBorder="0" applyAlignment="0" applyProtection="0"/>
    <xf numFmtId="0" fontId="72" fillId="32" borderId="0" applyNumberFormat="0" applyBorder="0" applyAlignment="0" applyProtection="0"/>
    <xf numFmtId="0" fontId="72" fillId="17" borderId="0" applyNumberFormat="0" applyBorder="0" applyAlignment="0" applyProtection="0"/>
    <xf numFmtId="0" fontId="72" fillId="20" borderId="0" applyNumberFormat="0" applyBorder="0" applyAlignment="0" applyProtection="0"/>
    <xf numFmtId="0" fontId="72" fillId="23" borderId="0" applyNumberFormat="0" applyBorder="0" applyAlignment="0" applyProtection="0"/>
    <xf numFmtId="0" fontId="72" fillId="25" borderId="0" applyNumberFormat="0" applyBorder="0" applyAlignment="0" applyProtection="0"/>
    <xf numFmtId="0" fontId="72" fillId="17" borderId="0" applyNumberFormat="0" applyBorder="0" applyAlignment="0" applyProtection="0"/>
    <xf numFmtId="0" fontId="72" fillId="32" borderId="0" applyNumberFormat="0" applyBorder="0" applyAlignment="0" applyProtection="0"/>
    <xf numFmtId="0" fontId="73" fillId="18" borderId="0" applyNumberFormat="0" applyBorder="0" applyAlignment="0" applyProtection="0"/>
    <xf numFmtId="0" fontId="73" fillId="20" borderId="0" applyNumberFormat="0" applyBorder="0" applyAlignment="0" applyProtection="0"/>
    <xf numFmtId="0" fontId="73" fillId="23" borderId="0" applyNumberFormat="0" applyBorder="0" applyAlignment="0" applyProtection="0"/>
    <xf numFmtId="0" fontId="73" fillId="26" borderId="0" applyNumberFormat="0" applyBorder="0" applyAlignment="0" applyProtection="0"/>
    <xf numFmtId="0" fontId="73" fillId="29" borderId="0" applyNumberFormat="0" applyBorder="0" applyAlignment="0" applyProtection="0"/>
    <xf numFmtId="0" fontId="73" fillId="33" borderId="0" applyNumberFormat="0" applyBorder="0" applyAlignment="0" applyProtection="0"/>
    <xf numFmtId="0" fontId="73" fillId="18" borderId="0" applyNumberFormat="0" applyBorder="0" applyAlignment="0" applyProtection="0"/>
    <xf numFmtId="0" fontId="73" fillId="20" borderId="0" applyNumberFormat="0" applyBorder="0" applyAlignment="0" applyProtection="0"/>
    <xf numFmtId="0" fontId="73" fillId="23" borderId="0" applyNumberFormat="0" applyBorder="0" applyAlignment="0" applyProtection="0"/>
    <xf numFmtId="0" fontId="73" fillId="26" borderId="0" applyNumberFormat="0" applyBorder="0" applyAlignment="0" applyProtection="0"/>
    <xf numFmtId="0" fontId="73" fillId="29" borderId="0" applyNumberFormat="0" applyBorder="0" applyAlignment="0" applyProtection="0"/>
    <xf numFmtId="0" fontId="73" fillId="33" borderId="0" applyNumberFormat="0" applyBorder="0" applyAlignment="0" applyProtection="0"/>
    <xf numFmtId="0" fontId="55" fillId="0" borderId="0"/>
    <xf numFmtId="0" fontId="73" fillId="34" borderId="0" applyNumberFormat="0" applyBorder="0" applyAlignment="0" applyProtection="0"/>
    <xf numFmtId="0" fontId="73" fillId="35" borderId="0" applyNumberFormat="0" applyBorder="0" applyAlignment="0" applyProtection="0"/>
    <xf numFmtId="0" fontId="73" fillId="36" borderId="0" applyNumberFormat="0" applyBorder="0" applyAlignment="0" applyProtection="0"/>
    <xf numFmtId="0" fontId="73" fillId="26" borderId="0" applyNumberFormat="0" applyBorder="0" applyAlignment="0" applyProtection="0"/>
    <xf numFmtId="0" fontId="73" fillId="29" borderId="0" applyNumberFormat="0" applyBorder="0" applyAlignment="0" applyProtection="0"/>
    <xf numFmtId="0" fontId="73" fillId="37" borderId="0" applyNumberFormat="0" applyBorder="0" applyAlignment="0" applyProtection="0"/>
    <xf numFmtId="0" fontId="74" fillId="31" borderId="17" applyNumberFormat="0" applyAlignment="0" applyProtection="0"/>
    <xf numFmtId="0" fontId="75" fillId="9" borderId="15" applyNumberFormat="0" applyAlignment="0" applyProtection="0"/>
    <xf numFmtId="0" fontId="76" fillId="22" borderId="0" applyNumberFormat="0" applyBorder="0" applyAlignment="0" applyProtection="0"/>
    <xf numFmtId="0" fontId="77" fillId="0" borderId="21" applyNumberFormat="0" applyFill="0" applyAlignment="0" applyProtection="0"/>
    <xf numFmtId="0" fontId="78" fillId="0" borderId="22" applyNumberFormat="0" applyFill="0" applyAlignment="0" applyProtection="0"/>
    <xf numFmtId="0" fontId="79" fillId="0" borderId="23" applyNumberFormat="0" applyFill="0" applyAlignment="0" applyProtection="0"/>
    <xf numFmtId="0" fontId="79" fillId="0" borderId="0" applyNumberFormat="0" applyFill="0" applyBorder="0" applyAlignment="0" applyProtection="0"/>
    <xf numFmtId="0" fontId="55" fillId="0" borderId="0"/>
    <xf numFmtId="0" fontId="55" fillId="0" borderId="0"/>
    <xf numFmtId="0" fontId="80" fillId="0" borderId="0"/>
    <xf numFmtId="0" fontId="0" fillId="0" borderId="0"/>
    <xf numFmtId="0" fontId="81" fillId="0" borderId="0"/>
    <xf numFmtId="0" fontId="82" fillId="0" borderId="24" applyNumberFormat="0" applyFill="0" applyAlignment="0" applyProtection="0"/>
    <xf numFmtId="0" fontId="83" fillId="38" borderId="25" applyNumberFormat="0" applyAlignment="0" applyProtection="0"/>
    <xf numFmtId="0" fontId="84" fillId="11" borderId="18" applyNumberFormat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7" fillId="0" borderId="0"/>
    <xf numFmtId="0" fontId="55" fillId="0" borderId="0"/>
    <xf numFmtId="0" fontId="55" fillId="0" borderId="0"/>
    <xf numFmtId="0" fontId="81" fillId="0" borderId="0"/>
    <xf numFmtId="0" fontId="88" fillId="0" borderId="0"/>
    <xf numFmtId="0" fontId="5" fillId="0" borderId="0"/>
    <xf numFmtId="0" fontId="89" fillId="0" borderId="0"/>
    <xf numFmtId="0" fontId="89" fillId="0" borderId="0"/>
    <xf numFmtId="0" fontId="72" fillId="8" borderId="11" applyNumberFormat="0" applyFont="0" applyAlignment="0" applyProtection="0"/>
    <xf numFmtId="0" fontId="55" fillId="8" borderId="11" applyNumberFormat="0" applyFont="0" applyAlignment="0" applyProtection="0"/>
    <xf numFmtId="0" fontId="90" fillId="39" borderId="0" applyNumberFormat="0" applyBorder="0" applyAlignment="0" applyProtection="0"/>
    <xf numFmtId="0" fontId="91" fillId="0" borderId="0"/>
    <xf numFmtId="0" fontId="92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180" fontId="0" fillId="0" borderId="0" applyFont="0" applyFill="0" applyBorder="0" applyAlignment="0" applyProtection="0"/>
    <xf numFmtId="181" fontId="0" fillId="0" borderId="0" applyFont="0" applyFill="0" applyBorder="0" applyAlignment="0" applyProtection="0"/>
  </cellStyleXfs>
  <cellXfs count="291">
    <xf numFmtId="0" fontId="0" fillId="0" borderId="0" xfId="0"/>
    <xf numFmtId="0" fontId="1" fillId="0" borderId="0" xfId="114" applyFont="1" applyFill="1" applyProtection="1"/>
    <xf numFmtId="0" fontId="2" fillId="0" borderId="0" xfId="114" applyFont="1" applyFill="1" applyProtection="1"/>
    <xf numFmtId="0" fontId="3" fillId="0" borderId="0" xfId="114" applyFont="1" applyFill="1" applyProtection="1"/>
    <xf numFmtId="0" fontId="4" fillId="0" borderId="0" xfId="0" applyFont="1" applyProtection="1"/>
    <xf numFmtId="0" fontId="5" fillId="0" borderId="0" xfId="114" applyFont="1" applyFill="1" applyProtection="1"/>
    <xf numFmtId="0" fontId="6" fillId="0" borderId="0" xfId="114" applyFont="1" applyFill="1" applyProtection="1"/>
    <xf numFmtId="0" fontId="5" fillId="2" borderId="0" xfId="114" applyFont="1" applyFill="1" applyProtection="1"/>
    <xf numFmtId="0" fontId="5" fillId="0" borderId="0" xfId="114" applyFont="1" applyProtection="1"/>
    <xf numFmtId="0" fontId="1" fillId="3" borderId="0" xfId="114" applyFont="1" applyFill="1" applyProtection="1"/>
    <xf numFmtId="0" fontId="1" fillId="0" borderId="0" xfId="114" applyFont="1" applyAlignment="1" applyProtection="1">
      <alignment wrapText="1"/>
    </xf>
    <xf numFmtId="0" fontId="1" fillId="0" borderId="0" xfId="114" applyFont="1" applyAlignment="1" applyProtection="1">
      <alignment horizontal="center"/>
    </xf>
    <xf numFmtId="0" fontId="7" fillId="2" borderId="0" xfId="114" applyFont="1" applyFill="1" applyAlignment="1" applyProtection="1">
      <alignment horizontal="center"/>
    </xf>
    <xf numFmtId="0" fontId="7" fillId="0" borderId="0" xfId="114" applyFont="1" applyFill="1" applyAlignment="1" applyProtection="1">
      <alignment horizontal="center"/>
    </xf>
    <xf numFmtId="0" fontId="7" fillId="2" borderId="0" xfId="114" applyFont="1" applyFill="1" applyProtection="1"/>
    <xf numFmtId="0" fontId="1" fillId="0" borderId="0" xfId="114" applyFont="1" applyProtection="1"/>
    <xf numFmtId="0" fontId="2" fillId="0" borderId="0" xfId="114" applyFont="1" applyProtection="1"/>
    <xf numFmtId="0" fontId="8" fillId="0" borderId="0" xfId="114" applyFont="1" applyFill="1" applyAlignment="1" applyProtection="1">
      <alignment horizontal="center" wrapText="1"/>
    </xf>
    <xf numFmtId="0" fontId="9" fillId="2" borderId="0" xfId="114" applyFont="1" applyFill="1" applyAlignment="1" applyProtection="1">
      <alignment horizontal="center" wrapText="1"/>
    </xf>
    <xf numFmtId="0" fontId="10" fillId="0" borderId="0" xfId="114" applyFont="1" applyFill="1" applyAlignment="1" applyProtection="1">
      <alignment horizontal="center" wrapText="1"/>
    </xf>
    <xf numFmtId="182" fontId="1" fillId="0" borderId="0" xfId="114" applyNumberFormat="1" applyFont="1" applyProtection="1"/>
    <xf numFmtId="0" fontId="10" fillId="0" borderId="1" xfId="114" applyFont="1" applyFill="1" applyBorder="1" applyAlignment="1" applyProtection="1">
      <alignment horizontal="center" wrapText="1"/>
    </xf>
    <xf numFmtId="183" fontId="9" fillId="2" borderId="0" xfId="114" applyNumberFormat="1" applyFont="1" applyFill="1" applyBorder="1" applyAlignment="1" applyProtection="1">
      <alignment horizontal="center" wrapText="1"/>
    </xf>
    <xf numFmtId="39" fontId="11" fillId="4" borderId="0" xfId="0" applyNumberFormat="1" applyFont="1" applyFill="1" applyBorder="1" applyAlignment="1">
      <alignment horizontal="right" vertical="center" wrapText="1"/>
    </xf>
    <xf numFmtId="2" fontId="7" fillId="4" borderId="0" xfId="114" applyNumberFormat="1" applyFont="1" applyFill="1" applyProtection="1"/>
    <xf numFmtId="2" fontId="1" fillId="4" borderId="0" xfId="114" applyNumberFormat="1" applyFont="1" applyFill="1" applyProtection="1"/>
    <xf numFmtId="183" fontId="10" fillId="0" borderId="0" xfId="116" applyNumberFormat="1" applyFont="1" applyAlignment="1" applyProtection="1">
      <alignment horizontal="center"/>
    </xf>
    <xf numFmtId="2" fontId="1" fillId="0" borderId="0" xfId="114" applyNumberFormat="1" applyFont="1" applyFill="1" applyProtection="1"/>
    <xf numFmtId="184" fontId="12" fillId="0" borderId="0" xfId="103" applyNumberFormat="1" applyFont="1" applyBorder="1" applyAlignment="1">
      <alignment vertical="center" wrapText="1"/>
    </xf>
    <xf numFmtId="182" fontId="1" fillId="0" borderId="0" xfId="114" applyNumberFormat="1" applyFont="1" applyFill="1" applyBorder="1" applyProtection="1"/>
    <xf numFmtId="183" fontId="10" fillId="0" borderId="0" xfId="116" applyNumberFormat="1" applyFont="1" applyFill="1" applyAlignment="1" applyProtection="1">
      <alignment horizontal="center"/>
    </xf>
    <xf numFmtId="0" fontId="13" fillId="0" borderId="2" xfId="114" applyFont="1" applyFill="1" applyBorder="1" applyAlignment="1" applyProtection="1">
      <alignment horizontal="center" vertical="center" wrapText="1"/>
    </xf>
    <xf numFmtId="0" fontId="14" fillId="0" borderId="2" xfId="114" applyFont="1" applyFill="1" applyBorder="1" applyAlignment="1" applyProtection="1">
      <alignment horizontal="center" vertical="center" wrapText="1"/>
    </xf>
    <xf numFmtId="0" fontId="8" fillId="0" borderId="2" xfId="114" applyFont="1" applyFill="1" applyBorder="1" applyAlignment="1" applyProtection="1">
      <alignment horizontal="center" vertical="center"/>
    </xf>
    <xf numFmtId="0" fontId="4" fillId="2" borderId="2" xfId="114" applyFont="1" applyFill="1" applyBorder="1" applyAlignment="1" applyProtection="1">
      <alignment horizontal="center" vertical="center" wrapText="1"/>
    </xf>
    <xf numFmtId="0" fontId="4" fillId="0" borderId="3" xfId="114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Continuous" vertical="center" wrapText="1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4" xfId="114" applyFont="1" applyFill="1" applyBorder="1" applyAlignment="1" applyProtection="1">
      <alignment horizontal="center" vertical="center" wrapText="1"/>
    </xf>
    <xf numFmtId="0" fontId="4" fillId="0" borderId="2" xfId="114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Continuous" vertical="center" wrapText="1"/>
    </xf>
    <xf numFmtId="0" fontId="4" fillId="0" borderId="2" xfId="114" applyFont="1" applyFill="1" applyBorder="1" applyAlignment="1" applyProtection="1">
      <alignment horizontal="centerContinuous" vertical="center" wrapText="1"/>
    </xf>
    <xf numFmtId="0" fontId="4" fillId="0" borderId="2" xfId="114" applyFont="1" applyBorder="1" applyAlignment="1" applyProtection="1">
      <alignment horizontal="center" vertical="top" wrapText="1"/>
    </xf>
    <xf numFmtId="49" fontId="4" fillId="2" borderId="2" xfId="114" applyNumberFormat="1" applyFont="1" applyFill="1" applyBorder="1" applyAlignment="1" applyProtection="1">
      <alignment horizontal="center" vertical="top" wrapText="1"/>
    </xf>
    <xf numFmtId="49" fontId="4" fillId="0" borderId="2" xfId="114" applyNumberFormat="1" applyFont="1" applyFill="1" applyBorder="1" applyAlignment="1" applyProtection="1">
      <alignment horizontal="center" vertical="top" wrapText="1"/>
    </xf>
    <xf numFmtId="49" fontId="4" fillId="0" borderId="2" xfId="114" applyNumberFormat="1" applyFont="1" applyBorder="1" applyAlignment="1" applyProtection="1">
      <alignment horizontal="center" vertical="top" wrapText="1"/>
    </xf>
    <xf numFmtId="0" fontId="15" fillId="0" borderId="0" xfId="0" applyFont="1" applyProtection="1"/>
    <xf numFmtId="49" fontId="14" fillId="0" borderId="2" xfId="114" applyNumberFormat="1" applyFont="1" applyFill="1" applyBorder="1" applyAlignment="1" applyProtection="1">
      <alignment horizontal="center"/>
    </xf>
    <xf numFmtId="0" fontId="8" fillId="0" borderId="2" xfId="114" applyFont="1" applyFill="1" applyBorder="1" applyAlignment="1" applyProtection="1">
      <alignment horizontal="left" wrapText="1"/>
    </xf>
    <xf numFmtId="183" fontId="8" fillId="0" borderId="2" xfId="114" applyNumberFormat="1" applyFont="1" applyFill="1" applyBorder="1" applyAlignment="1" applyProtection="1">
      <alignment horizontal="center"/>
    </xf>
    <xf numFmtId="185" fontId="8" fillId="0" borderId="2" xfId="3" applyNumberFormat="1" applyFont="1" applyFill="1" applyBorder="1" applyAlignment="1" applyProtection="1">
      <alignment horizontal="center"/>
    </xf>
    <xf numFmtId="49" fontId="16" fillId="0" borderId="2" xfId="0" applyNumberFormat="1" applyFont="1" applyFill="1" applyBorder="1" applyAlignment="1">
      <alignment horizontal="center" vertical="center"/>
    </xf>
    <xf numFmtId="0" fontId="17" fillId="0" borderId="2" xfId="114" applyFont="1" applyFill="1" applyBorder="1" applyAlignment="1" applyProtection="1">
      <alignment vertical="center" wrapText="1"/>
    </xf>
    <xf numFmtId="183" fontId="18" fillId="0" borderId="2" xfId="114" applyNumberFormat="1" applyFont="1" applyFill="1" applyBorder="1" applyAlignment="1" applyProtection="1">
      <alignment horizontal="center"/>
    </xf>
    <xf numFmtId="185" fontId="18" fillId="0" borderId="2" xfId="3" applyNumberFormat="1" applyFont="1" applyFill="1" applyBorder="1" applyAlignment="1" applyProtection="1">
      <alignment horizontal="center"/>
    </xf>
    <xf numFmtId="0" fontId="19" fillId="0" borderId="0" xfId="114" applyFont="1" applyFill="1" applyProtection="1"/>
    <xf numFmtId="0" fontId="8" fillId="0" borderId="2" xfId="114" applyFont="1" applyFill="1" applyBorder="1" applyAlignment="1" applyProtection="1">
      <alignment horizontal="left"/>
    </xf>
    <xf numFmtId="49" fontId="14" fillId="0" borderId="2" xfId="114" applyNumberFormat="1" applyFont="1" applyFill="1" applyBorder="1" applyAlignment="1" applyProtection="1">
      <alignment horizontal="center" vertical="center"/>
    </xf>
    <xf numFmtId="0" fontId="8" fillId="0" borderId="2" xfId="114" applyFont="1" applyFill="1" applyBorder="1" applyAlignment="1" applyProtection="1">
      <alignment horizontal="left" vertical="center" wrapText="1"/>
    </xf>
    <xf numFmtId="0" fontId="20" fillId="0" borderId="2" xfId="0" applyNumberFormat="1" applyFont="1" applyFill="1" applyBorder="1" applyAlignment="1" applyProtection="1">
      <alignment horizontal="center" vertical="center"/>
      <protection hidden="1"/>
    </xf>
    <xf numFmtId="0" fontId="21" fillId="0" borderId="0" xfId="114" applyFont="1" applyFill="1" applyProtection="1"/>
    <xf numFmtId="0" fontId="20" fillId="4" borderId="2" xfId="0" applyNumberFormat="1" applyFont="1" applyFill="1" applyBorder="1" applyAlignment="1" applyProtection="1">
      <alignment horizontal="center" vertical="center"/>
      <protection hidden="1"/>
    </xf>
    <xf numFmtId="49" fontId="22" fillId="0" borderId="2" xfId="114" applyNumberFormat="1" applyFont="1" applyFill="1" applyBorder="1" applyAlignment="1" applyProtection="1">
      <alignment horizontal="center"/>
    </xf>
    <xf numFmtId="0" fontId="23" fillId="0" borderId="2" xfId="114" applyFont="1" applyFill="1" applyBorder="1" applyAlignment="1" applyProtection="1">
      <alignment horizontal="left" vertical="center" wrapText="1"/>
    </xf>
    <xf numFmtId="49" fontId="22" fillId="0" borderId="2" xfId="114" applyNumberFormat="1" applyFont="1" applyFill="1" applyBorder="1" applyAlignment="1" applyProtection="1">
      <alignment horizontal="center" vertical="center" wrapText="1"/>
    </xf>
    <xf numFmtId="49" fontId="22" fillId="2" borderId="2" xfId="114" applyNumberFormat="1" applyFont="1" applyFill="1" applyBorder="1" applyAlignment="1" applyProtection="1">
      <alignment horizontal="center" vertical="center" wrapText="1"/>
    </xf>
    <xf numFmtId="0" fontId="23" fillId="2" borderId="2" xfId="114" applyFont="1" applyFill="1" applyBorder="1" applyAlignment="1" applyProtection="1">
      <alignment horizontal="left" vertical="center" wrapText="1"/>
    </xf>
    <xf numFmtId="183" fontId="8" fillId="2" borderId="2" xfId="114" applyNumberFormat="1" applyFont="1" applyFill="1" applyBorder="1" applyAlignment="1" applyProtection="1">
      <alignment horizontal="center"/>
    </xf>
    <xf numFmtId="0" fontId="24" fillId="2" borderId="0" xfId="114" applyFont="1" applyFill="1" applyProtection="1"/>
    <xf numFmtId="0" fontId="19" fillId="2" borderId="0" xfId="114" applyFont="1" applyFill="1" applyProtection="1"/>
    <xf numFmtId="49" fontId="25" fillId="0" borderId="2" xfId="114" applyNumberFormat="1" applyFont="1" applyFill="1" applyBorder="1" applyAlignment="1" applyProtection="1">
      <alignment horizontal="center" vertical="center" wrapText="1"/>
    </xf>
    <xf numFmtId="0" fontId="17" fillId="0" borderId="2" xfId="114" applyFont="1" applyFill="1" applyBorder="1" applyAlignment="1" applyProtection="1">
      <alignment horizontal="left" vertical="center" wrapText="1"/>
    </xf>
    <xf numFmtId="0" fontId="24" fillId="0" borderId="0" xfId="114" applyFont="1" applyFill="1" applyProtection="1"/>
    <xf numFmtId="183" fontId="18" fillId="4" borderId="2" xfId="114" applyNumberFormat="1" applyFont="1" applyFill="1" applyBorder="1" applyAlignment="1" applyProtection="1">
      <alignment horizontal="center"/>
    </xf>
    <xf numFmtId="49" fontId="22" fillId="3" borderId="2" xfId="114" applyNumberFormat="1" applyFont="1" applyFill="1" applyBorder="1" applyAlignment="1" applyProtection="1">
      <alignment horizontal="center"/>
    </xf>
    <xf numFmtId="0" fontId="23" fillId="3" borderId="2" xfId="114" applyFont="1" applyFill="1" applyBorder="1" applyAlignment="1" applyProtection="1">
      <alignment horizontal="center" vertical="center" wrapText="1"/>
    </xf>
    <xf numFmtId="183" fontId="23" fillId="3" borderId="2" xfId="114" applyNumberFormat="1" applyFont="1" applyFill="1" applyBorder="1" applyAlignment="1" applyProtection="1">
      <alignment horizontal="center" vertical="center" wrapText="1"/>
    </xf>
    <xf numFmtId="185" fontId="23" fillId="3" borderId="2" xfId="3" applyNumberFormat="1" applyFont="1" applyFill="1" applyBorder="1" applyAlignment="1" applyProtection="1">
      <alignment horizontal="center" vertical="center" wrapText="1"/>
    </xf>
    <xf numFmtId="0" fontId="19" fillId="0" borderId="0" xfId="114" applyFont="1" applyProtection="1"/>
    <xf numFmtId="183" fontId="19" fillId="0" borderId="0" xfId="114" applyNumberFormat="1" applyFont="1" applyProtection="1"/>
    <xf numFmtId="49" fontId="26" fillId="0" borderId="2" xfId="114" applyNumberFormat="1" applyFont="1" applyFill="1" applyBorder="1" applyAlignment="1" applyProtection="1">
      <alignment horizontal="center" vertical="center" wrapText="1"/>
    </xf>
    <xf numFmtId="185" fontId="27" fillId="4" borderId="2" xfId="3" applyNumberFormat="1" applyFont="1" applyFill="1" applyBorder="1" applyAlignment="1" applyProtection="1">
      <alignment horizontal="center" vertical="center" wrapText="1"/>
    </xf>
    <xf numFmtId="185" fontId="28" fillId="4" borderId="2" xfId="3" applyNumberFormat="1" applyFont="1" applyFill="1" applyBorder="1" applyAlignment="1" applyProtection="1">
      <alignment horizontal="center" vertical="center" wrapText="1"/>
    </xf>
    <xf numFmtId="185" fontId="27" fillId="4" borderId="2" xfId="3" applyNumberFormat="1" applyFont="1" applyFill="1" applyBorder="1" applyAlignment="1" applyProtection="1">
      <alignment horizontal="center" wrapText="1"/>
    </xf>
    <xf numFmtId="185" fontId="28" fillId="4" borderId="2" xfId="3" applyNumberFormat="1" applyFont="1" applyFill="1" applyBorder="1" applyAlignment="1" applyProtection="1">
      <alignment horizontal="center" wrapText="1"/>
    </xf>
    <xf numFmtId="49" fontId="22" fillId="5" borderId="2" xfId="114" applyNumberFormat="1" applyFont="1" applyFill="1" applyBorder="1" applyAlignment="1" applyProtection="1">
      <alignment horizontal="center"/>
    </xf>
    <xf numFmtId="0" fontId="23" fillId="5" borderId="2" xfId="114" applyFont="1" applyFill="1" applyBorder="1" applyAlignment="1" applyProtection="1">
      <alignment horizontal="center" vertical="center" wrapText="1"/>
    </xf>
    <xf numFmtId="183" fontId="29" fillId="5" borderId="2" xfId="114" applyNumberFormat="1" applyFont="1" applyFill="1" applyBorder="1" applyAlignment="1" applyProtection="1">
      <alignment horizontal="center"/>
    </xf>
    <xf numFmtId="185" fontId="29" fillId="5" borderId="2" xfId="3" applyNumberFormat="1" applyFont="1" applyFill="1" applyBorder="1" applyAlignment="1" applyProtection="1">
      <alignment horizontal="center"/>
    </xf>
    <xf numFmtId="49" fontId="22" fillId="0" borderId="2" xfId="114" applyNumberFormat="1" applyFont="1" applyBorder="1" applyAlignment="1" applyProtection="1">
      <alignment horizontal="center"/>
    </xf>
    <xf numFmtId="0" fontId="23" fillId="0" borderId="2" xfId="114" applyFont="1" applyBorder="1" applyAlignment="1" applyProtection="1">
      <alignment horizontal="center" vertical="center" wrapText="1"/>
    </xf>
    <xf numFmtId="183" fontId="8" fillId="2" borderId="2" xfId="0" applyNumberFormat="1" applyFont="1" applyFill="1" applyBorder="1" applyAlignment="1" applyProtection="1">
      <alignment horizontal="center"/>
    </xf>
    <xf numFmtId="183" fontId="23" fillId="2" borderId="2" xfId="114" applyNumberFormat="1" applyFont="1" applyFill="1" applyBorder="1" applyAlignment="1" applyProtection="1">
      <alignment horizontal="center"/>
    </xf>
    <xf numFmtId="183" fontId="23" fillId="0" borderId="2" xfId="114" applyNumberFormat="1" applyFont="1" applyBorder="1" applyAlignment="1" applyProtection="1">
      <alignment horizontal="center"/>
    </xf>
    <xf numFmtId="183" fontId="23" fillId="0" borderId="2" xfId="114" applyNumberFormat="1" applyFont="1" applyFill="1" applyBorder="1" applyAlignment="1" applyProtection="1">
      <alignment horizontal="center"/>
    </xf>
    <xf numFmtId="183" fontId="30" fillId="0" borderId="2" xfId="114" applyNumberFormat="1" applyFont="1" applyBorder="1" applyAlignment="1" applyProtection="1">
      <alignment horizontal="center"/>
    </xf>
    <xf numFmtId="0" fontId="16" fillId="0" borderId="2" xfId="0" applyFont="1" applyFill="1" applyBorder="1" applyAlignment="1" applyProtection="1">
      <alignment horizontal="center"/>
    </xf>
    <xf numFmtId="0" fontId="8" fillId="0" borderId="2" xfId="0" applyFont="1" applyFill="1" applyBorder="1" applyAlignment="1" applyProtection="1">
      <alignment horizontal="centerContinuous" vertical="center" wrapText="1"/>
    </xf>
    <xf numFmtId="183" fontId="31" fillId="2" borderId="2" xfId="114" applyNumberFormat="1" applyFont="1" applyFill="1" applyBorder="1" applyAlignment="1" applyProtection="1">
      <alignment horizontal="center"/>
    </xf>
    <xf numFmtId="183" fontId="31" fillId="0" borderId="2" xfId="114" applyNumberFormat="1" applyFont="1" applyBorder="1" applyAlignment="1" applyProtection="1">
      <alignment horizontal="center"/>
    </xf>
    <xf numFmtId="183" fontId="31" fillId="0" borderId="2" xfId="114" applyNumberFormat="1" applyFont="1" applyFill="1" applyBorder="1" applyAlignment="1" applyProtection="1">
      <alignment horizontal="center"/>
    </xf>
    <xf numFmtId="183" fontId="18" fillId="0" borderId="2" xfId="114" applyNumberFormat="1" applyFont="1" applyBorder="1" applyAlignment="1" applyProtection="1">
      <alignment horizontal="center"/>
    </xf>
    <xf numFmtId="0" fontId="14" fillId="0" borderId="2" xfId="0" applyFont="1" applyFill="1" applyBorder="1" applyAlignment="1" applyProtection="1">
      <alignment horizontal="center"/>
    </xf>
    <xf numFmtId="0" fontId="8" fillId="0" borderId="2" xfId="0" applyFont="1" applyFill="1" applyBorder="1" applyAlignment="1" applyProtection="1">
      <alignment vertical="center" wrapText="1"/>
    </xf>
    <xf numFmtId="0" fontId="8" fillId="0" borderId="2" xfId="0" applyFont="1" applyFill="1" applyBorder="1" applyAlignment="1" applyProtection="1">
      <alignment horizontal="left" vertical="center" wrapText="1"/>
    </xf>
    <xf numFmtId="183" fontId="31" fillId="2" borderId="2" xfId="114" applyNumberFormat="1" applyFont="1" applyFill="1" applyBorder="1" applyAlignment="1" applyProtection="1">
      <alignment horizontal="center"/>
      <protection locked="0"/>
    </xf>
    <xf numFmtId="183" fontId="31" fillId="0" borderId="2" xfId="114" applyNumberFormat="1" applyFont="1" applyBorder="1" applyAlignment="1" applyProtection="1">
      <alignment horizontal="center"/>
      <protection locked="0"/>
    </xf>
    <xf numFmtId="183" fontId="31" fillId="0" borderId="2" xfId="114" applyNumberFormat="1" applyFont="1" applyFill="1" applyBorder="1" applyAlignment="1" applyProtection="1">
      <alignment horizontal="center"/>
      <protection locked="0"/>
    </xf>
    <xf numFmtId="0" fontId="31" fillId="0" borderId="2" xfId="0" applyFont="1" applyFill="1" applyBorder="1" applyAlignment="1" applyProtection="1">
      <alignment horizontal="left" vertical="center" wrapText="1"/>
    </xf>
    <xf numFmtId="0" fontId="18" fillId="0" borderId="2" xfId="0" applyFont="1" applyFill="1" applyBorder="1" applyAlignment="1" applyProtection="1">
      <alignment vertical="center" wrapText="1"/>
    </xf>
    <xf numFmtId="0" fontId="31" fillId="0" borderId="2" xfId="0" applyFont="1" applyFill="1" applyBorder="1" applyAlignment="1" applyProtection="1">
      <alignment vertical="center" wrapText="1"/>
    </xf>
    <xf numFmtId="0" fontId="8" fillId="0" borderId="2" xfId="0" applyFont="1" applyFill="1" applyBorder="1" applyAlignment="1" applyProtection="1">
      <alignment horizontal="center" vertical="center" wrapText="1"/>
    </xf>
    <xf numFmtId="49" fontId="26" fillId="2" borderId="2" xfId="114" applyNumberFormat="1" applyFont="1" applyFill="1" applyBorder="1" applyAlignment="1" applyProtection="1">
      <alignment horizontal="center"/>
    </xf>
    <xf numFmtId="0" fontId="8" fillId="2" borderId="2" xfId="0" applyFont="1" applyFill="1" applyBorder="1" applyAlignment="1" applyProtection="1"/>
    <xf numFmtId="185" fontId="29" fillId="4" borderId="2" xfId="3" applyNumberFormat="1" applyFont="1" applyFill="1" applyBorder="1" applyAlignment="1" applyProtection="1">
      <alignment horizontal="center"/>
    </xf>
    <xf numFmtId="0" fontId="16" fillId="2" borderId="2" xfId="114" applyFont="1" applyFill="1" applyBorder="1" applyAlignment="1" applyProtection="1">
      <alignment horizontal="center" vertical="center"/>
      <protection locked="0"/>
    </xf>
    <xf numFmtId="0" fontId="18" fillId="2" borderId="2" xfId="0" applyNumberFormat="1" applyFont="1" applyFill="1" applyBorder="1" applyAlignment="1">
      <alignment horizontal="left" vertical="center" wrapText="1"/>
    </xf>
    <xf numFmtId="183" fontId="17" fillId="2" borderId="2" xfId="0" applyNumberFormat="1" applyFont="1" applyFill="1" applyBorder="1" applyAlignment="1">
      <alignment horizontal="center"/>
    </xf>
    <xf numFmtId="185" fontId="28" fillId="4" borderId="2" xfId="3" applyNumberFormat="1" applyFont="1" applyFill="1" applyBorder="1" applyAlignment="1" applyProtection="1">
      <alignment horizontal="center"/>
    </xf>
    <xf numFmtId="0" fontId="16" fillId="0" borderId="2" xfId="114" applyFont="1" applyFill="1" applyBorder="1" applyProtection="1">
      <protection locked="0"/>
    </xf>
    <xf numFmtId="0" fontId="18" fillId="0" borderId="2" xfId="0" applyNumberFormat="1" applyFont="1" applyFill="1" applyBorder="1" applyAlignment="1">
      <alignment horizontal="left" vertical="center" wrapText="1"/>
    </xf>
    <xf numFmtId="183" fontId="17" fillId="0" borderId="2" xfId="0" applyNumberFormat="1" applyFont="1" applyFill="1" applyBorder="1" applyAlignment="1">
      <alignment horizontal="center"/>
    </xf>
    <xf numFmtId="183" fontId="32" fillId="5" borderId="2" xfId="114" applyNumberFormat="1" applyFont="1" applyFill="1" applyBorder="1" applyAlignment="1" applyProtection="1">
      <alignment horizontal="right"/>
    </xf>
    <xf numFmtId="183" fontId="29" fillId="5" borderId="2" xfId="114" applyNumberFormat="1" applyFont="1" applyFill="1" applyBorder="1" applyAlignment="1" applyProtection="1">
      <alignment horizontal="left"/>
    </xf>
    <xf numFmtId="183" fontId="23" fillId="5" borderId="2" xfId="114" applyNumberFormat="1" applyFont="1" applyFill="1" applyBorder="1" applyAlignment="1" applyProtection="1">
      <alignment horizontal="center" wrapText="1"/>
    </xf>
    <xf numFmtId="182" fontId="10" fillId="0" borderId="0" xfId="114" applyNumberFormat="1" applyFont="1" applyBorder="1" applyAlignment="1" applyProtection="1">
      <alignment horizontal="center" vertical="center" wrapText="1"/>
    </xf>
    <xf numFmtId="182" fontId="33" fillId="0" borderId="0" xfId="0" applyNumberFormat="1" applyFont="1" applyBorder="1" applyAlignment="1">
      <alignment horizontal="center" vertical="center"/>
    </xf>
    <xf numFmtId="4" fontId="9" fillId="2" borderId="0" xfId="114" applyNumberFormat="1" applyFont="1" applyFill="1" applyBorder="1" applyAlignment="1" applyProtection="1">
      <alignment horizontal="centerContinuous" vertical="center"/>
    </xf>
    <xf numFmtId="4" fontId="9" fillId="0" borderId="0" xfId="114" applyNumberFormat="1" applyFont="1" applyFill="1" applyBorder="1" applyAlignment="1" applyProtection="1">
      <alignment horizontal="centerContinuous" vertical="center"/>
    </xf>
    <xf numFmtId="4" fontId="10" fillId="0" borderId="0" xfId="114" applyNumberFormat="1" applyFont="1" applyBorder="1" applyAlignment="1" applyProtection="1">
      <alignment horizontal="centerContinuous" vertical="center"/>
    </xf>
    <xf numFmtId="4" fontId="1" fillId="0" borderId="0" xfId="114" applyNumberFormat="1" applyFont="1" applyBorder="1" applyAlignment="1" applyProtection="1">
      <alignment horizontal="centerContinuous" vertical="center"/>
    </xf>
    <xf numFmtId="4" fontId="1" fillId="0" borderId="0" xfId="114" applyNumberFormat="1" applyFont="1" applyFill="1" applyBorder="1" applyAlignment="1" applyProtection="1">
      <alignment horizontal="centerContinuous" vertical="center"/>
    </xf>
    <xf numFmtId="4" fontId="1" fillId="0" borderId="0" xfId="114" applyNumberFormat="1" applyFont="1" applyFill="1" applyProtection="1"/>
    <xf numFmtId="4" fontId="34" fillId="0" borderId="0" xfId="114" applyNumberFormat="1" applyFont="1" applyFill="1" applyProtection="1"/>
    <xf numFmtId="4" fontId="1" fillId="0" borderId="0" xfId="114" applyNumberFormat="1" applyFont="1" applyProtection="1"/>
    <xf numFmtId="182" fontId="1" fillId="0" borderId="0" xfId="114" applyNumberFormat="1" applyFont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vertical="center"/>
    </xf>
    <xf numFmtId="4" fontId="7" fillId="2" borderId="0" xfId="114" applyNumberFormat="1" applyFont="1" applyFill="1" applyBorder="1" applyAlignment="1" applyProtection="1">
      <alignment horizontal="centerContinuous" vertical="center"/>
    </xf>
    <xf numFmtId="4" fontId="7" fillId="0" borderId="0" xfId="114" applyNumberFormat="1" applyFont="1" applyFill="1" applyBorder="1" applyAlignment="1" applyProtection="1">
      <alignment horizontal="centerContinuous" vertical="center"/>
    </xf>
    <xf numFmtId="182" fontId="1" fillId="0" borderId="0" xfId="114" applyNumberFormat="1" applyFont="1" applyBorder="1" applyAlignment="1" applyProtection="1">
      <alignment wrapText="1"/>
    </xf>
    <xf numFmtId="182" fontId="1" fillId="0" borderId="0" xfId="114" applyNumberFormat="1" applyFont="1" applyBorder="1" applyAlignment="1" applyProtection="1">
      <alignment horizontal="center"/>
    </xf>
    <xf numFmtId="182" fontId="7" fillId="2" borderId="0" xfId="114" applyNumberFormat="1" applyFont="1" applyFill="1" applyBorder="1" applyAlignment="1" applyProtection="1">
      <alignment horizontal="center" vertical="center" wrapText="1"/>
    </xf>
    <xf numFmtId="182" fontId="7" fillId="0" borderId="0" xfId="114" applyNumberFormat="1" applyFont="1" applyFill="1" applyBorder="1" applyAlignment="1" applyProtection="1">
      <alignment horizontal="center" vertical="center" wrapText="1"/>
    </xf>
    <xf numFmtId="2" fontId="35" fillId="2" borderId="0" xfId="0" applyNumberFormat="1" applyFont="1" applyFill="1" applyBorder="1" applyAlignment="1">
      <alignment horizontal="right"/>
    </xf>
    <xf numFmtId="182" fontId="1" fillId="0" borderId="0" xfId="114" applyNumberFormat="1" applyFont="1" applyBorder="1" applyProtection="1"/>
    <xf numFmtId="0" fontId="1" fillId="0" borderId="0" xfId="114" applyFont="1" applyBorder="1" applyProtection="1"/>
    <xf numFmtId="4" fontId="1" fillId="0" borderId="0" xfId="114" applyNumberFormat="1" applyFont="1" applyFill="1" applyBorder="1" applyProtection="1"/>
    <xf numFmtId="0" fontId="1" fillId="0" borderId="0" xfId="114" applyFont="1" applyFill="1" applyBorder="1" applyProtection="1"/>
    <xf numFmtId="0" fontId="34" fillId="0" borderId="0" xfId="114" applyFont="1" applyFill="1" applyProtection="1"/>
    <xf numFmtId="0" fontId="14" fillId="0" borderId="0" xfId="0" applyFont="1" applyFill="1" applyBorder="1" applyAlignment="1" applyProtection="1">
      <alignment vertical="center"/>
    </xf>
    <xf numFmtId="182" fontId="7" fillId="2" borderId="0" xfId="114" applyNumberFormat="1" applyFont="1" applyFill="1" applyBorder="1" applyAlignment="1" applyProtection="1">
      <alignment horizontal="center"/>
    </xf>
    <xf numFmtId="182" fontId="7" fillId="0" borderId="0" xfId="114" applyNumberFormat="1" applyFont="1" applyFill="1" applyBorder="1" applyAlignment="1" applyProtection="1">
      <alignment horizontal="center"/>
    </xf>
    <xf numFmtId="182" fontId="7" fillId="0" borderId="0" xfId="114" applyNumberFormat="1" applyFont="1" applyBorder="1" applyProtection="1"/>
    <xf numFmtId="183" fontId="1" fillId="0" borderId="0" xfId="114" applyNumberFormat="1" applyFont="1" applyFill="1" applyBorder="1" applyProtection="1"/>
    <xf numFmtId="182" fontId="7" fillId="2" borderId="0" xfId="114" applyNumberFormat="1" applyFont="1" applyFill="1" applyBorder="1" applyProtection="1"/>
    <xf numFmtId="182" fontId="1" fillId="0" borderId="0" xfId="114" applyNumberFormat="1" applyFont="1" applyAlignment="1" applyProtection="1">
      <alignment wrapText="1"/>
    </xf>
    <xf numFmtId="182" fontId="1" fillId="0" borderId="0" xfId="114" applyNumberFormat="1" applyFont="1" applyAlignment="1" applyProtection="1">
      <alignment horizontal="center"/>
    </xf>
    <xf numFmtId="182" fontId="7" fillId="2" borderId="0" xfId="114" applyNumberFormat="1" applyFont="1" applyFill="1" applyAlignment="1" applyProtection="1">
      <alignment horizontal="center"/>
    </xf>
    <xf numFmtId="182" fontId="7" fillId="0" borderId="0" xfId="114" applyNumberFormat="1" applyFont="1" applyFill="1" applyAlignment="1" applyProtection="1">
      <alignment horizontal="center"/>
    </xf>
    <xf numFmtId="182" fontId="7" fillId="2" borderId="0" xfId="114" applyNumberFormat="1" applyFont="1" applyFill="1" applyProtection="1"/>
    <xf numFmtId="0" fontId="36" fillId="0" borderId="0" xfId="114" applyFont="1" applyAlignment="1" applyProtection="1"/>
    <xf numFmtId="0" fontId="37" fillId="0" borderId="0" xfId="114" applyFont="1" applyFill="1" applyAlignment="1" applyProtection="1"/>
    <xf numFmtId="0" fontId="38" fillId="0" borderId="0" xfId="115" applyFont="1" applyAlignment="1" applyProtection="1"/>
    <xf numFmtId="0" fontId="39" fillId="0" borderId="0" xfId="114" applyFont="1" applyFill="1" applyAlignment="1" applyProtection="1"/>
    <xf numFmtId="0" fontId="40" fillId="0" borderId="0" xfId="114" applyFont="1" applyProtection="1"/>
    <xf numFmtId="0" fontId="1" fillId="2" borderId="0" xfId="114" applyFont="1" applyFill="1" applyProtection="1"/>
    <xf numFmtId="0" fontId="10" fillId="0" borderId="0" xfId="114" applyFont="1" applyFill="1" applyProtection="1"/>
    <xf numFmtId="0" fontId="1" fillId="6" borderId="0" xfId="114" applyFont="1" applyFill="1" applyProtection="1"/>
    <xf numFmtId="0" fontId="14" fillId="0" borderId="0" xfId="114" applyFont="1" applyAlignment="1" applyProtection="1">
      <alignment horizontal="center"/>
    </xf>
    <xf numFmtId="0" fontId="38" fillId="0" borderId="0" xfId="114" applyFont="1" applyAlignment="1" applyProtection="1">
      <alignment horizontal="center"/>
    </xf>
    <xf numFmtId="0" fontId="41" fillId="0" borderId="0" xfId="114" applyFont="1" applyFill="1" applyAlignment="1" applyProtection="1">
      <alignment horizontal="center" vertical="center" wrapText="1"/>
    </xf>
    <xf numFmtId="0" fontId="42" fillId="0" borderId="0" xfId="114" applyFont="1" applyFill="1" applyAlignment="1" applyProtection="1">
      <alignment horizontal="center" vertical="center" wrapText="1"/>
    </xf>
    <xf numFmtId="0" fontId="14" fillId="0" borderId="0" xfId="115" applyFont="1" applyAlignment="1" applyProtection="1">
      <alignment horizontal="center"/>
    </xf>
    <xf numFmtId="0" fontId="38" fillId="0" borderId="0" xfId="115" applyFont="1" applyAlignment="1" applyProtection="1">
      <alignment horizontal="center"/>
    </xf>
    <xf numFmtId="0" fontId="8" fillId="0" borderId="0" xfId="114" applyFont="1" applyFill="1" applyAlignment="1" applyProtection="1">
      <alignment horizontal="center" vertical="center" wrapText="1"/>
    </xf>
    <xf numFmtId="0" fontId="34" fillId="0" borderId="0" xfId="114" applyFont="1" applyFill="1" applyAlignment="1" applyProtection="1">
      <alignment horizontal="center" vertical="center" wrapText="1"/>
    </xf>
    <xf numFmtId="0" fontId="8" fillId="0" borderId="0" xfId="114" applyFont="1" applyFill="1" applyAlignment="1" applyProtection="1">
      <alignment horizontal="left" vertical="center"/>
    </xf>
    <xf numFmtId="183" fontId="8" fillId="0" borderId="0" xfId="114" applyNumberFormat="1" applyFont="1" applyFill="1" applyAlignment="1" applyProtection="1">
      <alignment horizontal="left" vertical="center"/>
    </xf>
    <xf numFmtId="183" fontId="8" fillId="0" borderId="0" xfId="114" applyNumberFormat="1" applyFont="1" applyFill="1" applyAlignment="1" applyProtection="1">
      <alignment horizontal="right" vertical="center"/>
    </xf>
    <xf numFmtId="0" fontId="43" fillId="4" borderId="0" xfId="0" applyFont="1" applyFill="1" applyAlignment="1">
      <alignment horizontal="right" vertical="center" wrapText="1"/>
    </xf>
    <xf numFmtId="183" fontId="1" fillId="4" borderId="0" xfId="114" applyNumberFormat="1" applyFont="1" applyFill="1" applyProtection="1"/>
    <xf numFmtId="183" fontId="1" fillId="0" borderId="0" xfId="114" applyNumberFormat="1" applyFont="1" applyFill="1" applyProtection="1"/>
    <xf numFmtId="182" fontId="1" fillId="2" borderId="0" xfId="114" applyNumberFormat="1" applyFont="1" applyFill="1" applyProtection="1"/>
    <xf numFmtId="0" fontId="2" fillId="2" borderId="0" xfId="114" applyFont="1" applyFill="1" applyProtection="1"/>
    <xf numFmtId="0" fontId="1" fillId="0" borderId="1" xfId="114" applyFont="1" applyFill="1" applyBorder="1" applyAlignment="1" applyProtection="1">
      <alignment horizontal="center"/>
    </xf>
    <xf numFmtId="0" fontId="8" fillId="0" borderId="5" xfId="114" applyFont="1" applyFill="1" applyBorder="1" applyAlignment="1" applyProtection="1">
      <alignment horizontal="center" vertical="center"/>
    </xf>
    <xf numFmtId="0" fontId="37" fillId="0" borderId="6" xfId="114" applyFont="1" applyFill="1" applyBorder="1" applyAlignment="1" applyProtection="1">
      <alignment horizontal="center" vertical="center"/>
    </xf>
    <xf numFmtId="0" fontId="8" fillId="0" borderId="6" xfId="114" applyFont="1" applyFill="1" applyBorder="1" applyAlignment="1" applyProtection="1">
      <alignment horizontal="center" vertical="center"/>
    </xf>
    <xf numFmtId="0" fontId="8" fillId="0" borderId="7" xfId="114" applyFont="1" applyFill="1" applyBorder="1" applyAlignment="1" applyProtection="1">
      <alignment horizontal="center" vertical="center"/>
    </xf>
    <xf numFmtId="0" fontId="8" fillId="2" borderId="2" xfId="114" applyFont="1" applyFill="1" applyBorder="1" applyAlignment="1" applyProtection="1">
      <alignment horizontal="center" vertical="center"/>
    </xf>
    <xf numFmtId="0" fontId="8" fillId="2" borderId="4" xfId="114" applyFont="1" applyFill="1" applyBorder="1" applyAlignment="1" applyProtection="1">
      <alignment horizontal="center" vertical="center"/>
    </xf>
    <xf numFmtId="0" fontId="8" fillId="0" borderId="8" xfId="114" applyFont="1" applyFill="1" applyBorder="1" applyAlignment="1" applyProtection="1">
      <alignment horizontal="center" vertical="center"/>
    </xf>
    <xf numFmtId="0" fontId="4" fillId="0" borderId="4" xfId="114" applyFont="1" applyFill="1" applyBorder="1" applyAlignment="1" applyProtection="1">
      <alignment horizontal="centerContinuous" vertical="center" wrapText="1"/>
    </xf>
    <xf numFmtId="0" fontId="4" fillId="2" borderId="3" xfId="114" applyFont="1" applyFill="1" applyBorder="1" applyAlignment="1" applyProtection="1">
      <alignment horizontal="center" vertical="center" wrapText="1"/>
    </xf>
    <xf numFmtId="0" fontId="4" fillId="0" borderId="8" xfId="0" applyFont="1" applyFill="1" applyBorder="1" applyAlignment="1" applyProtection="1">
      <alignment horizontal="centerContinuous" vertical="center" wrapText="1"/>
    </xf>
    <xf numFmtId="0" fontId="4" fillId="0" borderId="4" xfId="0" applyFont="1" applyFill="1" applyBorder="1" applyAlignment="1" applyProtection="1">
      <alignment horizontal="centerContinuous" vertical="center" wrapText="1"/>
    </xf>
    <xf numFmtId="49" fontId="4" fillId="2" borderId="5" xfId="114" applyNumberFormat="1" applyFont="1" applyFill="1" applyBorder="1" applyAlignment="1" applyProtection="1">
      <alignment horizontal="center" vertical="top" wrapText="1"/>
    </xf>
    <xf numFmtId="49" fontId="4" fillId="0" borderId="7" xfId="114" applyNumberFormat="1" applyFont="1" applyBorder="1" applyAlignment="1" applyProtection="1">
      <alignment horizontal="center" vertical="top" wrapText="1"/>
    </xf>
    <xf numFmtId="0" fontId="3" fillId="0" borderId="0" xfId="114" applyFont="1" applyProtection="1"/>
    <xf numFmtId="0" fontId="10" fillId="0" borderId="2" xfId="114" applyFont="1" applyFill="1" applyBorder="1" applyAlignment="1" applyProtection="1">
      <alignment horizontal="center" vertical="center"/>
    </xf>
    <xf numFmtId="0" fontId="8" fillId="0" borderId="2" xfId="114" applyFont="1" applyFill="1" applyBorder="1" applyAlignment="1" applyProtection="1">
      <alignment horizontal="center" vertical="center" wrapText="1"/>
    </xf>
    <xf numFmtId="182" fontId="8" fillId="0" borderId="2" xfId="114" applyNumberFormat="1" applyFont="1" applyFill="1" applyBorder="1" applyProtection="1"/>
    <xf numFmtId="185" fontId="8" fillId="2" borderId="2" xfId="3" applyNumberFormat="1" applyFont="1" applyFill="1" applyBorder="1" applyAlignment="1" applyProtection="1">
      <alignment horizontal="center"/>
    </xf>
    <xf numFmtId="183" fontId="8" fillId="0" borderId="7" xfId="114" applyNumberFormat="1" applyFont="1" applyFill="1" applyBorder="1" applyAlignment="1" applyProtection="1">
      <alignment horizontal="center"/>
    </xf>
    <xf numFmtId="0" fontId="34" fillId="0" borderId="2" xfId="114" applyFont="1" applyFill="1" applyBorder="1" applyAlignment="1" applyProtection="1">
      <alignment horizontal="center" vertical="center"/>
    </xf>
    <xf numFmtId="0" fontId="18" fillId="0" borderId="2" xfId="114" applyFont="1" applyFill="1" applyBorder="1" applyAlignment="1" applyProtection="1">
      <alignment vertical="center" wrapText="1"/>
    </xf>
    <xf numFmtId="182" fontId="18" fillId="0" borderId="2" xfId="114" applyNumberFormat="1" applyFont="1" applyFill="1" applyBorder="1" applyProtection="1">
      <protection locked="0"/>
    </xf>
    <xf numFmtId="183" fontId="18" fillId="0" borderId="2" xfId="114" applyNumberFormat="1" applyFont="1" applyFill="1" applyBorder="1" applyAlignment="1" applyProtection="1">
      <alignment horizontal="center"/>
      <protection locked="0"/>
    </xf>
    <xf numFmtId="183" fontId="44" fillId="2" borderId="2" xfId="114" applyNumberFormat="1" applyFont="1" applyFill="1" applyBorder="1" applyAlignment="1" applyProtection="1">
      <alignment horizontal="center"/>
    </xf>
    <xf numFmtId="185" fontId="18" fillId="4" borderId="2" xfId="3" applyNumberFormat="1" applyFont="1" applyFill="1" applyBorder="1" applyAlignment="1" applyProtection="1">
      <alignment horizontal="center"/>
    </xf>
    <xf numFmtId="183" fontId="18" fillId="0" borderId="7" xfId="114" applyNumberFormat="1" applyFont="1" applyFill="1" applyBorder="1" applyAlignment="1" applyProtection="1">
      <alignment horizontal="center"/>
    </xf>
    <xf numFmtId="0" fontId="45" fillId="0" borderId="0" xfId="114" applyFont="1" applyFill="1" applyProtection="1"/>
    <xf numFmtId="183" fontId="44" fillId="0" borderId="2" xfId="114" applyNumberFormat="1" applyFont="1" applyFill="1" applyBorder="1" applyAlignment="1" applyProtection="1">
      <alignment horizontal="center"/>
      <protection locked="0"/>
    </xf>
    <xf numFmtId="182" fontId="8" fillId="0" borderId="2" xfId="114" applyNumberFormat="1" applyFont="1" applyFill="1" applyBorder="1" applyProtection="1">
      <protection locked="0"/>
    </xf>
    <xf numFmtId="183" fontId="18" fillId="2" borderId="2" xfId="114" applyNumberFormat="1" applyFont="1" applyFill="1" applyBorder="1" applyAlignment="1" applyProtection="1">
      <alignment horizontal="center"/>
    </xf>
    <xf numFmtId="0" fontId="1" fillId="0" borderId="2" xfId="114" applyFont="1" applyFill="1" applyBorder="1" applyAlignment="1" applyProtection="1">
      <alignment horizontal="center" vertical="center"/>
    </xf>
    <xf numFmtId="185" fontId="31" fillId="0" borderId="2" xfId="3" applyNumberFormat="1" applyFont="1" applyFill="1" applyBorder="1" applyAlignment="1" applyProtection="1">
      <alignment horizontal="center"/>
    </xf>
    <xf numFmtId="185" fontId="31" fillId="4" borderId="2" xfId="3" applyNumberFormat="1" applyFont="1" applyFill="1" applyBorder="1" applyAlignment="1" applyProtection="1">
      <alignment horizontal="center"/>
    </xf>
    <xf numFmtId="0" fontId="34" fillId="0" borderId="2" xfId="0" applyNumberFormat="1" applyFont="1" applyFill="1" applyBorder="1" applyAlignment="1" applyProtection="1">
      <alignment horizontal="center" vertical="center"/>
    </xf>
    <xf numFmtId="183" fontId="18" fillId="2" borderId="2" xfId="114" applyNumberFormat="1" applyFont="1" applyFill="1" applyBorder="1" applyAlignment="1" applyProtection="1">
      <alignment horizontal="center"/>
      <protection locked="0"/>
    </xf>
    <xf numFmtId="0" fontId="10" fillId="0" borderId="2" xfId="0" applyNumberFormat="1" applyFont="1" applyFill="1" applyBorder="1" applyAlignment="1" applyProtection="1">
      <alignment horizontal="center" vertical="center"/>
    </xf>
    <xf numFmtId="0" fontId="8" fillId="0" borderId="2" xfId="114" applyFont="1" applyFill="1" applyBorder="1" applyAlignment="1" applyProtection="1">
      <alignment vertical="center" wrapText="1"/>
    </xf>
    <xf numFmtId="182" fontId="31" fillId="0" borderId="2" xfId="114" applyNumberFormat="1" applyFont="1" applyFill="1" applyBorder="1" applyProtection="1">
      <protection locked="0"/>
    </xf>
    <xf numFmtId="183" fontId="8" fillId="0" borderId="2" xfId="114" applyNumberFormat="1" applyFont="1" applyFill="1" applyBorder="1" applyAlignment="1" applyProtection="1">
      <alignment horizontal="center"/>
      <protection locked="0"/>
    </xf>
    <xf numFmtId="0" fontId="44" fillId="0" borderId="2" xfId="114" applyFont="1" applyFill="1" applyBorder="1" applyAlignment="1" applyProtection="1">
      <alignment horizontal="center" vertical="center" wrapText="1"/>
    </xf>
    <xf numFmtId="183" fontId="18" fillId="2" borderId="9" xfId="114" applyNumberFormat="1" applyFont="1" applyFill="1" applyBorder="1" applyAlignment="1" applyProtection="1">
      <alignment horizontal="center"/>
      <protection locked="0"/>
    </xf>
    <xf numFmtId="0" fontId="10" fillId="2" borderId="2" xfId="114" applyFont="1" applyFill="1" applyBorder="1" applyAlignment="1" applyProtection="1">
      <alignment horizontal="center" vertical="center"/>
    </xf>
    <xf numFmtId="0" fontId="8" fillId="2" borderId="2" xfId="114" applyFont="1" applyFill="1" applyBorder="1" applyAlignment="1" applyProtection="1">
      <alignment horizontal="center" vertical="center" wrapText="1"/>
    </xf>
    <xf numFmtId="182" fontId="8" fillId="2" borderId="2" xfId="114" applyNumberFormat="1" applyFont="1" applyFill="1" applyBorder="1" applyProtection="1">
      <protection locked="0"/>
    </xf>
    <xf numFmtId="182" fontId="46" fillId="2" borderId="0" xfId="114" applyNumberFormat="1" applyFont="1" applyFill="1" applyBorder="1" applyProtection="1"/>
    <xf numFmtId="182" fontId="44" fillId="0" borderId="2" xfId="114" applyNumberFormat="1" applyFont="1" applyFill="1" applyBorder="1" applyProtection="1">
      <protection locked="0"/>
    </xf>
    <xf numFmtId="182" fontId="46" fillId="0" borderId="0" xfId="114" applyNumberFormat="1" applyFont="1" applyFill="1" applyBorder="1" applyProtection="1"/>
    <xf numFmtId="182" fontId="47" fillId="0" borderId="0" xfId="114" applyNumberFormat="1" applyFont="1" applyFill="1" applyBorder="1" applyProtection="1"/>
    <xf numFmtId="182" fontId="44" fillId="2" borderId="2" xfId="114" applyNumberFormat="1" applyFont="1" applyFill="1" applyBorder="1" applyProtection="1">
      <protection locked="0"/>
    </xf>
    <xf numFmtId="182" fontId="47" fillId="2" borderId="0" xfId="114" applyNumberFormat="1" applyFont="1" applyFill="1" applyBorder="1" applyProtection="1"/>
    <xf numFmtId="0" fontId="10" fillId="5" borderId="2" xfId="114" applyFont="1" applyFill="1" applyBorder="1" applyAlignment="1" applyProtection="1">
      <alignment horizontal="center" vertical="center"/>
    </xf>
    <xf numFmtId="0" fontId="8" fillId="5" borderId="2" xfId="114" applyFont="1" applyFill="1" applyBorder="1" applyAlignment="1" applyProtection="1">
      <alignment horizontal="center" vertical="center" wrapText="1"/>
    </xf>
    <xf numFmtId="182" fontId="8" fillId="5" borderId="2" xfId="114" applyNumberFormat="1" applyFont="1" applyFill="1" applyBorder="1" applyProtection="1"/>
    <xf numFmtId="183" fontId="8" fillId="5" borderId="2" xfId="114" applyNumberFormat="1" applyFont="1" applyFill="1" applyBorder="1" applyAlignment="1" applyProtection="1">
      <alignment horizontal="center"/>
    </xf>
    <xf numFmtId="185" fontId="8" fillId="5" borderId="2" xfId="3" applyNumberFormat="1" applyFont="1" applyFill="1" applyBorder="1" applyAlignment="1" applyProtection="1">
      <alignment horizontal="center"/>
    </xf>
    <xf numFmtId="182" fontId="23" fillId="0" borderId="2" xfId="0" applyNumberFormat="1" applyFont="1" applyFill="1" applyBorder="1" applyAlignment="1">
      <alignment vertical="center"/>
    </xf>
    <xf numFmtId="185" fontId="8" fillId="4" borderId="2" xfId="3" applyNumberFormat="1" applyFont="1" applyFill="1" applyBorder="1" applyAlignment="1" applyProtection="1">
      <alignment horizontal="center"/>
    </xf>
    <xf numFmtId="0" fontId="44" fillId="0" borderId="2" xfId="114" applyFont="1" applyFill="1" applyBorder="1" applyAlignment="1" applyProtection="1">
      <alignment vertical="center" wrapText="1"/>
    </xf>
    <xf numFmtId="182" fontId="30" fillId="0" borderId="2" xfId="0" applyNumberFormat="1" applyFont="1" applyFill="1" applyBorder="1" applyAlignment="1">
      <alignment vertical="center"/>
    </xf>
    <xf numFmtId="183" fontId="44" fillId="0" borderId="2" xfId="114" applyNumberFormat="1" applyFont="1" applyFill="1" applyBorder="1" applyAlignment="1" applyProtection="1">
      <alignment horizontal="center"/>
    </xf>
    <xf numFmtId="0" fontId="18" fillId="7" borderId="10" xfId="0" applyFont="1" applyFill="1" applyBorder="1" applyAlignment="1">
      <alignment horizontal="left" vertical="center" wrapText="1"/>
    </xf>
    <xf numFmtId="0" fontId="48" fillId="7" borderId="10" xfId="0" applyFont="1" applyFill="1" applyBorder="1" applyAlignment="1">
      <alignment horizontal="left" vertical="center" wrapText="1"/>
    </xf>
    <xf numFmtId="0" fontId="18" fillId="0" borderId="2" xfId="114" applyFont="1" applyFill="1" applyBorder="1" applyAlignment="1" applyProtection="1">
      <alignment horizontal="left" vertical="center" wrapText="1"/>
    </xf>
    <xf numFmtId="0" fontId="18" fillId="0" borderId="0" xfId="114" applyFont="1" applyFill="1" applyBorder="1" applyAlignment="1" applyProtection="1">
      <alignment horizontal="left" vertical="center" wrapText="1"/>
    </xf>
    <xf numFmtId="0" fontId="49" fillId="7" borderId="10" xfId="0" applyFont="1" applyFill="1" applyBorder="1" applyAlignment="1">
      <alignment horizontal="left" vertical="center" wrapText="1"/>
    </xf>
    <xf numFmtId="0" fontId="18" fillId="7" borderId="0" xfId="0" applyFont="1" applyFill="1" applyBorder="1" applyAlignment="1">
      <alignment horizontal="left" vertical="center" wrapText="1"/>
    </xf>
    <xf numFmtId="0" fontId="48" fillId="7" borderId="0" xfId="0" applyFont="1" applyFill="1" applyBorder="1" applyAlignment="1">
      <alignment horizontal="left" vertical="center" wrapText="1"/>
    </xf>
    <xf numFmtId="0" fontId="10" fillId="5" borderId="2" xfId="114" applyNumberFormat="1" applyFont="1" applyFill="1" applyBorder="1" applyAlignment="1" applyProtection="1">
      <alignment horizontal="center"/>
    </xf>
    <xf numFmtId="183" fontId="8" fillId="5" borderId="2" xfId="114" applyNumberFormat="1" applyFont="1" applyFill="1" applyBorder="1" applyAlignment="1" applyProtection="1">
      <alignment horizontal="left"/>
    </xf>
    <xf numFmtId="0" fontId="40" fillId="0" borderId="2" xfId="114" applyFont="1" applyBorder="1" applyAlignment="1" applyProtection="1">
      <alignment horizontal="center" vertical="center"/>
    </xf>
    <xf numFmtId="0" fontId="34" fillId="0" borderId="2" xfId="114" applyFont="1" applyBorder="1" applyAlignment="1" applyProtection="1">
      <alignment vertical="center" wrapText="1"/>
    </xf>
    <xf numFmtId="182" fontId="50" fillId="0" borderId="2" xfId="114" applyNumberFormat="1" applyFont="1" applyFill="1" applyBorder="1" applyProtection="1">
      <protection locked="0"/>
    </xf>
    <xf numFmtId="183" fontId="50" fillId="0" borderId="2" xfId="114" applyNumberFormat="1" applyFont="1" applyBorder="1" applyProtection="1">
      <protection locked="0"/>
    </xf>
    <xf numFmtId="183" fontId="10" fillId="6" borderId="2" xfId="114" applyNumberFormat="1" applyFont="1" applyFill="1" applyBorder="1" applyProtection="1"/>
    <xf numFmtId="183" fontId="10" fillId="0" borderId="2" xfId="114" applyNumberFormat="1" applyFont="1" applyFill="1" applyBorder="1" applyProtection="1"/>
    <xf numFmtId="183" fontId="50" fillId="0" borderId="2" xfId="114" applyNumberFormat="1" applyFont="1" applyBorder="1" applyProtection="1"/>
    <xf numFmtId="183" fontId="50" fillId="6" borderId="2" xfId="114" applyNumberFormat="1" applyFont="1" applyFill="1" applyBorder="1" applyProtection="1">
      <protection locked="0"/>
    </xf>
    <xf numFmtId="0" fontId="4" fillId="0" borderId="2" xfId="114" applyFont="1" applyBorder="1" applyAlignment="1" applyProtection="1">
      <alignment horizontal="center" vertical="center"/>
    </xf>
    <xf numFmtId="0" fontId="10" fillId="0" borderId="2" xfId="114" applyFont="1" applyBorder="1" applyAlignment="1" applyProtection="1">
      <alignment horizontal="center" vertical="center" wrapText="1"/>
    </xf>
    <xf numFmtId="182" fontId="13" fillId="0" borderId="2" xfId="114" applyNumberFormat="1" applyFont="1" applyBorder="1" applyProtection="1">
      <protection locked="0"/>
    </xf>
    <xf numFmtId="183" fontId="4" fillId="0" borderId="2" xfId="114" applyNumberFormat="1" applyFont="1" applyBorder="1" applyProtection="1"/>
    <xf numFmtId="183" fontId="4" fillId="6" borderId="2" xfId="114" applyNumberFormat="1" applyFont="1" applyFill="1" applyBorder="1" applyProtection="1"/>
    <xf numFmtId="183" fontId="1" fillId="0" borderId="2" xfId="114" applyNumberFormat="1" applyFont="1" applyFill="1" applyBorder="1" applyProtection="1"/>
    <xf numFmtId="182" fontId="50" fillId="0" borderId="2" xfId="114" applyNumberFormat="1" applyFont="1" applyBorder="1" applyProtection="1">
      <protection locked="0"/>
    </xf>
    <xf numFmtId="183" fontId="51" fillId="0" borderId="2" xfId="0" applyNumberFormat="1" applyFont="1" applyFill="1" applyBorder="1" applyAlignment="1">
      <alignment vertical="center"/>
    </xf>
    <xf numFmtId="183" fontId="51" fillId="6" borderId="2" xfId="0" applyNumberFormat="1" applyFont="1" applyFill="1" applyBorder="1" applyAlignment="1"/>
    <xf numFmtId="0" fontId="10" fillId="5" borderId="2" xfId="114" applyFont="1" applyFill="1" applyBorder="1" applyAlignment="1" applyProtection="1">
      <alignment horizontal="center" vertical="center" wrapText="1"/>
    </xf>
    <xf numFmtId="182" fontId="10" fillId="5" borderId="2" xfId="114" applyNumberFormat="1" applyFont="1" applyFill="1" applyBorder="1" applyProtection="1"/>
    <xf numFmtId="183" fontId="10" fillId="5" borderId="2" xfId="114" applyNumberFormat="1" applyFont="1" applyFill="1" applyBorder="1" applyProtection="1"/>
    <xf numFmtId="183" fontId="52" fillId="5" borderId="2" xfId="114" applyNumberFormat="1" applyFont="1" applyFill="1" applyBorder="1" applyProtection="1"/>
    <xf numFmtId="0" fontId="10" fillId="0" borderId="0" xfId="0" applyFont="1" applyFill="1" applyAlignment="1" applyProtection="1"/>
    <xf numFmtId="0" fontId="39" fillId="0" borderId="0" xfId="0" applyFont="1" applyFill="1" applyAlignment="1" applyProtection="1"/>
    <xf numFmtId="183" fontId="10" fillId="0" borderId="0" xfId="0" applyNumberFormat="1" applyFont="1" applyFill="1" applyAlignment="1" applyProtection="1"/>
    <xf numFmtId="183" fontId="1" fillId="0" borderId="0" xfId="114" applyNumberFormat="1" applyFont="1" applyProtection="1"/>
    <xf numFmtId="183" fontId="1" fillId="0" borderId="0" xfId="114" applyNumberFormat="1" applyFont="1" applyBorder="1" applyProtection="1"/>
    <xf numFmtId="183" fontId="2" fillId="0" borderId="0" xfId="114" applyNumberFormat="1" applyFont="1" applyProtection="1"/>
    <xf numFmtId="182" fontId="39" fillId="0" borderId="0" xfId="0" applyNumberFormat="1" applyFont="1" applyFill="1" applyBorder="1" applyAlignment="1" applyProtection="1">
      <alignment vertical="center"/>
    </xf>
    <xf numFmtId="183" fontId="10" fillId="0" borderId="0" xfId="0" applyNumberFormat="1" applyFont="1" applyFill="1" applyBorder="1" applyAlignment="1" applyProtection="1">
      <alignment vertical="center"/>
    </xf>
    <xf numFmtId="183" fontId="1" fillId="2" borderId="0" xfId="114" applyNumberFormat="1" applyFont="1" applyFill="1" applyBorder="1" applyProtection="1"/>
    <xf numFmtId="0" fontId="10" fillId="0" borderId="0" xfId="0" applyFont="1" applyFill="1" applyBorder="1" applyAlignment="1" applyProtection="1">
      <alignment vertical="center"/>
    </xf>
    <xf numFmtId="182" fontId="10" fillId="0" borderId="0" xfId="0" applyNumberFormat="1" applyFont="1" applyFill="1" applyBorder="1" applyAlignment="1" applyProtection="1">
      <alignment vertical="center"/>
    </xf>
    <xf numFmtId="182" fontId="1" fillId="6" borderId="0" xfId="114" applyNumberFormat="1" applyFont="1" applyFill="1" applyBorder="1" applyProtection="1"/>
    <xf numFmtId="182" fontId="2" fillId="0" borderId="0" xfId="114" applyNumberFormat="1" applyFont="1" applyBorder="1" applyProtection="1"/>
    <xf numFmtId="182" fontId="1" fillId="6" borderId="0" xfId="114" applyNumberFormat="1" applyFont="1" applyFill="1" applyProtection="1"/>
    <xf numFmtId="0" fontId="2" fillId="0" borderId="0" xfId="114" applyFont="1" applyBorder="1" applyProtection="1"/>
    <xf numFmtId="0" fontId="2" fillId="0" borderId="0" xfId="114" applyFont="1" applyAlignment="1" applyProtection="1">
      <alignment horizontal="center"/>
    </xf>
  </cellXfs>
  <cellStyles count="125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  <cellStyle name="20% — акцент1" xfId="49"/>
    <cellStyle name="20% — акцент2" xfId="50"/>
    <cellStyle name="20% — акцент3" xfId="51"/>
    <cellStyle name="20% — акцент4" xfId="52"/>
    <cellStyle name="20% — акцент5" xfId="53"/>
    <cellStyle name="20% — акцент6" xfId="54"/>
    <cellStyle name="20% – Акцентування1" xfId="55"/>
    <cellStyle name="20% – Акцентування2" xfId="56"/>
    <cellStyle name="20% – Акцентування3" xfId="57"/>
    <cellStyle name="20% – Акцентування4" xfId="58"/>
    <cellStyle name="20% – Акцентування5" xfId="59"/>
    <cellStyle name="20% – Акцентування6" xfId="60"/>
    <cellStyle name="40% — акцент1" xfId="61"/>
    <cellStyle name="40% — акцент2" xfId="62"/>
    <cellStyle name="40% — акцент3" xfId="63"/>
    <cellStyle name="40% — акцент4" xfId="64"/>
    <cellStyle name="40% — акцент5" xfId="65"/>
    <cellStyle name="40% — акцент6" xfId="66"/>
    <cellStyle name="40% – Акцентування1" xfId="67"/>
    <cellStyle name="40% – Акцентування2" xfId="68"/>
    <cellStyle name="40% – Акцентування3" xfId="69"/>
    <cellStyle name="40% – Акцентування4" xfId="70"/>
    <cellStyle name="40% – Акцентування5" xfId="71"/>
    <cellStyle name="40% – Акцентування6" xfId="72"/>
    <cellStyle name="60% — акцент1" xfId="73"/>
    <cellStyle name="60% — акцент2" xfId="74"/>
    <cellStyle name="60% — акцент3" xfId="75"/>
    <cellStyle name="60% — акцент4" xfId="76"/>
    <cellStyle name="60% — акцент5" xfId="77"/>
    <cellStyle name="60% — акцент6" xfId="78"/>
    <cellStyle name="60% – Акцентування1" xfId="79"/>
    <cellStyle name="60% – Акцентування2" xfId="80"/>
    <cellStyle name="60% – Акцентування3" xfId="81"/>
    <cellStyle name="60% – Акцентування4" xfId="82"/>
    <cellStyle name="60% – Акцентування5" xfId="83"/>
    <cellStyle name="60% – Акцентування6" xfId="84"/>
    <cellStyle name="Normal_Доходи" xfId="85"/>
    <cellStyle name="Акцентування1" xfId="86"/>
    <cellStyle name="Акцентування2" xfId="87"/>
    <cellStyle name="Акцентування3" xfId="88"/>
    <cellStyle name="Акцентування4" xfId="89"/>
    <cellStyle name="Акцентування5" xfId="90"/>
    <cellStyle name="Акцентування6" xfId="91"/>
    <cellStyle name="Ввід" xfId="92"/>
    <cellStyle name="Ввод " xfId="93"/>
    <cellStyle name="Добре" xfId="94"/>
    <cellStyle name="Заголовок 1 2" xfId="95"/>
    <cellStyle name="Заголовок 2 2" xfId="96"/>
    <cellStyle name="Заголовок 3 2" xfId="97"/>
    <cellStyle name="Заголовок 4 2" xfId="98"/>
    <cellStyle name="Звичайний 2" xfId="99"/>
    <cellStyle name="Звичайний 2 2" xfId="100"/>
    <cellStyle name="Звичайний 2 3" xfId="101"/>
    <cellStyle name="Звичайний 3" xfId="102"/>
    <cellStyle name="Звичайний 4" xfId="103"/>
    <cellStyle name="Зв'язана клітинка" xfId="104"/>
    <cellStyle name="Контрольна клітинка" xfId="105"/>
    <cellStyle name="Контрольная ячейка" xfId="106"/>
    <cellStyle name="Назва" xfId="107"/>
    <cellStyle name="Название" xfId="108"/>
    <cellStyle name="Обычный 2" xfId="109"/>
    <cellStyle name="Обычный 2 2" xfId="110"/>
    <cellStyle name="Обычный 2 3" xfId="111"/>
    <cellStyle name="Обычный 3" xfId="112"/>
    <cellStyle name="Обычный 3 2" xfId="113"/>
    <cellStyle name="Обычный_ZV1PIV98" xfId="114"/>
    <cellStyle name="Обычный_Додаток 4" xfId="115"/>
    <cellStyle name="Обычный_Додаток 5" xfId="116"/>
    <cellStyle name="Примечание 2" xfId="117"/>
    <cellStyle name="Примітка 2" xfId="118"/>
    <cellStyle name="Середній" xfId="119"/>
    <cellStyle name="Стиль 1" xfId="120"/>
    <cellStyle name="Текст попередження" xfId="121"/>
    <cellStyle name="Текст предупреждения" xfId="122"/>
    <cellStyle name="Тысячи [0]_Розподіл (2)" xfId="123"/>
    <cellStyle name="Тысячи_Розподіл (2)" xfId="124"/>
  </cellStyles>
  <tableStyles count="0" defaultTableStyle="TableStyleMedium9" defaultPivotStyle="PivotStyleLight16"/>
  <colors>
    <mruColors>
      <color rgb="000070C0"/>
      <color rgb="00FFFF00"/>
      <color rgb="00CCFFCC"/>
      <color rgb="00FF0000"/>
      <color rgb="00CCFFFF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G140"/>
  <sheetViews>
    <sheetView showGridLines="0" showZeros="0" tabSelected="1" view="pageBreakPreview" zoomScale="75" zoomScaleNormal="75" workbookViewId="0">
      <pane xSplit="3" ySplit="9" topLeftCell="D77" activePane="bottomRight" state="frozen"/>
      <selection/>
      <selection pane="topRight"/>
      <selection pane="bottomLeft"/>
      <selection pane="bottomRight" activeCell="O80" sqref="O80:P80"/>
    </sheetView>
  </sheetViews>
  <sheetFormatPr defaultColWidth="7.85185185185185" defaultRowHeight="15.6"/>
  <cols>
    <col min="1" max="1" width="12.4259259259259" style="15" customWidth="1"/>
    <col min="2" max="2" width="77.287037037037" style="15" customWidth="1"/>
    <col min="3" max="3" width="0.138888888888889" style="16" customWidth="1"/>
    <col min="4" max="4" width="24" style="15" customWidth="1"/>
    <col min="5" max="5" width="23.712962962963" style="15" customWidth="1"/>
    <col min="6" max="6" width="21.5740740740741" style="15" customWidth="1"/>
    <col min="7" max="7" width="23.4259259259259" style="15" customWidth="1"/>
    <col min="8" max="8" width="15.5740740740741" style="15" customWidth="1"/>
    <col min="9" max="9" width="20.287037037037" style="15" customWidth="1"/>
    <col min="10" max="10" width="16" style="15" customWidth="1"/>
    <col min="11" max="11" width="22.4259259259259" style="167" customWidth="1"/>
    <col min="12" max="12" width="19.287037037037" style="167" customWidth="1"/>
    <col min="13" max="13" width="20.5740740740741" style="15" customWidth="1"/>
    <col min="14" max="14" width="12.287037037037" style="16" customWidth="1"/>
    <col min="15" max="15" width="20.5740740740741" style="15" customWidth="1"/>
    <col min="16" max="16" width="19.1388888888889" style="15" customWidth="1"/>
    <col min="17" max="17" width="20.5740740740741" style="15" customWidth="1"/>
    <col min="18" max="18" width="13.287037037037" style="15" customWidth="1"/>
    <col min="19" max="33" width="7.85185185185185" style="16" customWidth="1"/>
    <col min="34" max="16384" width="7.85185185185185" style="15"/>
  </cols>
  <sheetData>
    <row r="1" s="160" customFormat="1" ht="18" spans="1:33">
      <c r="A1" s="168" t="s">
        <v>0</v>
      </c>
      <c r="B1" s="168"/>
      <c r="C1" s="168"/>
      <c r="D1" s="169"/>
      <c r="E1" s="169"/>
      <c r="F1" s="169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</row>
    <row r="2" s="161" customFormat="1" ht="20.25" customHeight="1" spans="1:33">
      <c r="A2" s="170" t="s">
        <v>1</v>
      </c>
      <c r="B2" s="170"/>
      <c r="C2" s="170"/>
      <c r="D2" s="171"/>
      <c r="E2" s="171"/>
      <c r="F2" s="171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</row>
    <row r="3" s="162" customFormat="1" ht="15.75" customHeight="1" spans="1:33">
      <c r="A3" s="172" t="s">
        <v>2</v>
      </c>
      <c r="B3" s="172"/>
      <c r="C3" s="172"/>
      <c r="D3" s="173"/>
      <c r="E3" s="173"/>
      <c r="F3" s="173"/>
      <c r="G3" s="172"/>
      <c r="H3" s="172"/>
      <c r="I3" s="172"/>
      <c r="J3" s="172"/>
      <c r="K3" s="172"/>
      <c r="L3" s="172"/>
      <c r="M3" s="172"/>
      <c r="N3" s="172"/>
      <c r="O3" s="172"/>
      <c r="P3" s="172"/>
      <c r="Q3" s="172"/>
      <c r="R3" s="172"/>
    </row>
    <row r="4" s="163" customFormat="1" ht="26.25" customHeight="1" spans="1:33">
      <c r="A4" s="174" t="s">
        <v>3</v>
      </c>
      <c r="B4" s="174"/>
      <c r="C4" s="174"/>
      <c r="D4" s="174"/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4"/>
      <c r="P4" s="174"/>
      <c r="Q4" s="174"/>
      <c r="R4" s="174"/>
      <c r="S4" s="174"/>
    </row>
    <row r="5" s="163" customFormat="1" ht="23.25" customHeight="1" spans="1:33">
      <c r="A5" s="175" t="s">
        <v>4</v>
      </c>
      <c r="B5" s="175"/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75"/>
      <c r="Q5" s="175"/>
      <c r="R5" s="175"/>
    </row>
    <row r="6" s="1" customFormat="1" ht="20.4" spans="1:33">
      <c r="B6" s="176" t="s">
        <v>5</v>
      </c>
      <c r="C6" s="176"/>
      <c r="D6" s="177"/>
      <c r="E6" s="178"/>
      <c r="F6" s="179"/>
      <c r="G6" s="180"/>
      <c r="H6" s="181"/>
      <c r="K6" s="182"/>
      <c r="L6" s="180"/>
      <c r="M6" s="182"/>
      <c r="N6" s="183"/>
      <c r="O6" s="181"/>
      <c r="Q6" s="184" t="s">
        <v>6</v>
      </c>
      <c r="R6" s="184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</row>
    <row r="7" s="2" customFormat="1" ht="18" customHeight="1" spans="1:33">
      <c r="A7" s="31" t="s">
        <v>7</v>
      </c>
      <c r="B7" s="32" t="s">
        <v>8</v>
      </c>
      <c r="C7" s="185" t="s">
        <v>9</v>
      </c>
      <c r="D7" s="186"/>
      <c r="E7" s="186"/>
      <c r="F7" s="186"/>
      <c r="G7" s="187"/>
      <c r="H7" s="187"/>
      <c r="I7" s="187"/>
      <c r="J7" s="188"/>
      <c r="K7" s="189" t="s">
        <v>10</v>
      </c>
      <c r="L7" s="190"/>
      <c r="M7" s="190"/>
      <c r="N7" s="190"/>
      <c r="O7" s="191" t="s">
        <v>11</v>
      </c>
      <c r="P7" s="191"/>
      <c r="Q7" s="187"/>
      <c r="R7" s="188"/>
    </row>
    <row r="8" s="3" customFormat="1" ht="114" customHeight="1" spans="1:33">
      <c r="A8" s="31"/>
      <c r="B8" s="32"/>
      <c r="C8" s="192" t="s">
        <v>12</v>
      </c>
      <c r="D8" s="38" t="s">
        <v>13</v>
      </c>
      <c r="E8" s="35" t="s">
        <v>14</v>
      </c>
      <c r="F8" s="35" t="s">
        <v>15</v>
      </c>
      <c r="G8" s="37" t="s">
        <v>16</v>
      </c>
      <c r="H8" s="38" t="s">
        <v>17</v>
      </c>
      <c r="I8" s="38" t="s">
        <v>18</v>
      </c>
      <c r="J8" s="38" t="s">
        <v>19</v>
      </c>
      <c r="K8" s="193" t="s">
        <v>20</v>
      </c>
      <c r="L8" s="36" t="s">
        <v>15</v>
      </c>
      <c r="M8" s="36" t="s">
        <v>21</v>
      </c>
      <c r="N8" s="36" t="s">
        <v>22</v>
      </c>
      <c r="O8" s="41" t="s">
        <v>23</v>
      </c>
      <c r="P8" s="40" t="s">
        <v>15</v>
      </c>
      <c r="Q8" s="194" t="s">
        <v>24</v>
      </c>
      <c r="R8" s="195" t="s">
        <v>22</v>
      </c>
    </row>
    <row r="9" s="164" customFormat="1" ht="13.8" spans="1:33">
      <c r="A9" s="42">
        <v>1</v>
      </c>
      <c r="B9" s="42">
        <v>2</v>
      </c>
      <c r="C9" s="45" t="s">
        <v>25</v>
      </c>
      <c r="D9" s="45" t="s">
        <v>25</v>
      </c>
      <c r="E9" s="45" t="s">
        <v>26</v>
      </c>
      <c r="F9" s="45" t="s">
        <v>27</v>
      </c>
      <c r="G9" s="45" t="s">
        <v>28</v>
      </c>
      <c r="H9" s="45" t="s">
        <v>29</v>
      </c>
      <c r="I9" s="45" t="s">
        <v>30</v>
      </c>
      <c r="J9" s="45" t="s">
        <v>31</v>
      </c>
      <c r="K9" s="196" t="s">
        <v>32</v>
      </c>
      <c r="L9" s="43" t="s">
        <v>33</v>
      </c>
      <c r="M9" s="43" t="s">
        <v>34</v>
      </c>
      <c r="N9" s="43" t="s">
        <v>35</v>
      </c>
      <c r="O9" s="45" t="s">
        <v>36</v>
      </c>
      <c r="P9" s="45" t="s">
        <v>37</v>
      </c>
      <c r="Q9" s="197" t="s">
        <v>38</v>
      </c>
      <c r="R9" s="45" t="s">
        <v>39</v>
      </c>
      <c r="S9" s="198"/>
      <c r="T9" s="198"/>
      <c r="U9" s="198"/>
      <c r="V9" s="198"/>
      <c r="W9" s="198"/>
      <c r="X9" s="198"/>
      <c r="Y9" s="198"/>
      <c r="Z9" s="198"/>
      <c r="AA9" s="198"/>
      <c r="AB9" s="198"/>
      <c r="AC9" s="198"/>
      <c r="AD9" s="198"/>
      <c r="AE9" s="198"/>
      <c r="AF9" s="198"/>
      <c r="AG9" s="198"/>
    </row>
    <row r="10" s="1" customFormat="1" ht="20.25" customHeight="1" spans="1:33">
      <c r="A10" s="199">
        <v>10000000</v>
      </c>
      <c r="B10" s="200" t="s">
        <v>40</v>
      </c>
      <c r="C10" s="201" t="e">
        <f>C11+#REF!+C15+C21+#REF!</f>
        <v>#REF!</v>
      </c>
      <c r="D10" s="49">
        <f>D11+D15+D21+D26+D31+D25</f>
        <v>8868749.23839</v>
      </c>
      <c r="E10" s="49">
        <f>E11+E15+E21+E26+E31+E25</f>
        <v>6630611.6492</v>
      </c>
      <c r="F10" s="49">
        <f>F11+F15+F21+F26+F31+F25</f>
        <v>6841152.65255</v>
      </c>
      <c r="G10" s="49">
        <f>F10-E10</f>
        <v>210541.003350002</v>
      </c>
      <c r="H10" s="50">
        <f>IFERROR(F10/E10,"")</f>
        <v>1.03175287808862</v>
      </c>
      <c r="I10" s="49">
        <f t="shared" ref="I10:I19" si="0">F10-D10</f>
        <v>-2027596.58584</v>
      </c>
      <c r="J10" s="50">
        <f>IFERROR(F10/D10,"")</f>
        <v>0.771377391406764</v>
      </c>
      <c r="K10" s="67">
        <f>K11+K15+K21+K26+K31+K14</f>
        <v>9339.459</v>
      </c>
      <c r="L10" s="67">
        <f>L11+L15+L21+L26+L31+L14</f>
        <v>9164.05072</v>
      </c>
      <c r="M10" s="67">
        <f t="shared" ref="M10:M16" si="1">L10-K10</f>
        <v>-175.40828</v>
      </c>
      <c r="N10" s="202">
        <f>IFERROR(L10/K10,"")</f>
        <v>0.981218582361141</v>
      </c>
      <c r="O10" s="49">
        <f t="shared" ref="O10:O19" si="2">D10+K10</f>
        <v>8878088.69739</v>
      </c>
      <c r="P10" s="49">
        <f t="shared" ref="P10:P25" si="3">L10+F10</f>
        <v>6850316.70327</v>
      </c>
      <c r="Q10" s="203">
        <f t="shared" ref="Q10:Q19" si="4">P10-O10</f>
        <v>-2027771.99412</v>
      </c>
      <c r="R10" s="50">
        <f>IFERROR(P10/O10,"")</f>
        <v>0.771598137477932</v>
      </c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="1" customFormat="1" ht="40.5" customHeight="1" spans="1:33">
      <c r="A11" s="199">
        <v>11000000</v>
      </c>
      <c r="B11" s="200" t="s">
        <v>41</v>
      </c>
      <c r="C11" s="201">
        <f>C12+C13</f>
        <v>107497.5</v>
      </c>
      <c r="D11" s="49">
        <f>D12+D13</f>
        <v>5527707.11153</v>
      </c>
      <c r="E11" s="49">
        <f>E12+E13</f>
        <v>4101141.57853</v>
      </c>
      <c r="F11" s="49">
        <f>F12+F13</f>
        <v>4236286.83202</v>
      </c>
      <c r="G11" s="49">
        <f t="shared" ref="G11:G80" si="5">F11-E11</f>
        <v>135145.253490001</v>
      </c>
      <c r="H11" s="50">
        <f t="shared" ref="H11:H51" si="6">IFERROR(F11/E11,"")</f>
        <v>1.03295308169742</v>
      </c>
      <c r="I11" s="49">
        <f t="shared" si="0"/>
        <v>-1291420.27951</v>
      </c>
      <c r="J11" s="50">
        <f t="shared" ref="J11:J51" si="7">IFERROR(F11/D11,"")</f>
        <v>0.766373244194454</v>
      </c>
      <c r="K11" s="67">
        <f>K12+K13</f>
        <v>0</v>
      </c>
      <c r="L11" s="67">
        <f>L12+L13</f>
        <v>0</v>
      </c>
      <c r="M11" s="67">
        <f t="shared" si="1"/>
        <v>0</v>
      </c>
      <c r="N11" s="202" t="str">
        <f t="shared" ref="N11:N51" si="8">IFERROR(L11/K11,"")</f>
        <v/>
      </c>
      <c r="O11" s="49">
        <f t="shared" si="2"/>
        <v>5527707.11153</v>
      </c>
      <c r="P11" s="49">
        <f t="shared" si="3"/>
        <v>4236286.83202</v>
      </c>
      <c r="Q11" s="203">
        <f t="shared" si="4"/>
        <v>-1291420.27951</v>
      </c>
      <c r="R11" s="50">
        <f t="shared" ref="R11:R51" si="9">IFERROR(P11/O11,"")</f>
        <v>0.766373244194454</v>
      </c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</row>
    <row r="12" s="148" customFormat="1" ht="21" customHeight="1" spans="1:33">
      <c r="A12" s="204">
        <v>11010000</v>
      </c>
      <c r="B12" s="205" t="s">
        <v>42</v>
      </c>
      <c r="C12" s="206">
        <v>106199</v>
      </c>
      <c r="D12" s="207">
        <v>5429520.37353</v>
      </c>
      <c r="E12" s="207">
        <v>4024850.60153</v>
      </c>
      <c r="F12" s="207">
        <v>4140844.78805</v>
      </c>
      <c r="G12" s="207">
        <f t="shared" si="5"/>
        <v>115994.18652</v>
      </c>
      <c r="H12" s="54">
        <f t="shared" si="6"/>
        <v>1.02881950114519</v>
      </c>
      <c r="I12" s="207">
        <f t="shared" si="0"/>
        <v>-1288675.58548</v>
      </c>
      <c r="J12" s="54">
        <f t="shared" si="7"/>
        <v>0.762653881590987</v>
      </c>
      <c r="K12" s="208">
        <v>0</v>
      </c>
      <c r="L12" s="208">
        <v>0</v>
      </c>
      <c r="M12" s="208">
        <f t="shared" si="1"/>
        <v>0</v>
      </c>
      <c r="N12" s="209" t="str">
        <f t="shared" si="8"/>
        <v/>
      </c>
      <c r="O12" s="53">
        <f t="shared" si="2"/>
        <v>5429520.37353</v>
      </c>
      <c r="P12" s="207">
        <f t="shared" si="3"/>
        <v>4140844.78805</v>
      </c>
      <c r="Q12" s="210">
        <f t="shared" si="4"/>
        <v>-1288675.58548</v>
      </c>
      <c r="R12" s="54">
        <f t="shared" si="9"/>
        <v>0.762653881590987</v>
      </c>
      <c r="S12" s="211"/>
      <c r="T12" s="211"/>
      <c r="U12" s="211"/>
      <c r="V12" s="211"/>
      <c r="W12" s="211"/>
      <c r="X12" s="211"/>
      <c r="Y12" s="211"/>
      <c r="Z12" s="211"/>
      <c r="AA12" s="211"/>
      <c r="AB12" s="211"/>
      <c r="AC12" s="211"/>
      <c r="AD12" s="211"/>
      <c r="AE12" s="211"/>
      <c r="AF12" s="211"/>
      <c r="AG12" s="211"/>
    </row>
    <row r="13" s="148" customFormat="1" ht="24" customHeight="1" spans="1:33">
      <c r="A13" s="204">
        <v>11020000</v>
      </c>
      <c r="B13" s="205" t="s">
        <v>43</v>
      </c>
      <c r="C13" s="206">
        <v>1298.5</v>
      </c>
      <c r="D13" s="207">
        <v>98186.738</v>
      </c>
      <c r="E13" s="207">
        <v>76290.977</v>
      </c>
      <c r="F13" s="207">
        <v>95442.04397</v>
      </c>
      <c r="G13" s="207">
        <f t="shared" si="5"/>
        <v>19151.06697</v>
      </c>
      <c r="H13" s="54">
        <f t="shared" si="6"/>
        <v>1.25102663149798</v>
      </c>
      <c r="I13" s="207">
        <f t="shared" si="0"/>
        <v>-2744.69402999998</v>
      </c>
      <c r="J13" s="54">
        <f t="shared" si="7"/>
        <v>0.972046183772803</v>
      </c>
      <c r="K13" s="208"/>
      <c r="L13" s="208">
        <v>0</v>
      </c>
      <c r="M13" s="208">
        <f t="shared" si="1"/>
        <v>0</v>
      </c>
      <c r="N13" s="209" t="str">
        <f t="shared" si="8"/>
        <v/>
      </c>
      <c r="O13" s="53">
        <f t="shared" si="2"/>
        <v>98186.738</v>
      </c>
      <c r="P13" s="207">
        <f t="shared" si="3"/>
        <v>95442.04397</v>
      </c>
      <c r="Q13" s="210">
        <f t="shared" si="4"/>
        <v>-2744.69402999998</v>
      </c>
      <c r="R13" s="54">
        <f t="shared" si="9"/>
        <v>0.972046183772803</v>
      </c>
      <c r="S13" s="211"/>
      <c r="T13" s="211"/>
      <c r="U13" s="211"/>
      <c r="V13" s="211"/>
      <c r="W13" s="211"/>
      <c r="X13" s="211"/>
      <c r="Y13" s="211"/>
      <c r="Z13" s="211"/>
      <c r="AA13" s="211"/>
      <c r="AB13" s="211"/>
      <c r="AC13" s="211"/>
      <c r="AD13" s="211"/>
      <c r="AE13" s="211"/>
      <c r="AF13" s="211"/>
      <c r="AG13" s="211"/>
    </row>
    <row r="14" s="1" customFormat="1" ht="24" hidden="1" customHeight="1" spans="1:33">
      <c r="A14" s="199" t="s">
        <v>44</v>
      </c>
      <c r="B14" s="200" t="s">
        <v>45</v>
      </c>
      <c r="C14" s="206"/>
      <c r="D14" s="212">
        <v>0</v>
      </c>
      <c r="E14" s="212">
        <v>0</v>
      </c>
      <c r="F14" s="212">
        <v>0</v>
      </c>
      <c r="G14" s="212"/>
      <c r="H14" s="50" t="str">
        <f t="shared" si="6"/>
        <v/>
      </c>
      <c r="I14" s="212"/>
      <c r="J14" s="50" t="str">
        <f t="shared" si="7"/>
        <v/>
      </c>
      <c r="K14" s="67">
        <v>0</v>
      </c>
      <c r="L14" s="67">
        <v>0</v>
      </c>
      <c r="M14" s="67">
        <f t="shared" si="1"/>
        <v>0</v>
      </c>
      <c r="N14" s="202" t="str">
        <f t="shared" si="8"/>
        <v/>
      </c>
      <c r="O14" s="53">
        <f t="shared" si="2"/>
        <v>0</v>
      </c>
      <c r="P14" s="207">
        <f t="shared" si="3"/>
        <v>0</v>
      </c>
      <c r="Q14" s="210">
        <f t="shared" si="4"/>
        <v>0</v>
      </c>
      <c r="R14" s="50" t="str">
        <f t="shared" si="9"/>
        <v/>
      </c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</row>
    <row r="15" s="1" customFormat="1" ht="43.5" customHeight="1" spans="1:33">
      <c r="A15" s="199">
        <v>13000000</v>
      </c>
      <c r="B15" s="200" t="s">
        <v>46</v>
      </c>
      <c r="C15" s="213" t="e">
        <f>C16+#REF!+#REF!+C19</f>
        <v>#REF!</v>
      </c>
      <c r="D15" s="49">
        <f>SUM(D16:D20)</f>
        <v>40569.78148</v>
      </c>
      <c r="E15" s="49">
        <f>SUM(E16:E20)</f>
        <v>28651.81548</v>
      </c>
      <c r="F15" s="49">
        <f>SUM(F16:F20)</f>
        <v>30544.22746</v>
      </c>
      <c r="G15" s="49">
        <f t="shared" si="5"/>
        <v>1892.41198</v>
      </c>
      <c r="H15" s="50">
        <f t="shared" si="6"/>
        <v>1.06604858883448</v>
      </c>
      <c r="I15" s="49">
        <f t="shared" si="0"/>
        <v>-10025.55402</v>
      </c>
      <c r="J15" s="50">
        <f t="shared" si="7"/>
        <v>0.75288124179465</v>
      </c>
      <c r="K15" s="67">
        <f>SUM(K16:K20)</f>
        <v>0</v>
      </c>
      <c r="L15" s="67">
        <f>SUM(L16:L20)</f>
        <v>0</v>
      </c>
      <c r="M15" s="67">
        <f t="shared" si="1"/>
        <v>0</v>
      </c>
      <c r="N15" s="202" t="str">
        <f t="shared" si="8"/>
        <v/>
      </c>
      <c r="O15" s="49">
        <f t="shared" si="2"/>
        <v>40569.78148</v>
      </c>
      <c r="P15" s="49">
        <f t="shared" si="3"/>
        <v>30544.22746</v>
      </c>
      <c r="Q15" s="203">
        <f t="shared" si="4"/>
        <v>-10025.55402</v>
      </c>
      <c r="R15" s="50">
        <f t="shared" si="9"/>
        <v>0.75288124179465</v>
      </c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</row>
    <row r="16" s="148" customFormat="1" ht="42.75" customHeight="1" spans="1:33">
      <c r="A16" s="204">
        <v>13010000</v>
      </c>
      <c r="B16" s="205" t="s">
        <v>47</v>
      </c>
      <c r="C16" s="206">
        <v>1</v>
      </c>
      <c r="D16" s="207">
        <v>26667.96148</v>
      </c>
      <c r="E16" s="207">
        <v>18385.60548</v>
      </c>
      <c r="F16" s="207">
        <v>17989.86461</v>
      </c>
      <c r="G16" s="207">
        <f t="shared" si="5"/>
        <v>-395.740870000001</v>
      </c>
      <c r="H16" s="54">
        <f t="shared" si="6"/>
        <v>0.978475505175476</v>
      </c>
      <c r="I16" s="207">
        <f t="shared" si="0"/>
        <v>-8678.09687</v>
      </c>
      <c r="J16" s="54">
        <f t="shared" si="7"/>
        <v>0.674587167957766</v>
      </c>
      <c r="K16" s="214">
        <v>0</v>
      </c>
      <c r="L16" s="214">
        <v>0</v>
      </c>
      <c r="M16" s="214">
        <f t="shared" si="1"/>
        <v>0</v>
      </c>
      <c r="N16" s="209" t="str">
        <f t="shared" si="8"/>
        <v/>
      </c>
      <c r="O16" s="53">
        <f t="shared" si="2"/>
        <v>26667.96148</v>
      </c>
      <c r="P16" s="207">
        <f t="shared" si="3"/>
        <v>17989.86461</v>
      </c>
      <c r="Q16" s="210">
        <f t="shared" si="4"/>
        <v>-8678.09687</v>
      </c>
      <c r="R16" s="54">
        <f t="shared" si="9"/>
        <v>0.674587167957766</v>
      </c>
      <c r="S16" s="211"/>
      <c r="T16" s="211"/>
      <c r="U16" s="211"/>
      <c r="V16" s="211"/>
      <c r="W16" s="211"/>
      <c r="X16" s="211"/>
      <c r="Y16" s="211"/>
      <c r="Z16" s="211"/>
      <c r="AA16" s="211"/>
      <c r="AB16" s="211"/>
      <c r="AC16" s="211"/>
      <c r="AD16" s="211"/>
      <c r="AE16" s="211"/>
      <c r="AF16" s="211"/>
      <c r="AG16" s="211"/>
    </row>
    <row r="17" s="148" customFormat="1" ht="32.25" customHeight="1" spans="1:33">
      <c r="A17" s="204">
        <v>13020000</v>
      </c>
      <c r="B17" s="205" t="s">
        <v>48</v>
      </c>
      <c r="C17" s="206"/>
      <c r="D17" s="207">
        <v>5000</v>
      </c>
      <c r="E17" s="207">
        <v>3844.5</v>
      </c>
      <c r="F17" s="207">
        <v>4104.58791</v>
      </c>
      <c r="G17" s="207">
        <f t="shared" si="5"/>
        <v>260.087909999999</v>
      </c>
      <c r="H17" s="54">
        <f t="shared" si="6"/>
        <v>1.06765194693718</v>
      </c>
      <c r="I17" s="207">
        <f t="shared" si="0"/>
        <v>-895.412090000001</v>
      </c>
      <c r="J17" s="54">
        <f t="shared" si="7"/>
        <v>0.820917582</v>
      </c>
      <c r="K17" s="214">
        <v>0</v>
      </c>
      <c r="L17" s="214">
        <v>0</v>
      </c>
      <c r="M17" s="214"/>
      <c r="N17" s="209" t="str">
        <f t="shared" si="8"/>
        <v/>
      </c>
      <c r="O17" s="53">
        <f t="shared" si="2"/>
        <v>5000</v>
      </c>
      <c r="P17" s="207">
        <f t="shared" si="3"/>
        <v>4104.58791</v>
      </c>
      <c r="Q17" s="210">
        <f t="shared" si="4"/>
        <v>-895.412090000001</v>
      </c>
      <c r="R17" s="54">
        <f t="shared" si="9"/>
        <v>0.820917582</v>
      </c>
      <c r="S17" s="211"/>
      <c r="T17" s="211"/>
      <c r="U17" s="211"/>
      <c r="V17" s="211"/>
      <c r="W17" s="211"/>
      <c r="X17" s="211"/>
      <c r="Y17" s="211"/>
      <c r="Z17" s="211"/>
      <c r="AA17" s="211"/>
      <c r="AB17" s="211"/>
      <c r="AC17" s="211"/>
      <c r="AD17" s="211"/>
      <c r="AE17" s="211"/>
      <c r="AF17" s="211"/>
      <c r="AG17" s="211"/>
    </row>
    <row r="18" s="148" customFormat="1" ht="35.25" customHeight="1" spans="1:33">
      <c r="A18" s="204">
        <v>13030000</v>
      </c>
      <c r="B18" s="205" t="s">
        <v>49</v>
      </c>
      <c r="C18" s="206"/>
      <c r="D18" s="207">
        <v>4831.12</v>
      </c>
      <c r="E18" s="207">
        <v>3735.46</v>
      </c>
      <c r="F18" s="207">
        <v>5691.22999</v>
      </c>
      <c r="G18" s="207">
        <f t="shared" si="5"/>
        <v>1955.76999</v>
      </c>
      <c r="H18" s="54">
        <f t="shared" si="6"/>
        <v>1.52356871442875</v>
      </c>
      <c r="I18" s="207">
        <f t="shared" si="0"/>
        <v>860.109990000001</v>
      </c>
      <c r="J18" s="54">
        <f t="shared" si="7"/>
        <v>1.17803531893226</v>
      </c>
      <c r="K18" s="214">
        <v>0</v>
      </c>
      <c r="L18" s="214">
        <v>0</v>
      </c>
      <c r="M18" s="214"/>
      <c r="N18" s="209" t="str">
        <f t="shared" si="8"/>
        <v/>
      </c>
      <c r="O18" s="53">
        <f t="shared" si="2"/>
        <v>4831.12</v>
      </c>
      <c r="P18" s="207">
        <f t="shared" si="3"/>
        <v>5691.22999</v>
      </c>
      <c r="Q18" s="210">
        <f t="shared" si="4"/>
        <v>860.109990000001</v>
      </c>
      <c r="R18" s="54">
        <f t="shared" si="9"/>
        <v>1.17803531893226</v>
      </c>
      <c r="S18" s="211"/>
      <c r="T18" s="211"/>
      <c r="U18" s="211"/>
      <c r="V18" s="211"/>
      <c r="W18" s="211"/>
      <c r="X18" s="211"/>
      <c r="Y18" s="211"/>
      <c r="Z18" s="211"/>
      <c r="AA18" s="211"/>
      <c r="AB18" s="211"/>
      <c r="AC18" s="211"/>
      <c r="AD18" s="211"/>
      <c r="AE18" s="211"/>
      <c r="AF18" s="211"/>
      <c r="AG18" s="211"/>
    </row>
    <row r="19" s="148" customFormat="1" ht="42" customHeight="1" spans="1:33">
      <c r="A19" s="204">
        <v>13040000</v>
      </c>
      <c r="B19" s="205" t="s">
        <v>50</v>
      </c>
      <c r="C19" s="206"/>
      <c r="D19" s="53">
        <v>4070.7</v>
      </c>
      <c r="E19" s="53">
        <v>2686.25</v>
      </c>
      <c r="F19" s="53">
        <v>2758.54495</v>
      </c>
      <c r="G19" s="53">
        <f t="shared" si="5"/>
        <v>72.29495</v>
      </c>
      <c r="H19" s="54">
        <f t="shared" si="6"/>
        <v>1.02691296416938</v>
      </c>
      <c r="I19" s="207">
        <f t="shared" si="0"/>
        <v>-1312.15505</v>
      </c>
      <c r="J19" s="54">
        <f t="shared" si="7"/>
        <v>0.677658621367332</v>
      </c>
      <c r="K19" s="214">
        <v>0</v>
      </c>
      <c r="L19" s="214">
        <v>0</v>
      </c>
      <c r="M19" s="214">
        <f>L19-K19</f>
        <v>0</v>
      </c>
      <c r="N19" s="209" t="str">
        <f t="shared" si="8"/>
        <v/>
      </c>
      <c r="O19" s="53">
        <f t="shared" si="2"/>
        <v>4070.7</v>
      </c>
      <c r="P19" s="207">
        <f t="shared" si="3"/>
        <v>2758.54495</v>
      </c>
      <c r="Q19" s="210">
        <f t="shared" si="4"/>
        <v>-1312.15505</v>
      </c>
      <c r="R19" s="54">
        <f t="shared" si="9"/>
        <v>0.677658621367332</v>
      </c>
      <c r="S19" s="211"/>
      <c r="T19" s="211"/>
      <c r="U19" s="211"/>
      <c r="V19" s="211"/>
      <c r="W19" s="211"/>
      <c r="X19" s="211"/>
      <c r="Y19" s="211"/>
      <c r="Z19" s="211"/>
      <c r="AA19" s="211"/>
      <c r="AB19" s="211"/>
      <c r="AC19" s="211"/>
      <c r="AD19" s="211"/>
      <c r="AE19" s="211"/>
      <c r="AF19" s="211"/>
      <c r="AG19" s="211"/>
    </row>
    <row r="20" s="1" customFormat="1" ht="26.25" hidden="1" customHeight="1" spans="1:33">
      <c r="A20" s="215">
        <v>13070000</v>
      </c>
      <c r="B20" s="205" t="s">
        <v>51</v>
      </c>
      <c r="C20" s="206"/>
      <c r="D20" s="49">
        <v>0</v>
      </c>
      <c r="E20" s="49">
        <v>0</v>
      </c>
      <c r="F20" s="49">
        <v>0</v>
      </c>
      <c r="G20" s="49">
        <f t="shared" si="5"/>
        <v>0</v>
      </c>
      <c r="H20" s="216" t="str">
        <f t="shared" si="6"/>
        <v/>
      </c>
      <c r="I20" s="207"/>
      <c r="J20" s="216" t="str">
        <f t="shared" si="7"/>
        <v/>
      </c>
      <c r="K20" s="214">
        <v>0</v>
      </c>
      <c r="L20" s="214">
        <v>0</v>
      </c>
      <c r="M20" s="214"/>
      <c r="N20" s="217" t="str">
        <f t="shared" si="8"/>
        <v/>
      </c>
      <c r="O20" s="53"/>
      <c r="P20" s="207">
        <f t="shared" si="3"/>
        <v>0</v>
      </c>
      <c r="Q20" s="210"/>
      <c r="R20" s="216" t="str">
        <f t="shared" si="9"/>
        <v/>
      </c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</row>
    <row r="21" s="1" customFormat="1" ht="27.75" customHeight="1" spans="1:33">
      <c r="A21" s="199">
        <v>14000000</v>
      </c>
      <c r="B21" s="200" t="s">
        <v>52</v>
      </c>
      <c r="C21" s="213" t="e">
        <f>C24+#REF!</f>
        <v>#REF!</v>
      </c>
      <c r="D21" s="49">
        <f>D24+D23+D22</f>
        <v>869738.89544</v>
      </c>
      <c r="E21" s="49">
        <f>E24+E23+E22</f>
        <v>650428.26444</v>
      </c>
      <c r="F21" s="49">
        <f>F22+F23+F24</f>
        <v>651165.31761</v>
      </c>
      <c r="G21" s="49">
        <f t="shared" si="5"/>
        <v>737.053170000087</v>
      </c>
      <c r="H21" s="50">
        <f t="shared" si="6"/>
        <v>1.00113318133651</v>
      </c>
      <c r="I21" s="49">
        <f t="shared" ref="I21:I34" si="10">F21-D21</f>
        <v>-218573.57783</v>
      </c>
      <c r="J21" s="50">
        <f t="shared" si="7"/>
        <v>0.748690579464744</v>
      </c>
      <c r="K21" s="67">
        <f>((K24+K23+K22)/1000)/1000</f>
        <v>0</v>
      </c>
      <c r="L21" s="67">
        <f>((L24+L23+L22)/1000)/1000</f>
        <v>0</v>
      </c>
      <c r="M21" s="67">
        <f>M24+M23+M22</f>
        <v>0</v>
      </c>
      <c r="N21" s="202" t="str">
        <f t="shared" si="8"/>
        <v/>
      </c>
      <c r="O21" s="49">
        <f>O24+O23+O22</f>
        <v>869738.89544</v>
      </c>
      <c r="P21" s="49">
        <f>P24+P23+P22</f>
        <v>651165.31761</v>
      </c>
      <c r="Q21" s="203">
        <f t="shared" ref="Q21:Q30" si="11">P21-O21</f>
        <v>-218573.57783</v>
      </c>
      <c r="R21" s="50">
        <f t="shared" si="9"/>
        <v>0.748690579464744</v>
      </c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</row>
    <row r="22" s="148" customFormat="1" ht="49.5" customHeight="1" spans="1:33">
      <c r="A22" s="218">
        <v>14020000</v>
      </c>
      <c r="B22" s="205" t="s">
        <v>53</v>
      </c>
      <c r="C22" s="206"/>
      <c r="D22" s="207">
        <v>44892.78944</v>
      </c>
      <c r="E22" s="207">
        <v>34675.14944</v>
      </c>
      <c r="F22" s="207">
        <v>28313.43884</v>
      </c>
      <c r="G22" s="207">
        <f t="shared" si="5"/>
        <v>-6361.7106</v>
      </c>
      <c r="H22" s="54">
        <f t="shared" si="6"/>
        <v>0.816534010588535</v>
      </c>
      <c r="I22" s="207">
        <f t="shared" si="10"/>
        <v>-16579.3506</v>
      </c>
      <c r="J22" s="54">
        <f t="shared" si="7"/>
        <v>0.630690121803222</v>
      </c>
      <c r="K22" s="219">
        <v>0</v>
      </c>
      <c r="L22" s="219">
        <v>0</v>
      </c>
      <c r="M22" s="219"/>
      <c r="N22" s="209" t="str">
        <f t="shared" si="8"/>
        <v/>
      </c>
      <c r="O22" s="207">
        <f>D22+K22</f>
        <v>44892.78944</v>
      </c>
      <c r="P22" s="207">
        <f>L22+F22</f>
        <v>28313.43884</v>
      </c>
      <c r="Q22" s="207">
        <f t="shared" si="11"/>
        <v>-16579.3506</v>
      </c>
      <c r="R22" s="54">
        <f t="shared" si="9"/>
        <v>0.630690121803222</v>
      </c>
      <c r="S22" s="211"/>
      <c r="T22" s="211"/>
      <c r="U22" s="211"/>
      <c r="V22" s="211"/>
      <c r="W22" s="211"/>
      <c r="X22" s="211"/>
      <c r="Y22" s="211"/>
      <c r="Z22" s="211"/>
      <c r="AA22" s="211"/>
      <c r="AB22" s="211"/>
      <c r="AC22" s="211"/>
      <c r="AD22" s="211"/>
      <c r="AE22" s="211"/>
      <c r="AF22" s="211"/>
      <c r="AG22" s="211"/>
    </row>
    <row r="23" s="148" customFormat="1" ht="48" customHeight="1" spans="1:33">
      <c r="A23" s="218">
        <v>14030000</v>
      </c>
      <c r="B23" s="205" t="s">
        <v>54</v>
      </c>
      <c r="C23" s="206"/>
      <c r="D23" s="207">
        <v>394362.326</v>
      </c>
      <c r="E23" s="207">
        <v>292739.957</v>
      </c>
      <c r="F23" s="207">
        <v>307778.81891</v>
      </c>
      <c r="G23" s="207">
        <f t="shared" si="5"/>
        <v>15038.86191</v>
      </c>
      <c r="H23" s="54">
        <f t="shared" si="6"/>
        <v>1.05137276805025</v>
      </c>
      <c r="I23" s="207">
        <f t="shared" si="10"/>
        <v>-86583.50709</v>
      </c>
      <c r="J23" s="54">
        <f t="shared" si="7"/>
        <v>0.780446808983473</v>
      </c>
      <c r="K23" s="219">
        <v>0</v>
      </c>
      <c r="L23" s="219">
        <v>0</v>
      </c>
      <c r="M23" s="219"/>
      <c r="N23" s="209" t="str">
        <f t="shared" si="8"/>
        <v/>
      </c>
      <c r="O23" s="207">
        <f>D23+K23</f>
        <v>394362.326</v>
      </c>
      <c r="P23" s="207">
        <f>L23+F23</f>
        <v>307778.81891</v>
      </c>
      <c r="Q23" s="207">
        <f t="shared" si="11"/>
        <v>-86583.50709</v>
      </c>
      <c r="R23" s="54">
        <f t="shared" si="9"/>
        <v>0.780446808983473</v>
      </c>
      <c r="S23" s="211"/>
      <c r="T23" s="211"/>
      <c r="U23" s="211"/>
      <c r="V23" s="211"/>
      <c r="W23" s="211"/>
      <c r="X23" s="211"/>
      <c r="Y23" s="211"/>
      <c r="Z23" s="211"/>
      <c r="AA23" s="211"/>
      <c r="AB23" s="211"/>
      <c r="AC23" s="211"/>
      <c r="AD23" s="211"/>
      <c r="AE23" s="211"/>
      <c r="AF23" s="211"/>
      <c r="AG23" s="211"/>
    </row>
    <row r="24" s="148" customFormat="1" ht="64.5" customHeight="1" spans="1:33">
      <c r="A24" s="218">
        <v>14040000</v>
      </c>
      <c r="B24" s="205" t="s">
        <v>55</v>
      </c>
      <c r="C24" s="206" t="e">
        <f>#REF!+#REF!+#REF!+#REF!+#REF!</f>
        <v>#REF!</v>
      </c>
      <c r="D24" s="207">
        <v>430483.78</v>
      </c>
      <c r="E24" s="207">
        <v>323013.158</v>
      </c>
      <c r="F24" s="207">
        <v>315073.05986</v>
      </c>
      <c r="G24" s="207">
        <f t="shared" si="5"/>
        <v>-7940.09814000002</v>
      </c>
      <c r="H24" s="54">
        <f t="shared" si="6"/>
        <v>0.975418654183741</v>
      </c>
      <c r="I24" s="207">
        <f t="shared" si="10"/>
        <v>-115410.72014</v>
      </c>
      <c r="J24" s="54">
        <f t="shared" si="7"/>
        <v>0.731904602445184</v>
      </c>
      <c r="K24" s="219">
        <v>0</v>
      </c>
      <c r="L24" s="219">
        <v>0</v>
      </c>
      <c r="M24" s="219">
        <f>L24-K24</f>
        <v>0</v>
      </c>
      <c r="N24" s="209" t="str">
        <f t="shared" si="8"/>
        <v/>
      </c>
      <c r="O24" s="207">
        <f>D24+K24</f>
        <v>430483.78</v>
      </c>
      <c r="P24" s="207">
        <f t="shared" si="3"/>
        <v>315073.05986</v>
      </c>
      <c r="Q24" s="207">
        <f t="shared" si="11"/>
        <v>-115410.72014</v>
      </c>
      <c r="R24" s="54">
        <f t="shared" si="9"/>
        <v>0.731904602445184</v>
      </c>
      <c r="S24" s="211"/>
      <c r="T24" s="211"/>
      <c r="U24" s="211"/>
      <c r="V24" s="211"/>
      <c r="W24" s="211"/>
      <c r="X24" s="211"/>
      <c r="Y24" s="211"/>
      <c r="Z24" s="211"/>
      <c r="AA24" s="211"/>
      <c r="AB24" s="211"/>
      <c r="AC24" s="211"/>
      <c r="AD24" s="211"/>
      <c r="AE24" s="211"/>
      <c r="AF24" s="211"/>
      <c r="AG24" s="211"/>
    </row>
    <row r="25" s="1" customFormat="1" ht="42.75" hidden="1" customHeight="1" spans="1:33">
      <c r="A25" s="220">
        <v>16000000</v>
      </c>
      <c r="B25" s="221" t="s">
        <v>56</v>
      </c>
      <c r="C25" s="222"/>
      <c r="D25" s="212">
        <v>0</v>
      </c>
      <c r="E25" s="212">
        <v>0</v>
      </c>
      <c r="F25" s="212">
        <v>0</v>
      </c>
      <c r="G25" s="212">
        <f t="shared" si="5"/>
        <v>0</v>
      </c>
      <c r="H25" s="216" t="str">
        <f t="shared" si="6"/>
        <v/>
      </c>
      <c r="I25" s="212">
        <f t="shared" si="10"/>
        <v>0</v>
      </c>
      <c r="J25" s="50" t="str">
        <f t="shared" si="7"/>
        <v/>
      </c>
      <c r="K25" s="219"/>
      <c r="L25" s="219"/>
      <c r="M25" s="219"/>
      <c r="N25" s="202" t="str">
        <f t="shared" si="8"/>
        <v/>
      </c>
      <c r="O25" s="207">
        <f>D25+K25</f>
        <v>0</v>
      </c>
      <c r="P25" s="223">
        <f t="shared" si="3"/>
        <v>0</v>
      </c>
      <c r="Q25" s="223">
        <f t="shared" si="11"/>
        <v>0</v>
      </c>
      <c r="R25" s="50" t="str">
        <f t="shared" si="9"/>
        <v/>
      </c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</row>
    <row r="26" s="1" customFormat="1" ht="20.25" customHeight="1" spans="1:33">
      <c r="A26" s="199">
        <v>18000000</v>
      </c>
      <c r="B26" s="200" t="s">
        <v>57</v>
      </c>
      <c r="C26" s="200"/>
      <c r="D26" s="49">
        <f>SUM(D27:D30)</f>
        <v>2430733.44994</v>
      </c>
      <c r="E26" s="49">
        <f>SUM(E27:E30)</f>
        <v>1850389.99075</v>
      </c>
      <c r="F26" s="49">
        <f>SUM(F27:F30)</f>
        <v>1923153.12546</v>
      </c>
      <c r="G26" s="49">
        <f t="shared" si="5"/>
        <v>72763.1347100004</v>
      </c>
      <c r="H26" s="50">
        <f t="shared" si="6"/>
        <v>1.03932313462229</v>
      </c>
      <c r="I26" s="49">
        <f t="shared" si="10"/>
        <v>-507580.324479999</v>
      </c>
      <c r="J26" s="50">
        <f t="shared" si="7"/>
        <v>0.79118223575994</v>
      </c>
      <c r="K26" s="67">
        <f>(K27+K28+K29+K30)/1000</f>
        <v>0</v>
      </c>
      <c r="L26" s="67">
        <f>(L27+L28+L29+L30)/1000</f>
        <v>0</v>
      </c>
      <c r="M26" s="67">
        <f t="shared" ref="M26:M34" si="12">L26-K26</f>
        <v>0</v>
      </c>
      <c r="N26" s="202" t="str">
        <f t="shared" si="8"/>
        <v/>
      </c>
      <c r="O26" s="49">
        <f t="shared" ref="O26:O59" si="13">D26+K26</f>
        <v>2430733.44994</v>
      </c>
      <c r="P26" s="49">
        <f t="shared" ref="P26:P34" si="14">L26+F26</f>
        <v>1923153.12546</v>
      </c>
      <c r="Q26" s="203">
        <f t="shared" si="11"/>
        <v>-507580.324479999</v>
      </c>
      <c r="R26" s="50">
        <f t="shared" si="9"/>
        <v>0.79118223575994</v>
      </c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</row>
    <row r="27" s="148" customFormat="1" ht="29.25" customHeight="1" spans="1:33">
      <c r="A27" s="204">
        <v>18010000</v>
      </c>
      <c r="B27" s="205" t="s">
        <v>58</v>
      </c>
      <c r="C27" s="224"/>
      <c r="D27" s="207">
        <v>1143325.42811</v>
      </c>
      <c r="E27" s="207">
        <v>892570.88011</v>
      </c>
      <c r="F27" s="207">
        <v>953804.62856</v>
      </c>
      <c r="G27" s="207">
        <f t="shared" si="5"/>
        <v>61233.7484500003</v>
      </c>
      <c r="H27" s="54">
        <f t="shared" si="6"/>
        <v>1.06860379361968</v>
      </c>
      <c r="I27" s="207">
        <f t="shared" si="10"/>
        <v>-189520.79955</v>
      </c>
      <c r="J27" s="54">
        <f t="shared" si="7"/>
        <v>0.834237221625262</v>
      </c>
      <c r="K27" s="225">
        <v>0</v>
      </c>
      <c r="L27" s="225">
        <v>0</v>
      </c>
      <c r="M27" s="225">
        <f t="shared" si="12"/>
        <v>0</v>
      </c>
      <c r="N27" s="209" t="str">
        <f t="shared" si="8"/>
        <v/>
      </c>
      <c r="O27" s="53">
        <f t="shared" si="13"/>
        <v>1143325.42811</v>
      </c>
      <c r="P27" s="53">
        <f t="shared" si="14"/>
        <v>953804.62856</v>
      </c>
      <c r="Q27" s="53">
        <f t="shared" si="11"/>
        <v>-189520.79955</v>
      </c>
      <c r="R27" s="54">
        <f t="shared" si="9"/>
        <v>0.834237221625262</v>
      </c>
      <c r="S27" s="211"/>
      <c r="T27" s="211"/>
      <c r="U27" s="211"/>
      <c r="V27" s="211"/>
      <c r="W27" s="211"/>
      <c r="X27" s="211"/>
      <c r="Y27" s="211"/>
      <c r="Z27" s="211"/>
      <c r="AA27" s="211"/>
      <c r="AB27" s="211"/>
      <c r="AC27" s="211"/>
      <c r="AD27" s="211"/>
      <c r="AE27" s="211"/>
      <c r="AF27" s="211"/>
      <c r="AG27" s="211"/>
    </row>
    <row r="28" s="148" customFormat="1" ht="36" customHeight="1" spans="1:33">
      <c r="A28" s="204">
        <v>18020000</v>
      </c>
      <c r="B28" s="205" t="s">
        <v>59</v>
      </c>
      <c r="C28" s="206"/>
      <c r="D28" s="207">
        <v>4749.3</v>
      </c>
      <c r="E28" s="207">
        <v>3523.6</v>
      </c>
      <c r="F28" s="207">
        <v>3342.10397</v>
      </c>
      <c r="G28" s="207">
        <f t="shared" si="5"/>
        <v>-181.49603</v>
      </c>
      <c r="H28" s="54">
        <f t="shared" si="6"/>
        <v>0.948491307185833</v>
      </c>
      <c r="I28" s="207">
        <f t="shared" si="10"/>
        <v>-1407.19603</v>
      </c>
      <c r="J28" s="54">
        <f t="shared" si="7"/>
        <v>0.703704539616364</v>
      </c>
      <c r="K28" s="214">
        <v>0</v>
      </c>
      <c r="L28" s="214">
        <v>0</v>
      </c>
      <c r="M28" s="214">
        <f t="shared" si="12"/>
        <v>0</v>
      </c>
      <c r="N28" s="209" t="str">
        <f t="shared" si="8"/>
        <v/>
      </c>
      <c r="O28" s="53">
        <f t="shared" si="13"/>
        <v>4749.3</v>
      </c>
      <c r="P28" s="207">
        <f t="shared" si="14"/>
        <v>3342.10397</v>
      </c>
      <c r="Q28" s="210">
        <f t="shared" si="11"/>
        <v>-1407.19603</v>
      </c>
      <c r="R28" s="54">
        <f t="shared" si="9"/>
        <v>0.703704539616364</v>
      </c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1"/>
      <c r="AE28" s="211"/>
      <c r="AF28" s="211"/>
      <c r="AG28" s="211"/>
    </row>
    <row r="29" s="148" customFormat="1" ht="27" customHeight="1" spans="1:33">
      <c r="A29" s="204">
        <v>18030000</v>
      </c>
      <c r="B29" s="205" t="s">
        <v>60</v>
      </c>
      <c r="C29" s="206"/>
      <c r="D29" s="207">
        <v>4821.46</v>
      </c>
      <c r="E29" s="207">
        <v>3403.51</v>
      </c>
      <c r="F29" s="207">
        <v>3997.11695</v>
      </c>
      <c r="G29" s="207">
        <f t="shared" si="5"/>
        <v>593.606949999999</v>
      </c>
      <c r="H29" s="54">
        <f t="shared" si="6"/>
        <v>1.17441022650146</v>
      </c>
      <c r="I29" s="207">
        <f t="shared" si="10"/>
        <v>-824.343050000001</v>
      </c>
      <c r="J29" s="54">
        <f t="shared" si="7"/>
        <v>0.829026259680677</v>
      </c>
      <c r="K29" s="214">
        <v>0</v>
      </c>
      <c r="L29" s="214">
        <v>0</v>
      </c>
      <c r="M29" s="214">
        <f t="shared" si="12"/>
        <v>0</v>
      </c>
      <c r="N29" s="209" t="str">
        <f t="shared" si="8"/>
        <v/>
      </c>
      <c r="O29" s="53">
        <f t="shared" si="13"/>
        <v>4821.46</v>
      </c>
      <c r="P29" s="207">
        <f t="shared" si="14"/>
        <v>3997.11695</v>
      </c>
      <c r="Q29" s="210">
        <f t="shared" si="11"/>
        <v>-824.343050000001</v>
      </c>
      <c r="R29" s="54">
        <f t="shared" si="9"/>
        <v>0.829026259680677</v>
      </c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1"/>
      <c r="AE29" s="211"/>
      <c r="AF29" s="211"/>
      <c r="AG29" s="211"/>
    </row>
    <row r="30" s="148" customFormat="1" ht="22.5" customHeight="1" spans="1:33">
      <c r="A30" s="204">
        <v>18050000</v>
      </c>
      <c r="B30" s="205" t="s">
        <v>61</v>
      </c>
      <c r="C30" s="206"/>
      <c r="D30" s="207">
        <v>1277837.26183</v>
      </c>
      <c r="E30" s="207">
        <v>950892.00064</v>
      </c>
      <c r="F30" s="207">
        <v>962009.27598</v>
      </c>
      <c r="G30" s="207">
        <f t="shared" si="5"/>
        <v>11117.2753400001</v>
      </c>
      <c r="H30" s="54">
        <f t="shared" si="6"/>
        <v>1.0116914174612</v>
      </c>
      <c r="I30" s="207">
        <f t="shared" si="10"/>
        <v>-315827.98585</v>
      </c>
      <c r="J30" s="54">
        <f t="shared" si="7"/>
        <v>0.752841777835074</v>
      </c>
      <c r="K30" s="214">
        <v>0</v>
      </c>
      <c r="L30" s="214">
        <v>0</v>
      </c>
      <c r="M30" s="214">
        <f t="shared" si="12"/>
        <v>0</v>
      </c>
      <c r="N30" s="209" t="str">
        <f t="shared" si="8"/>
        <v/>
      </c>
      <c r="O30" s="53">
        <f t="shared" si="13"/>
        <v>1277837.26183</v>
      </c>
      <c r="P30" s="207">
        <f t="shared" si="14"/>
        <v>962009.27598</v>
      </c>
      <c r="Q30" s="210">
        <f t="shared" si="11"/>
        <v>-315827.98585</v>
      </c>
      <c r="R30" s="54">
        <f t="shared" si="9"/>
        <v>0.752841777835074</v>
      </c>
      <c r="S30" s="211"/>
      <c r="T30" s="211"/>
      <c r="U30" s="211"/>
      <c r="V30" s="211"/>
      <c r="W30" s="211"/>
      <c r="X30" s="211"/>
      <c r="Y30" s="211"/>
      <c r="Z30" s="211"/>
      <c r="AA30" s="211"/>
      <c r="AB30" s="211"/>
      <c r="AC30" s="211"/>
      <c r="AD30" s="211"/>
      <c r="AE30" s="211"/>
      <c r="AF30" s="211"/>
      <c r="AG30" s="211"/>
    </row>
    <row r="31" s="1" customFormat="1" ht="21.75" customHeight="1" spans="1:33">
      <c r="A31" s="199">
        <v>19000000</v>
      </c>
      <c r="B31" s="200" t="s">
        <v>62</v>
      </c>
      <c r="C31" s="206"/>
      <c r="D31" s="223">
        <f>D32+D33+D34</f>
        <v>0</v>
      </c>
      <c r="E31" s="223">
        <f>E32+E33+E34</f>
        <v>0</v>
      </c>
      <c r="F31" s="223">
        <f>F32+F33+F34</f>
        <v>3.15</v>
      </c>
      <c r="G31" s="223">
        <f t="shared" si="5"/>
        <v>3.15</v>
      </c>
      <c r="H31" s="50" t="str">
        <f t="shared" si="6"/>
        <v/>
      </c>
      <c r="I31" s="223">
        <f t="shared" si="10"/>
        <v>3.15</v>
      </c>
      <c r="J31" s="50" t="str">
        <f t="shared" si="7"/>
        <v/>
      </c>
      <c r="K31" s="67">
        <f>K32+K34+K33</f>
        <v>9339.459</v>
      </c>
      <c r="L31" s="67">
        <f>L32+L34+L33</f>
        <v>9164.05072</v>
      </c>
      <c r="M31" s="67">
        <f t="shared" si="12"/>
        <v>-175.40828</v>
      </c>
      <c r="N31" s="202">
        <f t="shared" si="8"/>
        <v>0.981218582361141</v>
      </c>
      <c r="O31" s="49">
        <f t="shared" si="13"/>
        <v>9339.459</v>
      </c>
      <c r="P31" s="49">
        <f t="shared" si="14"/>
        <v>9167.20072</v>
      </c>
      <c r="Q31" s="49">
        <f t="shared" ref="Q31:Q61" si="15">P31-O31</f>
        <v>-172.25828</v>
      </c>
      <c r="R31" s="50">
        <f t="shared" si="9"/>
        <v>0.981555860997944</v>
      </c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</row>
    <row r="32" s="148" customFormat="1" ht="23.25" customHeight="1" spans="1:33">
      <c r="A32" s="204">
        <v>19010000</v>
      </c>
      <c r="B32" s="205" t="s">
        <v>63</v>
      </c>
      <c r="C32" s="206"/>
      <c r="D32" s="207">
        <v>0</v>
      </c>
      <c r="E32" s="207">
        <v>0</v>
      </c>
      <c r="F32" s="207">
        <v>0</v>
      </c>
      <c r="G32" s="207">
        <f t="shared" si="5"/>
        <v>0</v>
      </c>
      <c r="H32" s="54" t="str">
        <f t="shared" si="6"/>
        <v/>
      </c>
      <c r="I32" s="207">
        <f t="shared" si="10"/>
        <v>0</v>
      </c>
      <c r="J32" s="54" t="str">
        <f t="shared" si="7"/>
        <v/>
      </c>
      <c r="K32" s="214">
        <v>9339.459</v>
      </c>
      <c r="L32" s="214">
        <v>9164.05072</v>
      </c>
      <c r="M32" s="214">
        <f t="shared" si="12"/>
        <v>-175.40828</v>
      </c>
      <c r="N32" s="209">
        <f t="shared" si="8"/>
        <v>0.981218582361141</v>
      </c>
      <c r="O32" s="53">
        <f t="shared" si="13"/>
        <v>9339.459</v>
      </c>
      <c r="P32" s="207">
        <f t="shared" si="14"/>
        <v>9164.05072</v>
      </c>
      <c r="Q32" s="53">
        <f t="shared" si="15"/>
        <v>-175.40828</v>
      </c>
      <c r="R32" s="54">
        <f t="shared" si="9"/>
        <v>0.981218582361141</v>
      </c>
      <c r="S32" s="211"/>
      <c r="T32" s="211"/>
      <c r="U32" s="211"/>
      <c r="V32" s="211"/>
      <c r="W32" s="211"/>
      <c r="X32" s="211"/>
      <c r="Y32" s="211"/>
      <c r="Z32" s="211"/>
      <c r="AA32" s="211"/>
      <c r="AB32" s="211"/>
      <c r="AC32" s="211"/>
      <c r="AD32" s="211"/>
      <c r="AE32" s="211"/>
      <c r="AF32" s="211"/>
      <c r="AG32" s="211"/>
    </row>
    <row r="33" s="148" customFormat="1" ht="42" hidden="1" customHeight="1" spans="1:33">
      <c r="A33" s="204">
        <v>19050000</v>
      </c>
      <c r="B33" s="205" t="s">
        <v>64</v>
      </c>
      <c r="C33" s="205"/>
      <c r="D33" s="207"/>
      <c r="E33" s="207"/>
      <c r="F33" s="207"/>
      <c r="G33" s="207"/>
      <c r="H33" s="54"/>
      <c r="I33" s="207"/>
      <c r="J33" s="54"/>
      <c r="K33" s="214">
        <v>0</v>
      </c>
      <c r="L33" s="214"/>
      <c r="M33" s="214">
        <f t="shared" si="12"/>
        <v>0</v>
      </c>
      <c r="N33" s="209" t="str">
        <f t="shared" si="8"/>
        <v/>
      </c>
      <c r="O33" s="53">
        <f t="shared" si="13"/>
        <v>0</v>
      </c>
      <c r="P33" s="207">
        <f t="shared" si="14"/>
        <v>0</v>
      </c>
      <c r="Q33" s="53">
        <f t="shared" si="15"/>
        <v>0</v>
      </c>
      <c r="R33" s="54" t="str">
        <f t="shared" si="9"/>
        <v/>
      </c>
      <c r="S33" s="211"/>
      <c r="T33" s="211"/>
      <c r="U33" s="211"/>
      <c r="V33" s="211"/>
      <c r="W33" s="211"/>
      <c r="X33" s="211"/>
      <c r="Y33" s="211"/>
      <c r="Z33" s="211"/>
      <c r="AA33" s="211"/>
      <c r="AB33" s="211"/>
      <c r="AC33" s="211"/>
      <c r="AD33" s="211"/>
      <c r="AE33" s="211"/>
      <c r="AF33" s="211"/>
      <c r="AG33" s="211"/>
    </row>
    <row r="34" s="148" customFormat="1" ht="63" spans="1:33">
      <c r="A34" s="204">
        <v>19090000</v>
      </c>
      <c r="B34" s="205" t="s">
        <v>65</v>
      </c>
      <c r="C34" s="206"/>
      <c r="D34" s="207">
        <v>0</v>
      </c>
      <c r="E34" s="207">
        <v>0</v>
      </c>
      <c r="F34" s="207">
        <v>3.15</v>
      </c>
      <c r="G34" s="207">
        <f t="shared" si="5"/>
        <v>3.15</v>
      </c>
      <c r="H34" s="54" t="str">
        <f t="shared" si="6"/>
        <v/>
      </c>
      <c r="I34" s="207">
        <f t="shared" si="10"/>
        <v>3.15</v>
      </c>
      <c r="J34" s="54" t="str">
        <f t="shared" si="7"/>
        <v/>
      </c>
      <c r="K34" s="214">
        <v>0</v>
      </c>
      <c r="L34" s="214">
        <v>0</v>
      </c>
      <c r="M34" s="214">
        <f t="shared" si="12"/>
        <v>0</v>
      </c>
      <c r="N34" s="209" t="str">
        <f t="shared" si="8"/>
        <v/>
      </c>
      <c r="O34" s="53">
        <f t="shared" si="13"/>
        <v>0</v>
      </c>
      <c r="P34" s="207">
        <f t="shared" si="14"/>
        <v>3.15</v>
      </c>
      <c r="Q34" s="53">
        <f t="shared" si="15"/>
        <v>3.15</v>
      </c>
      <c r="R34" s="54" t="str">
        <f t="shared" si="9"/>
        <v/>
      </c>
      <c r="S34" s="211"/>
      <c r="T34" s="211"/>
      <c r="U34" s="211"/>
      <c r="V34" s="211"/>
      <c r="W34" s="211"/>
      <c r="X34" s="211"/>
      <c r="Y34" s="211"/>
      <c r="Z34" s="211"/>
      <c r="AA34" s="211"/>
      <c r="AB34" s="211"/>
      <c r="AC34" s="211"/>
      <c r="AD34" s="211"/>
      <c r="AE34" s="211"/>
      <c r="AF34" s="211"/>
      <c r="AG34" s="211"/>
    </row>
    <row r="35" s="165" customFormat="1" ht="23.25" customHeight="1" spans="1:33">
      <c r="A35" s="226">
        <v>20000000</v>
      </c>
      <c r="B35" s="227" t="s">
        <v>66</v>
      </c>
      <c r="C35" s="228">
        <v>5750.4</v>
      </c>
      <c r="D35" s="67">
        <f>(D36+D37+D43+D47)</f>
        <v>302400.61876</v>
      </c>
      <c r="E35" s="67">
        <f>(E36+E37+E43+E47)</f>
        <v>241189.97876</v>
      </c>
      <c r="F35" s="67">
        <f>(F36+F37+F43+F47)</f>
        <v>274820.5377</v>
      </c>
      <c r="G35" s="67">
        <f t="shared" si="5"/>
        <v>33630.55894</v>
      </c>
      <c r="H35" s="50">
        <f t="shared" si="6"/>
        <v>1.13943597123272</v>
      </c>
      <c r="I35" s="67">
        <f t="shared" ref="I35:I44" si="16">F35-D35</f>
        <v>-27580.08106</v>
      </c>
      <c r="J35" s="50">
        <f t="shared" si="7"/>
        <v>0.908796214858644</v>
      </c>
      <c r="K35" s="67">
        <f>K36+K37+K43+K47</f>
        <v>876347.32089</v>
      </c>
      <c r="L35" s="67">
        <f>L36+L37+L43+L47</f>
        <v>708449.72471</v>
      </c>
      <c r="M35" s="67">
        <f t="shared" ref="M35:M48" si="17">L35-K35</f>
        <v>-167897.59618</v>
      </c>
      <c r="N35" s="202">
        <f t="shared" si="8"/>
        <v>0.808412039179299</v>
      </c>
      <c r="O35" s="67">
        <f t="shared" si="13"/>
        <v>1178747.93965</v>
      </c>
      <c r="P35" s="67">
        <f t="shared" ref="P35:P59" si="18">L35+F35</f>
        <v>983270.26241</v>
      </c>
      <c r="Q35" s="67">
        <f t="shared" si="15"/>
        <v>-195477.67724</v>
      </c>
      <c r="R35" s="50">
        <f t="shared" si="9"/>
        <v>0.834164989252883</v>
      </c>
      <c r="S35" s="229"/>
      <c r="T35" s="183"/>
      <c r="U35" s="183"/>
      <c r="V35" s="183"/>
      <c r="W35" s="183"/>
      <c r="X35" s="183"/>
      <c r="Y35" s="183"/>
      <c r="Z35" s="183"/>
      <c r="AA35" s="183"/>
      <c r="AB35" s="183"/>
      <c r="AC35" s="183"/>
      <c r="AD35" s="183"/>
      <c r="AE35" s="183"/>
      <c r="AF35" s="183"/>
      <c r="AG35" s="183"/>
    </row>
    <row r="36" s="1" customFormat="1" ht="45.75" customHeight="1" spans="1:33">
      <c r="A36" s="199">
        <v>21000000</v>
      </c>
      <c r="B36" s="200" t="s">
        <v>67</v>
      </c>
      <c r="C36" s="213">
        <v>1</v>
      </c>
      <c r="D36" s="49">
        <v>63360.459</v>
      </c>
      <c r="E36" s="49">
        <v>52753.152</v>
      </c>
      <c r="F36" s="49">
        <v>69676.35023</v>
      </c>
      <c r="G36" s="49">
        <f t="shared" si="5"/>
        <v>16923.19823</v>
      </c>
      <c r="H36" s="50">
        <f t="shared" si="6"/>
        <v>1.32079975486583</v>
      </c>
      <c r="I36" s="49">
        <f t="shared" si="16"/>
        <v>6315.89122999999</v>
      </c>
      <c r="J36" s="50">
        <f t="shared" si="7"/>
        <v>1.09968190460868</v>
      </c>
      <c r="K36" s="67">
        <v>1125</v>
      </c>
      <c r="L36" s="67">
        <v>1662.146</v>
      </c>
      <c r="M36" s="67">
        <f t="shared" si="17"/>
        <v>537.146</v>
      </c>
      <c r="N36" s="202">
        <f t="shared" si="8"/>
        <v>1.47746311111111</v>
      </c>
      <c r="O36" s="49">
        <f t="shared" si="13"/>
        <v>64485.459</v>
      </c>
      <c r="P36" s="49">
        <f t="shared" si="18"/>
        <v>71338.49623</v>
      </c>
      <c r="Q36" s="49">
        <f t="shared" si="15"/>
        <v>6853.03722999999</v>
      </c>
      <c r="R36" s="50">
        <f t="shared" si="9"/>
        <v>1.10627259751691</v>
      </c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</row>
    <row r="37" s="1" customFormat="1" ht="44.25" customHeight="1" spans="1:33">
      <c r="A37" s="199">
        <v>22000000</v>
      </c>
      <c r="B37" s="200" t="s">
        <v>68</v>
      </c>
      <c r="C37" s="213">
        <v>4948.8</v>
      </c>
      <c r="D37" s="49">
        <f>SUM(D38:D42)</f>
        <v>181677.00676</v>
      </c>
      <c r="E37" s="49">
        <f>SUM(E38:E42)</f>
        <v>136063.21876</v>
      </c>
      <c r="F37" s="49">
        <f>SUM(F38:F42)</f>
        <v>143164.41138</v>
      </c>
      <c r="G37" s="49">
        <f t="shared" si="5"/>
        <v>7101.19261999996</v>
      </c>
      <c r="H37" s="50">
        <f t="shared" si="6"/>
        <v>1.05219039123663</v>
      </c>
      <c r="I37" s="49">
        <f t="shared" si="16"/>
        <v>-38512.59538</v>
      </c>
      <c r="J37" s="50">
        <f t="shared" si="7"/>
        <v>0.788016127814808</v>
      </c>
      <c r="K37" s="67">
        <f>SUM(K38:K42)</f>
        <v>0</v>
      </c>
      <c r="L37" s="67">
        <f>SUM(L38:L42)</f>
        <v>0</v>
      </c>
      <c r="M37" s="67">
        <f t="shared" si="17"/>
        <v>0</v>
      </c>
      <c r="N37" s="202" t="str">
        <f t="shared" si="8"/>
        <v/>
      </c>
      <c r="O37" s="49">
        <f t="shared" si="13"/>
        <v>181677.00676</v>
      </c>
      <c r="P37" s="49">
        <f t="shared" si="18"/>
        <v>143164.41138</v>
      </c>
      <c r="Q37" s="49">
        <f t="shared" si="15"/>
        <v>-38512.59538</v>
      </c>
      <c r="R37" s="50">
        <f t="shared" si="9"/>
        <v>0.788016127814808</v>
      </c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</row>
    <row r="38" s="148" customFormat="1" ht="22.5" customHeight="1" spans="1:33">
      <c r="A38" s="204">
        <v>22010000</v>
      </c>
      <c r="B38" s="205" t="s">
        <v>69</v>
      </c>
      <c r="C38" s="230"/>
      <c r="D38" s="207">
        <v>84813.787</v>
      </c>
      <c r="E38" s="207">
        <v>62576.032</v>
      </c>
      <c r="F38" s="207">
        <v>67267.65038</v>
      </c>
      <c r="G38" s="207">
        <f t="shared" si="5"/>
        <v>4691.61838000001</v>
      </c>
      <c r="H38" s="54">
        <f t="shared" si="6"/>
        <v>1.07497468647421</v>
      </c>
      <c r="I38" s="207">
        <f t="shared" si="16"/>
        <v>-17546.13662</v>
      </c>
      <c r="J38" s="54">
        <f t="shared" si="7"/>
        <v>0.793121646366292</v>
      </c>
      <c r="K38" s="214"/>
      <c r="L38" s="214">
        <v>0</v>
      </c>
      <c r="M38" s="214">
        <f t="shared" si="17"/>
        <v>0</v>
      </c>
      <c r="N38" s="209" t="str">
        <f t="shared" si="8"/>
        <v/>
      </c>
      <c r="O38" s="53">
        <f t="shared" si="13"/>
        <v>84813.787</v>
      </c>
      <c r="P38" s="207">
        <f t="shared" si="18"/>
        <v>67267.65038</v>
      </c>
      <c r="Q38" s="53">
        <f t="shared" si="15"/>
        <v>-17546.13662</v>
      </c>
      <c r="R38" s="54">
        <f t="shared" si="9"/>
        <v>0.793121646366292</v>
      </c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1"/>
      <c r="AE38" s="211"/>
      <c r="AF38" s="211"/>
      <c r="AG38" s="211"/>
    </row>
    <row r="39" s="148" customFormat="1" ht="60.75" customHeight="1" spans="1:33">
      <c r="A39" s="204">
        <v>22020000</v>
      </c>
      <c r="B39" s="205" t="s">
        <v>70</v>
      </c>
      <c r="C39" s="205"/>
      <c r="D39" s="207">
        <v>3062</v>
      </c>
      <c r="E39" s="207">
        <v>3062</v>
      </c>
      <c r="F39" s="207">
        <v>1824.23077</v>
      </c>
      <c r="G39" s="207">
        <f t="shared" si="5"/>
        <v>-1237.76923</v>
      </c>
      <c r="H39" s="54">
        <f t="shared" si="6"/>
        <v>0.595764457870673</v>
      </c>
      <c r="I39" s="207">
        <f t="shared" si="16"/>
        <v>-1237.76923</v>
      </c>
      <c r="J39" s="54">
        <f t="shared" si="7"/>
        <v>0.595764457870673</v>
      </c>
      <c r="K39" s="214"/>
      <c r="L39" s="214"/>
      <c r="M39" s="214"/>
      <c r="N39" s="209"/>
      <c r="O39" s="53">
        <f t="shared" si="13"/>
        <v>3062</v>
      </c>
      <c r="P39" s="207">
        <f t="shared" si="18"/>
        <v>1824.23077</v>
      </c>
      <c r="Q39" s="53">
        <f t="shared" si="15"/>
        <v>-1237.76923</v>
      </c>
      <c r="R39" s="54">
        <f t="shared" si="9"/>
        <v>0.595764457870673</v>
      </c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1"/>
      <c r="AE39" s="211"/>
      <c r="AF39" s="211"/>
      <c r="AG39" s="211"/>
    </row>
    <row r="40" s="148" customFormat="1" ht="61.5" customHeight="1" spans="1:33">
      <c r="A40" s="204">
        <v>22080000</v>
      </c>
      <c r="B40" s="205" t="s">
        <v>71</v>
      </c>
      <c r="C40" s="206">
        <v>259.6</v>
      </c>
      <c r="D40" s="207">
        <v>91853.09</v>
      </c>
      <c r="E40" s="207">
        <v>69108.535</v>
      </c>
      <c r="F40" s="207">
        <v>72639.10995</v>
      </c>
      <c r="G40" s="207">
        <f t="shared" si="5"/>
        <v>3530.57494999999</v>
      </c>
      <c r="H40" s="54">
        <f t="shared" si="6"/>
        <v>1.05108739390873</v>
      </c>
      <c r="I40" s="207">
        <f t="shared" si="16"/>
        <v>-19213.98005</v>
      </c>
      <c r="J40" s="54">
        <f t="shared" si="7"/>
        <v>0.790818359513001</v>
      </c>
      <c r="K40" s="214"/>
      <c r="L40" s="214">
        <v>0</v>
      </c>
      <c r="M40" s="214">
        <f t="shared" si="17"/>
        <v>0</v>
      </c>
      <c r="N40" s="209" t="str">
        <f t="shared" si="8"/>
        <v/>
      </c>
      <c r="O40" s="53">
        <f t="shared" si="13"/>
        <v>91853.09</v>
      </c>
      <c r="P40" s="207">
        <f t="shared" si="18"/>
        <v>72639.10995</v>
      </c>
      <c r="Q40" s="53">
        <f t="shared" si="15"/>
        <v>-19213.98005</v>
      </c>
      <c r="R40" s="54">
        <f t="shared" si="9"/>
        <v>0.790818359513001</v>
      </c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1"/>
      <c r="AE40" s="211"/>
      <c r="AF40" s="211"/>
      <c r="AG40" s="211"/>
    </row>
    <row r="41" s="148" customFormat="1" ht="23.25" customHeight="1" spans="1:33">
      <c r="A41" s="204">
        <v>22090000</v>
      </c>
      <c r="B41" s="205" t="s">
        <v>72</v>
      </c>
      <c r="C41" s="206">
        <v>4672.3</v>
      </c>
      <c r="D41" s="207">
        <v>1516.42976</v>
      </c>
      <c r="E41" s="207">
        <v>1018.50176</v>
      </c>
      <c r="F41" s="207">
        <v>1088.54004</v>
      </c>
      <c r="G41" s="207">
        <f t="shared" si="5"/>
        <v>70.0382800000003</v>
      </c>
      <c r="H41" s="54">
        <f t="shared" si="6"/>
        <v>1.06876598819034</v>
      </c>
      <c r="I41" s="207">
        <f t="shared" si="16"/>
        <v>-427.88972</v>
      </c>
      <c r="J41" s="54">
        <f t="shared" si="7"/>
        <v>0.717830834446299</v>
      </c>
      <c r="K41" s="214"/>
      <c r="L41" s="214">
        <v>0</v>
      </c>
      <c r="M41" s="214">
        <f t="shared" si="17"/>
        <v>0</v>
      </c>
      <c r="N41" s="209" t="str">
        <f t="shared" si="8"/>
        <v/>
      </c>
      <c r="O41" s="53">
        <f t="shared" si="13"/>
        <v>1516.42976</v>
      </c>
      <c r="P41" s="207">
        <f t="shared" si="18"/>
        <v>1088.54004</v>
      </c>
      <c r="Q41" s="53">
        <f t="shared" si="15"/>
        <v>-427.88972</v>
      </c>
      <c r="R41" s="54">
        <f t="shared" si="9"/>
        <v>0.717830834446299</v>
      </c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1"/>
      <c r="AE41" s="211"/>
      <c r="AF41" s="211"/>
      <c r="AG41" s="211"/>
    </row>
    <row r="42" s="148" customFormat="1" ht="120" customHeight="1" spans="1:33">
      <c r="A42" s="204">
        <v>22130000</v>
      </c>
      <c r="B42" s="205" t="s">
        <v>73</v>
      </c>
      <c r="C42" s="206"/>
      <c r="D42" s="207">
        <v>431.7</v>
      </c>
      <c r="E42" s="207">
        <v>298.15</v>
      </c>
      <c r="F42" s="207">
        <v>344.88024</v>
      </c>
      <c r="G42" s="207">
        <f t="shared" si="5"/>
        <v>46.73024</v>
      </c>
      <c r="H42" s="54">
        <f t="shared" si="6"/>
        <v>1.15673399295657</v>
      </c>
      <c r="I42" s="207">
        <f t="shared" si="16"/>
        <v>-86.81976</v>
      </c>
      <c r="J42" s="54">
        <f t="shared" si="7"/>
        <v>0.798888672689368</v>
      </c>
      <c r="K42" s="214"/>
      <c r="L42" s="214">
        <v>0</v>
      </c>
      <c r="M42" s="214">
        <f t="shared" si="17"/>
        <v>0</v>
      </c>
      <c r="N42" s="209" t="str">
        <f t="shared" si="8"/>
        <v/>
      </c>
      <c r="O42" s="53">
        <f t="shared" si="13"/>
        <v>431.7</v>
      </c>
      <c r="P42" s="207">
        <f t="shared" si="18"/>
        <v>344.88024</v>
      </c>
      <c r="Q42" s="53">
        <f t="shared" si="15"/>
        <v>-86.81976</v>
      </c>
      <c r="R42" s="54">
        <f t="shared" si="9"/>
        <v>0.798888672689368</v>
      </c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1"/>
      <c r="AE42" s="211"/>
      <c r="AF42" s="211"/>
      <c r="AG42" s="211"/>
    </row>
    <row r="43" s="1" customFormat="1" ht="20.25" customHeight="1" spans="1:33">
      <c r="A43" s="199">
        <v>24000000</v>
      </c>
      <c r="B43" s="200" t="s">
        <v>74</v>
      </c>
      <c r="C43" s="213">
        <f>C44+C47</f>
        <v>300.2</v>
      </c>
      <c r="D43" s="49">
        <f>SUM(D44:D45)</f>
        <v>57363.153</v>
      </c>
      <c r="E43" s="49">
        <f>SUM(E44:E45)</f>
        <v>52373.608</v>
      </c>
      <c r="F43" s="49">
        <f>SUM(F44:F45)</f>
        <v>61979.77609</v>
      </c>
      <c r="G43" s="49">
        <f t="shared" si="5"/>
        <v>9606.16809000002</v>
      </c>
      <c r="H43" s="50">
        <f t="shared" si="6"/>
        <v>1.18341619867014</v>
      </c>
      <c r="I43" s="49">
        <f t="shared" si="16"/>
        <v>4616.62309000002</v>
      </c>
      <c r="J43" s="50">
        <f t="shared" si="7"/>
        <v>1.08048063693431</v>
      </c>
      <c r="K43" s="67">
        <f>K44+K45+K46</f>
        <v>10080.733</v>
      </c>
      <c r="L43" s="67">
        <f>L44+L45+L46</f>
        <v>24603.86926</v>
      </c>
      <c r="M43" s="67">
        <f t="shared" si="17"/>
        <v>14523.13626</v>
      </c>
      <c r="N43" s="202">
        <f t="shared" si="8"/>
        <v>2.44068256346041</v>
      </c>
      <c r="O43" s="49">
        <f t="shared" si="13"/>
        <v>67443.886</v>
      </c>
      <c r="P43" s="49">
        <f t="shared" si="18"/>
        <v>86583.64535</v>
      </c>
      <c r="Q43" s="49">
        <f t="shared" si="15"/>
        <v>19139.75935</v>
      </c>
      <c r="R43" s="50">
        <f t="shared" si="9"/>
        <v>1.28378790851405</v>
      </c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</row>
    <row r="44" s="148" customFormat="1" ht="24" customHeight="1" spans="1:33">
      <c r="A44" s="204">
        <v>24060000</v>
      </c>
      <c r="B44" s="205" t="s">
        <v>75</v>
      </c>
      <c r="C44" s="206">
        <v>300.2</v>
      </c>
      <c r="D44" s="207">
        <v>57363.153</v>
      </c>
      <c r="E44" s="207">
        <v>52373.608</v>
      </c>
      <c r="F44" s="207">
        <v>61979.77609</v>
      </c>
      <c r="G44" s="207">
        <f t="shared" si="5"/>
        <v>9606.16809000002</v>
      </c>
      <c r="H44" s="54">
        <f t="shared" si="6"/>
        <v>1.18341619867014</v>
      </c>
      <c r="I44" s="207">
        <f t="shared" si="16"/>
        <v>4616.62309000002</v>
      </c>
      <c r="J44" s="54">
        <f t="shared" si="7"/>
        <v>1.08048063693431</v>
      </c>
      <c r="K44" s="214">
        <v>2426.442</v>
      </c>
      <c r="L44" s="214">
        <v>5421.18368</v>
      </c>
      <c r="M44" s="214">
        <f t="shared" si="17"/>
        <v>2994.74168</v>
      </c>
      <c r="N44" s="209">
        <f t="shared" si="8"/>
        <v>2.23421111240244</v>
      </c>
      <c r="O44" s="53">
        <f t="shared" si="13"/>
        <v>59789.595</v>
      </c>
      <c r="P44" s="207">
        <f t="shared" si="18"/>
        <v>67400.95977</v>
      </c>
      <c r="Q44" s="53">
        <f t="shared" si="15"/>
        <v>7611.36477000001</v>
      </c>
      <c r="R44" s="54">
        <f t="shared" si="9"/>
        <v>1.12730249753322</v>
      </c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1"/>
      <c r="AE44" s="211"/>
      <c r="AF44" s="211"/>
      <c r="AG44" s="211"/>
    </row>
    <row r="45" s="148" customFormat="1" ht="55.5" customHeight="1" spans="1:33">
      <c r="A45" s="204">
        <v>24110000</v>
      </c>
      <c r="B45" s="205" t="s">
        <v>76</v>
      </c>
      <c r="C45" s="206"/>
      <c r="D45" s="207">
        <v>0</v>
      </c>
      <c r="E45" s="207">
        <v>0</v>
      </c>
      <c r="F45" s="207">
        <v>0</v>
      </c>
      <c r="G45" s="207">
        <f t="shared" si="5"/>
        <v>0</v>
      </c>
      <c r="H45" s="54" t="str">
        <f t="shared" si="6"/>
        <v/>
      </c>
      <c r="I45" s="207"/>
      <c r="J45" s="54" t="str">
        <f t="shared" si="7"/>
        <v/>
      </c>
      <c r="K45" s="214">
        <v>82.901</v>
      </c>
      <c r="L45" s="214">
        <v>59.27414</v>
      </c>
      <c r="M45" s="214">
        <f t="shared" si="17"/>
        <v>-23.62686</v>
      </c>
      <c r="N45" s="209">
        <f t="shared" si="8"/>
        <v>0.71499909530645</v>
      </c>
      <c r="O45" s="53">
        <f t="shared" si="13"/>
        <v>82.901</v>
      </c>
      <c r="P45" s="207">
        <f t="shared" si="18"/>
        <v>59.27414</v>
      </c>
      <c r="Q45" s="53">
        <f t="shared" si="15"/>
        <v>-23.62686</v>
      </c>
      <c r="R45" s="54">
        <f t="shared" si="9"/>
        <v>0.71499909530645</v>
      </c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1"/>
      <c r="AE45" s="211"/>
      <c r="AF45" s="211"/>
      <c r="AG45" s="211"/>
    </row>
    <row r="46" s="148" customFormat="1" ht="53.25" customHeight="1" spans="1:33">
      <c r="A46" s="204" t="s">
        <v>77</v>
      </c>
      <c r="B46" s="205" t="s">
        <v>78</v>
      </c>
      <c r="C46" s="206"/>
      <c r="D46" s="207">
        <v>0</v>
      </c>
      <c r="E46" s="207">
        <v>0</v>
      </c>
      <c r="F46" s="207">
        <v>0</v>
      </c>
      <c r="G46" s="207">
        <f t="shared" si="5"/>
        <v>0</v>
      </c>
      <c r="H46" s="54" t="str">
        <f t="shared" si="6"/>
        <v/>
      </c>
      <c r="I46" s="207"/>
      <c r="J46" s="54" t="str">
        <f t="shared" si="7"/>
        <v/>
      </c>
      <c r="K46" s="214">
        <v>7571.39</v>
      </c>
      <c r="L46" s="214">
        <v>19123.41144</v>
      </c>
      <c r="M46" s="214">
        <f t="shared" si="17"/>
        <v>11552.02144</v>
      </c>
      <c r="N46" s="209">
        <f t="shared" si="8"/>
        <v>2.52574645342533</v>
      </c>
      <c r="O46" s="53">
        <f t="shared" si="13"/>
        <v>7571.39</v>
      </c>
      <c r="P46" s="207">
        <f t="shared" si="18"/>
        <v>19123.41144</v>
      </c>
      <c r="Q46" s="53">
        <f t="shared" si="15"/>
        <v>11552.02144</v>
      </c>
      <c r="R46" s="54">
        <f t="shared" si="9"/>
        <v>2.52574645342533</v>
      </c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1"/>
      <c r="AE46" s="211"/>
      <c r="AF46" s="211"/>
      <c r="AG46" s="211"/>
    </row>
    <row r="47" s="1" customFormat="1" ht="22.5" customHeight="1" spans="1:33">
      <c r="A47" s="199">
        <v>25000000</v>
      </c>
      <c r="B47" s="200" t="s">
        <v>79</v>
      </c>
      <c r="C47" s="213"/>
      <c r="D47" s="207">
        <v>0</v>
      </c>
      <c r="E47" s="207">
        <v>0</v>
      </c>
      <c r="F47" s="207">
        <v>0</v>
      </c>
      <c r="G47" s="207">
        <f t="shared" si="5"/>
        <v>0</v>
      </c>
      <c r="H47" s="50" t="str">
        <f t="shared" si="6"/>
        <v/>
      </c>
      <c r="I47" s="49">
        <f>F47-D47</f>
        <v>0</v>
      </c>
      <c r="J47" s="50" t="str">
        <f t="shared" si="7"/>
        <v/>
      </c>
      <c r="K47" s="67">
        <v>865141.58789</v>
      </c>
      <c r="L47" s="67">
        <v>682183.70945</v>
      </c>
      <c r="M47" s="67">
        <f t="shared" si="17"/>
        <v>-182957.87844</v>
      </c>
      <c r="N47" s="202">
        <f t="shared" si="8"/>
        <v>0.788522617568048</v>
      </c>
      <c r="O47" s="49">
        <f t="shared" si="13"/>
        <v>865141.58789</v>
      </c>
      <c r="P47" s="223">
        <f t="shared" si="18"/>
        <v>682183.70945</v>
      </c>
      <c r="Q47" s="49">
        <f t="shared" si="15"/>
        <v>-182957.87844</v>
      </c>
      <c r="R47" s="50">
        <f t="shared" si="9"/>
        <v>0.788522617568048</v>
      </c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</row>
    <row r="48" s="1" customFormat="1" ht="20.4" spans="1:33">
      <c r="A48" s="199">
        <v>30000000</v>
      </c>
      <c r="B48" s="200" t="s">
        <v>80</v>
      </c>
      <c r="C48" s="230"/>
      <c r="D48" s="223">
        <v>86.05</v>
      </c>
      <c r="E48" s="223">
        <v>70</v>
      </c>
      <c r="F48" s="223">
        <v>61.74598</v>
      </c>
      <c r="G48" s="223">
        <f t="shared" si="5"/>
        <v>-8.25402</v>
      </c>
      <c r="H48" s="50">
        <f t="shared" si="6"/>
        <v>0.882085428571429</v>
      </c>
      <c r="I48" s="49">
        <f>F48-D48</f>
        <v>-24.30402</v>
      </c>
      <c r="J48" s="50">
        <f t="shared" si="7"/>
        <v>0.717559325973271</v>
      </c>
      <c r="K48" s="67">
        <v>214483.08235</v>
      </c>
      <c r="L48" s="67">
        <v>168387.64199</v>
      </c>
      <c r="M48" s="67">
        <f t="shared" si="17"/>
        <v>-46095.44036</v>
      </c>
      <c r="N48" s="202">
        <f t="shared" si="8"/>
        <v>0.785085891833744</v>
      </c>
      <c r="O48" s="49">
        <f t="shared" si="13"/>
        <v>214569.13235</v>
      </c>
      <c r="P48" s="49">
        <f t="shared" si="18"/>
        <v>168449.38797</v>
      </c>
      <c r="Q48" s="49">
        <f t="shared" si="15"/>
        <v>-46119.74438</v>
      </c>
      <c r="R48" s="50">
        <f t="shared" si="9"/>
        <v>0.78505881123306</v>
      </c>
      <c r="S48" s="231"/>
      <c r="T48" s="231"/>
      <c r="U48" s="231"/>
      <c r="V48" s="231"/>
      <c r="W48" s="232"/>
      <c r="X48" s="2"/>
      <c r="Y48" s="2"/>
      <c r="Z48" s="2"/>
      <c r="AA48" s="2"/>
      <c r="AB48" s="2"/>
      <c r="AC48" s="2"/>
      <c r="AD48" s="2"/>
      <c r="AE48" s="2"/>
      <c r="AF48" s="2"/>
      <c r="AG48" s="2"/>
    </row>
    <row r="49" s="165" customFormat="1" ht="40.8" spans="1:33">
      <c r="A49" s="226" t="s">
        <v>81</v>
      </c>
      <c r="B49" s="227" t="s">
        <v>82</v>
      </c>
      <c r="C49" s="233"/>
      <c r="D49" s="49">
        <v>0</v>
      </c>
      <c r="E49" s="49">
        <v>0</v>
      </c>
      <c r="F49" s="49">
        <v>0</v>
      </c>
      <c r="G49" s="49">
        <f t="shared" si="5"/>
        <v>0</v>
      </c>
      <c r="H49" s="50" t="str">
        <f t="shared" si="6"/>
        <v/>
      </c>
      <c r="I49" s="49">
        <f>F49-D49</f>
        <v>0</v>
      </c>
      <c r="J49" s="50" t="str">
        <f t="shared" si="7"/>
        <v/>
      </c>
      <c r="K49" s="67">
        <v>190205</v>
      </c>
      <c r="L49" s="67">
        <v>0</v>
      </c>
      <c r="M49" s="67">
        <f t="shared" ref="M49:M62" si="19">L49-K49</f>
        <v>-190205</v>
      </c>
      <c r="N49" s="202">
        <f t="shared" si="8"/>
        <v>0</v>
      </c>
      <c r="O49" s="67">
        <f t="shared" si="13"/>
        <v>190205</v>
      </c>
      <c r="P49" s="67">
        <f t="shared" si="18"/>
        <v>0</v>
      </c>
      <c r="Q49" s="67">
        <f t="shared" si="15"/>
        <v>-190205</v>
      </c>
      <c r="R49" s="50">
        <f t="shared" si="9"/>
        <v>0</v>
      </c>
      <c r="S49" s="229"/>
      <c r="T49" s="229"/>
      <c r="U49" s="229"/>
      <c r="V49" s="229"/>
      <c r="W49" s="234"/>
      <c r="X49" s="183"/>
      <c r="Y49" s="183"/>
      <c r="Z49" s="183"/>
      <c r="AA49" s="183"/>
      <c r="AB49" s="183"/>
      <c r="AC49" s="183"/>
      <c r="AD49" s="183"/>
      <c r="AE49" s="183"/>
      <c r="AF49" s="183"/>
      <c r="AG49" s="183"/>
    </row>
    <row r="50" s="1" customFormat="1" ht="30" customHeight="1" spans="1:33">
      <c r="A50" s="199">
        <v>50000000</v>
      </c>
      <c r="B50" s="200" t="s">
        <v>83</v>
      </c>
      <c r="C50" s="213" t="e">
        <f>#REF!+C51</f>
        <v>#REF!</v>
      </c>
      <c r="D50" s="49">
        <f>D51</f>
        <v>0</v>
      </c>
      <c r="E50" s="49">
        <f>E51</f>
        <v>0</v>
      </c>
      <c r="F50" s="49">
        <f>F51</f>
        <v>0</v>
      </c>
      <c r="G50" s="49">
        <f t="shared" si="5"/>
        <v>0</v>
      </c>
      <c r="H50" s="50" t="str">
        <f t="shared" si="6"/>
        <v/>
      </c>
      <c r="I50" s="49">
        <f>F50-D50</f>
        <v>0</v>
      </c>
      <c r="J50" s="50" t="str">
        <f t="shared" si="7"/>
        <v/>
      </c>
      <c r="K50" s="67">
        <f>K51</f>
        <v>112642.06848</v>
      </c>
      <c r="L50" s="67">
        <f>L51</f>
        <v>75308.85843</v>
      </c>
      <c r="M50" s="67">
        <f t="shared" si="19"/>
        <v>-37333.21005</v>
      </c>
      <c r="N50" s="202">
        <f t="shared" si="8"/>
        <v>0.668567786851068</v>
      </c>
      <c r="O50" s="49">
        <f t="shared" si="13"/>
        <v>112642.06848</v>
      </c>
      <c r="P50" s="49">
        <f t="shared" si="18"/>
        <v>75308.85843</v>
      </c>
      <c r="Q50" s="49">
        <f t="shared" si="15"/>
        <v>-37333.21005</v>
      </c>
      <c r="R50" s="50">
        <f t="shared" si="9"/>
        <v>0.668567786851068</v>
      </c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</row>
    <row r="51" s="148" customFormat="1" ht="81" customHeight="1" spans="1:33">
      <c r="A51" s="204">
        <v>50110000</v>
      </c>
      <c r="B51" s="205" t="s">
        <v>84</v>
      </c>
      <c r="C51" s="206"/>
      <c r="D51" s="207">
        <v>0</v>
      </c>
      <c r="E51" s="207">
        <v>0</v>
      </c>
      <c r="F51" s="207">
        <v>0</v>
      </c>
      <c r="G51" s="207">
        <f t="shared" si="5"/>
        <v>0</v>
      </c>
      <c r="H51" s="54" t="str">
        <f t="shared" si="6"/>
        <v/>
      </c>
      <c r="I51" s="207"/>
      <c r="J51" s="54" t="str">
        <f t="shared" si="7"/>
        <v/>
      </c>
      <c r="K51" s="214">
        <v>112642.06848</v>
      </c>
      <c r="L51" s="214">
        <v>75308.85843</v>
      </c>
      <c r="M51" s="214">
        <f t="shared" si="19"/>
        <v>-37333.21005</v>
      </c>
      <c r="N51" s="209">
        <f t="shared" si="8"/>
        <v>0.668567786851068</v>
      </c>
      <c r="O51" s="53">
        <f t="shared" si="13"/>
        <v>112642.06848</v>
      </c>
      <c r="P51" s="207">
        <f t="shared" si="18"/>
        <v>75308.85843</v>
      </c>
      <c r="Q51" s="53">
        <f t="shared" si="15"/>
        <v>-37333.21005</v>
      </c>
      <c r="R51" s="54">
        <f t="shared" si="9"/>
        <v>0.668567786851068</v>
      </c>
      <c r="S51" s="211"/>
      <c r="T51" s="211"/>
      <c r="U51" s="211"/>
      <c r="V51" s="211"/>
      <c r="W51" s="211"/>
      <c r="X51" s="211"/>
      <c r="Y51" s="211"/>
      <c r="Z51" s="211"/>
      <c r="AA51" s="211"/>
      <c r="AB51" s="211"/>
      <c r="AC51" s="211"/>
      <c r="AD51" s="211"/>
      <c r="AE51" s="211"/>
      <c r="AF51" s="211"/>
      <c r="AG51" s="211"/>
    </row>
    <row r="52" ht="20.25" customHeight="1" spans="1:33">
      <c r="A52" s="235">
        <v>900101</v>
      </c>
      <c r="B52" s="236" t="s">
        <v>85</v>
      </c>
      <c r="C52" s="237" t="e">
        <f>C10+C35+C50+#REF!</f>
        <v>#REF!</v>
      </c>
      <c r="D52" s="238">
        <f>D10+D35+D50+D48</f>
        <v>9171235.90715</v>
      </c>
      <c r="E52" s="238">
        <f>E10+E35+E50+E48</f>
        <v>6871871.62796</v>
      </c>
      <c r="F52" s="238">
        <f>F10+F35+F50+F48</f>
        <v>7116034.93623</v>
      </c>
      <c r="G52" s="238">
        <f t="shared" si="5"/>
        <v>244163.308270002</v>
      </c>
      <c r="H52" s="239">
        <f t="shared" ref="H52:H60" si="20">IFERROR(F52/E52,"")</f>
        <v>1.03553083082585</v>
      </c>
      <c r="I52" s="238">
        <f t="shared" ref="I52:I60" si="21">F52-D52</f>
        <v>-2055200.97092</v>
      </c>
      <c r="J52" s="239">
        <f t="shared" ref="J52:J60" si="22">IFERROR(F52/D52,"")</f>
        <v>0.775907959218698</v>
      </c>
      <c r="K52" s="238">
        <f>K10+K35+K48+K50+K49</f>
        <v>1403016.93072</v>
      </c>
      <c r="L52" s="238">
        <f>L10+L35+L48+L50+L49</f>
        <v>961310.27585</v>
      </c>
      <c r="M52" s="238">
        <f t="shared" si="19"/>
        <v>-441706.65487</v>
      </c>
      <c r="N52" s="239">
        <f t="shared" ref="N52:N62" si="23">IFERROR(L52/K52,"")</f>
        <v>0.68517368165805</v>
      </c>
      <c r="O52" s="238">
        <f t="shared" si="13"/>
        <v>10574252.83787</v>
      </c>
      <c r="P52" s="238">
        <f t="shared" si="18"/>
        <v>8077345.21208</v>
      </c>
      <c r="Q52" s="238">
        <f t="shared" si="15"/>
        <v>-2496907.62579</v>
      </c>
      <c r="R52" s="239">
        <f t="shared" ref="R52:R61" si="24">IFERROR(P52/O52,"")</f>
        <v>0.763869120204151</v>
      </c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</row>
    <row r="53" s="1" customFormat="1" ht="22.5" customHeight="1" spans="1:33">
      <c r="A53" s="199">
        <v>40000000</v>
      </c>
      <c r="B53" s="200" t="s">
        <v>86</v>
      </c>
      <c r="C53" s="240" t="e">
        <f>C54+C85</f>
        <v>#REF!</v>
      </c>
      <c r="D53" s="49">
        <f>D54</f>
        <v>8411686.363</v>
      </c>
      <c r="E53" s="49">
        <f>E54</f>
        <v>6451564.518</v>
      </c>
      <c r="F53" s="49">
        <f>F54</f>
        <v>6430005.918</v>
      </c>
      <c r="G53" s="49">
        <f t="shared" si="5"/>
        <v>-21558.6000000006</v>
      </c>
      <c r="H53" s="241">
        <f t="shared" si="20"/>
        <v>0.996658391938908</v>
      </c>
      <c r="I53" s="49">
        <f t="shared" si="21"/>
        <v>-1981680.445</v>
      </c>
      <c r="J53" s="241">
        <f t="shared" si="22"/>
        <v>0.764413417300399</v>
      </c>
      <c r="K53" s="49">
        <f>K54</f>
        <v>98058.523</v>
      </c>
      <c r="L53" s="49">
        <f>L54</f>
        <v>83689.99138</v>
      </c>
      <c r="M53" s="49">
        <f t="shared" si="19"/>
        <v>-14368.53162</v>
      </c>
      <c r="N53" s="241">
        <f t="shared" si="23"/>
        <v>0.853469834335563</v>
      </c>
      <c r="O53" s="49">
        <f t="shared" si="13"/>
        <v>8509744.886</v>
      </c>
      <c r="P53" s="49">
        <f t="shared" si="18"/>
        <v>6513695.90938</v>
      </c>
      <c r="Q53" s="49">
        <f t="shared" si="15"/>
        <v>-1996048.97662</v>
      </c>
      <c r="R53" s="241">
        <f t="shared" si="24"/>
        <v>0.765439622061544</v>
      </c>
    </row>
    <row r="54" s="1" customFormat="1" ht="23.25" customHeight="1" spans="1:33">
      <c r="A54" s="199">
        <v>41000000</v>
      </c>
      <c r="B54" s="200" t="s">
        <v>87</v>
      </c>
      <c r="C54" s="240" t="e">
        <f>C55+C59</f>
        <v>#REF!</v>
      </c>
      <c r="D54" s="49">
        <f>D55+D59</f>
        <v>8411686.363</v>
      </c>
      <c r="E54" s="49">
        <f>E55+E59</f>
        <v>6451564.518</v>
      </c>
      <c r="F54" s="49">
        <f>F55+F59</f>
        <v>6430005.918</v>
      </c>
      <c r="G54" s="49">
        <f t="shared" si="5"/>
        <v>-21558.6000000006</v>
      </c>
      <c r="H54" s="241">
        <f t="shared" si="20"/>
        <v>0.996658391938908</v>
      </c>
      <c r="I54" s="49">
        <f t="shared" si="21"/>
        <v>-1981680.445</v>
      </c>
      <c r="J54" s="241">
        <f t="shared" si="22"/>
        <v>0.764413417300399</v>
      </c>
      <c r="K54" s="49">
        <f>K55+K59</f>
        <v>98058.523</v>
      </c>
      <c r="L54" s="49">
        <f>L55+L59</f>
        <v>83689.99138</v>
      </c>
      <c r="M54" s="49">
        <f t="shared" si="19"/>
        <v>-14368.53162</v>
      </c>
      <c r="N54" s="241">
        <f t="shared" si="23"/>
        <v>0.853469834335563</v>
      </c>
      <c r="O54" s="49">
        <f t="shared" si="13"/>
        <v>8509744.886</v>
      </c>
      <c r="P54" s="49">
        <f t="shared" si="18"/>
        <v>6513695.90938</v>
      </c>
      <c r="Q54" s="49">
        <f t="shared" si="15"/>
        <v>-1996048.97662</v>
      </c>
      <c r="R54" s="241">
        <f t="shared" si="24"/>
        <v>0.765439622061544</v>
      </c>
    </row>
    <row r="55" s="166" customFormat="1" ht="23.25" customHeight="1" spans="1:33">
      <c r="A55" s="199">
        <v>41020000</v>
      </c>
      <c r="B55" s="242" t="s">
        <v>88</v>
      </c>
      <c r="C55" s="243">
        <f>SUM(C56:C56)</f>
        <v>0</v>
      </c>
      <c r="D55" s="49">
        <f>SUM(D56:D58)</f>
        <v>2189317.6</v>
      </c>
      <c r="E55" s="49">
        <f>SUM(E56:E58)</f>
        <v>1688825.1</v>
      </c>
      <c r="F55" s="49">
        <f>SUM(F56:F58)</f>
        <v>1688825.1</v>
      </c>
      <c r="G55" s="49">
        <f t="shared" si="5"/>
        <v>0</v>
      </c>
      <c r="H55" s="241">
        <f t="shared" si="20"/>
        <v>1</v>
      </c>
      <c r="I55" s="212">
        <f t="shared" si="21"/>
        <v>-500492.5</v>
      </c>
      <c r="J55" s="241">
        <f t="shared" si="22"/>
        <v>0.771393378466423</v>
      </c>
      <c r="K55" s="49">
        <f>K56+K57</f>
        <v>0</v>
      </c>
      <c r="L55" s="49">
        <f>L56+L57</f>
        <v>0</v>
      </c>
      <c r="M55" s="49">
        <f t="shared" si="19"/>
        <v>0</v>
      </c>
      <c r="N55" s="241" t="str">
        <f t="shared" si="23"/>
        <v/>
      </c>
      <c r="O55" s="244">
        <f t="shared" si="13"/>
        <v>2189317.6</v>
      </c>
      <c r="P55" s="212">
        <f t="shared" si="18"/>
        <v>1688825.1</v>
      </c>
      <c r="Q55" s="244">
        <f t="shared" si="15"/>
        <v>-500492.5</v>
      </c>
      <c r="R55" s="241">
        <f t="shared" si="24"/>
        <v>0.771393378466423</v>
      </c>
    </row>
    <row r="56" s="148" customFormat="1" ht="29.25" customHeight="1" spans="1:33">
      <c r="A56" s="204">
        <v>41020100</v>
      </c>
      <c r="B56" s="245" t="s">
        <v>89</v>
      </c>
      <c r="C56" s="246"/>
      <c r="D56" s="244">
        <v>1619661.3</v>
      </c>
      <c r="E56" s="244">
        <v>1214746.2</v>
      </c>
      <c r="F56" s="244">
        <v>1214746.2</v>
      </c>
      <c r="G56" s="244">
        <f t="shared" si="5"/>
        <v>0</v>
      </c>
      <c r="H56" s="209">
        <f t="shared" si="20"/>
        <v>1</v>
      </c>
      <c r="I56" s="207">
        <f t="shared" si="21"/>
        <v>-404915.1</v>
      </c>
      <c r="J56" s="209">
        <f t="shared" si="22"/>
        <v>0.750000138917933</v>
      </c>
      <c r="K56" s="244">
        <v>0</v>
      </c>
      <c r="L56" s="244">
        <v>0</v>
      </c>
      <c r="M56" s="244">
        <f t="shared" si="19"/>
        <v>0</v>
      </c>
      <c r="N56" s="209" t="str">
        <f t="shared" si="23"/>
        <v/>
      </c>
      <c r="O56" s="53">
        <f t="shared" si="13"/>
        <v>1619661.3</v>
      </c>
      <c r="P56" s="207">
        <f t="shared" si="18"/>
        <v>1214746.2</v>
      </c>
      <c r="Q56" s="53">
        <f t="shared" si="15"/>
        <v>-404915.1</v>
      </c>
      <c r="R56" s="209">
        <f t="shared" si="24"/>
        <v>0.750000138917933</v>
      </c>
    </row>
    <row r="57" s="148" customFormat="1" ht="84" customHeight="1" spans="1:33">
      <c r="A57" s="204">
        <v>41020200</v>
      </c>
      <c r="B57" s="245" t="s">
        <v>90</v>
      </c>
      <c r="C57" s="246"/>
      <c r="D57" s="53">
        <v>112638.9</v>
      </c>
      <c r="E57" s="53">
        <v>84479.4</v>
      </c>
      <c r="F57" s="53">
        <v>84479.4</v>
      </c>
      <c r="G57" s="53">
        <f t="shared" si="5"/>
        <v>0</v>
      </c>
      <c r="H57" s="209">
        <f t="shared" si="20"/>
        <v>1</v>
      </c>
      <c r="I57" s="207">
        <f t="shared" si="21"/>
        <v>-28159.5</v>
      </c>
      <c r="J57" s="209">
        <f t="shared" si="22"/>
        <v>0.750001997533712</v>
      </c>
      <c r="K57" s="244">
        <v>0</v>
      </c>
      <c r="L57" s="244">
        <v>0</v>
      </c>
      <c r="M57" s="244">
        <f t="shared" si="19"/>
        <v>0</v>
      </c>
      <c r="N57" s="209" t="str">
        <f t="shared" si="23"/>
        <v/>
      </c>
      <c r="O57" s="53">
        <f t="shared" si="13"/>
        <v>112638.9</v>
      </c>
      <c r="P57" s="207">
        <f t="shared" si="18"/>
        <v>84479.4</v>
      </c>
      <c r="Q57" s="53">
        <f t="shared" si="15"/>
        <v>-28159.5</v>
      </c>
      <c r="R57" s="209">
        <f t="shared" si="24"/>
        <v>0.750001997533712</v>
      </c>
    </row>
    <row r="58" s="148" customFormat="1" ht="126" spans="1:33">
      <c r="A58" s="204" t="s">
        <v>91</v>
      </c>
      <c r="B58" s="245" t="s">
        <v>92</v>
      </c>
      <c r="C58" s="246"/>
      <c r="D58" s="53">
        <v>457017.4</v>
      </c>
      <c r="E58" s="53">
        <v>389599.5</v>
      </c>
      <c r="F58" s="53">
        <v>389599.5</v>
      </c>
      <c r="G58" s="53">
        <f t="shared" ref="G58:G64" si="25">F58-E58</f>
        <v>0</v>
      </c>
      <c r="H58" s="209">
        <f t="shared" si="20"/>
        <v>1</v>
      </c>
      <c r="I58" s="207">
        <f t="shared" si="21"/>
        <v>-67417.9</v>
      </c>
      <c r="J58" s="209">
        <f t="shared" si="22"/>
        <v>0.852482859514758</v>
      </c>
      <c r="K58" s="244">
        <v>0</v>
      </c>
      <c r="L58" s="244">
        <v>0</v>
      </c>
      <c r="M58" s="244">
        <f t="shared" si="19"/>
        <v>0</v>
      </c>
      <c r="N58" s="209" t="str">
        <f t="shared" si="23"/>
        <v/>
      </c>
      <c r="O58" s="53">
        <f t="shared" si="13"/>
        <v>457017.4</v>
      </c>
      <c r="P58" s="207">
        <f t="shared" si="18"/>
        <v>389599.5</v>
      </c>
      <c r="Q58" s="53">
        <f t="shared" si="15"/>
        <v>-67417.9</v>
      </c>
      <c r="R58" s="209">
        <f t="shared" si="24"/>
        <v>0.852482859514758</v>
      </c>
    </row>
    <row r="59" s="1" customFormat="1" ht="23.25" customHeight="1" spans="1:33">
      <c r="A59" s="199">
        <v>41030000</v>
      </c>
      <c r="B59" s="224" t="s">
        <v>93</v>
      </c>
      <c r="C59" s="213" t="e">
        <f>#REF!</f>
        <v>#REF!</v>
      </c>
      <c r="D59" s="49">
        <f>SUM(D60:D79)</f>
        <v>6222368.763</v>
      </c>
      <c r="E59" s="49">
        <f>SUM(E60:E79)</f>
        <v>4762739.418</v>
      </c>
      <c r="F59" s="49">
        <f>SUM(F60:F79)</f>
        <v>4741180.818</v>
      </c>
      <c r="G59" s="49">
        <f t="shared" si="25"/>
        <v>-21558.6000000006</v>
      </c>
      <c r="H59" s="241">
        <f t="shared" si="20"/>
        <v>0.99547348739708</v>
      </c>
      <c r="I59" s="49">
        <f t="shared" si="21"/>
        <v>-1481187.945</v>
      </c>
      <c r="J59" s="241">
        <f t="shared" si="22"/>
        <v>0.761957543595363</v>
      </c>
      <c r="K59" s="49">
        <f>SUM(K60:K79)</f>
        <v>98058.523</v>
      </c>
      <c r="L59" s="49">
        <f>SUM(L60:L79)</f>
        <v>83689.99138</v>
      </c>
      <c r="M59" s="49">
        <f t="shared" si="19"/>
        <v>-14368.53162</v>
      </c>
      <c r="N59" s="241">
        <f t="shared" si="23"/>
        <v>0.853469834335563</v>
      </c>
      <c r="O59" s="49">
        <f t="shared" si="13"/>
        <v>6320427.286</v>
      </c>
      <c r="P59" s="49">
        <f t="shared" si="18"/>
        <v>4824870.80938</v>
      </c>
      <c r="Q59" s="49">
        <f t="shared" si="15"/>
        <v>-1495556.47662</v>
      </c>
      <c r="R59" s="241">
        <f t="shared" si="24"/>
        <v>0.763377314705808</v>
      </c>
    </row>
    <row r="60" s="1" customFormat="1" ht="67.5" customHeight="1" spans="1:33">
      <c r="A60" s="215" t="s">
        <v>94</v>
      </c>
      <c r="B60" s="247" t="s">
        <v>95</v>
      </c>
      <c r="C60" s="248"/>
      <c r="D60" s="53">
        <v>4348.2</v>
      </c>
      <c r="E60" s="53">
        <v>3261.6</v>
      </c>
      <c r="F60" s="53">
        <v>3261.6</v>
      </c>
      <c r="G60" s="53">
        <f t="shared" si="25"/>
        <v>0</v>
      </c>
      <c r="H60" s="209">
        <f t="shared" si="20"/>
        <v>1</v>
      </c>
      <c r="I60" s="53">
        <f t="shared" si="21"/>
        <v>-1086.6</v>
      </c>
      <c r="J60" s="209">
        <f t="shared" si="22"/>
        <v>0.750103491099765</v>
      </c>
      <c r="K60" s="53"/>
      <c r="L60" s="53"/>
      <c r="M60" s="53">
        <f t="shared" si="19"/>
        <v>0</v>
      </c>
      <c r="N60" s="241" t="str">
        <f t="shared" si="23"/>
        <v/>
      </c>
      <c r="O60" s="53">
        <f t="shared" ref="O60:O69" si="26">D60+K60</f>
        <v>4348.2</v>
      </c>
      <c r="P60" s="53">
        <f t="shared" ref="P60:P69" si="27">L60+F60</f>
        <v>3261.6</v>
      </c>
      <c r="Q60" s="53">
        <f t="shared" si="15"/>
        <v>-1086.6</v>
      </c>
      <c r="R60" s="209">
        <f t="shared" si="24"/>
        <v>0.750103491099765</v>
      </c>
    </row>
    <row r="61" s="1" customFormat="1" ht="67.5" customHeight="1" spans="1:33">
      <c r="A61" s="215" t="s">
        <v>96</v>
      </c>
      <c r="B61" s="247" t="s">
        <v>97</v>
      </c>
      <c r="C61" s="248"/>
      <c r="D61" s="53">
        <v>409989.6</v>
      </c>
      <c r="E61" s="53">
        <v>228722.7</v>
      </c>
      <c r="F61" s="53">
        <v>228722.7</v>
      </c>
      <c r="G61" s="53">
        <f t="shared" si="25"/>
        <v>0</v>
      </c>
      <c r="H61" s="209">
        <f t="shared" ref="H61:H71" si="28">IFERROR(F61/E61,"")</f>
        <v>1</v>
      </c>
      <c r="I61" s="53">
        <f t="shared" ref="I61:I71" si="29">F61-D61</f>
        <v>-181266.9</v>
      </c>
      <c r="J61" s="209">
        <f t="shared" ref="J61:J71" si="30">IFERROR(F61/D61,"")</f>
        <v>0.557874394862699</v>
      </c>
      <c r="K61" s="53"/>
      <c r="L61" s="53"/>
      <c r="M61" s="53">
        <f t="shared" si="19"/>
        <v>0</v>
      </c>
      <c r="N61" s="241" t="str">
        <f t="shared" si="23"/>
        <v/>
      </c>
      <c r="O61" s="53">
        <f t="shared" si="26"/>
        <v>409989.6</v>
      </c>
      <c r="P61" s="53">
        <f t="shared" si="27"/>
        <v>228722.7</v>
      </c>
      <c r="Q61" s="53">
        <f t="shared" si="15"/>
        <v>-181266.9</v>
      </c>
      <c r="R61" s="209">
        <f t="shared" si="24"/>
        <v>0.557874394862699</v>
      </c>
    </row>
    <row r="62" s="1" customFormat="1" ht="67.5" customHeight="1" spans="1:33">
      <c r="A62" s="215" t="s">
        <v>98</v>
      </c>
      <c r="B62" s="247" t="s">
        <v>99</v>
      </c>
      <c r="C62" s="248"/>
      <c r="D62" s="53">
        <v>0</v>
      </c>
      <c r="E62" s="53">
        <v>0</v>
      </c>
      <c r="F62" s="53">
        <v>0</v>
      </c>
      <c r="G62" s="53">
        <f t="shared" si="25"/>
        <v>0</v>
      </c>
      <c r="H62" s="209" t="str">
        <f t="shared" si="28"/>
        <v/>
      </c>
      <c r="I62" s="53">
        <f t="shared" si="29"/>
        <v>0</v>
      </c>
      <c r="J62" s="209" t="str">
        <f t="shared" si="30"/>
        <v/>
      </c>
      <c r="K62" s="53">
        <v>16409.306</v>
      </c>
      <c r="L62" s="53">
        <v>10068.64784</v>
      </c>
      <c r="M62" s="53">
        <f t="shared" si="19"/>
        <v>-6340.65816</v>
      </c>
      <c r="N62" s="209">
        <f t="shared" si="23"/>
        <v>0.613593764416362</v>
      </c>
      <c r="O62" s="53">
        <f t="shared" si="26"/>
        <v>16409.306</v>
      </c>
      <c r="P62" s="53">
        <f t="shared" si="27"/>
        <v>10068.64784</v>
      </c>
      <c r="Q62" s="53">
        <f t="shared" ref="Q62:Q79" si="31">P62-O62</f>
        <v>-6340.65816</v>
      </c>
      <c r="R62" s="209">
        <f t="shared" ref="R62:R69" si="32">IFERROR(P62/O62,"")</f>
        <v>0.613593764416362</v>
      </c>
    </row>
    <row r="63" s="1" customFormat="1" ht="86.25" customHeight="1" spans="1:33">
      <c r="A63" s="215" t="s">
        <v>100</v>
      </c>
      <c r="B63" s="247" t="s">
        <v>101</v>
      </c>
      <c r="C63" s="248"/>
      <c r="D63" s="53">
        <v>73102</v>
      </c>
      <c r="E63" s="53">
        <v>73102</v>
      </c>
      <c r="F63" s="53">
        <v>73102</v>
      </c>
      <c r="G63" s="53">
        <f t="shared" si="25"/>
        <v>0</v>
      </c>
      <c r="H63" s="209">
        <f t="shared" si="28"/>
        <v>1</v>
      </c>
      <c r="I63" s="53">
        <f t="shared" si="29"/>
        <v>0</v>
      </c>
      <c r="J63" s="209">
        <f t="shared" si="30"/>
        <v>1</v>
      </c>
      <c r="K63" s="53"/>
      <c r="L63" s="53"/>
      <c r="M63" s="53">
        <f t="shared" ref="M63:M76" si="33">L63-K63</f>
        <v>0</v>
      </c>
      <c r="N63" s="241" t="str">
        <f t="shared" ref="N63:N76" si="34">IFERROR(L63/K63,"")</f>
        <v/>
      </c>
      <c r="O63" s="53">
        <f t="shared" si="26"/>
        <v>73102</v>
      </c>
      <c r="P63" s="53">
        <f t="shared" si="27"/>
        <v>73102</v>
      </c>
      <c r="Q63" s="53">
        <f t="shared" si="31"/>
        <v>0</v>
      </c>
      <c r="R63" s="209">
        <f t="shared" si="32"/>
        <v>1</v>
      </c>
    </row>
    <row r="64" s="1" customFormat="1" ht="121.5" customHeight="1" spans="1:33">
      <c r="A64" s="215" t="s">
        <v>102</v>
      </c>
      <c r="B64" s="245" t="s">
        <v>103</v>
      </c>
      <c r="C64" s="246"/>
      <c r="D64" s="53">
        <v>27257.867</v>
      </c>
      <c r="E64" s="53">
        <v>16354.722</v>
      </c>
      <c r="F64" s="53">
        <v>16354.722</v>
      </c>
      <c r="G64" s="53">
        <f t="shared" si="25"/>
        <v>0</v>
      </c>
      <c r="H64" s="209">
        <f t="shared" si="28"/>
        <v>1</v>
      </c>
      <c r="I64" s="53">
        <f t="shared" si="29"/>
        <v>-10903.145</v>
      </c>
      <c r="J64" s="209">
        <f t="shared" si="30"/>
        <v>0.600000066035981</v>
      </c>
      <c r="K64" s="53"/>
      <c r="L64" s="53"/>
      <c r="M64" s="53">
        <f t="shared" si="33"/>
        <v>0</v>
      </c>
      <c r="N64" s="241" t="str">
        <f t="shared" si="34"/>
        <v/>
      </c>
      <c r="O64" s="53">
        <f t="shared" si="26"/>
        <v>27257.867</v>
      </c>
      <c r="P64" s="53">
        <f t="shared" si="27"/>
        <v>16354.722</v>
      </c>
      <c r="Q64" s="53">
        <f t="shared" si="31"/>
        <v>-10903.145</v>
      </c>
      <c r="R64" s="209">
        <f t="shared" si="32"/>
        <v>0.600000066035981</v>
      </c>
    </row>
    <row r="65" s="1" customFormat="1" ht="121.5" customHeight="1" spans="1:33">
      <c r="A65" s="215" t="s">
        <v>104</v>
      </c>
      <c r="B65" s="245" t="s">
        <v>105</v>
      </c>
      <c r="C65" s="246"/>
      <c r="D65" s="53">
        <v>83197.435</v>
      </c>
      <c r="E65" s="53">
        <v>83197.435</v>
      </c>
      <c r="F65" s="53">
        <v>83197.435</v>
      </c>
      <c r="G65" s="53">
        <f t="shared" ref="G65:G79" si="35">F65-E65</f>
        <v>0</v>
      </c>
      <c r="H65" s="209">
        <f t="shared" si="28"/>
        <v>1</v>
      </c>
      <c r="I65" s="53">
        <f t="shared" si="29"/>
        <v>0</v>
      </c>
      <c r="J65" s="209">
        <f t="shared" si="30"/>
        <v>1</v>
      </c>
      <c r="K65" s="53"/>
      <c r="L65" s="53"/>
      <c r="M65" s="53">
        <f t="shared" si="33"/>
        <v>0</v>
      </c>
      <c r="N65" s="241" t="str">
        <f t="shared" si="34"/>
        <v/>
      </c>
      <c r="O65" s="53">
        <f t="shared" si="26"/>
        <v>83197.435</v>
      </c>
      <c r="P65" s="53">
        <f t="shared" si="27"/>
        <v>83197.435</v>
      </c>
      <c r="Q65" s="53">
        <f t="shared" si="31"/>
        <v>0</v>
      </c>
      <c r="R65" s="209">
        <f t="shared" si="32"/>
        <v>1</v>
      </c>
    </row>
    <row r="66" s="148" customFormat="1" ht="67.5" customHeight="1" spans="1:33">
      <c r="A66" s="215" t="s">
        <v>106</v>
      </c>
      <c r="B66" s="245" t="s">
        <v>107</v>
      </c>
      <c r="C66" s="246"/>
      <c r="D66" s="53">
        <v>24574.8</v>
      </c>
      <c r="E66" s="53">
        <v>18452.7</v>
      </c>
      <c r="F66" s="53">
        <v>18452.7</v>
      </c>
      <c r="G66" s="53">
        <f t="shared" si="35"/>
        <v>0</v>
      </c>
      <c r="H66" s="209">
        <f t="shared" si="28"/>
        <v>1</v>
      </c>
      <c r="I66" s="53">
        <f t="shared" si="29"/>
        <v>-6122.1</v>
      </c>
      <c r="J66" s="209">
        <f t="shared" si="30"/>
        <v>0.75087894916744</v>
      </c>
      <c r="K66" s="53"/>
      <c r="L66" s="53"/>
      <c r="M66" s="53">
        <f t="shared" si="33"/>
        <v>0</v>
      </c>
      <c r="N66" s="241" t="str">
        <f t="shared" si="34"/>
        <v/>
      </c>
      <c r="O66" s="53">
        <f t="shared" si="26"/>
        <v>24574.8</v>
      </c>
      <c r="P66" s="53">
        <f t="shared" si="27"/>
        <v>18452.7</v>
      </c>
      <c r="Q66" s="53">
        <f t="shared" si="31"/>
        <v>-6122.1</v>
      </c>
      <c r="R66" s="209">
        <f t="shared" si="32"/>
        <v>0.75087894916744</v>
      </c>
    </row>
    <row r="67" s="148" customFormat="1" ht="117.75" customHeight="1" spans="1:33">
      <c r="A67" s="215" t="s">
        <v>108</v>
      </c>
      <c r="B67" s="245" t="s">
        <v>109</v>
      </c>
      <c r="C67" s="246"/>
      <c r="D67" s="53">
        <v>4020.5</v>
      </c>
      <c r="E67" s="53">
        <v>4020.5</v>
      </c>
      <c r="F67" s="53">
        <v>4020.5</v>
      </c>
      <c r="G67" s="53">
        <f t="shared" si="35"/>
        <v>0</v>
      </c>
      <c r="H67" s="209">
        <f t="shared" si="28"/>
        <v>1</v>
      </c>
      <c r="I67" s="53">
        <f t="shared" si="29"/>
        <v>0</v>
      </c>
      <c r="J67" s="209">
        <f t="shared" si="30"/>
        <v>1</v>
      </c>
      <c r="K67" s="53"/>
      <c r="L67" s="53"/>
      <c r="M67" s="53">
        <f t="shared" si="33"/>
        <v>0</v>
      </c>
      <c r="N67" s="241" t="str">
        <f t="shared" si="34"/>
        <v/>
      </c>
      <c r="O67" s="53">
        <f t="shared" si="26"/>
        <v>4020.5</v>
      </c>
      <c r="P67" s="53">
        <f t="shared" si="27"/>
        <v>4020.5</v>
      </c>
      <c r="Q67" s="53">
        <f t="shared" si="31"/>
        <v>0</v>
      </c>
      <c r="R67" s="209">
        <f t="shared" si="32"/>
        <v>1</v>
      </c>
    </row>
    <row r="68" s="148" customFormat="1" ht="154.5" customHeight="1" spans="1:33">
      <c r="A68" s="215" t="s">
        <v>110</v>
      </c>
      <c r="B68" s="245" t="s">
        <v>111</v>
      </c>
      <c r="C68" s="249"/>
      <c r="D68" s="53">
        <v>35350</v>
      </c>
      <c r="E68" s="53">
        <v>35350</v>
      </c>
      <c r="F68" s="53">
        <v>35350</v>
      </c>
      <c r="G68" s="53">
        <f t="shared" si="35"/>
        <v>0</v>
      </c>
      <c r="H68" s="209">
        <f t="shared" si="28"/>
        <v>1</v>
      </c>
      <c r="I68" s="53">
        <f t="shared" si="29"/>
        <v>0</v>
      </c>
      <c r="J68" s="209">
        <f t="shared" si="30"/>
        <v>1</v>
      </c>
      <c r="K68" s="53"/>
      <c r="L68" s="53"/>
      <c r="M68" s="53">
        <f t="shared" si="33"/>
        <v>0</v>
      </c>
      <c r="N68" s="241" t="str">
        <f t="shared" si="34"/>
        <v/>
      </c>
      <c r="O68" s="53">
        <f t="shared" si="26"/>
        <v>35350</v>
      </c>
      <c r="P68" s="53">
        <f t="shared" si="27"/>
        <v>35350</v>
      </c>
      <c r="Q68" s="53">
        <f t="shared" si="31"/>
        <v>0</v>
      </c>
      <c r="R68" s="209">
        <f t="shared" si="32"/>
        <v>1</v>
      </c>
    </row>
    <row r="69" s="148" customFormat="1" ht="154.5" customHeight="1" spans="1:33">
      <c r="A69" s="215">
        <v>41033800</v>
      </c>
      <c r="B69" s="245" t="s">
        <v>112</v>
      </c>
      <c r="C69" s="249"/>
      <c r="D69" s="53">
        <v>2100</v>
      </c>
      <c r="E69" s="53">
        <v>1952</v>
      </c>
      <c r="F69" s="53">
        <v>1952</v>
      </c>
      <c r="G69" s="53">
        <f t="shared" si="35"/>
        <v>0</v>
      </c>
      <c r="H69" s="209">
        <f t="shared" si="28"/>
        <v>1</v>
      </c>
      <c r="I69" s="53">
        <f t="shared" si="29"/>
        <v>-148</v>
      </c>
      <c r="J69" s="209">
        <f t="shared" si="30"/>
        <v>0.92952380952381</v>
      </c>
      <c r="K69" s="53"/>
      <c r="L69" s="53"/>
      <c r="M69" s="53"/>
      <c r="N69" s="241"/>
      <c r="O69" s="53">
        <f t="shared" si="26"/>
        <v>2100</v>
      </c>
      <c r="P69" s="53">
        <f t="shared" si="27"/>
        <v>1952</v>
      </c>
      <c r="Q69" s="53">
        <f t="shared" si="31"/>
        <v>-148</v>
      </c>
      <c r="R69" s="209">
        <f t="shared" si="32"/>
        <v>0.92952380952381</v>
      </c>
    </row>
    <row r="70" s="148" customFormat="1" ht="56.25" customHeight="1" spans="1:33">
      <c r="A70" s="215" t="s">
        <v>113</v>
      </c>
      <c r="B70" s="245" t="s">
        <v>114</v>
      </c>
      <c r="C70" s="246"/>
      <c r="D70" s="53">
        <v>4418541.2</v>
      </c>
      <c r="E70" s="53">
        <v>3169576.1</v>
      </c>
      <c r="F70" s="53">
        <v>3184084.9</v>
      </c>
      <c r="G70" s="53">
        <f t="shared" si="35"/>
        <v>14508.7999999998</v>
      </c>
      <c r="H70" s="209">
        <f t="shared" si="28"/>
        <v>1.00457752063438</v>
      </c>
      <c r="I70" s="53">
        <f t="shared" si="29"/>
        <v>-1234456.3</v>
      </c>
      <c r="J70" s="209">
        <f t="shared" si="30"/>
        <v>0.720619035984093</v>
      </c>
      <c r="K70" s="53">
        <v>68479.917</v>
      </c>
      <c r="L70" s="53">
        <v>68479.917</v>
      </c>
      <c r="M70" s="53">
        <f t="shared" si="33"/>
        <v>0</v>
      </c>
      <c r="N70" s="209">
        <f t="shared" si="34"/>
        <v>1</v>
      </c>
      <c r="O70" s="53">
        <f t="shared" ref="O70:O79" si="36">D70+K70</f>
        <v>4487021.117</v>
      </c>
      <c r="P70" s="53">
        <f t="shared" ref="P70:P79" si="37">L70+F70</f>
        <v>3252564.817</v>
      </c>
      <c r="Q70" s="53">
        <f t="shared" si="31"/>
        <v>-1234456.3</v>
      </c>
      <c r="R70" s="209">
        <f t="shared" ref="R70:R80" si="38">IFERROR(P70/O70,"")</f>
        <v>0.724882886037017</v>
      </c>
    </row>
    <row r="71" s="148" customFormat="1" ht="97.5" customHeight="1" spans="1:33">
      <c r="A71" s="215" t="s">
        <v>115</v>
      </c>
      <c r="B71" s="245" t="s">
        <v>116</v>
      </c>
      <c r="C71" s="246"/>
      <c r="D71" s="53">
        <v>265867.928</v>
      </c>
      <c r="E71" s="53">
        <v>265867.928</v>
      </c>
      <c r="F71" s="53">
        <v>265867.928</v>
      </c>
      <c r="G71" s="53">
        <f t="shared" si="35"/>
        <v>0</v>
      </c>
      <c r="H71" s="209">
        <f t="shared" si="28"/>
        <v>1</v>
      </c>
      <c r="I71" s="53">
        <f t="shared" si="29"/>
        <v>0</v>
      </c>
      <c r="J71" s="209">
        <f t="shared" si="30"/>
        <v>1</v>
      </c>
      <c r="K71" s="53"/>
      <c r="L71" s="53"/>
      <c r="M71" s="53"/>
      <c r="N71" s="209"/>
      <c r="O71" s="53">
        <f t="shared" si="36"/>
        <v>265867.928</v>
      </c>
      <c r="P71" s="53">
        <f t="shared" si="37"/>
        <v>265867.928</v>
      </c>
      <c r="Q71" s="53">
        <f t="shared" si="31"/>
        <v>0</v>
      </c>
      <c r="R71" s="209">
        <f t="shared" si="38"/>
        <v>1</v>
      </c>
    </row>
    <row r="72" s="148" customFormat="1" ht="82.5" customHeight="1" spans="1:33">
      <c r="A72" s="215" t="s">
        <v>117</v>
      </c>
      <c r="B72" s="245" t="s">
        <v>118</v>
      </c>
      <c r="C72" s="246"/>
      <c r="D72" s="53">
        <v>10263.2</v>
      </c>
      <c r="E72" s="53">
        <v>10263.2</v>
      </c>
      <c r="F72" s="53">
        <v>10263.2</v>
      </c>
      <c r="G72" s="53">
        <f t="shared" si="35"/>
        <v>0</v>
      </c>
      <c r="H72" s="209">
        <f t="shared" ref="H72:H79" si="39">IFERROR(F72/E72,"")</f>
        <v>1</v>
      </c>
      <c r="I72" s="53">
        <f t="shared" ref="I72:I79" si="40">F72-D72</f>
        <v>0</v>
      </c>
      <c r="J72" s="209">
        <f t="shared" ref="J72:J80" si="41">IFERROR(F72/D72,"")</f>
        <v>1</v>
      </c>
      <c r="K72" s="53">
        <v>5559.3</v>
      </c>
      <c r="L72" s="53">
        <v>2113.6</v>
      </c>
      <c r="M72" s="53">
        <f t="shared" si="33"/>
        <v>-3445.7</v>
      </c>
      <c r="N72" s="241">
        <f t="shared" si="34"/>
        <v>0.380191750759988</v>
      </c>
      <c r="O72" s="53">
        <f t="shared" si="36"/>
        <v>15822.5</v>
      </c>
      <c r="P72" s="53">
        <f t="shared" si="37"/>
        <v>12376.8</v>
      </c>
      <c r="Q72" s="53">
        <f t="shared" si="31"/>
        <v>-3445.7</v>
      </c>
      <c r="R72" s="209">
        <f t="shared" si="38"/>
        <v>0.782227840101122</v>
      </c>
    </row>
    <row r="73" s="148" customFormat="1" ht="117" customHeight="1" spans="1:33">
      <c r="A73" s="215" t="s">
        <v>119</v>
      </c>
      <c r="B73" s="245" t="s">
        <v>120</v>
      </c>
      <c r="C73" s="246"/>
      <c r="D73" s="53">
        <v>43357.752</v>
      </c>
      <c r="E73" s="53">
        <v>32220.252</v>
      </c>
      <c r="F73" s="53">
        <v>32220.252</v>
      </c>
      <c r="G73" s="53">
        <f t="shared" si="35"/>
        <v>0</v>
      </c>
      <c r="H73" s="209">
        <f t="shared" si="39"/>
        <v>1</v>
      </c>
      <c r="I73" s="53">
        <f t="shared" si="40"/>
        <v>-11137.5</v>
      </c>
      <c r="J73" s="209">
        <f t="shared" si="41"/>
        <v>0.74312551997622</v>
      </c>
      <c r="K73" s="53"/>
      <c r="L73" s="53"/>
      <c r="M73" s="53">
        <f t="shared" si="33"/>
        <v>0</v>
      </c>
      <c r="N73" s="241" t="str">
        <f t="shared" si="34"/>
        <v/>
      </c>
      <c r="O73" s="53">
        <f t="shared" si="36"/>
        <v>43357.752</v>
      </c>
      <c r="P73" s="53">
        <f t="shared" si="37"/>
        <v>32220.252</v>
      </c>
      <c r="Q73" s="53">
        <f t="shared" si="31"/>
        <v>-11137.5</v>
      </c>
      <c r="R73" s="209">
        <f t="shared" si="38"/>
        <v>0.74312551997622</v>
      </c>
    </row>
    <row r="74" s="148" customFormat="1" ht="106.5" customHeight="1" spans="1:33">
      <c r="A74" s="215" t="s">
        <v>121</v>
      </c>
      <c r="B74" s="245" t="s">
        <v>122</v>
      </c>
      <c r="C74" s="246"/>
      <c r="D74" s="53">
        <v>112424.7</v>
      </c>
      <c r="E74" s="53">
        <v>112424.7</v>
      </c>
      <c r="F74" s="53">
        <v>121020.3</v>
      </c>
      <c r="G74" s="53">
        <f t="shared" si="35"/>
        <v>8595.60000000001</v>
      </c>
      <c r="H74" s="209">
        <f t="shared" si="39"/>
        <v>1.07645650822284</v>
      </c>
      <c r="I74" s="53">
        <f t="shared" si="40"/>
        <v>8595.60000000001</v>
      </c>
      <c r="J74" s="209">
        <f t="shared" si="41"/>
        <v>1.07645650822284</v>
      </c>
      <c r="K74" s="53"/>
      <c r="L74" s="53"/>
      <c r="M74" s="53">
        <f t="shared" si="33"/>
        <v>0</v>
      </c>
      <c r="N74" s="241" t="str">
        <f t="shared" si="34"/>
        <v/>
      </c>
      <c r="O74" s="53">
        <f t="shared" si="36"/>
        <v>112424.7</v>
      </c>
      <c r="P74" s="53">
        <f t="shared" si="37"/>
        <v>121020.3</v>
      </c>
      <c r="Q74" s="53">
        <f t="shared" si="31"/>
        <v>8595.60000000001</v>
      </c>
      <c r="R74" s="209">
        <f t="shared" si="38"/>
        <v>1.07645650822284</v>
      </c>
    </row>
    <row r="75" s="148" customFormat="1" ht="409.5" customHeight="1" spans="1:33">
      <c r="A75" s="215" t="s">
        <v>123</v>
      </c>
      <c r="B75" s="245" t="s">
        <v>124</v>
      </c>
      <c r="C75" s="245"/>
      <c r="D75" s="53">
        <v>88986.959</v>
      </c>
      <c r="E75" s="53">
        <v>88986.959</v>
      </c>
      <c r="F75" s="53">
        <v>88986.959</v>
      </c>
      <c r="G75" s="53">
        <f t="shared" si="35"/>
        <v>0</v>
      </c>
      <c r="H75" s="209">
        <f t="shared" si="39"/>
        <v>1</v>
      </c>
      <c r="I75" s="53">
        <f t="shared" si="40"/>
        <v>0</v>
      </c>
      <c r="J75" s="209">
        <f t="shared" si="41"/>
        <v>1</v>
      </c>
      <c r="K75" s="53"/>
      <c r="L75" s="53"/>
      <c r="M75" s="53"/>
      <c r="N75" s="241"/>
      <c r="O75" s="53">
        <f t="shared" si="36"/>
        <v>88986.959</v>
      </c>
      <c r="P75" s="53">
        <f t="shared" si="37"/>
        <v>88986.959</v>
      </c>
      <c r="Q75" s="53">
        <f t="shared" si="31"/>
        <v>0</v>
      </c>
      <c r="R75" s="209">
        <f t="shared" si="38"/>
        <v>1</v>
      </c>
    </row>
    <row r="76" s="148" customFormat="1" ht="66" customHeight="1" spans="1:33">
      <c r="A76" s="215" t="s">
        <v>125</v>
      </c>
      <c r="B76" s="245" t="s">
        <v>126</v>
      </c>
      <c r="C76" s="246"/>
      <c r="D76" s="53">
        <v>292618.3</v>
      </c>
      <c r="E76" s="53">
        <v>292618.3</v>
      </c>
      <c r="F76" s="53">
        <v>292618.3</v>
      </c>
      <c r="G76" s="53">
        <f t="shared" si="35"/>
        <v>0</v>
      </c>
      <c r="H76" s="209">
        <f t="shared" si="39"/>
        <v>1</v>
      </c>
      <c r="I76" s="53">
        <f t="shared" si="40"/>
        <v>0</v>
      </c>
      <c r="J76" s="209">
        <f t="shared" si="41"/>
        <v>1</v>
      </c>
      <c r="K76" s="53"/>
      <c r="L76" s="53"/>
      <c r="M76" s="53">
        <f t="shared" si="33"/>
        <v>0</v>
      </c>
      <c r="N76" s="241" t="str">
        <f t="shared" si="34"/>
        <v/>
      </c>
      <c r="O76" s="53">
        <f t="shared" si="36"/>
        <v>292618.3</v>
      </c>
      <c r="P76" s="53">
        <f t="shared" si="37"/>
        <v>292618.3</v>
      </c>
      <c r="Q76" s="53">
        <f t="shared" si="31"/>
        <v>0</v>
      </c>
      <c r="R76" s="209">
        <f t="shared" si="38"/>
        <v>1</v>
      </c>
    </row>
    <row r="77" s="148" customFormat="1" ht="66" customHeight="1" spans="1:33">
      <c r="A77" s="215" t="s">
        <v>127</v>
      </c>
      <c r="B77" s="245" t="s">
        <v>128</v>
      </c>
      <c r="C77" s="246"/>
      <c r="D77" s="53">
        <v>251246</v>
      </c>
      <c r="E77" s="53">
        <v>251246</v>
      </c>
      <c r="F77" s="53">
        <v>206583</v>
      </c>
      <c r="G77" s="53">
        <f t="shared" si="35"/>
        <v>-44663</v>
      </c>
      <c r="H77" s="209">
        <f t="shared" si="39"/>
        <v>0.8222339858147</v>
      </c>
      <c r="I77" s="53">
        <f t="shared" si="40"/>
        <v>-44663</v>
      </c>
      <c r="J77" s="209">
        <f t="shared" si="41"/>
        <v>0.8222339858147</v>
      </c>
      <c r="K77" s="53"/>
      <c r="L77" s="53"/>
      <c r="M77" s="53"/>
      <c r="N77" s="241"/>
      <c r="O77" s="53">
        <f t="shared" si="36"/>
        <v>251246</v>
      </c>
      <c r="P77" s="53">
        <f t="shared" si="37"/>
        <v>206583</v>
      </c>
      <c r="Q77" s="53">
        <f t="shared" si="31"/>
        <v>-44663</v>
      </c>
      <c r="R77" s="209">
        <f t="shared" si="38"/>
        <v>0.8222339858147</v>
      </c>
    </row>
    <row r="78" s="148" customFormat="1" ht="73.5" customHeight="1" spans="1:33">
      <c r="A78" s="215">
        <v>41037800</v>
      </c>
      <c r="B78" s="245" t="s">
        <v>129</v>
      </c>
      <c r="C78" s="246"/>
      <c r="D78" s="53">
        <v>75122.322</v>
      </c>
      <c r="E78" s="53">
        <v>75122.322</v>
      </c>
      <c r="F78" s="53">
        <v>75122.322</v>
      </c>
      <c r="G78" s="53">
        <f t="shared" si="35"/>
        <v>0</v>
      </c>
      <c r="H78" s="209">
        <f t="shared" si="39"/>
        <v>1</v>
      </c>
      <c r="I78" s="53">
        <f t="shared" si="40"/>
        <v>0</v>
      </c>
      <c r="J78" s="209">
        <f t="shared" si="41"/>
        <v>1</v>
      </c>
      <c r="K78" s="53"/>
      <c r="L78" s="53"/>
      <c r="M78" s="53">
        <f>L78-K78</f>
        <v>0</v>
      </c>
      <c r="N78" s="209" t="str">
        <f>IFERROR(L78/K78,"")</f>
        <v/>
      </c>
      <c r="O78" s="53">
        <f t="shared" si="36"/>
        <v>75122.322</v>
      </c>
      <c r="P78" s="53">
        <f t="shared" si="37"/>
        <v>75122.322</v>
      </c>
      <c r="Q78" s="53">
        <f t="shared" si="31"/>
        <v>0</v>
      </c>
      <c r="R78" s="209">
        <f t="shared" si="38"/>
        <v>1</v>
      </c>
    </row>
    <row r="79" s="148" customFormat="1" ht="73.5" customHeight="1" spans="1:33">
      <c r="A79" s="215">
        <v>41038800</v>
      </c>
      <c r="B79" s="250" t="s">
        <v>130</v>
      </c>
      <c r="C79" s="251"/>
      <c r="D79" s="53">
        <v>0</v>
      </c>
      <c r="E79" s="53">
        <v>0</v>
      </c>
      <c r="F79" s="53">
        <v>0</v>
      </c>
      <c r="G79" s="53">
        <f t="shared" si="35"/>
        <v>0</v>
      </c>
      <c r="H79" s="209" t="str">
        <f t="shared" si="39"/>
        <v/>
      </c>
      <c r="I79" s="53">
        <f t="shared" si="40"/>
        <v>0</v>
      </c>
      <c r="J79" s="209" t="str">
        <f t="shared" si="41"/>
        <v/>
      </c>
      <c r="K79" s="53">
        <v>7610</v>
      </c>
      <c r="L79" s="53">
        <v>3027.82654</v>
      </c>
      <c r="M79" s="53">
        <f>L79-K79</f>
        <v>-4582.17346</v>
      </c>
      <c r="N79" s="209">
        <f>IFERROR(L79/K79,"")</f>
        <v>0.397874709592641</v>
      </c>
      <c r="O79" s="53">
        <f t="shared" si="36"/>
        <v>7610</v>
      </c>
      <c r="P79" s="53">
        <f t="shared" si="37"/>
        <v>3027.82654</v>
      </c>
      <c r="Q79" s="53">
        <f t="shared" si="31"/>
        <v>-4582.17346</v>
      </c>
      <c r="R79" s="209">
        <f t="shared" si="38"/>
        <v>0.397874709592641</v>
      </c>
    </row>
    <row r="80" ht="20.4" spans="1:33">
      <c r="A80" s="252">
        <v>900102</v>
      </c>
      <c r="B80" s="253" t="s">
        <v>131</v>
      </c>
      <c r="C80" s="253"/>
      <c r="D80" s="238">
        <f>D52+D53</f>
        <v>17582922.27015</v>
      </c>
      <c r="E80" s="238">
        <f>E52+E53</f>
        <v>13323436.14596</v>
      </c>
      <c r="F80" s="238">
        <f>F53+F52</f>
        <v>13546040.85423</v>
      </c>
      <c r="G80" s="238">
        <f t="shared" si="5"/>
        <v>222604.70827</v>
      </c>
      <c r="H80" s="239">
        <f t="shared" ref="H80:H87" si="42">IFERROR(F80/E80,"")</f>
        <v>1.01670775510396</v>
      </c>
      <c r="I80" s="238">
        <f t="shared" ref="I80:I87" si="43">F80-D80</f>
        <v>-4036881.41592</v>
      </c>
      <c r="J80" s="239">
        <f t="shared" si="41"/>
        <v>0.770408959677124</v>
      </c>
      <c r="K80" s="238">
        <f>K53+K52</f>
        <v>1501075.45372</v>
      </c>
      <c r="L80" s="238">
        <f>L53+L52</f>
        <v>1045000.26723</v>
      </c>
      <c r="M80" s="238">
        <f>L80-K80</f>
        <v>-456075.18649</v>
      </c>
      <c r="N80" s="239">
        <f>IFERROR(L80/K80,"")</f>
        <v>0.696167714048122</v>
      </c>
      <c r="O80" s="238">
        <f>O53+O52</f>
        <v>19083997.72387</v>
      </c>
      <c r="P80" s="238">
        <f>P53+P52</f>
        <v>14591041.12146</v>
      </c>
      <c r="Q80" s="238">
        <f t="shared" ref="Q80:Q87" si="44">P80-O80</f>
        <v>-4492956.60241</v>
      </c>
      <c r="R80" s="239">
        <f t="shared" si="38"/>
        <v>0.76456942264302</v>
      </c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</row>
    <row r="81" s="1" customFormat="1" ht="31.2" hidden="1" spans="1:33">
      <c r="A81" s="254" t="s">
        <v>132</v>
      </c>
      <c r="B81" s="255" t="s">
        <v>133</v>
      </c>
      <c r="C81" s="256"/>
      <c r="D81" s="257"/>
      <c r="E81" s="257"/>
      <c r="F81" s="257"/>
      <c r="G81" s="257"/>
      <c r="H81" s="239" t="str">
        <f t="shared" si="42"/>
        <v/>
      </c>
      <c r="I81" s="257">
        <f t="shared" si="43"/>
        <v>0</v>
      </c>
      <c r="J81" s="257" t="e">
        <f t="shared" ref="J81:J87" si="45">F81/D81*100</f>
        <v>#DIV/0!</v>
      </c>
      <c r="K81" s="258">
        <v>0</v>
      </c>
      <c r="L81" s="258">
        <v>0</v>
      </c>
      <c r="M81" s="259"/>
      <c r="N81" s="259"/>
      <c r="O81" s="260">
        <f t="shared" ref="O81:O87" si="46">D81+K81</f>
        <v>0</v>
      </c>
      <c r="P81" s="260">
        <f t="shared" ref="P81:P87" si="47">L81+F81</f>
        <v>0</v>
      </c>
      <c r="Q81" s="260">
        <f t="shared" si="44"/>
        <v>0</v>
      </c>
      <c r="R81" s="260" t="e">
        <f t="shared" ref="R81:R87" si="48">P81/O81*100</f>
        <v>#DIV/0!</v>
      </c>
    </row>
    <row r="82" s="1" customFormat="1" ht="31.2" hidden="1" spans="1:33">
      <c r="A82" s="254" t="s">
        <v>134</v>
      </c>
      <c r="B82" s="255" t="s">
        <v>135</v>
      </c>
      <c r="C82" s="256"/>
      <c r="D82" s="257"/>
      <c r="E82" s="257"/>
      <c r="F82" s="257"/>
      <c r="G82" s="257"/>
      <c r="H82" s="239" t="str">
        <f t="shared" si="42"/>
        <v/>
      </c>
      <c r="I82" s="257">
        <f t="shared" si="43"/>
        <v>0</v>
      </c>
      <c r="J82" s="257" t="e">
        <f t="shared" si="45"/>
        <v>#DIV/0!</v>
      </c>
      <c r="K82" s="258">
        <v>0</v>
      </c>
      <c r="L82" s="258">
        <v>0</v>
      </c>
      <c r="M82" s="259"/>
      <c r="N82" s="259"/>
      <c r="O82" s="260">
        <f t="shared" si="46"/>
        <v>0</v>
      </c>
      <c r="P82" s="260">
        <f t="shared" si="47"/>
        <v>0</v>
      </c>
      <c r="Q82" s="260">
        <f t="shared" si="44"/>
        <v>0</v>
      </c>
      <c r="R82" s="260" t="e">
        <f t="shared" si="48"/>
        <v>#DIV/0!</v>
      </c>
    </row>
    <row r="83" s="1" customFormat="1" ht="31.2" hidden="1" spans="1:33">
      <c r="A83" s="254" t="s">
        <v>136</v>
      </c>
      <c r="B83" s="255" t="s">
        <v>137</v>
      </c>
      <c r="C83" s="256"/>
      <c r="D83" s="257"/>
      <c r="E83" s="257"/>
      <c r="F83" s="257"/>
      <c r="G83" s="257"/>
      <c r="H83" s="239" t="str">
        <f t="shared" si="42"/>
        <v/>
      </c>
      <c r="I83" s="257">
        <f t="shared" si="43"/>
        <v>0</v>
      </c>
      <c r="J83" s="257" t="e">
        <f t="shared" si="45"/>
        <v>#DIV/0!</v>
      </c>
      <c r="K83" s="261"/>
      <c r="L83" s="261">
        <v>0</v>
      </c>
      <c r="M83" s="257">
        <f>L83-K83</f>
        <v>0</v>
      </c>
      <c r="N83" s="259" t="e">
        <f>L83/K83*100</f>
        <v>#DIV/0!</v>
      </c>
      <c r="O83" s="260">
        <f t="shared" si="46"/>
        <v>0</v>
      </c>
      <c r="P83" s="260">
        <f t="shared" si="47"/>
        <v>0</v>
      </c>
      <c r="Q83" s="260">
        <f t="shared" si="44"/>
        <v>0</v>
      </c>
      <c r="R83" s="260" t="e">
        <f t="shared" si="48"/>
        <v>#DIV/0!</v>
      </c>
    </row>
    <row r="84" s="1" customFormat="1" ht="20.4" hidden="1" spans="1:33">
      <c r="A84" s="254" t="s">
        <v>138</v>
      </c>
      <c r="B84" s="255" t="s">
        <v>139</v>
      </c>
      <c r="C84" s="256"/>
      <c r="D84" s="257"/>
      <c r="E84" s="257"/>
      <c r="F84" s="257"/>
      <c r="G84" s="257"/>
      <c r="H84" s="239" t="str">
        <f t="shared" si="42"/>
        <v/>
      </c>
      <c r="I84" s="257">
        <f t="shared" si="43"/>
        <v>0</v>
      </c>
      <c r="J84" s="257" t="e">
        <f t="shared" si="45"/>
        <v>#DIV/0!</v>
      </c>
      <c r="K84" s="261">
        <v>14155.1</v>
      </c>
      <c r="L84" s="261">
        <v>14356.1</v>
      </c>
      <c r="M84" s="257">
        <f>L84-K84</f>
        <v>201</v>
      </c>
      <c r="N84" s="257">
        <f>L84/K84*100</f>
        <v>101.419982903688</v>
      </c>
      <c r="O84" s="260">
        <f t="shared" si="46"/>
        <v>14155.1</v>
      </c>
      <c r="P84" s="260">
        <f t="shared" si="47"/>
        <v>14356.1</v>
      </c>
      <c r="Q84" s="260">
        <f t="shared" si="44"/>
        <v>201</v>
      </c>
      <c r="R84" s="260">
        <f t="shared" si="48"/>
        <v>101.419982903688</v>
      </c>
    </row>
    <row r="85" ht="31.2" hidden="1" spans="1:33">
      <c r="A85" s="262">
        <v>43000000</v>
      </c>
      <c r="B85" s="263" t="s">
        <v>140</v>
      </c>
      <c r="C85" s="264">
        <f>C86</f>
        <v>0</v>
      </c>
      <c r="D85" s="265"/>
      <c r="E85" s="265"/>
      <c r="F85" s="265">
        <f>F86</f>
        <v>0</v>
      </c>
      <c r="G85" s="265"/>
      <c r="H85" s="239" t="str">
        <f t="shared" si="42"/>
        <v/>
      </c>
      <c r="I85" s="265">
        <f t="shared" si="43"/>
        <v>0</v>
      </c>
      <c r="J85" s="265" t="e">
        <f t="shared" si="45"/>
        <v>#DIV/0!</v>
      </c>
      <c r="K85" s="266">
        <f>K86</f>
        <v>0</v>
      </c>
      <c r="L85" s="266">
        <f>L86</f>
        <v>0</v>
      </c>
      <c r="M85" s="265">
        <f>L85-K85</f>
        <v>0</v>
      </c>
      <c r="N85" s="265" t="e">
        <f>L85/K85*100</f>
        <v>#DIV/0!</v>
      </c>
      <c r="O85" s="267">
        <f t="shared" si="46"/>
        <v>0</v>
      </c>
      <c r="P85" s="267">
        <f t="shared" si="47"/>
        <v>0</v>
      </c>
      <c r="Q85" s="267">
        <f t="shared" si="44"/>
        <v>0</v>
      </c>
      <c r="R85" s="267" t="e">
        <f t="shared" si="48"/>
        <v>#DIV/0!</v>
      </c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</row>
    <row r="86" ht="20.4" hidden="1" spans="1:33">
      <c r="A86" s="254">
        <v>43010000</v>
      </c>
      <c r="B86" s="255" t="s">
        <v>141</v>
      </c>
      <c r="C86" s="268"/>
      <c r="D86" s="269"/>
      <c r="E86" s="269"/>
      <c r="F86" s="269"/>
      <c r="G86" s="269"/>
      <c r="H86" s="239" t="str">
        <f t="shared" si="42"/>
        <v/>
      </c>
      <c r="I86" s="269">
        <f t="shared" si="43"/>
        <v>0</v>
      </c>
      <c r="J86" s="269" t="e">
        <f t="shared" si="45"/>
        <v>#DIV/0!</v>
      </c>
      <c r="K86" s="270"/>
      <c r="L86" s="270"/>
      <c r="M86" s="260">
        <f>L86-K86</f>
        <v>0</v>
      </c>
      <c r="N86" s="257" t="e">
        <f>L86/K86*100</f>
        <v>#DIV/0!</v>
      </c>
      <c r="O86" s="267">
        <f t="shared" si="46"/>
        <v>0</v>
      </c>
      <c r="P86" s="267">
        <f t="shared" si="47"/>
        <v>0</v>
      </c>
      <c r="Q86" s="267">
        <f t="shared" si="44"/>
        <v>0</v>
      </c>
      <c r="R86" s="267" t="e">
        <f t="shared" si="48"/>
        <v>#DIV/0!</v>
      </c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</row>
    <row r="87" ht="20.4" hidden="1" spans="1:33">
      <c r="A87" s="235">
        <v>900103</v>
      </c>
      <c r="B87" s="271" t="s">
        <v>142</v>
      </c>
      <c r="C87" s="272" t="e">
        <f>C52+C53</f>
        <v>#REF!</v>
      </c>
      <c r="D87" s="273">
        <f>D80+D81+D82+D83+D84</f>
        <v>17582922.27015</v>
      </c>
      <c r="E87" s="273"/>
      <c r="F87" s="273">
        <f>F80+F81+F82+F83+F84</f>
        <v>13546040.85423</v>
      </c>
      <c r="G87" s="273"/>
      <c r="H87" s="239" t="str">
        <f t="shared" si="42"/>
        <v/>
      </c>
      <c r="I87" s="273">
        <f t="shared" si="43"/>
        <v>-4036881.41592</v>
      </c>
      <c r="J87" s="273">
        <f t="shared" si="45"/>
        <v>77.0408959677124</v>
      </c>
      <c r="K87" s="258">
        <f>K80+K83+K84</f>
        <v>1515230.55372</v>
      </c>
      <c r="L87" s="258">
        <f>L80+L83+L84</f>
        <v>1059356.36723</v>
      </c>
      <c r="M87" s="273">
        <f>L87-K87</f>
        <v>-455874.18649</v>
      </c>
      <c r="N87" s="274">
        <f>L87/K87*100</f>
        <v>69.9138731481624</v>
      </c>
      <c r="O87" s="273">
        <f t="shared" si="46"/>
        <v>19098152.82387</v>
      </c>
      <c r="P87" s="273">
        <f t="shared" si="47"/>
        <v>14605397.22146</v>
      </c>
      <c r="Q87" s="273">
        <f t="shared" si="44"/>
        <v>-4492755.60241</v>
      </c>
      <c r="R87" s="274">
        <f t="shared" si="48"/>
        <v>76.4754442806914</v>
      </c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</row>
    <row r="88" spans="1:33">
      <c r="B88" s="275"/>
      <c r="C88" s="276"/>
      <c r="D88" s="277"/>
      <c r="E88" s="277"/>
      <c r="F88" s="278"/>
      <c r="G88" s="278"/>
      <c r="H88" s="278"/>
      <c r="I88" s="279"/>
      <c r="J88" s="279"/>
      <c r="K88" s="180"/>
      <c r="L88" s="180"/>
      <c r="M88" s="278"/>
      <c r="N88" s="280"/>
      <c r="O88" s="278"/>
      <c r="P88" s="278"/>
      <c r="Q88" s="278"/>
      <c r="R88" s="278"/>
    </row>
    <row r="89" spans="1:33">
      <c r="B89" s="136"/>
      <c r="C89" s="281"/>
      <c r="D89" s="282"/>
      <c r="E89" s="282"/>
      <c r="F89" s="282"/>
      <c r="G89" s="282"/>
      <c r="H89" s="282"/>
      <c r="I89" s="278"/>
      <c r="J89" s="278"/>
      <c r="K89" s="283"/>
      <c r="L89" s="283"/>
      <c r="M89" s="278"/>
      <c r="N89" s="280"/>
      <c r="O89" s="278"/>
      <c r="P89" s="278"/>
      <c r="Q89" s="278"/>
      <c r="R89" s="278"/>
    </row>
    <row r="90" spans="1:33">
      <c r="B90" s="284"/>
      <c r="C90" s="281"/>
      <c r="D90" s="285"/>
      <c r="E90" s="285"/>
      <c r="F90" s="20"/>
      <c r="G90" s="20"/>
      <c r="H90" s="20"/>
      <c r="I90" s="20"/>
      <c r="J90" s="20"/>
      <c r="K90" s="286"/>
      <c r="L90" s="286"/>
    </row>
    <row r="91" ht="17.4" spans="1:33">
      <c r="B91" s="149"/>
      <c r="C91" s="287"/>
      <c r="D91" s="144"/>
      <c r="E91" s="144"/>
      <c r="F91" s="278"/>
      <c r="K91" s="288"/>
      <c r="L91" s="288"/>
    </row>
    <row r="92" spans="1:33">
      <c r="B92" s="145"/>
      <c r="C92" s="289"/>
      <c r="D92" s="144"/>
      <c r="E92" s="144"/>
      <c r="F92" s="144"/>
      <c r="G92" s="20"/>
      <c r="H92" s="20"/>
    </row>
    <row r="93" spans="1:33">
      <c r="B93" s="145"/>
      <c r="C93" s="289"/>
      <c r="D93" s="144"/>
      <c r="E93" s="144"/>
    </row>
    <row r="94" spans="1:33">
      <c r="B94" s="145"/>
      <c r="C94" s="289"/>
      <c r="D94" s="145"/>
      <c r="E94" s="145"/>
    </row>
    <row r="95" spans="1:33">
      <c r="B95" s="145"/>
      <c r="C95" s="289"/>
      <c r="D95" s="279"/>
      <c r="E95" s="145"/>
    </row>
    <row r="96" spans="1:33">
      <c r="B96" s="145"/>
      <c r="C96" s="289"/>
      <c r="D96" s="145"/>
      <c r="E96" s="145"/>
    </row>
    <row r="97" spans="4:4">
      <c r="D97" s="278"/>
    </row>
    <row r="140" spans="1:13">
      <c r="A140" s="290"/>
      <c r="B140" s="290"/>
      <c r="C140" s="290"/>
      <c r="D140" s="290"/>
      <c r="E140" s="290"/>
      <c r="F140" s="290"/>
      <c r="G140" s="290"/>
      <c r="H140" s="290"/>
      <c r="I140" s="290"/>
      <c r="J140" s="290"/>
      <c r="K140" s="290"/>
      <c r="L140" s="290"/>
      <c r="M140" s="290"/>
    </row>
  </sheetData>
  <sheetProtection password="C4FF" sheet="1"/>
  <mergeCells count="12">
    <mergeCell ref="A1:R1"/>
    <mergeCell ref="A2:R2"/>
    <mergeCell ref="A3:R3"/>
    <mergeCell ref="A4:S4"/>
    <mergeCell ref="A5:R5"/>
    <mergeCell ref="Q6:R6"/>
    <mergeCell ref="C7:J7"/>
    <mergeCell ref="K7:N7"/>
    <mergeCell ref="O7:R7"/>
    <mergeCell ref="A140:M140"/>
    <mergeCell ref="A7:A8"/>
    <mergeCell ref="B7:B8"/>
  </mergeCells>
  <printOptions horizontalCentered="1"/>
  <pageMargins left="0.196850393700787" right="0.275590551181102" top="0.393700787401575" bottom="0.275590551181102" header="0.15748031496063" footer="0.15748031496063"/>
  <pageSetup paperSize="9" scale="37" orientation="landscape" verticalDpi="75"/>
  <headerFooter alignWithMargins="0">
    <oddHeader>&amp;R&amp;P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317"/>
  <sheetViews>
    <sheetView showGridLines="0" showZeros="0" view="pageBreakPreview" zoomScale="75" zoomScaleNormal="75" workbookViewId="0">
      <pane xSplit="2" ySplit="5" topLeftCell="E6" activePane="bottomRight" state="frozen"/>
      <selection/>
      <selection pane="topRight"/>
      <selection pane="bottomLeft"/>
      <selection pane="bottomRight" activeCell="I51" sqref="I51"/>
    </sheetView>
  </sheetViews>
  <sheetFormatPr defaultColWidth="7.57407407407407" defaultRowHeight="15.6"/>
  <cols>
    <col min="1" max="1" width="11" style="10" customWidth="1"/>
    <col min="2" max="2" width="57.4259259259259" style="11" customWidth="1"/>
    <col min="3" max="3" width="25" style="12" customWidth="1"/>
    <col min="4" max="4" width="21.287037037037" style="13" customWidth="1"/>
    <col min="5" max="5" width="22.1388888888889" style="14" customWidth="1"/>
    <col min="6" max="6" width="22.287037037037" style="15" customWidth="1"/>
    <col min="7" max="7" width="20.8518518518519" style="15" customWidth="1"/>
    <col min="8" max="8" width="25.1388888888889" style="15" customWidth="1"/>
    <col min="9" max="9" width="17" style="15" customWidth="1"/>
    <col min="10" max="10" width="20.8518518518519" style="1" customWidth="1"/>
    <col min="11" max="11" width="20.287037037037" style="1" customWidth="1"/>
    <col min="12" max="12" width="19.1388888888889" style="1" customWidth="1"/>
    <col min="13" max="13" width="16.287037037037" style="1" customWidth="1"/>
    <col min="14" max="14" width="1" style="15" hidden="1" customWidth="1"/>
    <col min="15" max="15" width="23.1388888888889" style="15" customWidth="1"/>
    <col min="16" max="16" width="22" style="15" customWidth="1"/>
    <col min="17" max="17" width="22.8518518518519" style="15" customWidth="1"/>
    <col min="18" max="18" width="14" style="15" customWidth="1"/>
    <col min="19" max="20" width="7.57407407407407" style="16" customWidth="1"/>
    <col min="21" max="16384" width="7.57407407407407" style="15"/>
  </cols>
  <sheetData>
    <row r="1" ht="18" customHeight="1" spans="1:20">
      <c r="A1" s="17" t="s">
        <v>143</v>
      </c>
      <c r="B1" s="17"/>
      <c r="C1" s="17"/>
      <c r="D1" s="17"/>
      <c r="E1" s="18"/>
      <c r="F1" s="19"/>
      <c r="G1" s="19"/>
      <c r="H1" s="20"/>
      <c r="I1" s="20"/>
      <c r="J1" s="1" t="s">
        <v>144</v>
      </c>
    </row>
    <row r="2" s="1" customFormat="1" spans="1:20">
      <c r="A2" s="21"/>
      <c r="B2" s="21" t="s">
        <v>144</v>
      </c>
      <c r="C2" s="22"/>
      <c r="D2" s="23"/>
      <c r="E2" s="24"/>
      <c r="F2" s="25"/>
      <c r="G2" s="25"/>
      <c r="H2" s="26"/>
      <c r="I2" s="27"/>
      <c r="J2" s="28"/>
      <c r="K2" s="29"/>
      <c r="L2" s="30"/>
      <c r="R2" s="1" t="s">
        <v>6</v>
      </c>
      <c r="S2" s="2"/>
      <c r="T2" s="2"/>
    </row>
    <row r="3" s="2" customFormat="1" ht="20.4" spans="1:20">
      <c r="A3" s="31" t="s">
        <v>145</v>
      </c>
      <c r="B3" s="32" t="s">
        <v>146</v>
      </c>
      <c r="C3" s="33" t="s">
        <v>9</v>
      </c>
      <c r="D3" s="33"/>
      <c r="E3" s="33"/>
      <c r="F3" s="33"/>
      <c r="G3" s="33"/>
      <c r="H3" s="33"/>
      <c r="I3" s="33"/>
      <c r="J3" s="33" t="s">
        <v>10</v>
      </c>
      <c r="K3" s="33"/>
      <c r="L3" s="33"/>
      <c r="M3" s="33"/>
      <c r="N3" s="33" t="s">
        <v>11</v>
      </c>
      <c r="O3" s="33"/>
      <c r="P3" s="33"/>
      <c r="Q3" s="33"/>
      <c r="R3" s="33"/>
    </row>
    <row r="4" s="3" customFormat="1" ht="128.25" customHeight="1" spans="1:20">
      <c r="A4" s="31"/>
      <c r="B4" s="32"/>
      <c r="C4" s="34" t="s">
        <v>13</v>
      </c>
      <c r="D4" s="35" t="s">
        <v>147</v>
      </c>
      <c r="E4" s="36" t="s">
        <v>148</v>
      </c>
      <c r="F4" s="37" t="s">
        <v>149</v>
      </c>
      <c r="G4" s="38" t="s">
        <v>17</v>
      </c>
      <c r="H4" s="39" t="s">
        <v>18</v>
      </c>
      <c r="I4" s="39" t="s">
        <v>150</v>
      </c>
      <c r="J4" s="39" t="s">
        <v>20</v>
      </c>
      <c r="K4" s="40" t="s">
        <v>148</v>
      </c>
      <c r="L4" s="40" t="s">
        <v>24</v>
      </c>
      <c r="M4" s="40" t="s">
        <v>22</v>
      </c>
      <c r="N4" s="41" t="s">
        <v>151</v>
      </c>
      <c r="O4" s="41" t="s">
        <v>152</v>
      </c>
      <c r="P4" s="40" t="s">
        <v>148</v>
      </c>
      <c r="Q4" s="40" t="s">
        <v>153</v>
      </c>
      <c r="R4" s="40" t="s">
        <v>22</v>
      </c>
    </row>
    <row r="5" s="4" customFormat="1" ht="13.8" spans="1:20">
      <c r="A5" s="42">
        <v>1</v>
      </c>
      <c r="B5" s="42">
        <v>2</v>
      </c>
      <c r="C5" s="43" t="s">
        <v>25</v>
      </c>
      <c r="D5" s="44" t="s">
        <v>26</v>
      </c>
      <c r="E5" s="43" t="s">
        <v>27</v>
      </c>
      <c r="F5" s="45" t="s">
        <v>28</v>
      </c>
      <c r="G5" s="45" t="s">
        <v>29</v>
      </c>
      <c r="H5" s="45" t="s">
        <v>30</v>
      </c>
      <c r="I5" s="45" t="s">
        <v>31</v>
      </c>
      <c r="J5" s="44" t="s">
        <v>32</v>
      </c>
      <c r="K5" s="44" t="s">
        <v>33</v>
      </c>
      <c r="L5" s="44" t="s">
        <v>34</v>
      </c>
      <c r="M5" s="44" t="s">
        <v>35</v>
      </c>
      <c r="N5" s="45"/>
      <c r="O5" s="45" t="s">
        <v>36</v>
      </c>
      <c r="P5" s="45" t="s">
        <v>37</v>
      </c>
      <c r="Q5" s="45" t="s">
        <v>38</v>
      </c>
      <c r="R5" s="45" t="s">
        <v>39</v>
      </c>
      <c r="S5" s="46"/>
      <c r="T5" s="46"/>
    </row>
    <row r="6" s="1" customFormat="1" ht="25.5" customHeight="1" spans="1:20">
      <c r="A6" s="47" t="s">
        <v>154</v>
      </c>
      <c r="B6" s="48" t="s">
        <v>155</v>
      </c>
      <c r="C6" s="49">
        <f>C7+C8+C9</f>
        <v>1737148.65181</v>
      </c>
      <c r="D6" s="49">
        <f>D7+D8+D9</f>
        <v>1368095.84438</v>
      </c>
      <c r="E6" s="49">
        <f>E7+E8+E9</f>
        <v>1230153.63227</v>
      </c>
      <c r="F6" s="49">
        <f t="shared" ref="F6:F11" si="0">E6-D6</f>
        <v>-137942.21211</v>
      </c>
      <c r="G6" s="50">
        <f>IFERROR(E6/D6,"")</f>
        <v>0.899172113798421</v>
      </c>
      <c r="H6" s="49">
        <f t="shared" ref="H6:H13" si="1">E6-C6</f>
        <v>-506995.01954</v>
      </c>
      <c r="I6" s="50">
        <f>IFERROR(E6/C6,"")</f>
        <v>0.708145287962695</v>
      </c>
      <c r="J6" s="49">
        <f>J7+J9+J8</f>
        <v>40341.63449</v>
      </c>
      <c r="K6" s="49">
        <f>K7+K9+K8</f>
        <v>33032.61281</v>
      </c>
      <c r="L6" s="49">
        <f t="shared" ref="L6:L20" si="2">K6-J6</f>
        <v>-7309.02168</v>
      </c>
      <c r="M6" s="50">
        <f>IFERROR(K6/J6,"")</f>
        <v>0.81882187540488</v>
      </c>
      <c r="N6" s="49" t="e">
        <f>#REF!+#REF!</f>
        <v>#REF!</v>
      </c>
      <c r="O6" s="49">
        <f t="shared" ref="O6:O13" si="3">C6+J6</f>
        <v>1777490.2863</v>
      </c>
      <c r="P6" s="49">
        <f t="shared" ref="P6:P13" si="4">E6+K6</f>
        <v>1263186.24508</v>
      </c>
      <c r="Q6" s="49">
        <f>P6-O6</f>
        <v>-514304.04122</v>
      </c>
      <c r="R6" s="50">
        <f>IFERROR(P6/O6,"")</f>
        <v>0.710657186042593</v>
      </c>
      <c r="S6" s="2"/>
      <c r="T6" s="2"/>
    </row>
    <row r="7" s="1" customFormat="1" ht="133.5" customHeight="1" spans="1:20">
      <c r="A7" s="51" t="s">
        <v>156</v>
      </c>
      <c r="B7" s="52" t="s">
        <v>157</v>
      </c>
      <c r="C7" s="53">
        <v>1066982.45723</v>
      </c>
      <c r="D7" s="53">
        <v>840631.50823</v>
      </c>
      <c r="E7" s="53">
        <v>760724.55259</v>
      </c>
      <c r="F7" s="53">
        <f t="shared" si="0"/>
        <v>-79906.9556399999</v>
      </c>
      <c r="G7" s="54">
        <f t="shared" ref="G7:G52" si="5">IFERROR(E7/D7,"")</f>
        <v>0.904944134430258</v>
      </c>
      <c r="H7" s="53">
        <f t="shared" si="1"/>
        <v>-306257.90464</v>
      </c>
      <c r="I7" s="54">
        <f t="shared" ref="I7:I52" si="6">IFERROR(E7/C7,"")</f>
        <v>0.712968191215554</v>
      </c>
      <c r="J7" s="53">
        <v>14706.31014</v>
      </c>
      <c r="K7" s="53">
        <v>10336.70792</v>
      </c>
      <c r="L7" s="53">
        <f t="shared" si="2"/>
        <v>-4369.60222</v>
      </c>
      <c r="M7" s="54">
        <f t="shared" ref="M7:M52" si="7">IFERROR(K7/J7,"")</f>
        <v>0.702875692243493</v>
      </c>
      <c r="N7" s="53"/>
      <c r="O7" s="53">
        <f t="shared" si="3"/>
        <v>1081688.76737</v>
      </c>
      <c r="P7" s="53">
        <f t="shared" si="4"/>
        <v>771061.26051</v>
      </c>
      <c r="Q7" s="53">
        <f t="shared" ref="Q7:Q66" si="8">P7-O7</f>
        <v>-310627.50686</v>
      </c>
      <c r="R7" s="54">
        <f t="shared" ref="R7:R52" si="9">IFERROR(P7/O7,"")</f>
        <v>0.712830976681717</v>
      </c>
      <c r="S7" s="2"/>
      <c r="T7" s="2"/>
    </row>
    <row r="8" s="1" customFormat="1" ht="91.5" customHeight="1" spans="1:20">
      <c r="A8" s="51" t="s">
        <v>158</v>
      </c>
      <c r="B8" s="52" t="s">
        <v>159</v>
      </c>
      <c r="C8" s="53">
        <v>544530.40958</v>
      </c>
      <c r="D8" s="53">
        <v>425131.33915</v>
      </c>
      <c r="E8" s="53">
        <v>385816.42653</v>
      </c>
      <c r="F8" s="53">
        <f t="shared" si="0"/>
        <v>-39314.9126199999</v>
      </c>
      <c r="G8" s="54">
        <f t="shared" si="5"/>
        <v>0.907522901749362</v>
      </c>
      <c r="H8" s="53">
        <f t="shared" si="1"/>
        <v>-158713.98305</v>
      </c>
      <c r="I8" s="54">
        <f t="shared" si="6"/>
        <v>0.708530542541385</v>
      </c>
      <c r="J8" s="53">
        <v>4980.65925</v>
      </c>
      <c r="K8" s="53">
        <v>4954.3751</v>
      </c>
      <c r="L8" s="53">
        <f t="shared" si="2"/>
        <v>-26.2841500000004</v>
      </c>
      <c r="M8" s="54">
        <f t="shared" si="7"/>
        <v>0.994722756831839</v>
      </c>
      <c r="N8" s="53"/>
      <c r="O8" s="53">
        <f t="shared" si="3"/>
        <v>549511.06883</v>
      </c>
      <c r="P8" s="53">
        <f t="shared" si="4"/>
        <v>390770.80163</v>
      </c>
      <c r="Q8" s="53">
        <f t="shared" si="8"/>
        <v>-158740.2672</v>
      </c>
      <c r="R8" s="54">
        <f t="shared" si="9"/>
        <v>0.711124531962597</v>
      </c>
      <c r="S8" s="2"/>
      <c r="T8" s="2"/>
    </row>
    <row r="9" s="5" customFormat="1" ht="51.75" customHeight="1" spans="1:20">
      <c r="A9" s="51" t="s">
        <v>160</v>
      </c>
      <c r="B9" s="52" t="s">
        <v>161</v>
      </c>
      <c r="C9" s="53">
        <v>125635.785</v>
      </c>
      <c r="D9" s="53">
        <v>102332.997</v>
      </c>
      <c r="E9" s="53">
        <v>83612.65315</v>
      </c>
      <c r="F9" s="53">
        <f t="shared" si="0"/>
        <v>-18720.34385</v>
      </c>
      <c r="G9" s="54">
        <f t="shared" si="5"/>
        <v>0.817064442566849</v>
      </c>
      <c r="H9" s="53">
        <f t="shared" si="1"/>
        <v>-42023.13185</v>
      </c>
      <c r="I9" s="54">
        <f t="shared" si="6"/>
        <v>0.665516223343532</v>
      </c>
      <c r="J9" s="53">
        <v>20654.6651</v>
      </c>
      <c r="K9" s="53">
        <v>17741.52979</v>
      </c>
      <c r="L9" s="53">
        <f t="shared" si="2"/>
        <v>-2913.13531</v>
      </c>
      <c r="M9" s="54">
        <f t="shared" si="7"/>
        <v>0.858959934915623</v>
      </c>
      <c r="N9" s="53" t="e">
        <f>#REF!+#REF!</f>
        <v>#REF!</v>
      </c>
      <c r="O9" s="53">
        <f t="shared" si="3"/>
        <v>146290.4501</v>
      </c>
      <c r="P9" s="53">
        <f t="shared" si="4"/>
        <v>101354.18294</v>
      </c>
      <c r="Q9" s="53">
        <f t="shared" si="8"/>
        <v>-44936.26716</v>
      </c>
      <c r="R9" s="54">
        <f t="shared" si="9"/>
        <v>0.692828430500536</v>
      </c>
      <c r="S9" s="55"/>
      <c r="T9" s="55"/>
    </row>
    <row r="10" s="1" customFormat="1" ht="24.75" customHeight="1" spans="1:20">
      <c r="A10" s="47" t="s">
        <v>162</v>
      </c>
      <c r="B10" s="48" t="s">
        <v>163</v>
      </c>
      <c r="C10" s="49">
        <v>10157166.0183</v>
      </c>
      <c r="D10" s="49">
        <v>7665616.8033</v>
      </c>
      <c r="E10" s="49">
        <v>6764111.23751</v>
      </c>
      <c r="F10" s="49">
        <f t="shared" si="0"/>
        <v>-901505.565789997</v>
      </c>
      <c r="G10" s="50">
        <f t="shared" si="5"/>
        <v>0.882396212995945</v>
      </c>
      <c r="H10" s="49">
        <f t="shared" si="1"/>
        <v>-3393054.78079</v>
      </c>
      <c r="I10" s="50">
        <f t="shared" si="6"/>
        <v>0.665944735502325</v>
      </c>
      <c r="J10" s="49">
        <v>849083.2722</v>
      </c>
      <c r="K10" s="49">
        <v>268631.87158</v>
      </c>
      <c r="L10" s="49">
        <f t="shared" si="2"/>
        <v>-580451.40062</v>
      </c>
      <c r="M10" s="50">
        <f t="shared" si="7"/>
        <v>0.316378711458968</v>
      </c>
      <c r="N10" s="49" t="e">
        <f>#REF!+#REF!</f>
        <v>#REF!</v>
      </c>
      <c r="O10" s="49">
        <f t="shared" si="3"/>
        <v>11006249.2905</v>
      </c>
      <c r="P10" s="49">
        <f t="shared" si="4"/>
        <v>7032743.10909</v>
      </c>
      <c r="Q10" s="49">
        <f t="shared" si="8"/>
        <v>-3973506.18141</v>
      </c>
      <c r="R10" s="50">
        <f t="shared" si="9"/>
        <v>0.638977268592334</v>
      </c>
      <c r="S10" s="2"/>
      <c r="T10" s="2"/>
    </row>
    <row r="11" s="1" customFormat="1" ht="29.25" customHeight="1" spans="1:20">
      <c r="A11" s="47" t="s">
        <v>164</v>
      </c>
      <c r="B11" s="56" t="s">
        <v>165</v>
      </c>
      <c r="C11" s="49">
        <v>586217.34316</v>
      </c>
      <c r="D11" s="49">
        <v>469486.11937</v>
      </c>
      <c r="E11" s="49">
        <v>366139.32115</v>
      </c>
      <c r="F11" s="49">
        <f t="shared" si="0"/>
        <v>-103346.79822</v>
      </c>
      <c r="G11" s="50">
        <f t="shared" si="5"/>
        <v>0.779872516020963</v>
      </c>
      <c r="H11" s="49">
        <f t="shared" si="1"/>
        <v>-220078.02201</v>
      </c>
      <c r="I11" s="50">
        <f t="shared" si="6"/>
        <v>0.624579476233727</v>
      </c>
      <c r="J11" s="49">
        <v>335322.4939</v>
      </c>
      <c r="K11" s="49">
        <v>36193.21415</v>
      </c>
      <c r="L11" s="49">
        <f t="shared" si="2"/>
        <v>-299129.27975</v>
      </c>
      <c r="M11" s="50">
        <f t="shared" si="7"/>
        <v>0.107935539095667</v>
      </c>
      <c r="N11" s="49" t="e">
        <f>#REF!+#REF!</f>
        <v>#REF!</v>
      </c>
      <c r="O11" s="49">
        <f t="shared" si="3"/>
        <v>921539.83706</v>
      </c>
      <c r="P11" s="49">
        <f t="shared" si="4"/>
        <v>402332.5353</v>
      </c>
      <c r="Q11" s="49">
        <f t="shared" si="8"/>
        <v>-519207.30176</v>
      </c>
      <c r="R11" s="50">
        <f t="shared" si="9"/>
        <v>0.436587241397579</v>
      </c>
      <c r="S11" s="2"/>
      <c r="T11" s="2"/>
    </row>
    <row r="12" s="1" customFormat="1" ht="47.25" customHeight="1" spans="1:20">
      <c r="A12" s="57" t="s">
        <v>166</v>
      </c>
      <c r="B12" s="58" t="s">
        <v>167</v>
      </c>
      <c r="C12" s="49">
        <f>SUM(C13:C28)</f>
        <v>1149343.01186</v>
      </c>
      <c r="D12" s="49">
        <f>SUM(D13:D28)</f>
        <v>931613.87986</v>
      </c>
      <c r="E12" s="49">
        <f>SUM(E13:E28)</f>
        <v>803316.04207</v>
      </c>
      <c r="F12" s="49">
        <f t="shared" ref="F12:F79" si="10">E12-D12</f>
        <v>-128297.83779</v>
      </c>
      <c r="G12" s="50">
        <f t="shared" si="5"/>
        <v>0.862284321258416</v>
      </c>
      <c r="H12" s="49">
        <f t="shared" si="1"/>
        <v>-346026.96979</v>
      </c>
      <c r="I12" s="50">
        <f t="shared" si="6"/>
        <v>0.698934986144807</v>
      </c>
      <c r="J12" s="49">
        <f>SUM(J13:J30)</f>
        <v>481931.39214</v>
      </c>
      <c r="K12" s="49">
        <f>SUM(K13:K30)</f>
        <v>344693.86649</v>
      </c>
      <c r="L12" s="49">
        <f t="shared" si="2"/>
        <v>-137237.52565</v>
      </c>
      <c r="M12" s="50">
        <f t="shared" si="7"/>
        <v>0.715234309513225</v>
      </c>
      <c r="N12" s="49" t="e">
        <f>#REF!+#REF!</f>
        <v>#REF!</v>
      </c>
      <c r="O12" s="49">
        <f t="shared" si="3"/>
        <v>1631274.404</v>
      </c>
      <c r="P12" s="49">
        <f t="shared" si="4"/>
        <v>1148009.90856</v>
      </c>
      <c r="Q12" s="49">
        <f t="shared" si="8"/>
        <v>-483264.49544</v>
      </c>
      <c r="R12" s="50">
        <f t="shared" si="9"/>
        <v>0.703750335164334</v>
      </c>
      <c r="S12" s="2"/>
      <c r="T12" s="2"/>
    </row>
    <row r="13" s="6" customFormat="1" ht="108" customHeight="1" spans="1:20">
      <c r="A13" s="59" t="s">
        <v>168</v>
      </c>
      <c r="B13" s="52" t="s">
        <v>169</v>
      </c>
      <c r="C13" s="53">
        <v>205458.381</v>
      </c>
      <c r="D13" s="53">
        <v>146591.194</v>
      </c>
      <c r="E13" s="53">
        <v>143669.51483</v>
      </c>
      <c r="F13" s="53">
        <f t="shared" si="10"/>
        <v>-2921.67917000002</v>
      </c>
      <c r="G13" s="54">
        <f t="shared" si="5"/>
        <v>0.980069204088753</v>
      </c>
      <c r="H13" s="53">
        <f t="shared" si="1"/>
        <v>-61788.86617</v>
      </c>
      <c r="I13" s="54">
        <f t="shared" si="6"/>
        <v>0.699263345358494</v>
      </c>
      <c r="J13" s="53">
        <v>0</v>
      </c>
      <c r="K13" s="53">
        <v>0</v>
      </c>
      <c r="L13" s="53">
        <f t="shared" si="2"/>
        <v>0</v>
      </c>
      <c r="M13" s="54" t="str">
        <f t="shared" si="7"/>
        <v/>
      </c>
      <c r="N13" s="53" t="e">
        <f>#REF!+#REF!</f>
        <v>#REF!</v>
      </c>
      <c r="O13" s="53">
        <f t="shared" si="3"/>
        <v>205458.381</v>
      </c>
      <c r="P13" s="53">
        <f t="shared" si="4"/>
        <v>143669.51483</v>
      </c>
      <c r="Q13" s="53">
        <f t="shared" si="8"/>
        <v>-61788.86617</v>
      </c>
      <c r="R13" s="54">
        <f t="shared" si="9"/>
        <v>0.699263345358494</v>
      </c>
      <c r="S13" s="60"/>
      <c r="T13" s="60"/>
    </row>
    <row r="14" s="6" customFormat="1" ht="66.75" customHeight="1" spans="1:20">
      <c r="A14" s="59">
        <v>3050</v>
      </c>
      <c r="B14" s="52" t="s">
        <v>170</v>
      </c>
      <c r="C14" s="53">
        <v>700</v>
      </c>
      <c r="D14" s="53">
        <v>524.7</v>
      </c>
      <c r="E14" s="53">
        <v>408.61419</v>
      </c>
      <c r="F14" s="53">
        <f t="shared" ref="F14:F22" si="11">E14-D14</f>
        <v>-116.08581</v>
      </c>
      <c r="G14" s="54">
        <f t="shared" si="5"/>
        <v>0.778757747284162</v>
      </c>
      <c r="H14" s="53">
        <f t="shared" ref="H14:H22" si="12">E14-C14</f>
        <v>-291.38581</v>
      </c>
      <c r="I14" s="54">
        <f t="shared" si="6"/>
        <v>0.583734557142857</v>
      </c>
      <c r="J14" s="53">
        <v>0</v>
      </c>
      <c r="K14" s="53">
        <v>0</v>
      </c>
      <c r="L14" s="53">
        <f t="shared" si="2"/>
        <v>0</v>
      </c>
      <c r="M14" s="54" t="str">
        <f t="shared" si="7"/>
        <v/>
      </c>
      <c r="N14" s="53"/>
      <c r="O14" s="53">
        <f t="shared" ref="O14:O27" si="13">C14+J14</f>
        <v>700</v>
      </c>
      <c r="P14" s="53">
        <f t="shared" ref="P14:P27" si="14">E14+K14</f>
        <v>408.61419</v>
      </c>
      <c r="Q14" s="53">
        <f t="shared" ref="Q14:Q30" si="15">P14-O14</f>
        <v>-291.38581</v>
      </c>
      <c r="R14" s="54">
        <f t="shared" si="9"/>
        <v>0.583734557142857</v>
      </c>
      <c r="S14" s="60"/>
      <c r="T14" s="60"/>
    </row>
    <row r="15" s="6" customFormat="1" ht="60.75" customHeight="1" spans="1:20">
      <c r="A15" s="59">
        <v>3090</v>
      </c>
      <c r="B15" s="52" t="s">
        <v>171</v>
      </c>
      <c r="C15" s="53">
        <v>1650</v>
      </c>
      <c r="D15" s="53">
        <v>1480</v>
      </c>
      <c r="E15" s="53">
        <v>782.9075</v>
      </c>
      <c r="F15" s="53">
        <f t="shared" si="11"/>
        <v>-697.0925</v>
      </c>
      <c r="G15" s="54">
        <f t="shared" si="5"/>
        <v>0.528991554054054</v>
      </c>
      <c r="H15" s="53">
        <f t="shared" si="12"/>
        <v>-867.0925</v>
      </c>
      <c r="I15" s="54">
        <f t="shared" si="6"/>
        <v>0.474489393939394</v>
      </c>
      <c r="J15" s="53">
        <v>0</v>
      </c>
      <c r="K15" s="53">
        <v>0</v>
      </c>
      <c r="L15" s="53">
        <f t="shared" si="2"/>
        <v>0</v>
      </c>
      <c r="M15" s="54" t="str">
        <f t="shared" si="7"/>
        <v/>
      </c>
      <c r="N15" s="53"/>
      <c r="O15" s="53">
        <f t="shared" si="13"/>
        <v>1650</v>
      </c>
      <c r="P15" s="53">
        <f t="shared" si="14"/>
        <v>782.9075</v>
      </c>
      <c r="Q15" s="53">
        <f t="shared" si="15"/>
        <v>-867.0925</v>
      </c>
      <c r="R15" s="54">
        <f t="shared" si="9"/>
        <v>0.474489393939394</v>
      </c>
      <c r="S15" s="60"/>
      <c r="T15" s="60"/>
    </row>
    <row r="16" s="6" customFormat="1" ht="102" customHeight="1" spans="1:20">
      <c r="A16" s="61" t="s">
        <v>172</v>
      </c>
      <c r="B16" s="52" t="s">
        <v>173</v>
      </c>
      <c r="C16" s="53">
        <v>284640.22703</v>
      </c>
      <c r="D16" s="53">
        <v>224257.07303</v>
      </c>
      <c r="E16" s="53">
        <v>206313.38903</v>
      </c>
      <c r="F16" s="53">
        <f t="shared" si="11"/>
        <v>-17943.684</v>
      </c>
      <c r="G16" s="54">
        <f t="shared" si="5"/>
        <v>0.919986095610908</v>
      </c>
      <c r="H16" s="53">
        <f t="shared" si="12"/>
        <v>-78326.838</v>
      </c>
      <c r="I16" s="54">
        <f t="shared" si="6"/>
        <v>0.724821614930259</v>
      </c>
      <c r="J16" s="53">
        <v>88438.582</v>
      </c>
      <c r="K16" s="53">
        <v>57765.6057</v>
      </c>
      <c r="L16" s="53">
        <f t="shared" si="2"/>
        <v>-30672.9763</v>
      </c>
      <c r="M16" s="54">
        <f t="shared" si="7"/>
        <v>0.653172002463812</v>
      </c>
      <c r="N16" s="53" t="e">
        <f>#REF!+#REF!</f>
        <v>#REF!</v>
      </c>
      <c r="O16" s="53">
        <f t="shared" si="13"/>
        <v>373078.80903</v>
      </c>
      <c r="P16" s="53">
        <f t="shared" si="14"/>
        <v>264078.99473</v>
      </c>
      <c r="Q16" s="53">
        <f t="shared" si="15"/>
        <v>-108999.8143</v>
      </c>
      <c r="R16" s="54">
        <f t="shared" si="9"/>
        <v>0.707837026221355</v>
      </c>
      <c r="S16" s="60"/>
      <c r="T16" s="60"/>
    </row>
    <row r="17" s="6" customFormat="1" ht="52.5" customHeight="1" spans="1:20">
      <c r="A17" s="59" t="s">
        <v>174</v>
      </c>
      <c r="B17" s="52" t="s">
        <v>175</v>
      </c>
      <c r="C17" s="53">
        <v>15793.052</v>
      </c>
      <c r="D17" s="53">
        <v>13039.002</v>
      </c>
      <c r="E17" s="53">
        <v>10008.78455</v>
      </c>
      <c r="F17" s="53">
        <f t="shared" si="11"/>
        <v>-3030.21745</v>
      </c>
      <c r="G17" s="54">
        <f t="shared" si="5"/>
        <v>0.767603575028212</v>
      </c>
      <c r="H17" s="53">
        <f t="shared" si="12"/>
        <v>-5784.26745</v>
      </c>
      <c r="I17" s="54">
        <f t="shared" si="6"/>
        <v>0.633746064408577</v>
      </c>
      <c r="J17" s="53">
        <v>523.87312</v>
      </c>
      <c r="K17" s="53">
        <v>523.87312</v>
      </c>
      <c r="L17" s="53">
        <f t="shared" si="2"/>
        <v>0</v>
      </c>
      <c r="M17" s="54">
        <f t="shared" si="7"/>
        <v>1</v>
      </c>
      <c r="N17" s="53"/>
      <c r="O17" s="53">
        <f t="shared" si="13"/>
        <v>16316.92512</v>
      </c>
      <c r="P17" s="53">
        <f t="shared" si="14"/>
        <v>10532.65767</v>
      </c>
      <c r="Q17" s="53">
        <f t="shared" si="15"/>
        <v>-5784.26745</v>
      </c>
      <c r="R17" s="54">
        <f t="shared" si="9"/>
        <v>0.645505056408569</v>
      </c>
      <c r="S17" s="60"/>
      <c r="T17" s="60"/>
    </row>
    <row r="18" s="6" customFormat="1" ht="54.75" customHeight="1" spans="1:20">
      <c r="A18" s="59">
        <v>3120</v>
      </c>
      <c r="B18" s="52" t="s">
        <v>176</v>
      </c>
      <c r="C18" s="53">
        <v>201474.78363</v>
      </c>
      <c r="D18" s="53">
        <v>166915.98063</v>
      </c>
      <c r="E18" s="53">
        <v>130691.60183</v>
      </c>
      <c r="F18" s="53">
        <f t="shared" si="11"/>
        <v>-36224.3788</v>
      </c>
      <c r="G18" s="54">
        <f t="shared" si="5"/>
        <v>0.782978366341699</v>
      </c>
      <c r="H18" s="53">
        <f t="shared" si="12"/>
        <v>-70783.1818</v>
      </c>
      <c r="I18" s="54">
        <f t="shared" si="6"/>
        <v>0.648674734749981</v>
      </c>
      <c r="J18" s="53">
        <v>15286.32122</v>
      </c>
      <c r="K18" s="53">
        <v>13239.00809</v>
      </c>
      <c r="L18" s="53">
        <f t="shared" si="2"/>
        <v>-2047.31313</v>
      </c>
      <c r="M18" s="54">
        <f t="shared" si="7"/>
        <v>0.866068944873317</v>
      </c>
      <c r="N18" s="53"/>
      <c r="O18" s="53">
        <f t="shared" si="13"/>
        <v>216761.10485</v>
      </c>
      <c r="P18" s="53">
        <f t="shared" si="14"/>
        <v>143930.60992</v>
      </c>
      <c r="Q18" s="53">
        <f t="shared" si="15"/>
        <v>-72830.49493</v>
      </c>
      <c r="R18" s="54">
        <f t="shared" si="9"/>
        <v>0.664005703512172</v>
      </c>
      <c r="S18" s="60"/>
      <c r="T18" s="60"/>
    </row>
    <row r="19" s="6" customFormat="1" ht="83.25" customHeight="1" spans="1:20">
      <c r="A19" s="59" t="s">
        <v>177</v>
      </c>
      <c r="B19" s="52" t="s">
        <v>178</v>
      </c>
      <c r="C19" s="53">
        <v>14411.1</v>
      </c>
      <c r="D19" s="53">
        <v>11778.81</v>
      </c>
      <c r="E19" s="53">
        <v>6216.47793</v>
      </c>
      <c r="F19" s="53">
        <f t="shared" si="11"/>
        <v>-5562.33207</v>
      </c>
      <c r="G19" s="54">
        <f t="shared" si="5"/>
        <v>0.527767909491706</v>
      </c>
      <c r="H19" s="53">
        <f t="shared" si="12"/>
        <v>-8194.62207</v>
      </c>
      <c r="I19" s="54">
        <f t="shared" si="6"/>
        <v>0.431367343922393</v>
      </c>
      <c r="J19" s="53">
        <v>84.22381</v>
      </c>
      <c r="K19" s="53">
        <v>84.22381</v>
      </c>
      <c r="L19" s="53">
        <f t="shared" si="2"/>
        <v>0</v>
      </c>
      <c r="M19" s="54">
        <f t="shared" si="7"/>
        <v>1</v>
      </c>
      <c r="N19" s="53"/>
      <c r="O19" s="53">
        <f t="shared" si="13"/>
        <v>14495.32381</v>
      </c>
      <c r="P19" s="53">
        <f t="shared" si="14"/>
        <v>6300.70174</v>
      </c>
      <c r="Q19" s="53">
        <f t="shared" si="15"/>
        <v>-8194.62207</v>
      </c>
      <c r="R19" s="54">
        <f t="shared" si="9"/>
        <v>0.434671334189395</v>
      </c>
      <c r="S19" s="60"/>
      <c r="T19" s="60"/>
    </row>
    <row r="20" s="6" customFormat="1" ht="112.5" customHeight="1" spans="1:20">
      <c r="A20" s="59" t="s">
        <v>179</v>
      </c>
      <c r="B20" s="52" t="s">
        <v>180</v>
      </c>
      <c r="C20" s="53">
        <v>7609.1</v>
      </c>
      <c r="D20" s="53">
        <v>7609.1</v>
      </c>
      <c r="E20" s="53">
        <v>7133.71106</v>
      </c>
      <c r="F20" s="53">
        <f t="shared" si="11"/>
        <v>-475.38894</v>
      </c>
      <c r="G20" s="54">
        <f t="shared" si="5"/>
        <v>0.937523630915614</v>
      </c>
      <c r="H20" s="53">
        <f t="shared" si="12"/>
        <v>-475.38894</v>
      </c>
      <c r="I20" s="54">
        <f t="shared" si="6"/>
        <v>0.937523630915614</v>
      </c>
      <c r="J20" s="53">
        <v>52.21005</v>
      </c>
      <c r="K20" s="53">
        <v>3.50099</v>
      </c>
      <c r="L20" s="53">
        <f t="shared" si="2"/>
        <v>-48.70906</v>
      </c>
      <c r="M20" s="54">
        <f t="shared" si="7"/>
        <v>0.0670558637656926</v>
      </c>
      <c r="N20" s="53" t="e">
        <f>#REF!+#REF!</f>
        <v>#REF!</v>
      </c>
      <c r="O20" s="53">
        <f t="shared" si="13"/>
        <v>7661.31005</v>
      </c>
      <c r="P20" s="53">
        <f t="shared" si="14"/>
        <v>7137.21205</v>
      </c>
      <c r="Q20" s="53">
        <f t="shared" si="15"/>
        <v>-524.098</v>
      </c>
      <c r="R20" s="54">
        <f t="shared" si="9"/>
        <v>0.931591595095411</v>
      </c>
      <c r="S20" s="60"/>
      <c r="T20" s="60"/>
    </row>
    <row r="21" s="6" customFormat="1" ht="150" customHeight="1" spans="1:20">
      <c r="A21" s="59">
        <v>3160</v>
      </c>
      <c r="B21" s="52" t="s">
        <v>181</v>
      </c>
      <c r="C21" s="53">
        <v>20615.3962</v>
      </c>
      <c r="D21" s="53">
        <v>14938.5552</v>
      </c>
      <c r="E21" s="53">
        <v>11706.06</v>
      </c>
      <c r="F21" s="53">
        <f t="shared" si="11"/>
        <v>-3232.4952</v>
      </c>
      <c r="G21" s="54">
        <f t="shared" si="5"/>
        <v>0.783613933427779</v>
      </c>
      <c r="H21" s="53">
        <f t="shared" si="12"/>
        <v>-8909.3362</v>
      </c>
      <c r="I21" s="54">
        <f t="shared" si="6"/>
        <v>0.567830949569623</v>
      </c>
      <c r="J21" s="53">
        <v>0</v>
      </c>
      <c r="K21" s="53">
        <v>0</v>
      </c>
      <c r="L21" s="53">
        <f t="shared" ref="L21:L30" si="16">K21-J21</f>
        <v>0</v>
      </c>
      <c r="M21" s="54" t="str">
        <f t="shared" si="7"/>
        <v/>
      </c>
      <c r="N21" s="53"/>
      <c r="O21" s="53">
        <f t="shared" si="13"/>
        <v>20615.3962</v>
      </c>
      <c r="P21" s="53">
        <f t="shared" si="14"/>
        <v>11706.06</v>
      </c>
      <c r="Q21" s="53">
        <f t="shared" si="15"/>
        <v>-8909.3362</v>
      </c>
      <c r="R21" s="54">
        <f t="shared" si="9"/>
        <v>0.567830949569623</v>
      </c>
      <c r="S21" s="60"/>
      <c r="T21" s="60"/>
    </row>
    <row r="22" s="6" customFormat="1" ht="50.25" customHeight="1" spans="1:20">
      <c r="A22" s="59">
        <v>3170</v>
      </c>
      <c r="B22" s="52" t="s">
        <v>182</v>
      </c>
      <c r="C22" s="53">
        <v>500</v>
      </c>
      <c r="D22" s="53">
        <v>500</v>
      </c>
      <c r="E22" s="53">
        <v>324.77774</v>
      </c>
      <c r="F22" s="53">
        <f t="shared" si="11"/>
        <v>-175.22226</v>
      </c>
      <c r="G22" s="54">
        <f t="shared" si="5"/>
        <v>0.64955548</v>
      </c>
      <c r="H22" s="53">
        <f t="shared" si="12"/>
        <v>-175.22226</v>
      </c>
      <c r="I22" s="54">
        <f t="shared" si="6"/>
        <v>0.64955548</v>
      </c>
      <c r="J22" s="53">
        <v>0</v>
      </c>
      <c r="K22" s="53">
        <v>0</v>
      </c>
      <c r="L22" s="53">
        <f t="shared" si="16"/>
        <v>0</v>
      </c>
      <c r="M22" s="54" t="str">
        <f t="shared" si="7"/>
        <v/>
      </c>
      <c r="N22" s="53"/>
      <c r="O22" s="53">
        <f t="shared" si="13"/>
        <v>500</v>
      </c>
      <c r="P22" s="53">
        <f t="shared" si="14"/>
        <v>324.77774</v>
      </c>
      <c r="Q22" s="53">
        <f t="shared" si="15"/>
        <v>-175.22226</v>
      </c>
      <c r="R22" s="54">
        <f t="shared" si="9"/>
        <v>0.64955548</v>
      </c>
      <c r="S22" s="60"/>
      <c r="T22" s="60"/>
    </row>
    <row r="23" s="6" customFormat="1" ht="48.75" customHeight="1" spans="1:20">
      <c r="A23" s="59" t="s">
        <v>183</v>
      </c>
      <c r="B23" s="52" t="s">
        <v>184</v>
      </c>
      <c r="C23" s="53">
        <v>67817.076</v>
      </c>
      <c r="D23" s="53">
        <v>55109.863</v>
      </c>
      <c r="E23" s="53">
        <v>45730.99938</v>
      </c>
      <c r="F23" s="53">
        <f t="shared" si="10"/>
        <v>-9378.86361999999</v>
      </c>
      <c r="G23" s="54">
        <f t="shared" si="5"/>
        <v>0.82981515268873</v>
      </c>
      <c r="H23" s="53">
        <f t="shared" ref="H23:H34" si="17">E23-C23</f>
        <v>-22086.07662</v>
      </c>
      <c r="I23" s="54">
        <f t="shared" si="6"/>
        <v>0.674328680581864</v>
      </c>
      <c r="J23" s="53">
        <v>2437.45</v>
      </c>
      <c r="K23" s="53">
        <v>929.13765</v>
      </c>
      <c r="L23" s="53">
        <f t="shared" si="16"/>
        <v>-1508.31235</v>
      </c>
      <c r="M23" s="54">
        <f t="shared" si="7"/>
        <v>0.381192496256334</v>
      </c>
      <c r="N23" s="53" t="e">
        <f>#REF!+#REF!</f>
        <v>#REF!</v>
      </c>
      <c r="O23" s="53">
        <f t="shared" si="13"/>
        <v>70254.526</v>
      </c>
      <c r="P23" s="53">
        <f t="shared" si="14"/>
        <v>46660.13703</v>
      </c>
      <c r="Q23" s="53">
        <f t="shared" si="15"/>
        <v>-23594.38897</v>
      </c>
      <c r="R23" s="54">
        <f t="shared" si="9"/>
        <v>0.664158449094084</v>
      </c>
      <c r="S23" s="60"/>
      <c r="T23" s="60"/>
    </row>
    <row r="24" s="6" customFormat="1" ht="66.75" customHeight="1" spans="1:20">
      <c r="A24" s="59">
        <v>3200</v>
      </c>
      <c r="B24" s="52" t="s">
        <v>185</v>
      </c>
      <c r="C24" s="53">
        <v>7911.3</v>
      </c>
      <c r="D24" s="53">
        <v>6273.49</v>
      </c>
      <c r="E24" s="53">
        <v>5840.21521</v>
      </c>
      <c r="F24" s="53">
        <f t="shared" si="10"/>
        <v>-433.274790000001</v>
      </c>
      <c r="G24" s="54">
        <f t="shared" si="5"/>
        <v>0.930935605221336</v>
      </c>
      <c r="H24" s="53">
        <f t="shared" si="17"/>
        <v>-2071.08479</v>
      </c>
      <c r="I24" s="54">
        <f t="shared" si="6"/>
        <v>0.738211824858114</v>
      </c>
      <c r="J24" s="53">
        <v>911.14554</v>
      </c>
      <c r="K24" s="53">
        <v>159.21038</v>
      </c>
      <c r="L24" s="53">
        <f t="shared" si="16"/>
        <v>-751.93516</v>
      </c>
      <c r="M24" s="54">
        <f t="shared" si="7"/>
        <v>0.174736497091343</v>
      </c>
      <c r="N24" s="53"/>
      <c r="O24" s="53">
        <f t="shared" si="13"/>
        <v>8822.44554</v>
      </c>
      <c r="P24" s="53">
        <f t="shared" si="14"/>
        <v>5999.42559</v>
      </c>
      <c r="Q24" s="53">
        <f t="shared" si="15"/>
        <v>-2823.01995</v>
      </c>
      <c r="R24" s="54">
        <f t="shared" si="9"/>
        <v>0.680018432848269</v>
      </c>
      <c r="S24" s="60"/>
      <c r="T24" s="60"/>
    </row>
    <row r="25" s="6" customFormat="1" ht="53.25" customHeight="1" spans="1:20">
      <c r="A25" s="59">
        <v>3210</v>
      </c>
      <c r="B25" s="52" t="s">
        <v>186</v>
      </c>
      <c r="C25" s="53">
        <v>1989.359</v>
      </c>
      <c r="D25" s="53">
        <v>1745.697</v>
      </c>
      <c r="E25" s="53">
        <v>1164.49246</v>
      </c>
      <c r="F25" s="53">
        <f t="shared" si="10"/>
        <v>-581.20454</v>
      </c>
      <c r="G25" s="54">
        <f t="shared" si="5"/>
        <v>0.667064479116364</v>
      </c>
      <c r="H25" s="53">
        <f t="shared" si="17"/>
        <v>-824.86654</v>
      </c>
      <c r="I25" s="54">
        <f t="shared" si="6"/>
        <v>0.585360641291994</v>
      </c>
      <c r="J25" s="53">
        <v>1707.355</v>
      </c>
      <c r="K25" s="53">
        <v>1536.38916</v>
      </c>
      <c r="L25" s="53">
        <f t="shared" si="16"/>
        <v>-170.96584</v>
      </c>
      <c r="M25" s="54">
        <f t="shared" si="7"/>
        <v>0.899865089568367</v>
      </c>
      <c r="N25" s="53"/>
      <c r="O25" s="53">
        <f t="shared" si="13"/>
        <v>3696.714</v>
      </c>
      <c r="P25" s="53">
        <f t="shared" si="14"/>
        <v>2700.88162</v>
      </c>
      <c r="Q25" s="53">
        <f t="shared" si="15"/>
        <v>-995.83238</v>
      </c>
      <c r="R25" s="54">
        <f t="shared" si="9"/>
        <v>0.730616872173503</v>
      </c>
      <c r="S25" s="60"/>
      <c r="T25" s="60"/>
    </row>
    <row r="26" s="6" customFormat="1" ht="90" customHeight="1" spans="1:20">
      <c r="A26" s="59" t="s">
        <v>187</v>
      </c>
      <c r="B26" s="52" t="s">
        <v>188</v>
      </c>
      <c r="C26" s="53">
        <v>88453.886</v>
      </c>
      <c r="D26" s="53">
        <v>88453.886</v>
      </c>
      <c r="E26" s="53">
        <v>87953.32425</v>
      </c>
      <c r="F26" s="53">
        <f t="shared" si="10"/>
        <v>-500.561749999993</v>
      </c>
      <c r="G26" s="54">
        <f t="shared" si="5"/>
        <v>0.994340986330437</v>
      </c>
      <c r="H26" s="53">
        <f t="shared" si="17"/>
        <v>-500.561749999993</v>
      </c>
      <c r="I26" s="54">
        <f t="shared" si="6"/>
        <v>0.994340986330437</v>
      </c>
      <c r="J26" s="53"/>
      <c r="K26" s="53"/>
      <c r="L26" s="53"/>
      <c r="M26" s="54"/>
      <c r="N26" s="53"/>
      <c r="O26" s="53">
        <f t="shared" si="13"/>
        <v>88453.886</v>
      </c>
      <c r="P26" s="53">
        <f t="shared" si="14"/>
        <v>87953.32425</v>
      </c>
      <c r="Q26" s="53">
        <f t="shared" si="15"/>
        <v>-500.561749999993</v>
      </c>
      <c r="R26" s="54">
        <f t="shared" si="9"/>
        <v>0.994340986330437</v>
      </c>
      <c r="S26" s="60"/>
      <c r="T26" s="60"/>
    </row>
    <row r="27" s="6" customFormat="1" ht="84.75" customHeight="1" spans="1:20">
      <c r="A27" s="59">
        <v>3230</v>
      </c>
      <c r="B27" s="52" t="s">
        <v>189</v>
      </c>
      <c r="C27" s="53">
        <v>9714.576</v>
      </c>
      <c r="D27" s="53">
        <v>7884.779</v>
      </c>
      <c r="E27" s="53">
        <v>3426.97995</v>
      </c>
      <c r="F27" s="53">
        <f t="shared" si="10"/>
        <v>-4457.79905</v>
      </c>
      <c r="G27" s="54">
        <f t="shared" si="5"/>
        <v>0.434632340361093</v>
      </c>
      <c r="H27" s="53">
        <f t="shared" si="17"/>
        <v>-6287.59605</v>
      </c>
      <c r="I27" s="54">
        <f t="shared" si="6"/>
        <v>0.352766806291906</v>
      </c>
      <c r="J27" s="53">
        <v>266254.15777</v>
      </c>
      <c r="K27" s="53">
        <v>262969.46409</v>
      </c>
      <c r="L27" s="53">
        <f>K27-J27</f>
        <v>-3284.69367999997</v>
      </c>
      <c r="M27" s="54">
        <f>IFERROR(K27/J27,"")</f>
        <v>0.987663314978775</v>
      </c>
      <c r="N27" s="53"/>
      <c r="O27" s="53">
        <f t="shared" si="13"/>
        <v>275968.73377</v>
      </c>
      <c r="P27" s="53">
        <f t="shared" si="14"/>
        <v>266396.44404</v>
      </c>
      <c r="Q27" s="53">
        <f t="shared" si="15"/>
        <v>-9572.28972999996</v>
      </c>
      <c r="R27" s="54">
        <f t="shared" si="9"/>
        <v>0.96531386146817</v>
      </c>
      <c r="S27" s="60"/>
      <c r="T27" s="60"/>
    </row>
    <row r="28" s="6" customFormat="1" ht="21" customHeight="1" spans="1:20">
      <c r="A28" s="59" t="s">
        <v>190</v>
      </c>
      <c r="B28" s="52" t="s">
        <v>191</v>
      </c>
      <c r="C28" s="53">
        <v>220604.775</v>
      </c>
      <c r="D28" s="53">
        <v>184511.75</v>
      </c>
      <c r="E28" s="53">
        <v>141944.19216</v>
      </c>
      <c r="F28" s="53">
        <f t="shared" si="10"/>
        <v>-42567.55784</v>
      </c>
      <c r="G28" s="54">
        <f t="shared" si="5"/>
        <v>0.769296221839531</v>
      </c>
      <c r="H28" s="53">
        <f t="shared" si="17"/>
        <v>-78660.58284</v>
      </c>
      <c r="I28" s="54">
        <f t="shared" si="6"/>
        <v>0.643432093253648</v>
      </c>
      <c r="J28" s="53">
        <v>7926.35163</v>
      </c>
      <c r="K28" s="53">
        <v>5481.30994</v>
      </c>
      <c r="L28" s="53">
        <f t="shared" si="16"/>
        <v>-2445.04169</v>
      </c>
      <c r="M28" s="54">
        <f t="shared" si="7"/>
        <v>0.691529999660134</v>
      </c>
      <c r="N28" s="53"/>
      <c r="O28" s="53">
        <f t="shared" ref="O28:O48" si="18">C28+J28</f>
        <v>228531.12663</v>
      </c>
      <c r="P28" s="53">
        <f t="shared" ref="P28:P48" si="19">E28+K28</f>
        <v>147425.5021</v>
      </c>
      <c r="Q28" s="53">
        <f t="shared" si="15"/>
        <v>-81105.6245299999</v>
      </c>
      <c r="R28" s="54">
        <f t="shared" si="9"/>
        <v>0.645100316416359</v>
      </c>
      <c r="S28" s="60"/>
      <c r="T28" s="60"/>
    </row>
    <row r="29" s="6" customFormat="1" ht="114" customHeight="1" spans="1:20">
      <c r="A29" s="59">
        <v>3250</v>
      </c>
      <c r="B29" s="52" t="s">
        <v>192</v>
      </c>
      <c r="C29" s="53">
        <v>0</v>
      </c>
      <c r="D29" s="53">
        <v>0</v>
      </c>
      <c r="E29" s="53">
        <v>0</v>
      </c>
      <c r="F29" s="53">
        <f t="shared" si="10"/>
        <v>0</v>
      </c>
      <c r="G29" s="54" t="str">
        <f t="shared" si="5"/>
        <v/>
      </c>
      <c r="H29" s="53">
        <f t="shared" si="17"/>
        <v>0</v>
      </c>
      <c r="I29" s="54" t="str">
        <f t="shared" si="6"/>
        <v/>
      </c>
      <c r="J29" s="53">
        <v>9754.4</v>
      </c>
      <c r="K29" s="53">
        <v>2002.14356</v>
      </c>
      <c r="L29" s="53">
        <f t="shared" si="16"/>
        <v>-7752.25644</v>
      </c>
      <c r="M29" s="54">
        <f t="shared" si="7"/>
        <v>0.205255429344706</v>
      </c>
      <c r="N29" s="53"/>
      <c r="O29" s="53">
        <f t="shared" si="18"/>
        <v>9754.4</v>
      </c>
      <c r="P29" s="53">
        <f t="shared" si="19"/>
        <v>2002.14356</v>
      </c>
      <c r="Q29" s="53">
        <f t="shared" si="15"/>
        <v>-7752.25644</v>
      </c>
      <c r="R29" s="54">
        <f t="shared" si="9"/>
        <v>0.205255429344706</v>
      </c>
      <c r="S29" s="60"/>
      <c r="T29" s="60"/>
    </row>
    <row r="30" s="6" customFormat="1" ht="104.25" customHeight="1" spans="1:20">
      <c r="A30" s="59">
        <v>3270</v>
      </c>
      <c r="B30" s="52" t="s">
        <v>193</v>
      </c>
      <c r="C30" s="53">
        <v>0</v>
      </c>
      <c r="D30" s="53">
        <v>0</v>
      </c>
      <c r="E30" s="53">
        <v>0</v>
      </c>
      <c r="F30" s="53">
        <f t="shared" si="10"/>
        <v>0</v>
      </c>
      <c r="G30" s="54" t="str">
        <f t="shared" si="5"/>
        <v/>
      </c>
      <c r="H30" s="53">
        <f t="shared" si="17"/>
        <v>0</v>
      </c>
      <c r="I30" s="54" t="str">
        <f t="shared" si="6"/>
        <v/>
      </c>
      <c r="J30" s="53">
        <v>88555.322</v>
      </c>
      <c r="K30" s="53">
        <v>0</v>
      </c>
      <c r="L30" s="53">
        <f t="shared" si="16"/>
        <v>-88555.322</v>
      </c>
      <c r="M30" s="54">
        <f t="shared" si="7"/>
        <v>0</v>
      </c>
      <c r="N30" s="53"/>
      <c r="O30" s="53">
        <f t="shared" si="18"/>
        <v>88555.322</v>
      </c>
      <c r="P30" s="53">
        <f t="shared" si="19"/>
        <v>0</v>
      </c>
      <c r="Q30" s="53">
        <f t="shared" si="15"/>
        <v>-88555.322</v>
      </c>
      <c r="R30" s="54">
        <f t="shared" si="9"/>
        <v>0</v>
      </c>
      <c r="S30" s="60"/>
      <c r="T30" s="60"/>
    </row>
    <row r="31" s="5" customFormat="1" ht="27" customHeight="1" spans="1:20">
      <c r="A31" s="62" t="s">
        <v>194</v>
      </c>
      <c r="B31" s="63" t="s">
        <v>195</v>
      </c>
      <c r="C31" s="49">
        <v>391037.00032</v>
      </c>
      <c r="D31" s="49">
        <v>304768.78786</v>
      </c>
      <c r="E31" s="49">
        <v>247390.69764</v>
      </c>
      <c r="F31" s="49">
        <f t="shared" si="10"/>
        <v>-57378.09022</v>
      </c>
      <c r="G31" s="50">
        <f t="shared" si="5"/>
        <v>0.811732393520699</v>
      </c>
      <c r="H31" s="49">
        <f t="shared" si="17"/>
        <v>-143646.30268</v>
      </c>
      <c r="I31" s="50">
        <f t="shared" si="6"/>
        <v>0.632652913758931</v>
      </c>
      <c r="J31" s="49">
        <v>47434.43616</v>
      </c>
      <c r="K31" s="49">
        <v>34404.26446</v>
      </c>
      <c r="L31" s="49">
        <f t="shared" ref="L31:L42" si="20">K31-J31</f>
        <v>-13030.1717</v>
      </c>
      <c r="M31" s="50">
        <f t="shared" si="7"/>
        <v>0.725301431726769</v>
      </c>
      <c r="N31" s="49" t="e">
        <f>#REF!+#REF!</f>
        <v>#REF!</v>
      </c>
      <c r="O31" s="49">
        <f t="shared" si="18"/>
        <v>438471.43648</v>
      </c>
      <c r="P31" s="49">
        <f t="shared" si="19"/>
        <v>281794.9621</v>
      </c>
      <c r="Q31" s="49">
        <f t="shared" si="8"/>
        <v>-156676.47438</v>
      </c>
      <c r="R31" s="50">
        <f t="shared" si="9"/>
        <v>0.642675756400961</v>
      </c>
      <c r="S31" s="55"/>
      <c r="T31" s="55"/>
    </row>
    <row r="32" s="5" customFormat="1" ht="32.25" customHeight="1" spans="1:20">
      <c r="A32" s="64" t="s">
        <v>196</v>
      </c>
      <c r="B32" s="63" t="s">
        <v>197</v>
      </c>
      <c r="C32" s="49">
        <v>238144.581</v>
      </c>
      <c r="D32" s="49">
        <v>189854.592</v>
      </c>
      <c r="E32" s="49">
        <v>146216.72475</v>
      </c>
      <c r="F32" s="49">
        <f t="shared" si="10"/>
        <v>-43637.86725</v>
      </c>
      <c r="G32" s="50">
        <f t="shared" si="5"/>
        <v>0.770151109908366</v>
      </c>
      <c r="H32" s="49">
        <f t="shared" si="17"/>
        <v>-91927.85625</v>
      </c>
      <c r="I32" s="50">
        <f t="shared" si="6"/>
        <v>0.613983001989871</v>
      </c>
      <c r="J32" s="49">
        <v>20248.1599</v>
      </c>
      <c r="K32" s="49">
        <v>4748.76342</v>
      </c>
      <c r="L32" s="49">
        <f t="shared" si="20"/>
        <v>-15499.39648</v>
      </c>
      <c r="M32" s="50">
        <f t="shared" si="7"/>
        <v>0.234528146925588</v>
      </c>
      <c r="N32" s="49" t="e">
        <f>#REF!+#REF!</f>
        <v>#REF!</v>
      </c>
      <c r="O32" s="49">
        <f t="shared" si="18"/>
        <v>258392.7409</v>
      </c>
      <c r="P32" s="49">
        <f t="shared" si="19"/>
        <v>150965.48817</v>
      </c>
      <c r="Q32" s="49">
        <f t="shared" si="8"/>
        <v>-107427.25273</v>
      </c>
      <c r="R32" s="50">
        <f t="shared" si="9"/>
        <v>0.584248178351205</v>
      </c>
      <c r="S32" s="55"/>
      <c r="T32" s="55"/>
    </row>
    <row r="33" s="5" customFormat="1" ht="34.5" customHeight="1" spans="1:20">
      <c r="A33" s="64" t="s">
        <v>198</v>
      </c>
      <c r="B33" s="63" t="s">
        <v>199</v>
      </c>
      <c r="C33" s="49">
        <v>1712630.02381</v>
      </c>
      <c r="D33" s="49">
        <v>1143378.24597</v>
      </c>
      <c r="E33" s="49">
        <v>876893.04581</v>
      </c>
      <c r="F33" s="49">
        <f t="shared" si="10"/>
        <v>-266485.20016</v>
      </c>
      <c r="G33" s="50">
        <f t="shared" si="5"/>
        <v>0.766931720890033</v>
      </c>
      <c r="H33" s="49">
        <f t="shared" si="17"/>
        <v>-835736.978</v>
      </c>
      <c r="I33" s="50">
        <f t="shared" si="6"/>
        <v>0.512015457874095</v>
      </c>
      <c r="J33" s="49">
        <v>229435.17526</v>
      </c>
      <c r="K33" s="49">
        <v>35978.12184</v>
      </c>
      <c r="L33" s="49">
        <f t="shared" si="20"/>
        <v>-193457.05342</v>
      </c>
      <c r="M33" s="50">
        <f t="shared" si="7"/>
        <v>0.156811708576198</v>
      </c>
      <c r="N33" s="49" t="e">
        <f>#REF!+#REF!</f>
        <v>#REF!</v>
      </c>
      <c r="O33" s="49">
        <f t="shared" si="18"/>
        <v>1942065.19907</v>
      </c>
      <c r="P33" s="49">
        <f t="shared" si="19"/>
        <v>912871.16765</v>
      </c>
      <c r="Q33" s="49">
        <f t="shared" si="8"/>
        <v>-1029194.03142</v>
      </c>
      <c r="R33" s="50">
        <f t="shared" si="9"/>
        <v>0.470051761437849</v>
      </c>
      <c r="S33" s="55"/>
      <c r="T33" s="55"/>
    </row>
    <row r="34" s="7" customFormat="1" ht="25.5" customHeight="1" spans="1:20">
      <c r="A34" s="65" t="s">
        <v>200</v>
      </c>
      <c r="B34" s="66" t="s">
        <v>201</v>
      </c>
      <c r="C34" s="67">
        <f>SUM(C35:C41)</f>
        <v>292696.98629</v>
      </c>
      <c r="D34" s="67">
        <f>SUM(D35:D41)</f>
        <v>229954.11429</v>
      </c>
      <c r="E34" s="67">
        <f>SUM(E35:E41)</f>
        <v>116071.3943</v>
      </c>
      <c r="F34" s="67">
        <f t="shared" si="10"/>
        <v>-113882.71999</v>
      </c>
      <c r="G34" s="50">
        <f t="shared" si="5"/>
        <v>0.504758937053068</v>
      </c>
      <c r="H34" s="67">
        <f t="shared" si="17"/>
        <v>-176625.59199</v>
      </c>
      <c r="I34" s="50">
        <f t="shared" si="6"/>
        <v>0.396558214593293</v>
      </c>
      <c r="J34" s="49">
        <f>SUM(J35:J41)</f>
        <v>800091.56808</v>
      </c>
      <c r="K34" s="49">
        <f>SUM(K35:K41)</f>
        <v>152066.16834</v>
      </c>
      <c r="L34" s="49">
        <f t="shared" si="20"/>
        <v>-648025.39974</v>
      </c>
      <c r="M34" s="50">
        <f t="shared" si="7"/>
        <v>0.190060956028967</v>
      </c>
      <c r="N34" s="67" t="e">
        <f>#REF!+#REF!</f>
        <v>#REF!</v>
      </c>
      <c r="O34" s="67">
        <f t="shared" si="18"/>
        <v>1092788.55437</v>
      </c>
      <c r="P34" s="67">
        <f t="shared" si="19"/>
        <v>268137.56264</v>
      </c>
      <c r="Q34" s="67">
        <f t="shared" si="8"/>
        <v>-824650.99173</v>
      </c>
      <c r="R34" s="50">
        <f t="shared" si="9"/>
        <v>0.245370032077782</v>
      </c>
      <c r="S34" s="68"/>
      <c r="T34" s="69"/>
    </row>
    <row r="35" s="6" customFormat="1" ht="48" customHeight="1" spans="1:20">
      <c r="A35" s="70" t="s">
        <v>202</v>
      </c>
      <c r="B35" s="71" t="s">
        <v>203</v>
      </c>
      <c r="C35" s="53">
        <v>18488.886</v>
      </c>
      <c r="D35" s="53">
        <v>16479.986</v>
      </c>
      <c r="E35" s="53">
        <v>9234.41487</v>
      </c>
      <c r="F35" s="53">
        <f t="shared" si="10"/>
        <v>-7245.57113</v>
      </c>
      <c r="G35" s="54">
        <f t="shared" si="5"/>
        <v>0.560341184149064</v>
      </c>
      <c r="H35" s="53">
        <f t="shared" ref="H35:H45" si="21">E35-C35</f>
        <v>-9254.47113</v>
      </c>
      <c r="I35" s="54">
        <f t="shared" si="6"/>
        <v>0.49945761307631</v>
      </c>
      <c r="J35" s="53">
        <v>773.40713</v>
      </c>
      <c r="K35" s="53">
        <v>208.31713</v>
      </c>
      <c r="L35" s="53">
        <f t="shared" si="20"/>
        <v>-565.09</v>
      </c>
      <c r="M35" s="54">
        <f t="shared" si="7"/>
        <v>0.269349895959713</v>
      </c>
      <c r="N35" s="53"/>
      <c r="O35" s="53">
        <f t="shared" si="18"/>
        <v>19262.29313</v>
      </c>
      <c r="P35" s="53">
        <f t="shared" si="19"/>
        <v>9442.732</v>
      </c>
      <c r="Q35" s="53">
        <f t="shared" si="8"/>
        <v>-9819.56113</v>
      </c>
      <c r="R35" s="54">
        <f t="shared" si="9"/>
        <v>0.490218476910906</v>
      </c>
      <c r="S35" s="72"/>
      <c r="T35" s="60"/>
    </row>
    <row r="36" s="6" customFormat="1" ht="29.25" hidden="1" customHeight="1" spans="1:20">
      <c r="A36" s="70" t="s">
        <v>204</v>
      </c>
      <c r="B36" s="71" t="s">
        <v>205</v>
      </c>
      <c r="C36" s="53">
        <v>0</v>
      </c>
      <c r="D36" s="53">
        <v>0</v>
      </c>
      <c r="E36" s="53">
        <v>0</v>
      </c>
      <c r="F36" s="53">
        <f t="shared" si="10"/>
        <v>0</v>
      </c>
      <c r="G36" s="54" t="str">
        <f t="shared" si="5"/>
        <v/>
      </c>
      <c r="H36" s="53">
        <f t="shared" si="21"/>
        <v>0</v>
      </c>
      <c r="I36" s="54" t="str">
        <f t="shared" si="6"/>
        <v/>
      </c>
      <c r="J36" s="53">
        <v>0</v>
      </c>
      <c r="K36" s="53">
        <v>0</v>
      </c>
      <c r="L36" s="53">
        <f t="shared" si="20"/>
        <v>0</v>
      </c>
      <c r="M36" s="54" t="str">
        <f t="shared" si="7"/>
        <v/>
      </c>
      <c r="N36" s="53"/>
      <c r="O36" s="53">
        <f t="shared" si="18"/>
        <v>0</v>
      </c>
      <c r="P36" s="53">
        <f t="shared" si="19"/>
        <v>0</v>
      </c>
      <c r="Q36" s="53">
        <f t="shared" si="8"/>
        <v>0</v>
      </c>
      <c r="R36" s="54" t="str">
        <f t="shared" si="9"/>
        <v/>
      </c>
      <c r="S36" s="72"/>
      <c r="T36" s="60"/>
    </row>
    <row r="37" s="6" customFormat="1" ht="24" customHeight="1" spans="1:20">
      <c r="A37" s="70" t="s">
        <v>206</v>
      </c>
      <c r="B37" s="71" t="s">
        <v>207</v>
      </c>
      <c r="C37" s="53">
        <v>36358.1305</v>
      </c>
      <c r="D37" s="53">
        <v>4611.7105</v>
      </c>
      <c r="E37" s="53">
        <v>1129.8605</v>
      </c>
      <c r="F37" s="53">
        <f t="shared" si="10"/>
        <v>-3481.85</v>
      </c>
      <c r="G37" s="54">
        <f t="shared" si="5"/>
        <v>0.244998141145243</v>
      </c>
      <c r="H37" s="53">
        <f t="shared" si="21"/>
        <v>-35228.27</v>
      </c>
      <c r="I37" s="54">
        <f t="shared" si="6"/>
        <v>0.031075868986168</v>
      </c>
      <c r="J37" s="53">
        <v>73114.277</v>
      </c>
      <c r="K37" s="53">
        <v>17461.31218</v>
      </c>
      <c r="L37" s="53">
        <f t="shared" si="20"/>
        <v>-55652.96482</v>
      </c>
      <c r="M37" s="54">
        <f t="shared" si="7"/>
        <v>0.238822195834611</v>
      </c>
      <c r="N37" s="53"/>
      <c r="O37" s="53">
        <f t="shared" si="18"/>
        <v>109472.4075</v>
      </c>
      <c r="P37" s="53">
        <f t="shared" si="19"/>
        <v>18591.17268</v>
      </c>
      <c r="Q37" s="53">
        <f t="shared" si="8"/>
        <v>-90881.23482</v>
      </c>
      <c r="R37" s="54">
        <f t="shared" si="9"/>
        <v>0.169825192526254</v>
      </c>
      <c r="S37" s="72"/>
      <c r="T37" s="60"/>
    </row>
    <row r="38" s="6" customFormat="1" ht="50.25" customHeight="1" spans="1:20">
      <c r="A38" s="70" t="s">
        <v>208</v>
      </c>
      <c r="B38" s="71" t="s">
        <v>209</v>
      </c>
      <c r="C38" s="53">
        <v>199938.063</v>
      </c>
      <c r="D38" s="53">
        <v>175752.803</v>
      </c>
      <c r="E38" s="53">
        <v>90017.37026</v>
      </c>
      <c r="F38" s="53">
        <f t="shared" si="10"/>
        <v>-85735.43274</v>
      </c>
      <c r="G38" s="54">
        <f t="shared" si="5"/>
        <v>0.512181704777704</v>
      </c>
      <c r="H38" s="53">
        <f t="shared" si="21"/>
        <v>-109920.69274</v>
      </c>
      <c r="I38" s="54">
        <f t="shared" si="6"/>
        <v>0.450226279625406</v>
      </c>
      <c r="J38" s="53">
        <v>12848.93537</v>
      </c>
      <c r="K38" s="53">
        <v>2121.78512</v>
      </c>
      <c r="L38" s="53">
        <f t="shared" si="20"/>
        <v>-10727.15025</v>
      </c>
      <c r="M38" s="54">
        <f t="shared" si="7"/>
        <v>0.165133145968964</v>
      </c>
      <c r="N38" s="53"/>
      <c r="O38" s="53">
        <f t="shared" si="18"/>
        <v>212786.99837</v>
      </c>
      <c r="P38" s="53">
        <f t="shared" si="19"/>
        <v>92139.15538</v>
      </c>
      <c r="Q38" s="53">
        <f t="shared" si="8"/>
        <v>-120647.84299</v>
      </c>
      <c r="R38" s="54">
        <f t="shared" si="9"/>
        <v>0.433011208794749</v>
      </c>
      <c r="S38" s="72"/>
      <c r="T38" s="60"/>
    </row>
    <row r="39" s="6" customFormat="1" ht="34.5" customHeight="1" spans="1:20">
      <c r="A39" s="70" t="s">
        <v>210</v>
      </c>
      <c r="B39" s="71" t="s">
        <v>211</v>
      </c>
      <c r="C39" s="53">
        <v>1142.465</v>
      </c>
      <c r="D39" s="53">
        <v>1049.285</v>
      </c>
      <c r="E39" s="53">
        <v>558.62194</v>
      </c>
      <c r="F39" s="53">
        <f t="shared" si="10"/>
        <v>-490.66306</v>
      </c>
      <c r="G39" s="54">
        <f t="shared" si="5"/>
        <v>0.532383422997565</v>
      </c>
      <c r="H39" s="53">
        <f t="shared" si="21"/>
        <v>-583.84306</v>
      </c>
      <c r="I39" s="54">
        <f t="shared" si="6"/>
        <v>0.48896197257684</v>
      </c>
      <c r="J39" s="53">
        <v>0</v>
      </c>
      <c r="K39" s="53">
        <v>0</v>
      </c>
      <c r="L39" s="53">
        <f t="shared" si="20"/>
        <v>0</v>
      </c>
      <c r="M39" s="54" t="str">
        <f t="shared" si="7"/>
        <v/>
      </c>
      <c r="N39" s="53"/>
      <c r="O39" s="53">
        <f t="shared" si="18"/>
        <v>1142.465</v>
      </c>
      <c r="P39" s="53">
        <f t="shared" si="19"/>
        <v>558.62194</v>
      </c>
      <c r="Q39" s="53">
        <f t="shared" si="8"/>
        <v>-583.84306</v>
      </c>
      <c r="R39" s="54">
        <f t="shared" si="9"/>
        <v>0.48896197257684</v>
      </c>
      <c r="S39" s="72"/>
      <c r="T39" s="60"/>
    </row>
    <row r="40" s="6" customFormat="1" ht="50.25" customHeight="1" spans="1:20">
      <c r="A40" s="70" t="s">
        <v>212</v>
      </c>
      <c r="B40" s="71" t="s">
        <v>213</v>
      </c>
      <c r="C40" s="53">
        <v>25232.752</v>
      </c>
      <c r="D40" s="53">
        <v>20653.64</v>
      </c>
      <c r="E40" s="53">
        <v>12515.89367</v>
      </c>
      <c r="F40" s="53">
        <f t="shared" si="10"/>
        <v>-8137.74633</v>
      </c>
      <c r="G40" s="54">
        <f t="shared" si="5"/>
        <v>0.605989727234521</v>
      </c>
      <c r="H40" s="53">
        <f t="shared" si="21"/>
        <v>-12716.85833</v>
      </c>
      <c r="I40" s="54">
        <f t="shared" si="6"/>
        <v>0.496017781572141</v>
      </c>
      <c r="J40" s="53">
        <v>385829.25934</v>
      </c>
      <c r="K40" s="53">
        <v>114634.01789</v>
      </c>
      <c r="L40" s="53">
        <f t="shared" si="20"/>
        <v>-271195.24145</v>
      </c>
      <c r="M40" s="54">
        <f t="shared" si="7"/>
        <v>0.297110742938711</v>
      </c>
      <c r="N40" s="53"/>
      <c r="O40" s="53">
        <f t="shared" si="18"/>
        <v>411062.01134</v>
      </c>
      <c r="P40" s="53">
        <f t="shared" si="19"/>
        <v>127149.91156</v>
      </c>
      <c r="Q40" s="53">
        <f t="shared" si="8"/>
        <v>-283912.09978</v>
      </c>
      <c r="R40" s="54">
        <f t="shared" si="9"/>
        <v>0.30932051138832</v>
      </c>
      <c r="S40" s="72">
        <v>1000</v>
      </c>
      <c r="T40" s="60"/>
    </row>
    <row r="41" s="6" customFormat="1" ht="78" customHeight="1" spans="1:20">
      <c r="A41" s="70" t="s">
        <v>214</v>
      </c>
      <c r="B41" s="71" t="s">
        <v>215</v>
      </c>
      <c r="C41" s="53">
        <v>11536.68979</v>
      </c>
      <c r="D41" s="53">
        <v>11406.68979</v>
      </c>
      <c r="E41" s="53">
        <v>2615.23306</v>
      </c>
      <c r="F41" s="53">
        <f t="shared" si="10"/>
        <v>-8791.45673</v>
      </c>
      <c r="G41" s="54">
        <f t="shared" si="5"/>
        <v>0.22927186661048</v>
      </c>
      <c r="H41" s="53">
        <f t="shared" si="21"/>
        <v>-8921.45673</v>
      </c>
      <c r="I41" s="54">
        <f t="shared" si="6"/>
        <v>0.226688340208895</v>
      </c>
      <c r="J41" s="53">
        <v>327525.68924</v>
      </c>
      <c r="K41" s="53">
        <v>17640.73602</v>
      </c>
      <c r="L41" s="53">
        <f t="shared" si="20"/>
        <v>-309884.95322</v>
      </c>
      <c r="M41" s="54">
        <f t="shared" si="7"/>
        <v>0.0538606179592632</v>
      </c>
      <c r="N41" s="53"/>
      <c r="O41" s="53">
        <f t="shared" si="18"/>
        <v>339062.37903</v>
      </c>
      <c r="P41" s="53">
        <f t="shared" si="19"/>
        <v>20255.96908</v>
      </c>
      <c r="Q41" s="53">
        <f t="shared" si="8"/>
        <v>-318806.40995</v>
      </c>
      <c r="R41" s="54">
        <f t="shared" si="9"/>
        <v>0.0597411282783684</v>
      </c>
      <c r="S41" s="72"/>
      <c r="T41" s="60"/>
    </row>
    <row r="42" s="7" customFormat="1" ht="30.75" customHeight="1" spans="1:20">
      <c r="A42" s="65" t="s">
        <v>216</v>
      </c>
      <c r="B42" s="66" t="s">
        <v>217</v>
      </c>
      <c r="C42" s="67">
        <f>C43+C44+C45+C46+C47+C48</f>
        <v>266939.15626</v>
      </c>
      <c r="D42" s="67">
        <f>D43+D44+D45+D46+D47+D48</f>
        <v>197947.03502</v>
      </c>
      <c r="E42" s="67">
        <f>E43+E44+E45+E46+E47+E48</f>
        <v>105103.24718</v>
      </c>
      <c r="F42" s="67">
        <f t="shared" si="10"/>
        <v>-92843.78784</v>
      </c>
      <c r="G42" s="50">
        <f t="shared" si="5"/>
        <v>0.530966514195985</v>
      </c>
      <c r="H42" s="67">
        <f t="shared" si="21"/>
        <v>-161835.90908</v>
      </c>
      <c r="I42" s="50">
        <f t="shared" si="6"/>
        <v>0.393734844496283</v>
      </c>
      <c r="J42" s="49">
        <f>J43+J44+J45+J46+J47+J48</f>
        <v>27469.30103</v>
      </c>
      <c r="K42" s="49">
        <f>K43+K44+K45+K46+K47+K48</f>
        <v>12235.39527</v>
      </c>
      <c r="L42" s="49">
        <f t="shared" si="20"/>
        <v>-15233.90576</v>
      </c>
      <c r="M42" s="50">
        <f t="shared" si="7"/>
        <v>0.445420699152024</v>
      </c>
      <c r="N42" s="67"/>
      <c r="O42" s="67">
        <f t="shared" si="18"/>
        <v>294408.45729</v>
      </c>
      <c r="P42" s="67">
        <f t="shared" si="19"/>
        <v>117338.64245</v>
      </c>
      <c r="Q42" s="67">
        <f t="shared" si="8"/>
        <v>-177069.81484</v>
      </c>
      <c r="R42" s="50">
        <f t="shared" si="9"/>
        <v>0.398557308883346</v>
      </c>
      <c r="S42" s="68"/>
      <c r="T42" s="69"/>
    </row>
    <row r="43" s="6" customFormat="1" ht="40.5" customHeight="1" spans="1:20">
      <c r="A43" s="70" t="s">
        <v>218</v>
      </c>
      <c r="B43" s="71" t="s">
        <v>219</v>
      </c>
      <c r="C43" s="73">
        <v>99418.90742</v>
      </c>
      <c r="D43" s="73">
        <v>82766.14942</v>
      </c>
      <c r="E43" s="73">
        <v>56290.32262</v>
      </c>
      <c r="F43" s="73">
        <f t="shared" si="10"/>
        <v>-26475.8268</v>
      </c>
      <c r="G43" s="54">
        <f t="shared" si="5"/>
        <v>0.680112860323519</v>
      </c>
      <c r="H43" s="73">
        <f t="shared" si="21"/>
        <v>-43128.5848</v>
      </c>
      <c r="I43" s="54">
        <f t="shared" si="6"/>
        <v>0.566193333650296</v>
      </c>
      <c r="J43" s="53">
        <v>2322.7891</v>
      </c>
      <c r="K43" s="53">
        <v>1832.0817</v>
      </c>
      <c r="L43" s="53">
        <f t="shared" ref="L43:L48" si="22">K43-J43</f>
        <v>-490.7074</v>
      </c>
      <c r="M43" s="54">
        <f t="shared" si="7"/>
        <v>0.788742163462021</v>
      </c>
      <c r="N43" s="73"/>
      <c r="O43" s="73">
        <f t="shared" si="18"/>
        <v>101741.69652</v>
      </c>
      <c r="P43" s="73">
        <f t="shared" si="19"/>
        <v>58122.40432</v>
      </c>
      <c r="Q43" s="73">
        <f t="shared" si="8"/>
        <v>-43619.2922</v>
      </c>
      <c r="R43" s="54">
        <f t="shared" si="9"/>
        <v>0.571274180675516</v>
      </c>
      <c r="S43" s="72"/>
      <c r="T43" s="60"/>
    </row>
    <row r="44" s="6" customFormat="1" ht="33" customHeight="1" spans="1:20">
      <c r="A44" s="70" t="s">
        <v>220</v>
      </c>
      <c r="B44" s="71" t="s">
        <v>221</v>
      </c>
      <c r="C44" s="73">
        <v>71312.6</v>
      </c>
      <c r="D44" s="73">
        <v>56821.952</v>
      </c>
      <c r="E44" s="73">
        <v>36869.70743</v>
      </c>
      <c r="F44" s="73">
        <f t="shared" si="10"/>
        <v>-19952.24457</v>
      </c>
      <c r="G44" s="54">
        <f t="shared" si="5"/>
        <v>0.648863795281091</v>
      </c>
      <c r="H44" s="73">
        <f t="shared" si="21"/>
        <v>-34442.89257</v>
      </c>
      <c r="I44" s="54">
        <f t="shared" si="6"/>
        <v>0.517015330109966</v>
      </c>
      <c r="J44" s="53">
        <v>5764.72851</v>
      </c>
      <c r="K44" s="53">
        <v>5764.42619</v>
      </c>
      <c r="L44" s="53">
        <f t="shared" si="22"/>
        <v>-0.302319999999781</v>
      </c>
      <c r="M44" s="54">
        <f t="shared" si="7"/>
        <v>0.999947556940544</v>
      </c>
      <c r="N44" s="73"/>
      <c r="O44" s="73">
        <f t="shared" si="18"/>
        <v>77077.32851</v>
      </c>
      <c r="P44" s="73">
        <f t="shared" si="19"/>
        <v>42634.13362</v>
      </c>
      <c r="Q44" s="73">
        <f t="shared" si="8"/>
        <v>-34443.19489</v>
      </c>
      <c r="R44" s="54">
        <f t="shared" si="9"/>
        <v>0.553134552587259</v>
      </c>
      <c r="S44" s="72"/>
      <c r="T44" s="60"/>
    </row>
    <row r="45" s="6" customFormat="1" ht="44.25" customHeight="1" spans="1:20">
      <c r="A45" s="70" t="s">
        <v>222</v>
      </c>
      <c r="B45" s="71" t="s">
        <v>223</v>
      </c>
      <c r="C45" s="73">
        <v>4393.82</v>
      </c>
      <c r="D45" s="73">
        <v>3584.971</v>
      </c>
      <c r="E45" s="73">
        <v>2283.36789</v>
      </c>
      <c r="F45" s="73">
        <f t="shared" si="10"/>
        <v>-1301.60311</v>
      </c>
      <c r="G45" s="54">
        <f t="shared" si="5"/>
        <v>0.636927855204407</v>
      </c>
      <c r="H45" s="73">
        <f t="shared" si="21"/>
        <v>-2110.45211</v>
      </c>
      <c r="I45" s="54">
        <f t="shared" si="6"/>
        <v>0.519677157917256</v>
      </c>
      <c r="J45" s="53">
        <v>18744.8847</v>
      </c>
      <c r="K45" s="53">
        <v>4001.98866</v>
      </c>
      <c r="L45" s="53">
        <f t="shared" si="22"/>
        <v>-14742.89604</v>
      </c>
      <c r="M45" s="54">
        <f t="shared" si="7"/>
        <v>0.213497640772365</v>
      </c>
      <c r="N45" s="73"/>
      <c r="O45" s="73">
        <f t="shared" si="18"/>
        <v>23138.7047</v>
      </c>
      <c r="P45" s="73">
        <f t="shared" si="19"/>
        <v>6285.35655</v>
      </c>
      <c r="Q45" s="73">
        <f t="shared" si="8"/>
        <v>-16853.34815</v>
      </c>
      <c r="R45" s="54">
        <f t="shared" si="9"/>
        <v>0.271638219662313</v>
      </c>
      <c r="S45" s="72"/>
      <c r="T45" s="60"/>
    </row>
    <row r="46" s="6" customFormat="1" ht="24.75" customHeight="1" spans="1:20">
      <c r="A46" s="70" t="s">
        <v>224</v>
      </c>
      <c r="B46" s="71" t="s">
        <v>225</v>
      </c>
      <c r="C46" s="73">
        <v>5713.66</v>
      </c>
      <c r="D46" s="73">
        <v>4673.5</v>
      </c>
      <c r="E46" s="73">
        <v>2827.25193</v>
      </c>
      <c r="F46" s="73">
        <f t="shared" si="10"/>
        <v>-1846.24807</v>
      </c>
      <c r="G46" s="54">
        <f t="shared" si="5"/>
        <v>0.604953873970258</v>
      </c>
      <c r="H46" s="73">
        <f t="shared" ref="H46:H89" si="23">E46-C46</f>
        <v>-2886.40807</v>
      </c>
      <c r="I46" s="54">
        <f t="shared" si="6"/>
        <v>0.494823270898163</v>
      </c>
      <c r="J46" s="53">
        <v>636.89872</v>
      </c>
      <c r="K46" s="53">
        <v>636.89872</v>
      </c>
      <c r="L46" s="53">
        <f t="shared" si="22"/>
        <v>0</v>
      </c>
      <c r="M46" s="54">
        <f t="shared" si="7"/>
        <v>1</v>
      </c>
      <c r="N46" s="73"/>
      <c r="O46" s="73">
        <f t="shared" si="18"/>
        <v>6350.55872</v>
      </c>
      <c r="P46" s="73">
        <f t="shared" si="19"/>
        <v>3464.15065</v>
      </c>
      <c r="Q46" s="73">
        <f t="shared" si="8"/>
        <v>-2886.40807</v>
      </c>
      <c r="R46" s="54">
        <f t="shared" si="9"/>
        <v>0.545487539401887</v>
      </c>
      <c r="S46" s="72"/>
      <c r="T46" s="60"/>
    </row>
    <row r="47" s="6" customFormat="1" ht="20.25" hidden="1" customHeight="1" spans="1:20">
      <c r="A47" s="70" t="s">
        <v>226</v>
      </c>
      <c r="B47" s="71" t="s">
        <v>227</v>
      </c>
      <c r="C47" s="73">
        <v>0</v>
      </c>
      <c r="D47" s="73">
        <v>0</v>
      </c>
      <c r="E47" s="73">
        <v>0</v>
      </c>
      <c r="F47" s="73">
        <f t="shared" si="10"/>
        <v>0</v>
      </c>
      <c r="G47" s="54" t="str">
        <f t="shared" si="5"/>
        <v/>
      </c>
      <c r="H47" s="73">
        <f t="shared" si="23"/>
        <v>0</v>
      </c>
      <c r="I47" s="54" t="str">
        <f t="shared" si="6"/>
        <v/>
      </c>
      <c r="J47" s="53">
        <v>0</v>
      </c>
      <c r="K47" s="53">
        <v>0</v>
      </c>
      <c r="L47" s="53">
        <f t="shared" si="22"/>
        <v>0</v>
      </c>
      <c r="M47" s="54" t="str">
        <f t="shared" si="7"/>
        <v/>
      </c>
      <c r="N47" s="73"/>
      <c r="O47" s="73">
        <f t="shared" si="18"/>
        <v>0</v>
      </c>
      <c r="P47" s="73">
        <f t="shared" si="19"/>
        <v>0</v>
      </c>
      <c r="Q47" s="73">
        <f t="shared" si="8"/>
        <v>0</v>
      </c>
      <c r="R47" s="54" t="str">
        <f t="shared" si="9"/>
        <v/>
      </c>
      <c r="S47" s="72"/>
      <c r="T47" s="60"/>
    </row>
    <row r="48" s="6" customFormat="1" ht="24.75" customHeight="1" spans="1:20">
      <c r="A48" s="70" t="s">
        <v>228</v>
      </c>
      <c r="B48" s="71" t="s">
        <v>229</v>
      </c>
      <c r="C48" s="73">
        <v>86100.16884</v>
      </c>
      <c r="D48" s="73">
        <v>50100.4626</v>
      </c>
      <c r="E48" s="73">
        <v>6832.59731</v>
      </c>
      <c r="F48" s="73">
        <f t="shared" si="10"/>
        <v>-43267.86529</v>
      </c>
      <c r="G48" s="54">
        <f t="shared" si="5"/>
        <v>0.136377928574256</v>
      </c>
      <c r="H48" s="73">
        <f t="shared" si="23"/>
        <v>-79267.57153</v>
      </c>
      <c r="I48" s="54">
        <f t="shared" si="6"/>
        <v>0.0793563752783926</v>
      </c>
      <c r="J48" s="53">
        <v>0</v>
      </c>
      <c r="K48" s="53">
        <v>0</v>
      </c>
      <c r="L48" s="53">
        <f t="shared" si="22"/>
        <v>0</v>
      </c>
      <c r="M48" s="54" t="str">
        <f t="shared" si="7"/>
        <v/>
      </c>
      <c r="N48" s="73"/>
      <c r="O48" s="73">
        <f t="shared" si="18"/>
        <v>86100.16884</v>
      </c>
      <c r="P48" s="73">
        <f t="shared" si="19"/>
        <v>6832.59731</v>
      </c>
      <c r="Q48" s="73">
        <f t="shared" si="8"/>
        <v>-79267.57153</v>
      </c>
      <c r="R48" s="54">
        <f t="shared" si="9"/>
        <v>0.0793563752783926</v>
      </c>
      <c r="S48" s="60"/>
      <c r="T48" s="60"/>
    </row>
    <row r="49" s="8" customFormat="1" ht="20.25" customHeight="1" spans="1:20">
      <c r="A49" s="74" t="s">
        <v>230</v>
      </c>
      <c r="B49" s="75" t="s">
        <v>231</v>
      </c>
      <c r="C49" s="76">
        <f>C6+C10+C11+C12+C31+C32+C33+C34+C42</f>
        <v>16531322.77281</v>
      </c>
      <c r="D49" s="76">
        <f>D6+D10+D11+D12+D31+D32+D33+D34+D42</f>
        <v>12500715.42205</v>
      </c>
      <c r="E49" s="76">
        <f>E6+E10+E11+E12+E31+E32+E33+E34+E42</f>
        <v>10655395.34268</v>
      </c>
      <c r="F49" s="76">
        <f t="shared" si="10"/>
        <v>-1845320.07937</v>
      </c>
      <c r="G49" s="77">
        <f t="shared" si="5"/>
        <v>0.852382842335964</v>
      </c>
      <c r="H49" s="76">
        <f t="shared" si="23"/>
        <v>-5875927.43013</v>
      </c>
      <c r="I49" s="77">
        <f t="shared" si="6"/>
        <v>0.644557939441212</v>
      </c>
      <c r="J49" s="76">
        <f>J6+J10+J11+J12+J31+J32+J33+J34+J42</f>
        <v>2831357.43316</v>
      </c>
      <c r="K49" s="76">
        <f>K6+K10+K11+K12+K31+K32+K33+K34+K42</f>
        <v>921984.27836</v>
      </c>
      <c r="L49" s="76">
        <f>L6+L10+L11+L12+L31+L32+L33+L34+L42</f>
        <v>-1909373.1548</v>
      </c>
      <c r="M49" s="77">
        <f t="shared" si="7"/>
        <v>0.325633304916574</v>
      </c>
      <c r="N49" s="76" t="e">
        <f>#REF!+#REF!</f>
        <v>#REF!</v>
      </c>
      <c r="O49" s="76">
        <f t="shared" ref="O49:O89" si="24">C49+J49</f>
        <v>19362680.20597</v>
      </c>
      <c r="P49" s="76">
        <f t="shared" ref="P49:P66" si="25">E49+K49</f>
        <v>11577379.62104</v>
      </c>
      <c r="Q49" s="76">
        <f t="shared" si="8"/>
        <v>-7785300.58493</v>
      </c>
      <c r="R49" s="77">
        <f t="shared" si="9"/>
        <v>0.597922369108301</v>
      </c>
      <c r="S49" s="78"/>
      <c r="T49" s="79"/>
    </row>
    <row r="50" s="5" customFormat="1" ht="24" customHeight="1" spans="1:20">
      <c r="A50" s="80" t="s">
        <v>232</v>
      </c>
      <c r="B50" s="52" t="s">
        <v>233</v>
      </c>
      <c r="C50" s="53">
        <v>75522.8</v>
      </c>
      <c r="D50" s="53">
        <v>56642.4</v>
      </c>
      <c r="E50" s="53">
        <v>56642.4</v>
      </c>
      <c r="F50" s="53">
        <f t="shared" si="10"/>
        <v>0</v>
      </c>
      <c r="G50" s="81">
        <f t="shared" si="5"/>
        <v>1</v>
      </c>
      <c r="H50" s="53">
        <f t="shared" si="23"/>
        <v>-18880.4</v>
      </c>
      <c r="I50" s="81">
        <f t="shared" si="6"/>
        <v>0.750003972310349</v>
      </c>
      <c r="J50" s="53">
        <v>0</v>
      </c>
      <c r="K50" s="53">
        <v>0</v>
      </c>
      <c r="L50" s="53">
        <f>K50-J50</f>
        <v>0</v>
      </c>
      <c r="M50" s="82" t="str">
        <f t="shared" si="7"/>
        <v/>
      </c>
      <c r="N50" s="53" t="e">
        <f>#REF!+#REF!</f>
        <v>#REF!</v>
      </c>
      <c r="O50" s="53">
        <f t="shared" si="24"/>
        <v>75522.8</v>
      </c>
      <c r="P50" s="53">
        <f t="shared" si="25"/>
        <v>56642.4</v>
      </c>
      <c r="Q50" s="53">
        <f t="shared" si="8"/>
        <v>-18880.4</v>
      </c>
      <c r="R50" s="81">
        <f t="shared" si="9"/>
        <v>0.750003972310349</v>
      </c>
      <c r="S50" s="55"/>
      <c r="T50" s="55"/>
    </row>
    <row r="51" s="5" customFormat="1" ht="90.75" customHeight="1" spans="1:20">
      <c r="A51" s="80" t="s">
        <v>234</v>
      </c>
      <c r="B51" s="52" t="s">
        <v>235</v>
      </c>
      <c r="C51" s="53">
        <v>466136.28</v>
      </c>
      <c r="D51" s="53">
        <v>451041.28</v>
      </c>
      <c r="E51" s="53">
        <v>393604.6116</v>
      </c>
      <c r="F51" s="53">
        <f t="shared" si="10"/>
        <v>-57436.6684</v>
      </c>
      <c r="G51" s="83">
        <f t="shared" si="5"/>
        <v>0.872657623710185</v>
      </c>
      <c r="H51" s="53">
        <f t="shared" si="23"/>
        <v>-72531.6684</v>
      </c>
      <c r="I51" s="83">
        <f t="shared" si="6"/>
        <v>0.844398148112393</v>
      </c>
      <c r="J51" s="53">
        <v>12781.325</v>
      </c>
      <c r="K51" s="53">
        <v>11031.325</v>
      </c>
      <c r="L51" s="53">
        <f>K51-J51</f>
        <v>-1750</v>
      </c>
      <c r="M51" s="84">
        <f t="shared" si="7"/>
        <v>0.863081488030388</v>
      </c>
      <c r="N51" s="53"/>
      <c r="O51" s="53">
        <f t="shared" si="24"/>
        <v>478917.605</v>
      </c>
      <c r="P51" s="53">
        <f t="shared" si="25"/>
        <v>404635.9366</v>
      </c>
      <c r="Q51" s="53">
        <f t="shared" si="8"/>
        <v>-74281.6684</v>
      </c>
      <c r="R51" s="83">
        <f t="shared" si="9"/>
        <v>0.844896767994152</v>
      </c>
      <c r="S51" s="55"/>
      <c r="T51" s="55"/>
    </row>
    <row r="52" s="8" customFormat="1" ht="21" customHeight="1" spans="1:20">
      <c r="A52" s="85" t="s">
        <v>236</v>
      </c>
      <c r="B52" s="86" t="s">
        <v>237</v>
      </c>
      <c r="C52" s="87">
        <f>C49+C50+C51</f>
        <v>17072981.85281</v>
      </c>
      <c r="D52" s="87">
        <f>D49+D50+D51</f>
        <v>13008399.10205</v>
      </c>
      <c r="E52" s="87">
        <f>E49+E50+E51</f>
        <v>11105642.35428</v>
      </c>
      <c r="F52" s="87">
        <f t="shared" si="10"/>
        <v>-1902756.74777</v>
      </c>
      <c r="G52" s="88">
        <f t="shared" si="5"/>
        <v>0.853728600049629</v>
      </c>
      <c r="H52" s="87">
        <f t="shared" si="23"/>
        <v>-5967339.49853</v>
      </c>
      <c r="I52" s="88">
        <f t="shared" si="6"/>
        <v>0.650480534099095</v>
      </c>
      <c r="J52" s="87">
        <f>J49+J50+J51</f>
        <v>2844138.75816</v>
      </c>
      <c r="K52" s="87">
        <f>K49+K50+K51</f>
        <v>933015.60336</v>
      </c>
      <c r="L52" s="87">
        <f>L49+L50+L51</f>
        <v>-1911123.1548</v>
      </c>
      <c r="M52" s="88">
        <f t="shared" si="7"/>
        <v>0.328048552723781</v>
      </c>
      <c r="N52" s="87" t="e">
        <f>#REF!+#REF!</f>
        <v>#REF!</v>
      </c>
      <c r="O52" s="87">
        <f t="shared" si="24"/>
        <v>19917120.61097</v>
      </c>
      <c r="P52" s="87">
        <f t="shared" si="25"/>
        <v>12038657.95764</v>
      </c>
      <c r="Q52" s="87">
        <f t="shared" si="8"/>
        <v>-7878462.65333</v>
      </c>
      <c r="R52" s="88">
        <f t="shared" si="9"/>
        <v>0.604437669118161</v>
      </c>
    </row>
    <row r="53" s="8" customFormat="1" ht="37.5" hidden="1" customHeight="1" spans="1:20">
      <c r="A53" s="89" t="s">
        <v>238</v>
      </c>
      <c r="B53" s="90" t="s">
        <v>239</v>
      </c>
      <c r="C53" s="91"/>
      <c r="D53" s="92"/>
      <c r="E53" s="92"/>
      <c r="F53" s="93">
        <f t="shared" si="10"/>
        <v>0</v>
      </c>
      <c r="G53" s="88" t="str">
        <f t="shared" ref="G53:G89" si="26">IFERROR(E53/D53,"")</f>
        <v/>
      </c>
      <c r="H53" s="93">
        <f t="shared" si="23"/>
        <v>0</v>
      </c>
      <c r="I53" s="88" t="str">
        <f t="shared" ref="I53:I89" si="27">IFERROR(E53/C53,"")</f>
        <v/>
      </c>
      <c r="J53" s="94"/>
      <c r="K53" s="94"/>
      <c r="L53" s="94" t="e">
        <f>K53-#REF!</f>
        <v>#REF!</v>
      </c>
      <c r="M53" s="88" t="str">
        <f t="shared" ref="M53:M89" si="28">IFERROR(K53/J53,"")</f>
        <v/>
      </c>
      <c r="N53" s="95"/>
      <c r="O53" s="93">
        <f t="shared" si="24"/>
        <v>0</v>
      </c>
      <c r="P53" s="93">
        <f t="shared" si="25"/>
        <v>0</v>
      </c>
      <c r="Q53" s="93">
        <f t="shared" si="8"/>
        <v>0</v>
      </c>
      <c r="R53" s="88" t="str">
        <f t="shared" ref="R53:R89" si="29">IFERROR(P53/O53,"")</f>
        <v/>
      </c>
    </row>
    <row r="54" ht="20.25" hidden="1" customHeight="1" spans="1:20">
      <c r="A54" s="96"/>
      <c r="B54" s="97" t="s">
        <v>240</v>
      </c>
      <c r="C54" s="98"/>
      <c r="D54" s="98"/>
      <c r="E54" s="98"/>
      <c r="F54" s="99">
        <f t="shared" si="10"/>
        <v>0</v>
      </c>
      <c r="G54" s="88" t="str">
        <f t="shared" si="26"/>
        <v/>
      </c>
      <c r="H54" s="99">
        <f t="shared" si="23"/>
        <v>0</v>
      </c>
      <c r="I54" s="88" t="str">
        <f t="shared" si="27"/>
        <v/>
      </c>
      <c r="J54" s="100"/>
      <c r="K54" s="100"/>
      <c r="L54" s="100" t="e">
        <f>K54-#REF!</f>
        <v>#REF!</v>
      </c>
      <c r="M54" s="88" t="str">
        <f t="shared" si="28"/>
        <v/>
      </c>
      <c r="N54" s="101"/>
      <c r="O54" s="99">
        <f t="shared" si="24"/>
        <v>0</v>
      </c>
      <c r="P54" s="99">
        <f t="shared" si="25"/>
        <v>0</v>
      </c>
      <c r="Q54" s="99">
        <f t="shared" si="8"/>
        <v>0</v>
      </c>
      <c r="R54" s="88" t="str">
        <f t="shared" si="29"/>
        <v/>
      </c>
      <c r="S54" s="15"/>
      <c r="T54" s="15"/>
    </row>
    <row r="55" ht="60.75" hidden="1" customHeight="1" spans="1:20">
      <c r="A55" s="102">
        <v>406</v>
      </c>
      <c r="B55" s="103" t="s">
        <v>241</v>
      </c>
      <c r="C55" s="98"/>
      <c r="D55" s="98"/>
      <c r="E55" s="98"/>
      <c r="F55" s="99">
        <f t="shared" si="10"/>
        <v>0</v>
      </c>
      <c r="G55" s="88" t="str">
        <f t="shared" si="26"/>
        <v/>
      </c>
      <c r="H55" s="99">
        <f t="shared" si="23"/>
        <v>0</v>
      </c>
      <c r="I55" s="88" t="str">
        <f t="shared" si="27"/>
        <v/>
      </c>
      <c r="J55" s="100"/>
      <c r="K55" s="100"/>
      <c r="L55" s="100" t="e">
        <f>K55-#REF!</f>
        <v>#REF!</v>
      </c>
      <c r="M55" s="88" t="str">
        <f t="shared" si="28"/>
        <v/>
      </c>
      <c r="N55" s="101"/>
      <c r="O55" s="99">
        <f t="shared" si="24"/>
        <v>0</v>
      </c>
      <c r="P55" s="99">
        <f t="shared" si="25"/>
        <v>0</v>
      </c>
      <c r="Q55" s="99">
        <f t="shared" si="8"/>
        <v>0</v>
      </c>
      <c r="R55" s="88" t="str">
        <f t="shared" si="29"/>
        <v/>
      </c>
      <c r="S55" s="15"/>
      <c r="T55" s="15"/>
    </row>
    <row r="56" ht="20.25" hidden="1" customHeight="1" spans="1:20">
      <c r="A56" s="102">
        <v>406.1</v>
      </c>
      <c r="B56" s="104" t="s">
        <v>242</v>
      </c>
      <c r="C56" s="105"/>
      <c r="D56" s="105"/>
      <c r="E56" s="105"/>
      <c r="F56" s="106">
        <f t="shared" si="10"/>
        <v>0</v>
      </c>
      <c r="G56" s="88" t="str">
        <f t="shared" si="26"/>
        <v/>
      </c>
      <c r="H56" s="106">
        <f t="shared" si="23"/>
        <v>0</v>
      </c>
      <c r="I56" s="88" t="str">
        <f t="shared" si="27"/>
        <v/>
      </c>
      <c r="J56" s="107"/>
      <c r="K56" s="107"/>
      <c r="L56" s="107" t="e">
        <f>K56-#REF!</f>
        <v>#REF!</v>
      </c>
      <c r="M56" s="88" t="str">
        <f t="shared" si="28"/>
        <v/>
      </c>
      <c r="N56" s="101"/>
      <c r="O56" s="106">
        <f t="shared" si="24"/>
        <v>0</v>
      </c>
      <c r="P56" s="106">
        <f t="shared" si="25"/>
        <v>0</v>
      </c>
      <c r="Q56" s="106">
        <f t="shared" si="8"/>
        <v>0</v>
      </c>
      <c r="R56" s="88" t="str">
        <f t="shared" si="29"/>
        <v/>
      </c>
      <c r="S56" s="15"/>
      <c r="T56" s="15"/>
    </row>
    <row r="57" ht="20.25" hidden="1" customHeight="1" spans="1:20">
      <c r="A57" s="102">
        <v>406.2</v>
      </c>
      <c r="B57" s="104" t="s">
        <v>243</v>
      </c>
      <c r="C57" s="105"/>
      <c r="D57" s="105"/>
      <c r="E57" s="105"/>
      <c r="F57" s="106">
        <f t="shared" si="10"/>
        <v>0</v>
      </c>
      <c r="G57" s="88" t="str">
        <f t="shared" si="26"/>
        <v/>
      </c>
      <c r="H57" s="106">
        <f t="shared" si="23"/>
        <v>0</v>
      </c>
      <c r="I57" s="88" t="str">
        <f t="shared" si="27"/>
        <v/>
      </c>
      <c r="J57" s="107"/>
      <c r="K57" s="107"/>
      <c r="L57" s="107" t="e">
        <f>K57-#REF!</f>
        <v>#REF!</v>
      </c>
      <c r="M57" s="88" t="str">
        <f t="shared" si="28"/>
        <v/>
      </c>
      <c r="N57" s="101"/>
      <c r="O57" s="106">
        <f t="shared" si="24"/>
        <v>0</v>
      </c>
      <c r="P57" s="106">
        <f t="shared" si="25"/>
        <v>0</v>
      </c>
      <c r="Q57" s="106">
        <f t="shared" si="8"/>
        <v>0</v>
      </c>
      <c r="R57" s="88" t="str">
        <f t="shared" si="29"/>
        <v/>
      </c>
      <c r="S57" s="15"/>
      <c r="T57" s="15"/>
    </row>
    <row r="58" ht="60.75" hidden="1" customHeight="1" spans="1:20">
      <c r="A58" s="102">
        <v>201</v>
      </c>
      <c r="B58" s="103" t="s">
        <v>244</v>
      </c>
      <c r="C58" s="98"/>
      <c r="D58" s="98"/>
      <c r="E58" s="98"/>
      <c r="F58" s="99">
        <f t="shared" si="10"/>
        <v>0</v>
      </c>
      <c r="G58" s="88" t="str">
        <f t="shared" si="26"/>
        <v/>
      </c>
      <c r="H58" s="99">
        <f t="shared" si="23"/>
        <v>0</v>
      </c>
      <c r="I58" s="88" t="str">
        <f t="shared" si="27"/>
        <v/>
      </c>
      <c r="J58" s="100"/>
      <c r="K58" s="100"/>
      <c r="L58" s="100" t="e">
        <f>K58-#REF!</f>
        <v>#REF!</v>
      </c>
      <c r="M58" s="88" t="str">
        <f t="shared" si="28"/>
        <v/>
      </c>
      <c r="N58" s="101"/>
      <c r="O58" s="99">
        <f t="shared" si="24"/>
        <v>0</v>
      </c>
      <c r="P58" s="99">
        <f t="shared" si="25"/>
        <v>0</v>
      </c>
      <c r="Q58" s="99">
        <f t="shared" si="8"/>
        <v>0</v>
      </c>
      <c r="R58" s="88" t="str">
        <f t="shared" si="29"/>
        <v/>
      </c>
      <c r="S58" s="15"/>
      <c r="T58" s="15"/>
    </row>
    <row r="59" ht="20.25" hidden="1" customHeight="1" spans="1:20">
      <c r="A59" s="96">
        <v>201.01</v>
      </c>
      <c r="B59" s="108" t="s">
        <v>245</v>
      </c>
      <c r="C59" s="98"/>
      <c r="D59" s="98"/>
      <c r="E59" s="98"/>
      <c r="F59" s="99">
        <f t="shared" si="10"/>
        <v>0</v>
      </c>
      <c r="G59" s="88" t="str">
        <f t="shared" si="26"/>
        <v/>
      </c>
      <c r="H59" s="99">
        <f t="shared" si="23"/>
        <v>0</v>
      </c>
      <c r="I59" s="88" t="str">
        <f t="shared" si="27"/>
        <v/>
      </c>
      <c r="J59" s="100"/>
      <c r="K59" s="100"/>
      <c r="L59" s="100" t="e">
        <f>K59-#REF!</f>
        <v>#REF!</v>
      </c>
      <c r="M59" s="88" t="str">
        <f t="shared" si="28"/>
        <v/>
      </c>
      <c r="N59" s="101"/>
      <c r="O59" s="99">
        <f t="shared" si="24"/>
        <v>0</v>
      </c>
      <c r="P59" s="99">
        <f t="shared" si="25"/>
        <v>0</v>
      </c>
      <c r="Q59" s="99">
        <f t="shared" si="8"/>
        <v>0</v>
      </c>
      <c r="R59" s="88" t="str">
        <f t="shared" si="29"/>
        <v/>
      </c>
      <c r="S59" s="15"/>
      <c r="T59" s="15"/>
    </row>
    <row r="60" ht="15" hidden="1" customHeight="1" spans="1:20">
      <c r="A60" s="96">
        <v>201.011</v>
      </c>
      <c r="B60" s="109" t="s">
        <v>246</v>
      </c>
      <c r="C60" s="105"/>
      <c r="D60" s="105"/>
      <c r="E60" s="105"/>
      <c r="F60" s="106">
        <f t="shared" si="10"/>
        <v>0</v>
      </c>
      <c r="G60" s="88" t="str">
        <f t="shared" si="26"/>
        <v/>
      </c>
      <c r="H60" s="106">
        <f t="shared" si="23"/>
        <v>0</v>
      </c>
      <c r="I60" s="88" t="str">
        <f t="shared" si="27"/>
        <v/>
      </c>
      <c r="J60" s="107"/>
      <c r="K60" s="107"/>
      <c r="L60" s="107" t="e">
        <f>K60-#REF!</f>
        <v>#REF!</v>
      </c>
      <c r="M60" s="88" t="str">
        <f t="shared" si="28"/>
        <v/>
      </c>
      <c r="N60" s="101"/>
      <c r="O60" s="106">
        <f t="shared" si="24"/>
        <v>0</v>
      </c>
      <c r="P60" s="106">
        <f t="shared" si="25"/>
        <v>0</v>
      </c>
      <c r="Q60" s="106">
        <f t="shared" si="8"/>
        <v>0</v>
      </c>
      <c r="R60" s="88" t="str">
        <f t="shared" si="29"/>
        <v/>
      </c>
      <c r="S60" s="15"/>
      <c r="T60" s="15"/>
    </row>
    <row r="61" ht="20.25" hidden="1" customHeight="1" spans="1:20">
      <c r="A61" s="96">
        <v>201.012</v>
      </c>
      <c r="B61" s="109" t="s">
        <v>247</v>
      </c>
      <c r="C61" s="105"/>
      <c r="D61" s="105"/>
      <c r="E61" s="105"/>
      <c r="F61" s="106">
        <f t="shared" si="10"/>
        <v>0</v>
      </c>
      <c r="G61" s="88" t="str">
        <f t="shared" si="26"/>
        <v/>
      </c>
      <c r="H61" s="106">
        <f t="shared" si="23"/>
        <v>0</v>
      </c>
      <c r="I61" s="88" t="str">
        <f t="shared" si="27"/>
        <v/>
      </c>
      <c r="J61" s="107"/>
      <c r="K61" s="107"/>
      <c r="L61" s="107" t="e">
        <f>K61-#REF!</f>
        <v>#REF!</v>
      </c>
      <c r="M61" s="88" t="str">
        <f t="shared" si="28"/>
        <v/>
      </c>
      <c r="N61" s="101"/>
      <c r="O61" s="106">
        <f t="shared" si="24"/>
        <v>0</v>
      </c>
      <c r="P61" s="106">
        <f t="shared" si="25"/>
        <v>0</v>
      </c>
      <c r="Q61" s="106">
        <f t="shared" si="8"/>
        <v>0</v>
      </c>
      <c r="R61" s="88" t="str">
        <f t="shared" si="29"/>
        <v/>
      </c>
      <c r="S61" s="15"/>
      <c r="T61" s="15"/>
    </row>
    <row r="62" ht="20.25" hidden="1" customHeight="1" spans="1:20">
      <c r="A62" s="96">
        <v>201.02</v>
      </c>
      <c r="B62" s="110" t="s">
        <v>248</v>
      </c>
      <c r="C62" s="98"/>
      <c r="D62" s="98"/>
      <c r="E62" s="98"/>
      <c r="F62" s="99">
        <f t="shared" si="10"/>
        <v>0</v>
      </c>
      <c r="G62" s="88" t="str">
        <f t="shared" si="26"/>
        <v/>
      </c>
      <c r="H62" s="99">
        <f t="shared" si="23"/>
        <v>0</v>
      </c>
      <c r="I62" s="88" t="str">
        <f t="shared" si="27"/>
        <v/>
      </c>
      <c r="J62" s="100"/>
      <c r="K62" s="100"/>
      <c r="L62" s="100" t="e">
        <f>K62-#REF!</f>
        <v>#REF!</v>
      </c>
      <c r="M62" s="88" t="str">
        <f t="shared" si="28"/>
        <v/>
      </c>
      <c r="N62" s="101"/>
      <c r="O62" s="99">
        <f t="shared" si="24"/>
        <v>0</v>
      </c>
      <c r="P62" s="99">
        <f t="shared" si="25"/>
        <v>0</v>
      </c>
      <c r="Q62" s="99">
        <f t="shared" si="8"/>
        <v>0</v>
      </c>
      <c r="R62" s="88" t="str">
        <f t="shared" si="29"/>
        <v/>
      </c>
      <c r="S62" s="15"/>
      <c r="T62" s="15"/>
    </row>
    <row r="63" ht="20.25" hidden="1" customHeight="1" spans="1:20">
      <c r="A63" s="96">
        <v>201.021</v>
      </c>
      <c r="B63" s="109" t="s">
        <v>246</v>
      </c>
      <c r="C63" s="105"/>
      <c r="D63" s="105"/>
      <c r="E63" s="105"/>
      <c r="F63" s="106">
        <f t="shared" si="10"/>
        <v>0</v>
      </c>
      <c r="G63" s="88" t="str">
        <f t="shared" si="26"/>
        <v/>
      </c>
      <c r="H63" s="106">
        <f t="shared" si="23"/>
        <v>0</v>
      </c>
      <c r="I63" s="88" t="str">
        <f t="shared" si="27"/>
        <v/>
      </c>
      <c r="J63" s="107"/>
      <c r="K63" s="107"/>
      <c r="L63" s="107" t="e">
        <f>K63-#REF!</f>
        <v>#REF!</v>
      </c>
      <c r="M63" s="88" t="str">
        <f t="shared" si="28"/>
        <v/>
      </c>
      <c r="N63" s="101"/>
      <c r="O63" s="106">
        <f t="shared" si="24"/>
        <v>0</v>
      </c>
      <c r="P63" s="106">
        <f t="shared" si="25"/>
        <v>0</v>
      </c>
      <c r="Q63" s="106">
        <f t="shared" si="8"/>
        <v>0</v>
      </c>
      <c r="R63" s="88" t="str">
        <f t="shared" si="29"/>
        <v/>
      </c>
      <c r="S63" s="15"/>
      <c r="T63" s="15"/>
    </row>
    <row r="64" ht="20.25" hidden="1" customHeight="1" spans="1:20">
      <c r="A64" s="96">
        <v>201.022</v>
      </c>
      <c r="B64" s="109" t="s">
        <v>247</v>
      </c>
      <c r="C64" s="105"/>
      <c r="D64" s="105"/>
      <c r="E64" s="105"/>
      <c r="F64" s="106">
        <f t="shared" si="10"/>
        <v>0</v>
      </c>
      <c r="G64" s="88" t="str">
        <f t="shared" si="26"/>
        <v/>
      </c>
      <c r="H64" s="106">
        <f t="shared" si="23"/>
        <v>0</v>
      </c>
      <c r="I64" s="88" t="str">
        <f t="shared" si="27"/>
        <v/>
      </c>
      <c r="J64" s="107"/>
      <c r="K64" s="107"/>
      <c r="L64" s="107" t="e">
        <f>K64-#REF!</f>
        <v>#REF!</v>
      </c>
      <c r="M64" s="88" t="str">
        <f t="shared" si="28"/>
        <v/>
      </c>
      <c r="N64" s="101"/>
      <c r="O64" s="106">
        <f t="shared" si="24"/>
        <v>0</v>
      </c>
      <c r="P64" s="106">
        <f t="shared" si="25"/>
        <v>0</v>
      </c>
      <c r="Q64" s="106">
        <f t="shared" si="8"/>
        <v>0</v>
      </c>
      <c r="R64" s="88" t="str">
        <f t="shared" si="29"/>
        <v/>
      </c>
      <c r="S64" s="15"/>
      <c r="T64" s="15"/>
    </row>
    <row r="65" ht="40.5" hidden="1" customHeight="1" spans="1:20">
      <c r="A65" s="96">
        <v>201.03</v>
      </c>
      <c r="B65" s="110" t="s">
        <v>249</v>
      </c>
      <c r="C65" s="98"/>
      <c r="D65" s="98"/>
      <c r="E65" s="98"/>
      <c r="F65" s="99">
        <f t="shared" si="10"/>
        <v>0</v>
      </c>
      <c r="G65" s="88" t="str">
        <f t="shared" si="26"/>
        <v/>
      </c>
      <c r="H65" s="99">
        <f t="shared" si="23"/>
        <v>0</v>
      </c>
      <c r="I65" s="88" t="str">
        <f t="shared" si="27"/>
        <v/>
      </c>
      <c r="J65" s="100"/>
      <c r="K65" s="100"/>
      <c r="L65" s="100" t="e">
        <f>K65-#REF!</f>
        <v>#REF!</v>
      </c>
      <c r="M65" s="88" t="str">
        <f t="shared" si="28"/>
        <v/>
      </c>
      <c r="N65" s="101"/>
      <c r="O65" s="99">
        <f t="shared" si="24"/>
        <v>0</v>
      </c>
      <c r="P65" s="99">
        <f t="shared" si="25"/>
        <v>0</v>
      </c>
      <c r="Q65" s="99">
        <f t="shared" si="8"/>
        <v>0</v>
      </c>
      <c r="R65" s="88" t="str">
        <f t="shared" si="29"/>
        <v/>
      </c>
      <c r="S65" s="15"/>
      <c r="T65" s="15"/>
    </row>
    <row r="66" ht="20.25" hidden="1" customHeight="1" spans="1:20">
      <c r="A66" s="96">
        <v>201.031</v>
      </c>
      <c r="B66" s="109" t="s">
        <v>246</v>
      </c>
      <c r="C66" s="105"/>
      <c r="D66" s="105"/>
      <c r="E66" s="105"/>
      <c r="F66" s="106">
        <f t="shared" si="10"/>
        <v>0</v>
      </c>
      <c r="G66" s="88" t="str">
        <f t="shared" si="26"/>
        <v/>
      </c>
      <c r="H66" s="106">
        <f t="shared" si="23"/>
        <v>0</v>
      </c>
      <c r="I66" s="88" t="str">
        <f t="shared" si="27"/>
        <v/>
      </c>
      <c r="J66" s="107"/>
      <c r="K66" s="107"/>
      <c r="L66" s="107" t="e">
        <f>K66-#REF!</f>
        <v>#REF!</v>
      </c>
      <c r="M66" s="88" t="str">
        <f t="shared" si="28"/>
        <v/>
      </c>
      <c r="N66" s="101"/>
      <c r="O66" s="106">
        <f t="shared" si="24"/>
        <v>0</v>
      </c>
      <c r="P66" s="106">
        <f t="shared" si="25"/>
        <v>0</v>
      </c>
      <c r="Q66" s="106">
        <f t="shared" si="8"/>
        <v>0</v>
      </c>
      <c r="R66" s="88" t="str">
        <f t="shared" si="29"/>
        <v/>
      </c>
      <c r="S66" s="15"/>
      <c r="T66" s="15"/>
    </row>
    <row r="67" ht="20.25" hidden="1" customHeight="1" spans="1:20">
      <c r="A67" s="96">
        <v>201.032</v>
      </c>
      <c r="B67" s="109" t="s">
        <v>247</v>
      </c>
      <c r="C67" s="105"/>
      <c r="D67" s="105"/>
      <c r="E67" s="105"/>
      <c r="F67" s="106">
        <f t="shared" si="10"/>
        <v>0</v>
      </c>
      <c r="G67" s="88" t="str">
        <f t="shared" si="26"/>
        <v/>
      </c>
      <c r="H67" s="106">
        <f t="shared" si="23"/>
        <v>0</v>
      </c>
      <c r="I67" s="88" t="str">
        <f t="shared" si="27"/>
        <v/>
      </c>
      <c r="J67" s="107"/>
      <c r="K67" s="107"/>
      <c r="L67" s="107" t="e">
        <f>K67-#REF!</f>
        <v>#REF!</v>
      </c>
      <c r="M67" s="88" t="str">
        <f t="shared" si="28"/>
        <v/>
      </c>
      <c r="N67" s="101"/>
      <c r="O67" s="106">
        <f t="shared" si="24"/>
        <v>0</v>
      </c>
      <c r="P67" s="106">
        <f t="shared" ref="P67:P89" si="30">E67+K67</f>
        <v>0</v>
      </c>
      <c r="Q67" s="106">
        <f t="shared" ref="Q67:Q89" si="31">P67-O67</f>
        <v>0</v>
      </c>
      <c r="R67" s="88" t="str">
        <f t="shared" si="29"/>
        <v/>
      </c>
      <c r="S67" s="15"/>
      <c r="T67" s="15"/>
    </row>
    <row r="68" ht="40.5" hidden="1" customHeight="1" spans="1:20">
      <c r="A68" s="102">
        <v>202</v>
      </c>
      <c r="B68" s="103" t="s">
        <v>250</v>
      </c>
      <c r="C68" s="98"/>
      <c r="D68" s="98"/>
      <c r="E68" s="98"/>
      <c r="F68" s="99">
        <f t="shared" si="10"/>
        <v>0</v>
      </c>
      <c r="G68" s="88" t="str">
        <f t="shared" si="26"/>
        <v/>
      </c>
      <c r="H68" s="99">
        <f t="shared" si="23"/>
        <v>0</v>
      </c>
      <c r="I68" s="88" t="str">
        <f t="shared" si="27"/>
        <v/>
      </c>
      <c r="J68" s="100"/>
      <c r="K68" s="100"/>
      <c r="L68" s="100" t="e">
        <f>K68-#REF!</f>
        <v>#REF!</v>
      </c>
      <c r="M68" s="88" t="str">
        <f t="shared" si="28"/>
        <v/>
      </c>
      <c r="N68" s="101"/>
      <c r="O68" s="99">
        <f t="shared" si="24"/>
        <v>0</v>
      </c>
      <c r="P68" s="99">
        <f t="shared" si="30"/>
        <v>0</v>
      </c>
      <c r="Q68" s="99">
        <f t="shared" si="31"/>
        <v>0</v>
      </c>
      <c r="R68" s="88" t="str">
        <f t="shared" si="29"/>
        <v/>
      </c>
      <c r="S68" s="15"/>
      <c r="T68" s="15"/>
    </row>
    <row r="69" ht="40.5" hidden="1" customHeight="1" spans="1:20">
      <c r="A69" s="96">
        <v>202.01</v>
      </c>
      <c r="B69" s="110" t="s">
        <v>251</v>
      </c>
      <c r="C69" s="98"/>
      <c r="D69" s="98"/>
      <c r="E69" s="98"/>
      <c r="F69" s="99">
        <f t="shared" si="10"/>
        <v>0</v>
      </c>
      <c r="G69" s="88" t="str">
        <f t="shared" si="26"/>
        <v/>
      </c>
      <c r="H69" s="99">
        <f t="shared" si="23"/>
        <v>0</v>
      </c>
      <c r="I69" s="88" t="str">
        <f t="shared" si="27"/>
        <v/>
      </c>
      <c r="J69" s="100"/>
      <c r="K69" s="100"/>
      <c r="L69" s="100" t="e">
        <f>K69-#REF!</f>
        <v>#REF!</v>
      </c>
      <c r="M69" s="88" t="str">
        <f t="shared" si="28"/>
        <v/>
      </c>
      <c r="N69" s="101"/>
      <c r="O69" s="99">
        <f t="shared" si="24"/>
        <v>0</v>
      </c>
      <c r="P69" s="99">
        <f t="shared" si="30"/>
        <v>0</v>
      </c>
      <c r="Q69" s="99">
        <f t="shared" si="31"/>
        <v>0</v>
      </c>
      <c r="R69" s="88" t="str">
        <f t="shared" si="29"/>
        <v/>
      </c>
      <c r="S69" s="15"/>
      <c r="T69" s="15"/>
    </row>
    <row r="70" ht="21" hidden="1" spans="1:20">
      <c r="A70" s="96">
        <v>202.011</v>
      </c>
      <c r="B70" s="109" t="s">
        <v>246</v>
      </c>
      <c r="C70" s="105"/>
      <c r="D70" s="105"/>
      <c r="E70" s="105"/>
      <c r="F70" s="106">
        <f t="shared" si="10"/>
        <v>0</v>
      </c>
      <c r="G70" s="88" t="str">
        <f t="shared" si="26"/>
        <v/>
      </c>
      <c r="H70" s="106">
        <f t="shared" si="23"/>
        <v>0</v>
      </c>
      <c r="I70" s="88" t="str">
        <f t="shared" si="27"/>
        <v/>
      </c>
      <c r="J70" s="107"/>
      <c r="K70" s="107"/>
      <c r="L70" s="107" t="e">
        <f>K70-#REF!</f>
        <v>#REF!</v>
      </c>
      <c r="M70" s="88" t="str">
        <f t="shared" si="28"/>
        <v/>
      </c>
      <c r="N70" s="101"/>
      <c r="O70" s="106">
        <f t="shared" si="24"/>
        <v>0</v>
      </c>
      <c r="P70" s="106">
        <f t="shared" si="30"/>
        <v>0</v>
      </c>
      <c r="Q70" s="106">
        <f t="shared" si="31"/>
        <v>0</v>
      </c>
      <c r="R70" s="88" t="str">
        <f t="shared" si="29"/>
        <v/>
      </c>
      <c r="S70" s="15"/>
      <c r="T70" s="15"/>
    </row>
    <row r="71" ht="21" hidden="1" spans="1:20">
      <c r="A71" s="96">
        <v>202.012</v>
      </c>
      <c r="B71" s="109" t="s">
        <v>247</v>
      </c>
      <c r="C71" s="105"/>
      <c r="D71" s="105"/>
      <c r="E71" s="105"/>
      <c r="F71" s="106">
        <f t="shared" si="10"/>
        <v>0</v>
      </c>
      <c r="G71" s="88" t="str">
        <f t="shared" si="26"/>
        <v/>
      </c>
      <c r="H71" s="106">
        <f t="shared" si="23"/>
        <v>0</v>
      </c>
      <c r="I71" s="88" t="str">
        <f t="shared" si="27"/>
        <v/>
      </c>
      <c r="J71" s="107"/>
      <c r="K71" s="107"/>
      <c r="L71" s="107" t="e">
        <f>K71-#REF!</f>
        <v>#REF!</v>
      </c>
      <c r="M71" s="88" t="str">
        <f t="shared" si="28"/>
        <v/>
      </c>
      <c r="N71" s="101"/>
      <c r="O71" s="106">
        <f t="shared" si="24"/>
        <v>0</v>
      </c>
      <c r="P71" s="106">
        <f t="shared" si="30"/>
        <v>0</v>
      </c>
      <c r="Q71" s="106">
        <f t="shared" si="31"/>
        <v>0</v>
      </c>
      <c r="R71" s="88" t="str">
        <f t="shared" si="29"/>
        <v/>
      </c>
      <c r="S71" s="15"/>
      <c r="T71" s="15"/>
    </row>
    <row r="72" ht="19.5" hidden="1" customHeight="1" spans="1:20">
      <c r="A72" s="96">
        <v>202.013</v>
      </c>
      <c r="B72" s="109" t="s">
        <v>252</v>
      </c>
      <c r="C72" s="105"/>
      <c r="D72" s="105"/>
      <c r="E72" s="105"/>
      <c r="F72" s="106">
        <f t="shared" si="10"/>
        <v>0</v>
      </c>
      <c r="G72" s="88" t="str">
        <f t="shared" si="26"/>
        <v/>
      </c>
      <c r="H72" s="106">
        <f t="shared" si="23"/>
        <v>0</v>
      </c>
      <c r="I72" s="88" t="str">
        <f t="shared" si="27"/>
        <v/>
      </c>
      <c r="J72" s="107"/>
      <c r="K72" s="107"/>
      <c r="L72" s="107" t="e">
        <f>K72-#REF!</f>
        <v>#REF!</v>
      </c>
      <c r="M72" s="88" t="str">
        <f t="shared" si="28"/>
        <v/>
      </c>
      <c r="N72" s="101"/>
      <c r="O72" s="106">
        <f t="shared" si="24"/>
        <v>0</v>
      </c>
      <c r="P72" s="106">
        <f t="shared" si="30"/>
        <v>0</v>
      </c>
      <c r="Q72" s="106">
        <f t="shared" si="31"/>
        <v>0</v>
      </c>
      <c r="R72" s="88" t="str">
        <f t="shared" si="29"/>
        <v/>
      </c>
      <c r="S72" s="15"/>
      <c r="T72" s="15"/>
    </row>
    <row r="73" ht="21" hidden="1" spans="1:20">
      <c r="A73" s="96">
        <v>202.014</v>
      </c>
      <c r="B73" s="109" t="s">
        <v>253</v>
      </c>
      <c r="C73" s="105"/>
      <c r="D73" s="105"/>
      <c r="E73" s="105"/>
      <c r="F73" s="106">
        <f t="shared" si="10"/>
        <v>0</v>
      </c>
      <c r="G73" s="88" t="str">
        <f t="shared" si="26"/>
        <v/>
      </c>
      <c r="H73" s="106">
        <f t="shared" si="23"/>
        <v>0</v>
      </c>
      <c r="I73" s="88" t="str">
        <f t="shared" si="27"/>
        <v/>
      </c>
      <c r="J73" s="107"/>
      <c r="K73" s="107"/>
      <c r="L73" s="107" t="e">
        <f>K73-#REF!</f>
        <v>#REF!</v>
      </c>
      <c r="M73" s="88" t="str">
        <f t="shared" si="28"/>
        <v/>
      </c>
      <c r="N73" s="101"/>
      <c r="O73" s="106">
        <f t="shared" si="24"/>
        <v>0</v>
      </c>
      <c r="P73" s="106">
        <f t="shared" si="30"/>
        <v>0</v>
      </c>
      <c r="Q73" s="106">
        <f t="shared" si="31"/>
        <v>0</v>
      </c>
      <c r="R73" s="88" t="str">
        <f t="shared" si="29"/>
        <v/>
      </c>
      <c r="S73" s="15"/>
      <c r="T73" s="15"/>
    </row>
    <row r="74" ht="40.8" hidden="1" spans="1:20">
      <c r="A74" s="102">
        <v>203</v>
      </c>
      <c r="B74" s="103" t="s">
        <v>254</v>
      </c>
      <c r="C74" s="98"/>
      <c r="D74" s="98"/>
      <c r="E74" s="98"/>
      <c r="F74" s="99">
        <f t="shared" si="10"/>
        <v>0</v>
      </c>
      <c r="G74" s="88" t="str">
        <f t="shared" si="26"/>
        <v/>
      </c>
      <c r="H74" s="99">
        <f t="shared" si="23"/>
        <v>0</v>
      </c>
      <c r="I74" s="88" t="str">
        <f t="shared" si="27"/>
        <v/>
      </c>
      <c r="J74" s="100"/>
      <c r="K74" s="100"/>
      <c r="L74" s="100" t="e">
        <f>K74-#REF!</f>
        <v>#REF!</v>
      </c>
      <c r="M74" s="88" t="str">
        <f t="shared" si="28"/>
        <v/>
      </c>
      <c r="N74" s="101"/>
      <c r="O74" s="99">
        <f t="shared" si="24"/>
        <v>0</v>
      </c>
      <c r="P74" s="99">
        <f t="shared" si="30"/>
        <v>0</v>
      </c>
      <c r="Q74" s="99">
        <f t="shared" si="31"/>
        <v>0</v>
      </c>
      <c r="R74" s="88" t="str">
        <f t="shared" si="29"/>
        <v/>
      </c>
      <c r="S74" s="15"/>
      <c r="T74" s="15"/>
    </row>
    <row r="75" ht="15.75" hidden="1" customHeight="1" spans="1:20">
      <c r="A75" s="96">
        <v>203.01</v>
      </c>
      <c r="B75" s="110" t="s">
        <v>255</v>
      </c>
      <c r="C75" s="98"/>
      <c r="D75" s="98"/>
      <c r="E75" s="98"/>
      <c r="F75" s="99">
        <f t="shared" si="10"/>
        <v>0</v>
      </c>
      <c r="G75" s="88" t="str">
        <f t="shared" si="26"/>
        <v/>
      </c>
      <c r="H75" s="99">
        <f t="shared" si="23"/>
        <v>0</v>
      </c>
      <c r="I75" s="88" t="str">
        <f t="shared" si="27"/>
        <v/>
      </c>
      <c r="J75" s="100"/>
      <c r="K75" s="100"/>
      <c r="L75" s="100" t="e">
        <f>K75-#REF!</f>
        <v>#REF!</v>
      </c>
      <c r="M75" s="88" t="str">
        <f t="shared" si="28"/>
        <v/>
      </c>
      <c r="N75" s="101"/>
      <c r="O75" s="99">
        <f t="shared" si="24"/>
        <v>0</v>
      </c>
      <c r="P75" s="99">
        <f t="shared" si="30"/>
        <v>0</v>
      </c>
      <c r="Q75" s="99">
        <f t="shared" si="31"/>
        <v>0</v>
      </c>
      <c r="R75" s="88" t="str">
        <f t="shared" si="29"/>
        <v/>
      </c>
      <c r="S75" s="15"/>
      <c r="T75" s="15"/>
    </row>
    <row r="76" ht="21" hidden="1" spans="1:20">
      <c r="A76" s="96">
        <v>203.011</v>
      </c>
      <c r="B76" s="109" t="s">
        <v>256</v>
      </c>
      <c r="C76" s="105"/>
      <c r="D76" s="105"/>
      <c r="E76" s="105"/>
      <c r="F76" s="106">
        <f t="shared" si="10"/>
        <v>0</v>
      </c>
      <c r="G76" s="88" t="str">
        <f t="shared" si="26"/>
        <v/>
      </c>
      <c r="H76" s="106">
        <f t="shared" si="23"/>
        <v>0</v>
      </c>
      <c r="I76" s="88" t="str">
        <f t="shared" si="27"/>
        <v/>
      </c>
      <c r="J76" s="107"/>
      <c r="K76" s="107"/>
      <c r="L76" s="107" t="e">
        <f>K76-#REF!</f>
        <v>#REF!</v>
      </c>
      <c r="M76" s="88" t="str">
        <f t="shared" si="28"/>
        <v/>
      </c>
      <c r="N76" s="101"/>
      <c r="O76" s="106">
        <f t="shared" si="24"/>
        <v>0</v>
      </c>
      <c r="P76" s="106">
        <f t="shared" si="30"/>
        <v>0</v>
      </c>
      <c r="Q76" s="106">
        <f t="shared" si="31"/>
        <v>0</v>
      </c>
      <c r="R76" s="88" t="str">
        <f t="shared" si="29"/>
        <v/>
      </c>
      <c r="S76" s="15"/>
      <c r="T76" s="15"/>
    </row>
    <row r="77" ht="21" hidden="1" spans="1:20">
      <c r="A77" s="96">
        <v>203.012</v>
      </c>
      <c r="B77" s="109" t="s">
        <v>257</v>
      </c>
      <c r="C77" s="105"/>
      <c r="D77" s="105"/>
      <c r="E77" s="105"/>
      <c r="F77" s="106">
        <f t="shared" si="10"/>
        <v>0</v>
      </c>
      <c r="G77" s="88" t="str">
        <f t="shared" si="26"/>
        <v/>
      </c>
      <c r="H77" s="106">
        <f t="shared" si="23"/>
        <v>0</v>
      </c>
      <c r="I77" s="88" t="str">
        <f t="shared" si="27"/>
        <v/>
      </c>
      <c r="J77" s="107"/>
      <c r="K77" s="107"/>
      <c r="L77" s="107" t="e">
        <f>K77-#REF!</f>
        <v>#REF!</v>
      </c>
      <c r="M77" s="88" t="str">
        <f t="shared" si="28"/>
        <v/>
      </c>
      <c r="N77" s="101"/>
      <c r="O77" s="106">
        <f t="shared" si="24"/>
        <v>0</v>
      </c>
      <c r="P77" s="106">
        <f t="shared" si="30"/>
        <v>0</v>
      </c>
      <c r="Q77" s="106">
        <f t="shared" si="31"/>
        <v>0</v>
      </c>
      <c r="R77" s="88" t="str">
        <f t="shared" si="29"/>
        <v/>
      </c>
      <c r="S77" s="15"/>
      <c r="T77" s="15"/>
    </row>
    <row r="78" ht="15.75" hidden="1" customHeight="1" spans="1:20">
      <c r="A78" s="96">
        <v>203.013</v>
      </c>
      <c r="B78" s="109" t="s">
        <v>252</v>
      </c>
      <c r="C78" s="105"/>
      <c r="D78" s="105"/>
      <c r="E78" s="105"/>
      <c r="F78" s="106">
        <f t="shared" si="10"/>
        <v>0</v>
      </c>
      <c r="G78" s="88" t="str">
        <f t="shared" si="26"/>
        <v/>
      </c>
      <c r="H78" s="106">
        <f t="shared" si="23"/>
        <v>0</v>
      </c>
      <c r="I78" s="88" t="str">
        <f t="shared" si="27"/>
        <v/>
      </c>
      <c r="J78" s="107"/>
      <c r="K78" s="107"/>
      <c r="L78" s="107" t="e">
        <f>K78-#REF!</f>
        <v>#REF!</v>
      </c>
      <c r="M78" s="88" t="str">
        <f t="shared" si="28"/>
        <v/>
      </c>
      <c r="N78" s="101"/>
      <c r="O78" s="106">
        <f t="shared" si="24"/>
        <v>0</v>
      </c>
      <c r="P78" s="106">
        <f t="shared" si="30"/>
        <v>0</v>
      </c>
      <c r="Q78" s="106">
        <f t="shared" si="31"/>
        <v>0</v>
      </c>
      <c r="R78" s="88" t="str">
        <f t="shared" si="29"/>
        <v/>
      </c>
      <c r="S78" s="15"/>
      <c r="T78" s="15"/>
    </row>
    <row r="79" ht="14.25" hidden="1" customHeight="1" spans="1:20">
      <c r="A79" s="102">
        <v>204</v>
      </c>
      <c r="B79" s="103" t="s">
        <v>258</v>
      </c>
      <c r="C79" s="105"/>
      <c r="D79" s="105"/>
      <c r="E79" s="105"/>
      <c r="F79" s="106">
        <f t="shared" si="10"/>
        <v>0</v>
      </c>
      <c r="G79" s="88" t="str">
        <f t="shared" si="26"/>
        <v/>
      </c>
      <c r="H79" s="106">
        <f t="shared" si="23"/>
        <v>0</v>
      </c>
      <c r="I79" s="88" t="str">
        <f t="shared" si="27"/>
        <v/>
      </c>
      <c r="J79" s="107"/>
      <c r="K79" s="107"/>
      <c r="L79" s="107" t="e">
        <f>K79-#REF!</f>
        <v>#REF!</v>
      </c>
      <c r="M79" s="88" t="str">
        <f t="shared" si="28"/>
        <v/>
      </c>
      <c r="N79" s="101"/>
      <c r="O79" s="106">
        <f t="shared" si="24"/>
        <v>0</v>
      </c>
      <c r="P79" s="106">
        <f t="shared" si="30"/>
        <v>0</v>
      </c>
      <c r="Q79" s="106">
        <f t="shared" si="31"/>
        <v>0</v>
      </c>
      <c r="R79" s="88" t="str">
        <f t="shared" si="29"/>
        <v/>
      </c>
      <c r="S79" s="15"/>
      <c r="T79" s="15"/>
    </row>
    <row r="80" ht="18.75" hidden="1" customHeight="1" spans="1:20">
      <c r="A80" s="102">
        <v>205</v>
      </c>
      <c r="B80" s="103" t="s">
        <v>259</v>
      </c>
      <c r="C80" s="105"/>
      <c r="D80" s="105"/>
      <c r="E80" s="105"/>
      <c r="F80" s="106">
        <f t="shared" ref="F80:F89" si="32">E80-D80</f>
        <v>0</v>
      </c>
      <c r="G80" s="88" t="str">
        <f t="shared" si="26"/>
        <v/>
      </c>
      <c r="H80" s="106">
        <f t="shared" si="23"/>
        <v>0</v>
      </c>
      <c r="I80" s="88" t="str">
        <f t="shared" si="27"/>
        <v/>
      </c>
      <c r="J80" s="107"/>
      <c r="K80" s="107"/>
      <c r="L80" s="107" t="e">
        <f>K80-#REF!</f>
        <v>#REF!</v>
      </c>
      <c r="M80" s="88" t="str">
        <f t="shared" si="28"/>
        <v/>
      </c>
      <c r="N80" s="101"/>
      <c r="O80" s="106">
        <f t="shared" si="24"/>
        <v>0</v>
      </c>
      <c r="P80" s="106">
        <f t="shared" si="30"/>
        <v>0</v>
      </c>
      <c r="Q80" s="106">
        <f t="shared" si="31"/>
        <v>0</v>
      </c>
      <c r="R80" s="88" t="str">
        <f t="shared" si="29"/>
        <v/>
      </c>
      <c r="S80" s="15"/>
      <c r="T80" s="15"/>
    </row>
    <row r="81" ht="15" hidden="1" customHeight="1" spans="1:20">
      <c r="A81" s="102">
        <v>900.4</v>
      </c>
      <c r="B81" s="111" t="s">
        <v>260</v>
      </c>
      <c r="C81" s="98"/>
      <c r="D81" s="98"/>
      <c r="E81" s="98"/>
      <c r="F81" s="99">
        <f t="shared" si="32"/>
        <v>0</v>
      </c>
      <c r="G81" s="88" t="str">
        <f t="shared" si="26"/>
        <v/>
      </c>
      <c r="H81" s="99">
        <f t="shared" si="23"/>
        <v>0</v>
      </c>
      <c r="I81" s="88" t="str">
        <f t="shared" si="27"/>
        <v/>
      </c>
      <c r="J81" s="100"/>
      <c r="K81" s="100"/>
      <c r="L81" s="100" t="e">
        <f>K81-#REF!</f>
        <v>#REF!</v>
      </c>
      <c r="M81" s="88" t="str">
        <f t="shared" si="28"/>
        <v/>
      </c>
      <c r="N81" s="101"/>
      <c r="O81" s="99">
        <f t="shared" si="24"/>
        <v>0</v>
      </c>
      <c r="P81" s="99">
        <f t="shared" si="30"/>
        <v>0</v>
      </c>
      <c r="Q81" s="99">
        <f t="shared" si="31"/>
        <v>0</v>
      </c>
      <c r="R81" s="88" t="str">
        <f t="shared" si="29"/>
        <v/>
      </c>
      <c r="S81" s="15"/>
      <c r="T81" s="15"/>
    </row>
    <row r="82" s="9" customFormat="1" ht="21" customHeight="1" spans="1:20">
      <c r="A82" s="112"/>
      <c r="B82" s="113" t="s">
        <v>261</v>
      </c>
      <c r="C82" s="91">
        <f>C83+C84</f>
        <v>2106</v>
      </c>
      <c r="D82" s="91">
        <f>D83+D84</f>
        <v>0</v>
      </c>
      <c r="E82" s="91">
        <f>E83+E84</f>
        <v>-27.814</v>
      </c>
      <c r="F82" s="91">
        <f t="shared" si="32"/>
        <v>-27.814</v>
      </c>
      <c r="G82" s="114" t="str">
        <f t="shared" si="26"/>
        <v/>
      </c>
      <c r="H82" s="91"/>
      <c r="I82" s="114"/>
      <c r="J82" s="49">
        <f>J83+J84</f>
        <v>7726.855</v>
      </c>
      <c r="K82" s="49">
        <f>SUM(K83:K87)+K88</f>
        <v>-1671.63648</v>
      </c>
      <c r="L82" s="49"/>
      <c r="M82" s="114"/>
      <c r="N82" s="91"/>
      <c r="O82" s="91">
        <f t="shared" si="24"/>
        <v>9832.855</v>
      </c>
      <c r="P82" s="91">
        <f t="shared" si="30"/>
        <v>-1699.45048</v>
      </c>
      <c r="Q82" s="91"/>
      <c r="R82" s="114"/>
    </row>
    <row r="83" s="9" customFormat="1" ht="24" customHeight="1" spans="1:20">
      <c r="A83" s="115">
        <v>4110</v>
      </c>
      <c r="B83" s="116" t="s">
        <v>262</v>
      </c>
      <c r="C83" s="117">
        <v>2106</v>
      </c>
      <c r="D83" s="117"/>
      <c r="E83" s="117"/>
      <c r="F83" s="117">
        <f t="shared" si="32"/>
        <v>0</v>
      </c>
      <c r="G83" s="118" t="str">
        <f t="shared" si="26"/>
        <v/>
      </c>
      <c r="H83" s="117"/>
      <c r="I83" s="118">
        <f t="shared" si="27"/>
        <v>0</v>
      </c>
      <c r="J83" s="117">
        <v>10837.755</v>
      </c>
      <c r="K83" s="117">
        <v>1400</v>
      </c>
      <c r="L83" s="53"/>
      <c r="M83" s="118"/>
      <c r="N83" s="117"/>
      <c r="O83" s="117">
        <f t="shared" si="24"/>
        <v>12943.755</v>
      </c>
      <c r="P83" s="117">
        <f t="shared" si="30"/>
        <v>1400</v>
      </c>
      <c r="Q83" s="117"/>
      <c r="R83" s="118"/>
    </row>
    <row r="84" s="9" customFormat="1" ht="21" spans="1:20">
      <c r="A84" s="115" t="s">
        <v>263</v>
      </c>
      <c r="B84" s="116" t="s">
        <v>264</v>
      </c>
      <c r="C84" s="117">
        <v>0</v>
      </c>
      <c r="D84" s="117"/>
      <c r="E84" s="117">
        <v>-27.814</v>
      </c>
      <c r="F84" s="117">
        <f t="shared" si="32"/>
        <v>-27.814</v>
      </c>
      <c r="G84" s="118" t="str">
        <f t="shared" si="26"/>
        <v/>
      </c>
      <c r="H84" s="117">
        <f t="shared" si="23"/>
        <v>-27.814</v>
      </c>
      <c r="I84" s="118" t="str">
        <f t="shared" si="27"/>
        <v/>
      </c>
      <c r="J84" s="117">
        <v>-3110.9</v>
      </c>
      <c r="K84" s="117">
        <v>-3071.63648</v>
      </c>
      <c r="L84" s="53"/>
      <c r="M84" s="118"/>
      <c r="N84" s="117"/>
      <c r="O84" s="117">
        <f t="shared" si="24"/>
        <v>-3110.9</v>
      </c>
      <c r="P84" s="117">
        <f t="shared" si="30"/>
        <v>-3099.45048</v>
      </c>
      <c r="Q84" s="117"/>
      <c r="R84" s="118"/>
    </row>
    <row r="85" s="1" customFormat="1" ht="63" hidden="1" spans="1:20">
      <c r="A85" s="119">
        <v>8103</v>
      </c>
      <c r="B85" s="120" t="s">
        <v>265</v>
      </c>
      <c r="C85" s="117"/>
      <c r="D85" s="117"/>
      <c r="E85" s="117"/>
      <c r="F85" s="121">
        <f t="shared" si="32"/>
        <v>0</v>
      </c>
      <c r="G85" s="88" t="str">
        <f t="shared" si="26"/>
        <v/>
      </c>
      <c r="H85" s="121">
        <f t="shared" si="23"/>
        <v>0</v>
      </c>
      <c r="I85" s="88" t="str">
        <f t="shared" si="27"/>
        <v/>
      </c>
      <c r="J85" s="53"/>
      <c r="K85" s="53"/>
      <c r="L85" s="53">
        <f>K85-J85</f>
        <v>0</v>
      </c>
      <c r="M85" s="88" t="str">
        <f t="shared" si="28"/>
        <v/>
      </c>
      <c r="N85" s="121"/>
      <c r="O85" s="121">
        <f t="shared" si="24"/>
        <v>0</v>
      </c>
      <c r="P85" s="121">
        <f t="shared" si="30"/>
        <v>0</v>
      </c>
      <c r="Q85" s="121">
        <f t="shared" si="31"/>
        <v>0</v>
      </c>
      <c r="R85" s="88" t="str">
        <f t="shared" si="29"/>
        <v/>
      </c>
    </row>
    <row r="86" s="1" customFormat="1" ht="63" hidden="1" spans="1:20">
      <c r="A86" s="119">
        <v>8104</v>
      </c>
      <c r="B86" s="120" t="s">
        <v>266</v>
      </c>
      <c r="C86" s="117"/>
      <c r="D86" s="117"/>
      <c r="E86" s="117"/>
      <c r="F86" s="121">
        <f t="shared" si="32"/>
        <v>0</v>
      </c>
      <c r="G86" s="88" t="str">
        <f t="shared" si="26"/>
        <v/>
      </c>
      <c r="H86" s="121">
        <f t="shared" si="23"/>
        <v>0</v>
      </c>
      <c r="I86" s="88" t="str">
        <f t="shared" si="27"/>
        <v/>
      </c>
      <c r="J86" s="53"/>
      <c r="K86" s="53"/>
      <c r="L86" s="53">
        <f>K86-J86</f>
        <v>0</v>
      </c>
      <c r="M86" s="88" t="str">
        <f t="shared" si="28"/>
        <v/>
      </c>
      <c r="N86" s="121"/>
      <c r="O86" s="121">
        <f t="shared" si="24"/>
        <v>0</v>
      </c>
      <c r="P86" s="121">
        <f t="shared" si="30"/>
        <v>0</v>
      </c>
      <c r="Q86" s="121">
        <f t="shared" si="31"/>
        <v>0</v>
      </c>
      <c r="R86" s="88" t="str">
        <f t="shared" si="29"/>
        <v/>
      </c>
    </row>
    <row r="87" s="1" customFormat="1" ht="42" hidden="1" spans="1:20">
      <c r="A87" s="119">
        <v>8106</v>
      </c>
      <c r="B87" s="120" t="s">
        <v>267</v>
      </c>
      <c r="C87" s="117"/>
      <c r="D87" s="117"/>
      <c r="E87" s="117"/>
      <c r="F87" s="121">
        <f t="shared" si="32"/>
        <v>0</v>
      </c>
      <c r="G87" s="88" t="str">
        <f t="shared" si="26"/>
        <v/>
      </c>
      <c r="H87" s="121">
        <f t="shared" si="23"/>
        <v>0</v>
      </c>
      <c r="I87" s="88" t="str">
        <f t="shared" si="27"/>
        <v/>
      </c>
      <c r="J87" s="53"/>
      <c r="K87" s="53"/>
      <c r="L87" s="53">
        <f>K87-J87</f>
        <v>0</v>
      </c>
      <c r="M87" s="88" t="str">
        <f t="shared" si="28"/>
        <v/>
      </c>
      <c r="N87" s="121"/>
      <c r="O87" s="121">
        <f t="shared" si="24"/>
        <v>0</v>
      </c>
      <c r="P87" s="121">
        <f t="shared" si="30"/>
        <v>0</v>
      </c>
      <c r="Q87" s="121">
        <f t="shared" si="31"/>
        <v>0</v>
      </c>
      <c r="R87" s="88" t="str">
        <f t="shared" si="29"/>
        <v/>
      </c>
    </row>
    <row r="88" s="1" customFormat="1" ht="63" hidden="1" spans="1:20">
      <c r="A88" s="119">
        <v>8107</v>
      </c>
      <c r="B88" s="120" t="s">
        <v>268</v>
      </c>
      <c r="C88" s="117"/>
      <c r="D88" s="117"/>
      <c r="E88" s="117"/>
      <c r="F88" s="121">
        <f t="shared" si="32"/>
        <v>0</v>
      </c>
      <c r="G88" s="88" t="str">
        <f t="shared" si="26"/>
        <v/>
      </c>
      <c r="H88" s="121">
        <f t="shared" si="23"/>
        <v>0</v>
      </c>
      <c r="I88" s="88" t="str">
        <f t="shared" si="27"/>
        <v/>
      </c>
      <c r="J88" s="53"/>
      <c r="K88" s="53"/>
      <c r="L88" s="53">
        <f>K88-J88</f>
        <v>0</v>
      </c>
      <c r="M88" s="88" t="str">
        <f t="shared" si="28"/>
        <v/>
      </c>
      <c r="N88" s="121"/>
      <c r="O88" s="121">
        <f t="shared" si="24"/>
        <v>0</v>
      </c>
      <c r="P88" s="121">
        <f t="shared" si="30"/>
        <v>0</v>
      </c>
      <c r="Q88" s="121">
        <f t="shared" si="31"/>
        <v>0</v>
      </c>
      <c r="R88" s="88" t="str">
        <f t="shared" si="29"/>
        <v/>
      </c>
    </row>
    <row r="89" ht="25.5" customHeight="1" spans="1:20">
      <c r="A89" s="122"/>
      <c r="B89" s="123" t="s">
        <v>269</v>
      </c>
      <c r="C89" s="87">
        <f>C82+C52</f>
        <v>17075087.85281</v>
      </c>
      <c r="D89" s="87">
        <f>D82+D52</f>
        <v>13008399.10205</v>
      </c>
      <c r="E89" s="87">
        <f>E82+E52</f>
        <v>11105614.54028</v>
      </c>
      <c r="F89" s="87">
        <f t="shared" si="32"/>
        <v>-1902784.56177</v>
      </c>
      <c r="G89" s="88">
        <f t="shared" si="26"/>
        <v>0.853726461892598</v>
      </c>
      <c r="H89" s="87">
        <f t="shared" si="23"/>
        <v>-5969473.31253</v>
      </c>
      <c r="I89" s="88">
        <f t="shared" si="27"/>
        <v>0.650398676481912</v>
      </c>
      <c r="J89" s="87">
        <f>J52+J82</f>
        <v>2851865.61316</v>
      </c>
      <c r="K89" s="87">
        <f>K52+K82</f>
        <v>931343.96688</v>
      </c>
      <c r="L89" s="87">
        <f>L52+L82</f>
        <v>-1911123.1548</v>
      </c>
      <c r="M89" s="88">
        <f t="shared" si="28"/>
        <v>0.326573581371539</v>
      </c>
      <c r="N89" s="124"/>
      <c r="O89" s="124">
        <f t="shared" si="24"/>
        <v>19926953.46597</v>
      </c>
      <c r="P89" s="124">
        <f t="shared" si="30"/>
        <v>12036958.50716</v>
      </c>
      <c r="Q89" s="124">
        <f t="shared" si="31"/>
        <v>-7889994.95881</v>
      </c>
      <c r="R89" s="88">
        <f t="shared" si="29"/>
        <v>0.604054128380234</v>
      </c>
      <c r="S89" s="15"/>
      <c r="T89" s="15"/>
    </row>
    <row r="90" spans="1:20">
      <c r="A90" s="125"/>
      <c r="B90" s="126"/>
      <c r="C90" s="127"/>
      <c r="D90" s="128"/>
      <c r="E90" s="127"/>
      <c r="F90" s="129"/>
      <c r="G90" s="129"/>
      <c r="H90" s="130"/>
      <c r="I90" s="130"/>
      <c r="J90" s="131"/>
      <c r="K90" s="131"/>
      <c r="L90" s="132"/>
      <c r="M90" s="133"/>
      <c r="N90" s="134"/>
      <c r="O90" s="134"/>
      <c r="P90" s="134"/>
      <c r="Q90" s="134"/>
      <c r="R90" s="134"/>
    </row>
    <row r="91" spans="1:20">
      <c r="A91" s="135"/>
      <c r="B91" s="136"/>
      <c r="C91" s="137"/>
      <c r="D91" s="138"/>
      <c r="E91" s="137"/>
      <c r="F91" s="130"/>
      <c r="G91" s="130"/>
      <c r="H91" s="130"/>
      <c r="I91" s="130"/>
      <c r="J91" s="131"/>
      <c r="K91" s="131"/>
      <c r="L91" s="132"/>
      <c r="M91" s="133"/>
      <c r="N91" s="134"/>
      <c r="O91" s="134"/>
      <c r="P91" s="134"/>
      <c r="Q91" s="134"/>
      <c r="R91" s="134"/>
    </row>
    <row r="92" spans="1:20">
      <c r="A92" s="139"/>
      <c r="B92" s="140"/>
      <c r="C92" s="141"/>
      <c r="D92" s="142"/>
      <c r="E92" s="143"/>
      <c r="F92" s="135"/>
      <c r="G92" s="135"/>
      <c r="H92" s="144"/>
      <c r="I92" s="145"/>
      <c r="J92" s="146"/>
      <c r="K92" s="147"/>
      <c r="M92" s="148"/>
    </row>
    <row r="93" ht="17.4" spans="1:20">
      <c r="A93" s="139"/>
      <c r="B93" s="149"/>
      <c r="C93" s="150"/>
      <c r="D93" s="151"/>
      <c r="E93" s="152">
        <v>9863310.658</v>
      </c>
      <c r="F93" s="144">
        <v>1000</v>
      </c>
      <c r="G93" s="144"/>
      <c r="H93" s="144"/>
      <c r="I93" s="145"/>
      <c r="J93" s="153"/>
      <c r="K93" s="147"/>
      <c r="M93" s="148"/>
    </row>
    <row r="94" spans="1:20">
      <c r="A94" s="139"/>
      <c r="B94" s="140"/>
      <c r="C94" s="150"/>
      <c r="D94" s="151"/>
      <c r="E94" s="154"/>
      <c r="F94" s="144"/>
      <c r="G94" s="144"/>
      <c r="H94" s="144"/>
      <c r="I94" s="145"/>
      <c r="J94" s="147"/>
      <c r="K94" s="153"/>
      <c r="M94" s="148"/>
    </row>
    <row r="95" spans="1:20">
      <c r="A95" s="139"/>
      <c r="B95" s="140"/>
      <c r="C95" s="150"/>
      <c r="D95" s="151"/>
      <c r="E95" s="154"/>
      <c r="F95" s="144"/>
      <c r="G95" s="144"/>
      <c r="H95" s="144"/>
      <c r="I95" s="145"/>
      <c r="J95" s="147"/>
      <c r="K95" s="147"/>
      <c r="M95" s="148"/>
    </row>
    <row r="96" spans="1:20">
      <c r="A96" s="139"/>
      <c r="B96" s="140"/>
      <c r="C96" s="150"/>
      <c r="D96" s="151"/>
      <c r="E96" s="154"/>
      <c r="F96" s="144"/>
      <c r="G96" s="144"/>
      <c r="H96" s="144"/>
      <c r="I96" s="145"/>
      <c r="J96" s="147"/>
      <c r="K96" s="147"/>
      <c r="M96" s="148"/>
    </row>
    <row r="97" spans="1:13">
      <c r="A97" s="139"/>
      <c r="B97" s="140"/>
      <c r="C97" s="150"/>
      <c r="D97" s="151"/>
      <c r="E97" s="154"/>
      <c r="F97" s="144"/>
      <c r="G97" s="144"/>
      <c r="H97" s="144"/>
      <c r="I97" s="145"/>
      <c r="J97" s="147"/>
      <c r="K97" s="147"/>
      <c r="M97" s="148"/>
    </row>
    <row r="98" spans="1:13">
      <c r="A98" s="155"/>
      <c r="B98" s="156"/>
      <c r="C98" s="157"/>
      <c r="D98" s="158"/>
      <c r="E98" s="159"/>
      <c r="F98" s="20"/>
      <c r="G98" s="20"/>
      <c r="H98" s="20"/>
      <c r="M98" s="148"/>
    </row>
    <row r="99" spans="1:13">
      <c r="A99" s="155"/>
      <c r="B99" s="156"/>
      <c r="C99" s="157"/>
      <c r="D99" s="158"/>
      <c r="E99" s="159"/>
      <c r="F99" s="20"/>
      <c r="G99" s="20"/>
      <c r="H99" s="20"/>
      <c r="M99" s="148"/>
    </row>
    <row r="100" spans="1:13">
      <c r="A100" s="155"/>
      <c r="B100" s="156"/>
      <c r="C100" s="157"/>
      <c r="D100" s="158"/>
      <c r="E100" s="159"/>
      <c r="F100" s="20"/>
      <c r="G100" s="20"/>
      <c r="H100" s="20"/>
      <c r="M100" s="148"/>
    </row>
    <row r="101" spans="1:13">
      <c r="M101" s="148"/>
    </row>
    <row r="102" spans="1:13">
      <c r="M102" s="148"/>
    </row>
    <row r="103" spans="1:13">
      <c r="M103" s="148"/>
    </row>
    <row r="104" spans="1:13">
      <c r="M104" s="148"/>
    </row>
    <row r="105" spans="1:13">
      <c r="M105" s="148"/>
    </row>
    <row r="106" spans="1:13">
      <c r="M106" s="148"/>
    </row>
    <row r="107" spans="1:13">
      <c r="M107" s="148"/>
    </row>
    <row r="108" spans="1:13">
      <c r="M108" s="148"/>
    </row>
    <row r="109" spans="1:13">
      <c r="M109" s="148"/>
    </row>
    <row r="110" spans="1:13">
      <c r="M110" s="148"/>
    </row>
    <row r="111" spans="1:13">
      <c r="M111" s="148"/>
    </row>
    <row r="112" spans="1:13">
      <c r="M112" s="148"/>
    </row>
    <row r="113" spans="13:13">
      <c r="M113" s="148"/>
    </row>
    <row r="114" spans="13:13">
      <c r="M114" s="148"/>
    </row>
    <row r="115" spans="13:13">
      <c r="M115" s="148"/>
    </row>
    <row r="116" spans="13:13">
      <c r="M116" s="148"/>
    </row>
    <row r="117" spans="13:13">
      <c r="M117" s="148"/>
    </row>
    <row r="118" spans="13:13">
      <c r="M118" s="148"/>
    </row>
    <row r="119" spans="13:13">
      <c r="M119" s="148"/>
    </row>
    <row r="120" spans="13:13">
      <c r="M120" s="148"/>
    </row>
    <row r="121" spans="13:13">
      <c r="M121" s="148"/>
    </row>
    <row r="122" spans="13:13">
      <c r="M122" s="148"/>
    </row>
    <row r="123" spans="13:13">
      <c r="M123" s="148"/>
    </row>
    <row r="124" spans="13:13">
      <c r="M124" s="148"/>
    </row>
    <row r="125" spans="13:13">
      <c r="M125" s="148"/>
    </row>
    <row r="126" spans="13:13">
      <c r="M126" s="148"/>
    </row>
    <row r="127" spans="13:13">
      <c r="M127" s="148"/>
    </row>
    <row r="128" spans="13:13">
      <c r="M128" s="148"/>
    </row>
    <row r="129" spans="13:13">
      <c r="M129" s="148"/>
    </row>
    <row r="130" spans="13:13">
      <c r="M130" s="148"/>
    </row>
    <row r="131" spans="13:13">
      <c r="M131" s="148"/>
    </row>
    <row r="132" spans="13:13">
      <c r="M132" s="148"/>
    </row>
    <row r="133" spans="13:13">
      <c r="M133" s="148"/>
    </row>
    <row r="134" spans="13:13">
      <c r="M134" s="148"/>
    </row>
    <row r="135" spans="13:13">
      <c r="M135" s="148"/>
    </row>
    <row r="136" spans="13:13">
      <c r="M136" s="148"/>
    </row>
    <row r="137" spans="13:13">
      <c r="M137" s="148"/>
    </row>
    <row r="138" spans="13:13">
      <c r="M138" s="148"/>
    </row>
    <row r="139" spans="13:13">
      <c r="M139" s="148"/>
    </row>
    <row r="140" spans="13:13">
      <c r="M140" s="148"/>
    </row>
    <row r="141" spans="13:13">
      <c r="M141" s="148"/>
    </row>
    <row r="142" spans="13:13">
      <c r="M142" s="148"/>
    </row>
    <row r="143" spans="13:13">
      <c r="M143" s="148"/>
    </row>
    <row r="144" spans="13:13">
      <c r="M144" s="148"/>
    </row>
    <row r="145" spans="13:13">
      <c r="M145" s="148"/>
    </row>
    <row r="146" spans="13:13">
      <c r="M146" s="148"/>
    </row>
    <row r="147" spans="13:13">
      <c r="M147" s="148"/>
    </row>
    <row r="148" spans="13:13">
      <c r="M148" s="148"/>
    </row>
    <row r="149" spans="13:13">
      <c r="M149" s="148"/>
    </row>
    <row r="150" spans="13:13">
      <c r="M150" s="148"/>
    </row>
    <row r="151" spans="13:13">
      <c r="M151" s="148"/>
    </row>
    <row r="152" spans="13:13">
      <c r="M152" s="148"/>
    </row>
    <row r="153" spans="13:13">
      <c r="M153" s="148"/>
    </row>
    <row r="154" spans="13:13">
      <c r="M154" s="148"/>
    </row>
    <row r="155" spans="13:13">
      <c r="M155" s="148"/>
    </row>
    <row r="156" spans="13:13">
      <c r="M156" s="148"/>
    </row>
    <row r="157" spans="13:13">
      <c r="M157" s="148"/>
    </row>
    <row r="158" spans="13:13">
      <c r="M158" s="148"/>
    </row>
    <row r="159" spans="13:13">
      <c r="M159" s="148"/>
    </row>
    <row r="160" spans="13:13">
      <c r="M160" s="148"/>
    </row>
    <row r="161" spans="13:13">
      <c r="M161" s="148"/>
    </row>
    <row r="162" spans="13:13">
      <c r="M162" s="148"/>
    </row>
    <row r="163" spans="13:13">
      <c r="M163" s="148"/>
    </row>
    <row r="164" spans="13:13">
      <c r="M164" s="148"/>
    </row>
    <row r="165" spans="13:13">
      <c r="M165" s="148"/>
    </row>
    <row r="166" spans="13:13">
      <c r="M166" s="148"/>
    </row>
    <row r="167" spans="13:13">
      <c r="M167" s="148"/>
    </row>
    <row r="168" spans="13:13">
      <c r="M168" s="148"/>
    </row>
    <row r="169" spans="13:13">
      <c r="M169" s="148"/>
    </row>
    <row r="170" spans="13:13">
      <c r="M170" s="148"/>
    </row>
    <row r="171" spans="13:13">
      <c r="M171" s="148"/>
    </row>
    <row r="172" spans="13:13">
      <c r="M172" s="148"/>
    </row>
    <row r="173" spans="13:13">
      <c r="M173" s="148"/>
    </row>
    <row r="174" spans="13:13">
      <c r="M174" s="148"/>
    </row>
    <row r="175" spans="13:13">
      <c r="M175" s="148"/>
    </row>
    <row r="176" spans="13:13">
      <c r="M176" s="148"/>
    </row>
    <row r="177" spans="13:13">
      <c r="M177" s="148"/>
    </row>
    <row r="178" spans="13:13">
      <c r="M178" s="148"/>
    </row>
    <row r="179" spans="13:13">
      <c r="M179" s="148"/>
    </row>
    <row r="180" spans="13:13">
      <c r="M180" s="148"/>
    </row>
    <row r="181" spans="13:13">
      <c r="M181" s="148"/>
    </row>
    <row r="182" spans="13:13">
      <c r="M182" s="148"/>
    </row>
    <row r="183" spans="13:13">
      <c r="M183" s="148"/>
    </row>
    <row r="184" spans="13:13">
      <c r="M184" s="148"/>
    </row>
    <row r="185" spans="13:13">
      <c r="M185" s="148"/>
    </row>
    <row r="186" spans="13:13">
      <c r="M186" s="148"/>
    </row>
    <row r="187" spans="13:13">
      <c r="M187" s="148"/>
    </row>
    <row r="188" spans="13:13">
      <c r="M188" s="148"/>
    </row>
    <row r="189" spans="13:13">
      <c r="M189" s="148"/>
    </row>
    <row r="190" spans="13:13">
      <c r="M190" s="148"/>
    </row>
    <row r="191" spans="13:13">
      <c r="M191" s="148"/>
    </row>
    <row r="192" spans="13:13">
      <c r="M192" s="148"/>
    </row>
    <row r="193" spans="13:13">
      <c r="M193" s="148"/>
    </row>
    <row r="194" spans="13:13">
      <c r="M194" s="148"/>
    </row>
    <row r="195" spans="13:13">
      <c r="M195" s="148"/>
    </row>
    <row r="196" spans="13:13">
      <c r="M196" s="148"/>
    </row>
    <row r="197" spans="13:13">
      <c r="M197" s="148"/>
    </row>
    <row r="198" spans="13:13">
      <c r="M198" s="148"/>
    </row>
    <row r="199" spans="13:13">
      <c r="M199" s="148"/>
    </row>
    <row r="200" spans="13:13">
      <c r="M200" s="148"/>
    </row>
    <row r="201" spans="13:13">
      <c r="M201" s="148"/>
    </row>
    <row r="202" spans="13:13">
      <c r="M202" s="148"/>
    </row>
    <row r="203" spans="13:13">
      <c r="M203" s="148"/>
    </row>
    <row r="204" spans="13:13">
      <c r="M204" s="148"/>
    </row>
    <row r="205" spans="13:13">
      <c r="M205" s="148"/>
    </row>
    <row r="206" spans="13:13">
      <c r="M206" s="148"/>
    </row>
    <row r="207" spans="13:13">
      <c r="M207" s="148"/>
    </row>
    <row r="208" spans="13:13">
      <c r="M208" s="148"/>
    </row>
    <row r="209" spans="13:13">
      <c r="M209" s="148"/>
    </row>
    <row r="210" spans="13:13">
      <c r="M210" s="148"/>
    </row>
    <row r="211" spans="13:13">
      <c r="M211" s="148"/>
    </row>
    <row r="212" spans="13:13">
      <c r="M212" s="148"/>
    </row>
    <row r="213" spans="13:13">
      <c r="M213" s="148"/>
    </row>
    <row r="214" spans="13:13">
      <c r="M214" s="148"/>
    </row>
    <row r="215" spans="13:13">
      <c r="M215" s="148"/>
    </row>
    <row r="216" spans="13:13">
      <c r="M216" s="148"/>
    </row>
    <row r="217" spans="13:13">
      <c r="M217" s="148"/>
    </row>
    <row r="218" spans="13:13">
      <c r="M218" s="148"/>
    </row>
    <row r="219" spans="13:13">
      <c r="M219" s="148"/>
    </row>
    <row r="220" spans="13:13">
      <c r="M220" s="148"/>
    </row>
    <row r="221" spans="13:13">
      <c r="M221" s="148"/>
    </row>
    <row r="222" spans="13:13">
      <c r="M222" s="148"/>
    </row>
    <row r="223" spans="13:13">
      <c r="M223" s="148"/>
    </row>
    <row r="224" spans="13:13">
      <c r="M224" s="148"/>
    </row>
    <row r="225" spans="13:13">
      <c r="M225" s="148"/>
    </row>
    <row r="226" spans="13:13">
      <c r="M226" s="148"/>
    </row>
    <row r="227" spans="13:13">
      <c r="M227" s="148"/>
    </row>
    <row r="228" spans="13:13">
      <c r="M228" s="148"/>
    </row>
    <row r="229" spans="13:13">
      <c r="M229" s="148"/>
    </row>
    <row r="230" spans="13:13">
      <c r="M230" s="148"/>
    </row>
    <row r="231" spans="13:13">
      <c r="M231" s="148"/>
    </row>
    <row r="232" spans="13:13">
      <c r="M232" s="148"/>
    </row>
    <row r="233" spans="13:13">
      <c r="M233" s="148"/>
    </row>
    <row r="234" spans="13:13">
      <c r="M234" s="148"/>
    </row>
    <row r="235" spans="13:13">
      <c r="M235" s="148"/>
    </row>
    <row r="236" spans="13:13">
      <c r="M236" s="148"/>
    </row>
    <row r="237" spans="13:13">
      <c r="M237" s="148"/>
    </row>
    <row r="238" spans="13:13">
      <c r="M238" s="148"/>
    </row>
    <row r="239" spans="13:13">
      <c r="M239" s="148"/>
    </row>
    <row r="240" spans="13:13">
      <c r="M240" s="148"/>
    </row>
    <row r="241" spans="13:13">
      <c r="M241" s="148"/>
    </row>
    <row r="242" spans="13:13">
      <c r="M242" s="148"/>
    </row>
    <row r="243" spans="13:13">
      <c r="M243" s="148"/>
    </row>
    <row r="244" spans="13:13">
      <c r="M244" s="148"/>
    </row>
    <row r="245" spans="13:13">
      <c r="M245" s="148"/>
    </row>
    <row r="246" spans="13:13">
      <c r="M246" s="148"/>
    </row>
    <row r="247" spans="13:13">
      <c r="M247" s="148"/>
    </row>
    <row r="248" spans="13:13">
      <c r="M248" s="148"/>
    </row>
    <row r="249" spans="13:13">
      <c r="M249" s="148"/>
    </row>
    <row r="250" spans="13:13">
      <c r="M250" s="148"/>
    </row>
    <row r="251" spans="13:13">
      <c r="M251" s="148"/>
    </row>
    <row r="252" spans="13:13">
      <c r="M252" s="148"/>
    </row>
    <row r="253" spans="13:13">
      <c r="M253" s="148"/>
    </row>
    <row r="254" spans="13:13">
      <c r="M254" s="148"/>
    </row>
    <row r="255" spans="13:13">
      <c r="M255" s="148"/>
    </row>
    <row r="256" spans="13:13">
      <c r="M256" s="148"/>
    </row>
    <row r="257" spans="13:13">
      <c r="M257" s="148"/>
    </row>
    <row r="258" spans="13:13">
      <c r="M258" s="148"/>
    </row>
    <row r="259" spans="13:13">
      <c r="M259" s="148"/>
    </row>
    <row r="260" spans="13:13">
      <c r="M260" s="148"/>
    </row>
    <row r="261" spans="13:13">
      <c r="M261" s="148"/>
    </row>
    <row r="262" spans="13:13">
      <c r="M262" s="148"/>
    </row>
    <row r="263" spans="13:13">
      <c r="M263" s="148"/>
    </row>
    <row r="264" spans="13:13">
      <c r="M264" s="148"/>
    </row>
    <row r="265" spans="13:13">
      <c r="M265" s="148"/>
    </row>
    <row r="266" spans="13:13">
      <c r="M266" s="148"/>
    </row>
    <row r="267" spans="13:13">
      <c r="M267" s="148"/>
    </row>
    <row r="268" spans="13:13">
      <c r="M268" s="148"/>
    </row>
    <row r="269" spans="13:13">
      <c r="M269" s="148"/>
    </row>
    <row r="270" spans="13:13">
      <c r="M270" s="148"/>
    </row>
    <row r="271" spans="13:13">
      <c r="M271" s="148"/>
    </row>
    <row r="272" spans="13:13">
      <c r="M272" s="148"/>
    </row>
    <row r="273" spans="13:13">
      <c r="M273" s="148"/>
    </row>
    <row r="274" spans="13:13">
      <c r="M274" s="148"/>
    </row>
    <row r="275" spans="13:13">
      <c r="M275" s="148"/>
    </row>
    <row r="276" spans="13:13">
      <c r="M276" s="148"/>
    </row>
    <row r="277" spans="13:13">
      <c r="M277" s="148"/>
    </row>
    <row r="278" spans="13:13">
      <c r="M278" s="148"/>
    </row>
    <row r="279" spans="13:13">
      <c r="M279" s="148"/>
    </row>
    <row r="280" spans="13:13">
      <c r="M280" s="148"/>
    </row>
    <row r="281" spans="13:13">
      <c r="M281" s="148"/>
    </row>
    <row r="282" spans="13:13">
      <c r="M282" s="148"/>
    </row>
    <row r="283" spans="13:13">
      <c r="M283" s="148"/>
    </row>
    <row r="284" spans="13:13">
      <c r="M284" s="148"/>
    </row>
    <row r="285" spans="13:13">
      <c r="M285" s="148"/>
    </row>
    <row r="286" spans="13:13">
      <c r="M286" s="148"/>
    </row>
    <row r="287" spans="13:13">
      <c r="M287" s="148"/>
    </row>
    <row r="288" spans="13:13">
      <c r="M288" s="148"/>
    </row>
    <row r="289" spans="13:13">
      <c r="M289" s="148"/>
    </row>
    <row r="290" spans="13:13">
      <c r="M290" s="148"/>
    </row>
    <row r="291" spans="13:13">
      <c r="M291" s="148"/>
    </row>
    <row r="292" spans="13:13">
      <c r="M292" s="148"/>
    </row>
    <row r="293" spans="13:13">
      <c r="M293" s="148"/>
    </row>
    <row r="294" spans="13:13">
      <c r="M294" s="148"/>
    </row>
    <row r="295" spans="13:13">
      <c r="M295" s="148"/>
    </row>
    <row r="296" spans="13:13">
      <c r="M296" s="148"/>
    </row>
    <row r="297" spans="13:13">
      <c r="M297" s="148"/>
    </row>
    <row r="298" spans="13:13">
      <c r="M298" s="148"/>
    </row>
    <row r="299" spans="13:13">
      <c r="M299" s="148"/>
    </row>
    <row r="300" spans="13:13">
      <c r="M300" s="148"/>
    </row>
    <row r="301" spans="13:13">
      <c r="M301" s="148"/>
    </row>
    <row r="302" spans="13:13">
      <c r="M302" s="148"/>
    </row>
    <row r="303" spans="13:13">
      <c r="M303" s="148"/>
    </row>
    <row r="304" spans="13:13">
      <c r="M304" s="148"/>
    </row>
    <row r="305" spans="13:13">
      <c r="M305" s="148"/>
    </row>
    <row r="306" spans="13:13">
      <c r="M306" s="148"/>
    </row>
    <row r="307" spans="13:13">
      <c r="M307" s="148"/>
    </row>
    <row r="308" spans="13:13">
      <c r="M308" s="148"/>
    </row>
    <row r="309" spans="13:13">
      <c r="M309" s="148"/>
    </row>
    <row r="310" spans="13:13">
      <c r="M310" s="148"/>
    </row>
    <row r="311" spans="13:13">
      <c r="M311" s="148"/>
    </row>
    <row r="312" spans="13:13">
      <c r="M312" s="148"/>
    </row>
    <row r="313" spans="13:13">
      <c r="M313" s="148"/>
    </row>
    <row r="314" spans="13:13">
      <c r="M314" s="148"/>
    </row>
    <row r="315" spans="13:13">
      <c r="M315" s="148"/>
    </row>
    <row r="316" spans="13:13">
      <c r="M316" s="148"/>
    </row>
    <row r="317" spans="13:13">
      <c r="M317" s="148"/>
    </row>
  </sheetData>
  <sheetProtection password="C4FF" sheet="1"/>
  <mergeCells count="6">
    <mergeCell ref="A1:D1"/>
    <mergeCell ref="C3:I3"/>
    <mergeCell ref="J3:M3"/>
    <mergeCell ref="N3:R3"/>
    <mergeCell ref="A3:A4"/>
    <mergeCell ref="B3:B4"/>
  </mergeCells>
  <printOptions horizontalCentered="1"/>
  <pageMargins left="0.16" right="0.196850393700787" top="0.984251968503937" bottom="0.275590551181102" header="0.31496062992126" footer="0.196850393700787"/>
  <pageSetup paperSize="9" scale="37" orientation="landscape" verticalDpi="600"/>
  <headerFooter alignWithMargins="0">
    <oddHeader>&amp;R&amp;P</oddHeader>
  </headerFooter>
  <rowBreaks count="1" manualBreakCount="1">
    <brk id="47" max="17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5" master="" otherUserPermission="visible"/>
  <rangeList sheetStid="6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>FD_BUD_SEC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Доходи</vt:lpstr>
      <vt:lpstr>Видатки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Illia</dc:creator>
  <cp:lastModifiedBy>User</cp:lastModifiedBy>
  <dcterms:created xsi:type="dcterms:W3CDTF">2001-07-11T13:17:26Z</dcterms:created>
  <cp:lastPrinted>2026-10-12T07:16:01Z</cp:lastPrinted>
  <dcterms:modified xsi:type="dcterms:W3CDTF">2026-11-04T16:43:01Z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5899D21C85974DEABAA27FFB49305F4B_13</vt:lpwstr>
  </property>
  <property fmtid="{D5CDD505-2E9C-101B-9397-08002B2CF9AE}" pid="3" name="KSOProductBuildVer">
    <vt:lpwstr>1049-12.1.0.29162</vt:lpwstr>
  </property>
  <property fmtid="{D5CDD505-2E9C-101B-9397-08002B2CF9AE}" pid="4" name="CalculationRule">
    <vt:i4>0</vt:i4>
  </property>
</Properties>
</file>