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mi\OneDrive\Робочий стіл\"/>
    </mc:Choice>
  </mc:AlternateContent>
  <xr:revisionPtr revIDLastSave="0" documentId="8_{27C69C36-C4B3-43E3-848D-B52C2A3528BA}" xr6:coauthVersionLast="47" xr6:coauthVersionMax="47" xr10:uidLastSave="{00000000-0000-0000-0000-000000000000}"/>
  <bookViews>
    <workbookView xWindow="-108" yWindow="-108" windowWidth="23256" windowHeight="12456"/>
  </bookViews>
  <sheets>
    <sheet name="Доходи" sheetId="5" r:id="rId1"/>
    <sheet name="Видатки" sheetId="6" r:id="rId2"/>
  </sheets>
  <definedNames>
    <definedName name="_Б21000">#REF!</definedName>
    <definedName name="_Б22000">#REF!</definedName>
    <definedName name="_Б22100">#REF!</definedName>
    <definedName name="_Б22110">#REF!</definedName>
    <definedName name="_Б22111">#REF!</definedName>
    <definedName name="_Б22112">#REF!</definedName>
    <definedName name="_Б22200">#REF!</definedName>
    <definedName name="_Б23000">#REF!</definedName>
    <definedName name="_Б24000">#REF!</definedName>
    <definedName name="_Б25000">#REF!</definedName>
    <definedName name="_Б41000">#REF!</definedName>
    <definedName name="_Б42000">#REF!</definedName>
    <definedName name="_Б43000">#REF!</definedName>
    <definedName name="_Б44000">#REF!</definedName>
    <definedName name="_Б45000">#REF!</definedName>
    <definedName name="_Б46000">#REF!</definedName>
    <definedName name="_В010100">#REF!</definedName>
    <definedName name="_В010200">#REF!</definedName>
    <definedName name="_В040000">#REF!</definedName>
    <definedName name="_В050000">#REF!</definedName>
    <definedName name="_В060000">#REF!</definedName>
    <definedName name="_В070000">#REF!</definedName>
    <definedName name="_В080000">#REF!</definedName>
    <definedName name="_В090000">#REF!</definedName>
    <definedName name="_В090200">#REF!</definedName>
    <definedName name="_В090201">#REF!</definedName>
    <definedName name="_В090202">#REF!</definedName>
    <definedName name="_В090203">#REF!</definedName>
    <definedName name="_В090300">#REF!</definedName>
    <definedName name="_В090301">#REF!</definedName>
    <definedName name="_В090302">#REF!</definedName>
    <definedName name="_В090303">#REF!</definedName>
    <definedName name="_В090304">#REF!</definedName>
    <definedName name="_В090305">#REF!</definedName>
    <definedName name="_В090306">#REF!</definedName>
    <definedName name="_В090307">#REF!</definedName>
    <definedName name="_В090400">#REF!</definedName>
    <definedName name="_В090405">#REF!</definedName>
    <definedName name="_В090412">#REF!</definedName>
    <definedName name="_В090601">#REF!</definedName>
    <definedName name="_В090700">#REF!</definedName>
    <definedName name="_В090900">#REF!</definedName>
    <definedName name="_В091100">#REF!</definedName>
    <definedName name="_В091200">#REF!</definedName>
    <definedName name="_В100000">#REF!</definedName>
    <definedName name="_В100100">#REF!</definedName>
    <definedName name="_В100103">#REF!</definedName>
    <definedName name="_В100200">#REF!</definedName>
    <definedName name="_В100203">#REF!</definedName>
    <definedName name="_В100204">#REF!</definedName>
    <definedName name="_В110000">#REF!</definedName>
    <definedName name="_В120000">#REF!</definedName>
    <definedName name="_В130000">#REF!</definedName>
    <definedName name="_В140000">#REF!</definedName>
    <definedName name="_В140102">#REF!</definedName>
    <definedName name="_В150000">#REF!</definedName>
    <definedName name="_В150101">#REF!</definedName>
    <definedName name="_В160000">#REF!</definedName>
    <definedName name="_В160100">#REF!</definedName>
    <definedName name="_В160103">#REF!</definedName>
    <definedName name="_В160200">#REF!</definedName>
    <definedName name="_В160300">#REF!</definedName>
    <definedName name="_В160304">#REF!</definedName>
    <definedName name="_В170000">#REF!</definedName>
    <definedName name="_В170100">#REF!</definedName>
    <definedName name="_В170101">#REF!</definedName>
    <definedName name="_В170300">#REF!</definedName>
    <definedName name="_В170303">#REF!</definedName>
    <definedName name="_В170600">#REF!</definedName>
    <definedName name="_В170601">#REF!</definedName>
    <definedName name="_В170700">#REF!</definedName>
    <definedName name="_В170703">#REF!</definedName>
    <definedName name="_В200000">#REF!</definedName>
    <definedName name="_В210000">#REF!</definedName>
    <definedName name="_В210200">#REF!</definedName>
    <definedName name="_В240000">#REF!</definedName>
    <definedName name="_В240600">#REF!</definedName>
    <definedName name="_В250000">#REF!</definedName>
    <definedName name="_В250102">#REF!</definedName>
    <definedName name="_В250200">#REF!</definedName>
    <definedName name="_В250301">#REF!</definedName>
    <definedName name="_В250307">#REF!</definedName>
    <definedName name="_В250500">#REF!</definedName>
    <definedName name="_В250501">#REF!</definedName>
    <definedName name="_В250502">#REF!</definedName>
    <definedName name="_Д100000">#REF!</definedName>
    <definedName name="_Д110000">#REF!</definedName>
    <definedName name="_Д110100">#REF!</definedName>
    <definedName name="_Д110200">#REF!</definedName>
    <definedName name="_Д120000">#REF!</definedName>
    <definedName name="_Д120200">#REF!</definedName>
    <definedName name="_Д130000">#REF!</definedName>
    <definedName name="_Д130100">#REF!</definedName>
    <definedName name="_Д130200">#REF!</definedName>
    <definedName name="_Д130300">#REF!</definedName>
    <definedName name="_Д130500">#REF!</definedName>
    <definedName name="_Д140000">#REF!</definedName>
    <definedName name="_Д140601">#REF!</definedName>
    <definedName name="_Д140602">#REF!</definedName>
    <definedName name="_Д140603">#REF!</definedName>
    <definedName name="_Д140700">#REF!</definedName>
    <definedName name="_Д160000">#REF!</definedName>
    <definedName name="_Д160100">#REF!</definedName>
    <definedName name="_Д160200">#REF!</definedName>
    <definedName name="_Д160300">#REF!</definedName>
    <definedName name="_Д200000">#REF!</definedName>
    <definedName name="_Д210000">#REF!</definedName>
    <definedName name="_Д210700">#REF!</definedName>
    <definedName name="_Д220000">#REF!</definedName>
    <definedName name="_Д220800">#REF!</definedName>
    <definedName name="_Д220900">#REF!</definedName>
    <definedName name="_Д230000">#REF!</definedName>
    <definedName name="_Д240000">#REF!</definedName>
    <definedName name="_Д240800">#REF!</definedName>
    <definedName name="_Д400000">#REF!</definedName>
    <definedName name="_Д410100">#REF!</definedName>
    <definedName name="_Д410400">#REF!</definedName>
    <definedName name="_Д500000">#REF!</definedName>
    <definedName name="_Д500800">#REF!</definedName>
    <definedName name="_Д500900">#REF!</definedName>
    <definedName name="_Е1000">#REF!</definedName>
    <definedName name="_Е1100">#REF!</definedName>
    <definedName name="_Е1110">#REF!</definedName>
    <definedName name="_Е1120">#REF!</definedName>
    <definedName name="_Е1130">#REF!</definedName>
    <definedName name="_Е1140">#REF!</definedName>
    <definedName name="_Е1150">#REF!</definedName>
    <definedName name="_Е1160">#REF!</definedName>
    <definedName name="_Е1161">#REF!</definedName>
    <definedName name="_Е1162">#REF!</definedName>
    <definedName name="_Е1163">#REF!</definedName>
    <definedName name="_Е1164">#REF!</definedName>
    <definedName name="_Е1170">#REF!</definedName>
    <definedName name="_Е1200">#REF!</definedName>
    <definedName name="_Е1300">#REF!</definedName>
    <definedName name="_Е1340">#REF!</definedName>
    <definedName name="_Е2000">#REF!</definedName>
    <definedName name="_Е2100">#REF!</definedName>
    <definedName name="_Е2110">#REF!</definedName>
    <definedName name="_Е2120">#REF!</definedName>
    <definedName name="_Е2130">#REF!</definedName>
    <definedName name="_Е2200">#REF!</definedName>
    <definedName name="_Е2300">#REF!</definedName>
    <definedName name="_Е3000">#REF!</definedName>
    <definedName name="_Е4000">#REF!</definedName>
    <definedName name="_ІБ900501">#REF!</definedName>
    <definedName name="_ІБ900502">#REF!</definedName>
    <definedName name="_ІВ900201">#REF!</definedName>
    <definedName name="_ІВ900202">#REF!</definedName>
    <definedName name="_ІД900101">#REF!</definedName>
    <definedName name="_ІД900102">#REF!</definedName>
    <definedName name="_ІЕ900203">#REF!</definedName>
    <definedName name="_ІЕ900300">#REF!</definedName>
    <definedName name="_ІФ900400">#REF!</definedName>
    <definedName name="_Ф100000">#REF!</definedName>
    <definedName name="_Ф101000">#REF!</definedName>
    <definedName name="_Ф102000">#REF!</definedName>
    <definedName name="_Ф201000">#REF!</definedName>
    <definedName name="_Ф201010">#REF!</definedName>
    <definedName name="_Ф201011">#REF!</definedName>
    <definedName name="_Ф201012">#REF!</definedName>
    <definedName name="_Ф201020">#REF!</definedName>
    <definedName name="_Ф201021">#REF!</definedName>
    <definedName name="_Ф201022">#REF!</definedName>
    <definedName name="_Ф201030">#REF!</definedName>
    <definedName name="_Ф201031">#REF!</definedName>
    <definedName name="_Ф201032">#REF!</definedName>
    <definedName name="_Ф202000">#REF!</definedName>
    <definedName name="_Ф202010">#REF!</definedName>
    <definedName name="_Ф202011">#REF!</definedName>
    <definedName name="_Ф202012">#REF!</definedName>
    <definedName name="_Ф203000">#REF!</definedName>
    <definedName name="_Ф203010">#REF!</definedName>
    <definedName name="_Ф203011">#REF!</definedName>
    <definedName name="_Ф203012">#REF!</definedName>
    <definedName name="_Ф204000">#REF!</definedName>
    <definedName name="_Ф205000">#REF!</definedName>
    <definedName name="_Ф206000">#REF!</definedName>
    <definedName name="_Ф206001">#REF!</definedName>
    <definedName name="_Ф206002">#REF!</definedName>
    <definedName name="_xlnm._FilterDatabase" localSheetId="1" hidden="1">Видатки!$B$6:$B$89</definedName>
    <definedName name="_xlnm._FilterDatabase" localSheetId="0" hidden="1">Доходи!#REF!</definedName>
    <definedName name="В68">#REF!</definedName>
    <definedName name="вс">#REF!</definedName>
    <definedName name="_xlnm.Print_Titles" localSheetId="1">Видатки!$3:$5</definedName>
    <definedName name="_xlnm.Print_Titles" localSheetId="0">Доходи!$7:$9</definedName>
    <definedName name="_xlnm.Print_Area" localSheetId="1">Видатки!$A$1:$R$91</definedName>
    <definedName name="_xlnm.Print_Area" localSheetId="0">Доходи!$A$1:$R$88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6" l="1"/>
  <c r="G26" i="6"/>
  <c r="H26" i="6"/>
  <c r="I26" i="6"/>
  <c r="O26" i="6"/>
  <c r="P26" i="6"/>
  <c r="Q26" i="6"/>
  <c r="R26" i="6"/>
  <c r="G69" i="5"/>
  <c r="H69" i="5"/>
  <c r="I69" i="5"/>
  <c r="J69" i="5"/>
  <c r="G71" i="5"/>
  <c r="H71" i="5"/>
  <c r="I71" i="5"/>
  <c r="J71" i="5"/>
  <c r="J82" i="6"/>
  <c r="E59" i="5"/>
  <c r="F59" i="5"/>
  <c r="D59" i="5"/>
  <c r="O71" i="5"/>
  <c r="P71" i="5"/>
  <c r="Q71" i="5" s="1"/>
  <c r="O69" i="5"/>
  <c r="P69" i="5"/>
  <c r="D15" i="5"/>
  <c r="E15" i="5"/>
  <c r="F15" i="5"/>
  <c r="C42" i="6"/>
  <c r="D42" i="6"/>
  <c r="E42" i="6"/>
  <c r="I42" i="6" s="1"/>
  <c r="L59" i="5"/>
  <c r="K59" i="5"/>
  <c r="P79" i="5"/>
  <c r="O79" i="5"/>
  <c r="N79" i="5"/>
  <c r="M79" i="5"/>
  <c r="J79" i="5"/>
  <c r="I79" i="5"/>
  <c r="H79" i="5"/>
  <c r="G79" i="5"/>
  <c r="L7" i="6"/>
  <c r="L8" i="6"/>
  <c r="L9" i="6"/>
  <c r="L10" i="6"/>
  <c r="O75" i="5"/>
  <c r="P75" i="5"/>
  <c r="R75" i="5" s="1"/>
  <c r="G75" i="5"/>
  <c r="H75" i="5"/>
  <c r="I75" i="5"/>
  <c r="J75" i="5"/>
  <c r="G39" i="5"/>
  <c r="H39" i="5"/>
  <c r="I39" i="5"/>
  <c r="J39" i="5"/>
  <c r="F19" i="6"/>
  <c r="G19" i="6"/>
  <c r="H19" i="6"/>
  <c r="O77" i="5"/>
  <c r="P77" i="5"/>
  <c r="H77" i="5"/>
  <c r="I77" i="5"/>
  <c r="J77" i="5"/>
  <c r="G76" i="5"/>
  <c r="G77" i="5"/>
  <c r="G56" i="5"/>
  <c r="G57" i="5"/>
  <c r="G58" i="5"/>
  <c r="D26" i="5"/>
  <c r="E26" i="5"/>
  <c r="G26" i="5"/>
  <c r="F26" i="5"/>
  <c r="F47" i="6"/>
  <c r="G47" i="6"/>
  <c r="H47" i="6"/>
  <c r="I47" i="6"/>
  <c r="L47" i="6"/>
  <c r="M47" i="6"/>
  <c r="O47" i="6"/>
  <c r="R47" i="6" s="1"/>
  <c r="P47" i="6"/>
  <c r="M63" i="5"/>
  <c r="N63" i="5"/>
  <c r="M64" i="5"/>
  <c r="N64" i="5"/>
  <c r="M65" i="5"/>
  <c r="N65" i="5"/>
  <c r="M66" i="5"/>
  <c r="N66" i="5"/>
  <c r="M67" i="5"/>
  <c r="N67" i="5"/>
  <c r="M68" i="5"/>
  <c r="N68" i="5"/>
  <c r="M70" i="5"/>
  <c r="N70" i="5"/>
  <c r="M72" i="5"/>
  <c r="N72" i="5"/>
  <c r="M73" i="5"/>
  <c r="N73" i="5"/>
  <c r="M74" i="5"/>
  <c r="N74" i="5"/>
  <c r="M76" i="5"/>
  <c r="N76" i="5"/>
  <c r="M62" i="5"/>
  <c r="N62" i="5"/>
  <c r="G67" i="5"/>
  <c r="H67" i="5"/>
  <c r="I67" i="5"/>
  <c r="J67" i="5"/>
  <c r="G68" i="5"/>
  <c r="H68" i="5"/>
  <c r="I68" i="5"/>
  <c r="J68" i="5"/>
  <c r="G70" i="5"/>
  <c r="H70" i="5"/>
  <c r="I70" i="5"/>
  <c r="J70" i="5"/>
  <c r="G65" i="5"/>
  <c r="H65" i="5"/>
  <c r="I65" i="5"/>
  <c r="J65" i="5"/>
  <c r="O68" i="5"/>
  <c r="P68" i="5"/>
  <c r="O67" i="5"/>
  <c r="P67" i="5"/>
  <c r="O65" i="5"/>
  <c r="P65" i="5"/>
  <c r="G61" i="5"/>
  <c r="H61" i="5"/>
  <c r="I61" i="5"/>
  <c r="J61" i="5"/>
  <c r="G62" i="5"/>
  <c r="H62" i="5"/>
  <c r="I62" i="5"/>
  <c r="J62" i="5"/>
  <c r="G63" i="5"/>
  <c r="H63" i="5"/>
  <c r="I63" i="5"/>
  <c r="J63" i="5"/>
  <c r="G64" i="5"/>
  <c r="H64" i="5"/>
  <c r="I64" i="5"/>
  <c r="J64" i="5"/>
  <c r="G66" i="5"/>
  <c r="H66" i="5"/>
  <c r="I66" i="5"/>
  <c r="J66" i="5"/>
  <c r="O62" i="5"/>
  <c r="P62" i="5"/>
  <c r="O63" i="5"/>
  <c r="P63" i="5"/>
  <c r="O64" i="5"/>
  <c r="R64" i="5" s="1"/>
  <c r="P64" i="5"/>
  <c r="O66" i="5"/>
  <c r="P66" i="5"/>
  <c r="O74" i="5"/>
  <c r="P74" i="5"/>
  <c r="G74" i="5"/>
  <c r="H74" i="5"/>
  <c r="I74" i="5"/>
  <c r="J74" i="5"/>
  <c r="E55" i="5"/>
  <c r="E54" i="5" s="1"/>
  <c r="F55" i="5"/>
  <c r="D55" i="5"/>
  <c r="M78" i="5"/>
  <c r="N78" i="5"/>
  <c r="G72" i="5"/>
  <c r="H72" i="5"/>
  <c r="I72" i="5"/>
  <c r="J72" i="5"/>
  <c r="O72" i="5"/>
  <c r="P72" i="5"/>
  <c r="O78" i="5"/>
  <c r="P78" i="5"/>
  <c r="Q78" i="5" s="1"/>
  <c r="G78" i="5"/>
  <c r="H78" i="5"/>
  <c r="I78" i="5"/>
  <c r="J78" i="5"/>
  <c r="L27" i="6"/>
  <c r="M27" i="6"/>
  <c r="I27" i="6"/>
  <c r="F27" i="6"/>
  <c r="G27" i="6"/>
  <c r="H27" i="6"/>
  <c r="O27" i="6"/>
  <c r="P27" i="6"/>
  <c r="F29" i="6"/>
  <c r="G29" i="6"/>
  <c r="H29" i="6"/>
  <c r="I29" i="6"/>
  <c r="F30" i="6"/>
  <c r="G30" i="6"/>
  <c r="H30" i="6"/>
  <c r="I30" i="6"/>
  <c r="L30" i="6"/>
  <c r="M30" i="6"/>
  <c r="L29" i="6"/>
  <c r="M29" i="6"/>
  <c r="P41" i="6"/>
  <c r="K12" i="6"/>
  <c r="J12" i="6"/>
  <c r="O29" i="6"/>
  <c r="P29" i="6"/>
  <c r="R29" i="6" s="1"/>
  <c r="O30" i="6"/>
  <c r="Q30" i="6" s="1"/>
  <c r="P30" i="6"/>
  <c r="O39" i="5"/>
  <c r="P39" i="5"/>
  <c r="D82" i="6"/>
  <c r="E82" i="6"/>
  <c r="C82" i="6"/>
  <c r="O82" i="6" s="1"/>
  <c r="D6" i="6"/>
  <c r="E6" i="6"/>
  <c r="H6" i="6" s="1"/>
  <c r="C6" i="6"/>
  <c r="K6" i="6"/>
  <c r="M6" i="6" s="1"/>
  <c r="J6" i="6"/>
  <c r="G73" i="5"/>
  <c r="H73" i="5"/>
  <c r="I73" i="5"/>
  <c r="J73" i="5"/>
  <c r="H76" i="5"/>
  <c r="I76" i="5"/>
  <c r="J76" i="5"/>
  <c r="O70" i="5"/>
  <c r="P70" i="5"/>
  <c r="F11" i="6"/>
  <c r="F7" i="6"/>
  <c r="F8" i="6"/>
  <c r="F9" i="6"/>
  <c r="F10" i="6"/>
  <c r="O33" i="5"/>
  <c r="P33" i="5"/>
  <c r="E31" i="5"/>
  <c r="F31" i="5"/>
  <c r="D31" i="5"/>
  <c r="O34" i="5"/>
  <c r="R34" i="5" s="1"/>
  <c r="P34" i="5"/>
  <c r="D12" i="6"/>
  <c r="D49" i="6" s="1"/>
  <c r="D52" i="6" s="1"/>
  <c r="D89" i="6" s="1"/>
  <c r="D34" i="6"/>
  <c r="E21" i="5"/>
  <c r="C34" i="6"/>
  <c r="C49" i="6" s="1"/>
  <c r="C12" i="6"/>
  <c r="O12" i="6"/>
  <c r="L31" i="5"/>
  <c r="M33" i="5"/>
  <c r="N33" i="5"/>
  <c r="K31" i="5"/>
  <c r="F36" i="6"/>
  <c r="G36" i="6"/>
  <c r="H36" i="6"/>
  <c r="I36" i="6"/>
  <c r="L36" i="6"/>
  <c r="L37" i="6"/>
  <c r="L38" i="6"/>
  <c r="L39" i="6"/>
  <c r="L40" i="6"/>
  <c r="L41" i="6"/>
  <c r="H58" i="5"/>
  <c r="I58" i="5"/>
  <c r="J58" i="5"/>
  <c r="M58" i="5"/>
  <c r="N58" i="5"/>
  <c r="O58" i="5"/>
  <c r="P58" i="5"/>
  <c r="O73" i="5"/>
  <c r="Q73" i="5" s="1"/>
  <c r="P73" i="5"/>
  <c r="O76" i="5"/>
  <c r="P76" i="5"/>
  <c r="M36" i="6"/>
  <c r="P36" i="6"/>
  <c r="R36" i="6" s="1"/>
  <c r="O36" i="6"/>
  <c r="E43" i="5"/>
  <c r="H43" i="5" s="1"/>
  <c r="D21" i="5"/>
  <c r="F21" i="5"/>
  <c r="I21" i="5" s="1"/>
  <c r="P20" i="6"/>
  <c r="G34" i="5"/>
  <c r="I34" i="5"/>
  <c r="L17" i="6"/>
  <c r="L18" i="6"/>
  <c r="L19" i="6"/>
  <c r="L20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5" i="6"/>
  <c r="M86" i="6"/>
  <c r="M87" i="6"/>
  <c r="M88" i="6"/>
  <c r="M50" i="6"/>
  <c r="M51" i="6"/>
  <c r="M7" i="6"/>
  <c r="M8" i="6"/>
  <c r="M9" i="6"/>
  <c r="M10" i="6"/>
  <c r="M11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8" i="6"/>
  <c r="M31" i="6"/>
  <c r="M32" i="6"/>
  <c r="M33" i="6"/>
  <c r="M35" i="6"/>
  <c r="M37" i="6"/>
  <c r="M38" i="6"/>
  <c r="M39" i="6"/>
  <c r="M40" i="6"/>
  <c r="M41" i="6"/>
  <c r="M43" i="6"/>
  <c r="M44" i="6"/>
  <c r="M45" i="6"/>
  <c r="M46" i="6"/>
  <c r="M48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3" i="6"/>
  <c r="I84" i="6"/>
  <c r="I85" i="6"/>
  <c r="I86" i="6"/>
  <c r="I87" i="6"/>
  <c r="I88" i="6"/>
  <c r="I50" i="6"/>
  <c r="I51" i="6"/>
  <c r="I7" i="6"/>
  <c r="I8" i="6"/>
  <c r="I9" i="6"/>
  <c r="I10" i="6"/>
  <c r="I11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8" i="6"/>
  <c r="I31" i="6"/>
  <c r="I32" i="6"/>
  <c r="I33" i="6"/>
  <c r="I35" i="6"/>
  <c r="I37" i="6"/>
  <c r="I38" i="6"/>
  <c r="I39" i="6"/>
  <c r="I40" i="6"/>
  <c r="I41" i="6"/>
  <c r="I43" i="6"/>
  <c r="I44" i="6"/>
  <c r="I45" i="6"/>
  <c r="I46" i="6"/>
  <c r="I48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3" i="6"/>
  <c r="G84" i="6"/>
  <c r="G85" i="6"/>
  <c r="G86" i="6"/>
  <c r="G87" i="6"/>
  <c r="G88" i="6"/>
  <c r="G50" i="6"/>
  <c r="G51" i="6"/>
  <c r="G7" i="6"/>
  <c r="G8" i="6"/>
  <c r="G9" i="6"/>
  <c r="G10" i="6"/>
  <c r="G11" i="6"/>
  <c r="G13" i="6"/>
  <c r="G14" i="6"/>
  <c r="G15" i="6"/>
  <c r="G16" i="6"/>
  <c r="G17" i="6"/>
  <c r="G18" i="6"/>
  <c r="G20" i="6"/>
  <c r="G21" i="6"/>
  <c r="G22" i="6"/>
  <c r="G23" i="6"/>
  <c r="G24" i="6"/>
  <c r="G25" i="6"/>
  <c r="G28" i="6"/>
  <c r="G31" i="6"/>
  <c r="G32" i="6"/>
  <c r="G33" i="6"/>
  <c r="G35" i="6"/>
  <c r="G37" i="6"/>
  <c r="G38" i="6"/>
  <c r="G39" i="6"/>
  <c r="G40" i="6"/>
  <c r="G41" i="6"/>
  <c r="G43" i="6"/>
  <c r="G44" i="6"/>
  <c r="G45" i="6"/>
  <c r="G46" i="6"/>
  <c r="G48" i="6"/>
  <c r="O39" i="6"/>
  <c r="P39" i="6"/>
  <c r="O40" i="6"/>
  <c r="P40" i="6"/>
  <c r="O41" i="6"/>
  <c r="N56" i="5"/>
  <c r="N57" i="5"/>
  <c r="N60" i="5"/>
  <c r="N61" i="5"/>
  <c r="N12" i="5"/>
  <c r="N13" i="5"/>
  <c r="N14" i="5"/>
  <c r="N16" i="5"/>
  <c r="N17" i="5"/>
  <c r="N18" i="5"/>
  <c r="N19" i="5"/>
  <c r="N20" i="5"/>
  <c r="N22" i="5"/>
  <c r="N23" i="5"/>
  <c r="N24" i="5"/>
  <c r="N25" i="5"/>
  <c r="N27" i="5"/>
  <c r="N28" i="5"/>
  <c r="N29" i="5"/>
  <c r="N30" i="5"/>
  <c r="N32" i="5"/>
  <c r="N34" i="5"/>
  <c r="N36" i="5"/>
  <c r="N38" i="5"/>
  <c r="N40" i="5"/>
  <c r="N41" i="5"/>
  <c r="N42" i="5"/>
  <c r="N44" i="5"/>
  <c r="N45" i="5"/>
  <c r="N46" i="5"/>
  <c r="N47" i="5"/>
  <c r="N48" i="5"/>
  <c r="N49" i="5"/>
  <c r="N51" i="5"/>
  <c r="J56" i="5"/>
  <c r="J57" i="5"/>
  <c r="J60" i="5"/>
  <c r="J12" i="5"/>
  <c r="J13" i="5"/>
  <c r="J14" i="5"/>
  <c r="J16" i="5"/>
  <c r="J17" i="5"/>
  <c r="J18" i="5"/>
  <c r="J19" i="5"/>
  <c r="J20" i="5"/>
  <c r="J22" i="5"/>
  <c r="J23" i="5"/>
  <c r="J24" i="5"/>
  <c r="J25" i="5"/>
  <c r="J27" i="5"/>
  <c r="J28" i="5"/>
  <c r="J29" i="5"/>
  <c r="J30" i="5"/>
  <c r="J32" i="5"/>
  <c r="J34" i="5"/>
  <c r="J36" i="5"/>
  <c r="J38" i="5"/>
  <c r="J40" i="5"/>
  <c r="J41" i="5"/>
  <c r="J42" i="5"/>
  <c r="J44" i="5"/>
  <c r="J45" i="5"/>
  <c r="J46" i="5"/>
  <c r="J47" i="5"/>
  <c r="J48" i="5"/>
  <c r="J49" i="5"/>
  <c r="J51" i="5"/>
  <c r="H56" i="5"/>
  <c r="H57" i="5"/>
  <c r="H60" i="5"/>
  <c r="H81" i="5"/>
  <c r="H82" i="5"/>
  <c r="H83" i="5"/>
  <c r="H84" i="5"/>
  <c r="H86" i="5"/>
  <c r="H22" i="5"/>
  <c r="H23" i="5"/>
  <c r="H24" i="5"/>
  <c r="H25" i="5"/>
  <c r="H27" i="5"/>
  <c r="H28" i="5"/>
  <c r="H29" i="5"/>
  <c r="H30" i="5"/>
  <c r="H32" i="5"/>
  <c r="H34" i="5"/>
  <c r="H36" i="5"/>
  <c r="H38" i="5"/>
  <c r="H40" i="5"/>
  <c r="H41" i="5"/>
  <c r="H42" i="5"/>
  <c r="H44" i="5"/>
  <c r="H45" i="5"/>
  <c r="H46" i="5"/>
  <c r="H47" i="5"/>
  <c r="H48" i="5"/>
  <c r="H49" i="5"/>
  <c r="H51" i="5"/>
  <c r="H12" i="5"/>
  <c r="H13" i="5"/>
  <c r="H14" i="5"/>
  <c r="H16" i="5"/>
  <c r="H17" i="5"/>
  <c r="H18" i="5"/>
  <c r="H19" i="5"/>
  <c r="H20" i="5"/>
  <c r="L15" i="5"/>
  <c r="M15" i="5" s="1"/>
  <c r="K15" i="5"/>
  <c r="P48" i="6"/>
  <c r="G45" i="5"/>
  <c r="G46" i="5"/>
  <c r="G47" i="5"/>
  <c r="G48" i="5"/>
  <c r="O25" i="5"/>
  <c r="Q25" i="5" s="1"/>
  <c r="P25" i="5"/>
  <c r="M12" i="5"/>
  <c r="M13" i="5"/>
  <c r="M14" i="5"/>
  <c r="F22" i="6"/>
  <c r="H22" i="6"/>
  <c r="P22" i="6"/>
  <c r="I25" i="5"/>
  <c r="M60" i="5"/>
  <c r="O60" i="5"/>
  <c r="P60" i="5"/>
  <c r="I60" i="5"/>
  <c r="G60" i="5"/>
  <c r="O30" i="5"/>
  <c r="P30" i="5"/>
  <c r="R30" i="5"/>
  <c r="L21" i="6"/>
  <c r="H41" i="6"/>
  <c r="F41" i="6"/>
  <c r="H39" i="6"/>
  <c r="F39" i="6"/>
  <c r="M34" i="5"/>
  <c r="G30" i="5"/>
  <c r="I30" i="5"/>
  <c r="G25" i="5"/>
  <c r="K34" i="6"/>
  <c r="J34" i="6"/>
  <c r="K50" i="5"/>
  <c r="L50" i="5"/>
  <c r="F20" i="6"/>
  <c r="H20" i="6"/>
  <c r="O61" i="5"/>
  <c r="Q61" i="5" s="1"/>
  <c r="P61" i="5"/>
  <c r="M61" i="5"/>
  <c r="L44" i="6"/>
  <c r="O14" i="5"/>
  <c r="P14" i="5"/>
  <c r="P21" i="6"/>
  <c r="L11" i="6"/>
  <c r="E34" i="6"/>
  <c r="G34" i="6" s="1"/>
  <c r="P47" i="5"/>
  <c r="L55" i="5"/>
  <c r="L54" i="5" s="1"/>
  <c r="K55" i="5"/>
  <c r="M47" i="5"/>
  <c r="M48" i="5"/>
  <c r="M36" i="5"/>
  <c r="M32" i="5"/>
  <c r="M51" i="5"/>
  <c r="M44" i="5"/>
  <c r="M45" i="5"/>
  <c r="M46" i="5"/>
  <c r="G49" i="5"/>
  <c r="I49" i="5"/>
  <c r="E50" i="5"/>
  <c r="F50" i="5"/>
  <c r="J50" i="5" s="1"/>
  <c r="D50" i="5"/>
  <c r="M56" i="5"/>
  <c r="M57" i="5"/>
  <c r="I32" i="5"/>
  <c r="G32" i="5"/>
  <c r="L22" i="6"/>
  <c r="L23" i="6"/>
  <c r="L50" i="6"/>
  <c r="L51" i="6"/>
  <c r="L48" i="6"/>
  <c r="L13" i="6"/>
  <c r="L14" i="6"/>
  <c r="L15" i="6"/>
  <c r="F28" i="6"/>
  <c r="H28" i="6"/>
  <c r="L28" i="6"/>
  <c r="O28" i="6"/>
  <c r="P28" i="6"/>
  <c r="L43" i="5"/>
  <c r="G12" i="5"/>
  <c r="G13" i="5"/>
  <c r="L26" i="5"/>
  <c r="K26" i="5"/>
  <c r="K10" i="5" s="1"/>
  <c r="L21" i="5"/>
  <c r="K21" i="5"/>
  <c r="E11" i="5"/>
  <c r="F35" i="6"/>
  <c r="F37" i="6"/>
  <c r="F38" i="6"/>
  <c r="F40" i="6"/>
  <c r="F43" i="6"/>
  <c r="F44" i="6"/>
  <c r="F45" i="6"/>
  <c r="F46" i="6"/>
  <c r="F48" i="6"/>
  <c r="K42" i="6"/>
  <c r="J42" i="6"/>
  <c r="L37" i="5"/>
  <c r="K43" i="5"/>
  <c r="N43" i="5" s="1"/>
  <c r="K37" i="5"/>
  <c r="L11" i="5"/>
  <c r="P11" i="5" s="1"/>
  <c r="K11" i="5"/>
  <c r="K82" i="6"/>
  <c r="F11" i="5"/>
  <c r="F37" i="5"/>
  <c r="E37" i="5"/>
  <c r="G37" i="5" s="1"/>
  <c r="F43" i="5"/>
  <c r="O49" i="5"/>
  <c r="P49" i="5"/>
  <c r="R49" i="5" s="1"/>
  <c r="M49" i="5"/>
  <c r="O48" i="6"/>
  <c r="R48" i="6"/>
  <c r="H48" i="6"/>
  <c r="P51" i="6"/>
  <c r="O51" i="6"/>
  <c r="P50" i="6"/>
  <c r="O50" i="6"/>
  <c r="L45" i="6"/>
  <c r="L35" i="6"/>
  <c r="H8" i="6"/>
  <c r="H9" i="6"/>
  <c r="H35" i="6"/>
  <c r="H44" i="6"/>
  <c r="H45" i="6"/>
  <c r="F24" i="6"/>
  <c r="H24" i="6"/>
  <c r="F25" i="6"/>
  <c r="H25" i="6"/>
  <c r="F14" i="6"/>
  <c r="H14" i="6"/>
  <c r="F15" i="6"/>
  <c r="H15" i="6"/>
  <c r="F16" i="6"/>
  <c r="H16" i="6"/>
  <c r="F17" i="6"/>
  <c r="H17" i="6"/>
  <c r="F18" i="6"/>
  <c r="H18" i="6"/>
  <c r="P35" i="6"/>
  <c r="O35" i="6"/>
  <c r="P44" i="6"/>
  <c r="O44" i="6"/>
  <c r="P45" i="6"/>
  <c r="Q45" i="6"/>
  <c r="O45" i="6"/>
  <c r="P46" i="6"/>
  <c r="O46" i="6"/>
  <c r="O14" i="6"/>
  <c r="Q14" i="6"/>
  <c r="P14" i="6"/>
  <c r="O15" i="6"/>
  <c r="P15" i="6"/>
  <c r="Q15" i="6" s="1"/>
  <c r="O16" i="6"/>
  <c r="P16" i="6"/>
  <c r="Q16" i="6" s="1"/>
  <c r="O17" i="6"/>
  <c r="P17" i="6"/>
  <c r="O18" i="6"/>
  <c r="R18" i="6"/>
  <c r="P18" i="6"/>
  <c r="O19" i="6"/>
  <c r="P19" i="6"/>
  <c r="Q19" i="6" s="1"/>
  <c r="O20" i="6"/>
  <c r="R20" i="6" s="1"/>
  <c r="O21" i="6"/>
  <c r="O22" i="6"/>
  <c r="Q22" i="6" s="1"/>
  <c r="O23" i="6"/>
  <c r="P23" i="6"/>
  <c r="O24" i="6"/>
  <c r="P24" i="6"/>
  <c r="O25" i="6"/>
  <c r="P25" i="6"/>
  <c r="Q25" i="6" s="1"/>
  <c r="O8" i="6"/>
  <c r="P8" i="6"/>
  <c r="R8" i="6" s="1"/>
  <c r="O9" i="6"/>
  <c r="R9" i="6"/>
  <c r="P9" i="6"/>
  <c r="L24" i="6"/>
  <c r="L25" i="6"/>
  <c r="F21" i="6"/>
  <c r="H21" i="6"/>
  <c r="E12" i="6"/>
  <c r="P12" i="6" s="1"/>
  <c r="P17" i="5"/>
  <c r="O17" i="5"/>
  <c r="P42" i="5"/>
  <c r="O42" i="5"/>
  <c r="P45" i="5"/>
  <c r="Q45" i="5" s="1"/>
  <c r="O45" i="5"/>
  <c r="P46" i="5"/>
  <c r="R46" i="5" s="1"/>
  <c r="O46" i="5"/>
  <c r="D43" i="5"/>
  <c r="O43" i="5" s="1"/>
  <c r="F13" i="6"/>
  <c r="F23" i="6"/>
  <c r="F31" i="6"/>
  <c r="F32" i="6"/>
  <c r="F33" i="6"/>
  <c r="F50" i="6"/>
  <c r="F51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3" i="6"/>
  <c r="F84" i="6"/>
  <c r="F85" i="6"/>
  <c r="F86" i="6"/>
  <c r="F87" i="6"/>
  <c r="F88" i="6"/>
  <c r="G16" i="5"/>
  <c r="G17" i="5"/>
  <c r="G18" i="5"/>
  <c r="G19" i="5"/>
  <c r="G20" i="5"/>
  <c r="G22" i="5"/>
  <c r="G23" i="5"/>
  <c r="G24" i="5"/>
  <c r="G27" i="5"/>
  <c r="G28" i="5"/>
  <c r="G29" i="5"/>
  <c r="G36" i="5"/>
  <c r="G38" i="5"/>
  <c r="G40" i="5"/>
  <c r="G41" i="5"/>
  <c r="G42" i="5"/>
  <c r="G44" i="5"/>
  <c r="G51" i="5"/>
  <c r="O7" i="6"/>
  <c r="P7" i="6"/>
  <c r="O10" i="6"/>
  <c r="P10" i="6"/>
  <c r="O11" i="6"/>
  <c r="P11" i="6"/>
  <c r="Q11" i="6" s="1"/>
  <c r="O13" i="6"/>
  <c r="P13" i="6"/>
  <c r="O31" i="6"/>
  <c r="P31" i="6"/>
  <c r="O32" i="6"/>
  <c r="P32" i="6"/>
  <c r="Q32" i="6" s="1"/>
  <c r="O33" i="6"/>
  <c r="Q33" i="6" s="1"/>
  <c r="P33" i="6"/>
  <c r="O37" i="6"/>
  <c r="P37" i="6"/>
  <c r="O38" i="6"/>
  <c r="P38" i="6"/>
  <c r="O43" i="6"/>
  <c r="P43" i="6"/>
  <c r="R43" i="6" s="1"/>
  <c r="H43" i="6"/>
  <c r="L43" i="6"/>
  <c r="L88" i="6"/>
  <c r="L87" i="6"/>
  <c r="L86" i="6"/>
  <c r="L85" i="6"/>
  <c r="L46" i="6"/>
  <c r="D37" i="5"/>
  <c r="I37" i="5" s="1"/>
  <c r="I23" i="5"/>
  <c r="I22" i="5"/>
  <c r="P23" i="5"/>
  <c r="O23" i="5"/>
  <c r="P22" i="5"/>
  <c r="O22" i="5"/>
  <c r="P24" i="5"/>
  <c r="O24" i="5"/>
  <c r="Q24" i="5" s="1"/>
  <c r="H7" i="6"/>
  <c r="D11" i="5"/>
  <c r="L16" i="6"/>
  <c r="O53" i="6"/>
  <c r="P53" i="6"/>
  <c r="O54" i="6"/>
  <c r="P54" i="6"/>
  <c r="Q54" i="6"/>
  <c r="O55" i="6"/>
  <c r="O56" i="6"/>
  <c r="P56" i="6"/>
  <c r="O57" i="6"/>
  <c r="P57" i="6"/>
  <c r="Q57" i="6" s="1"/>
  <c r="R57" i="6"/>
  <c r="O58" i="6"/>
  <c r="Q58" i="6" s="1"/>
  <c r="O59" i="6"/>
  <c r="O60" i="6"/>
  <c r="P60" i="6"/>
  <c r="R60" i="6" s="1"/>
  <c r="O61" i="6"/>
  <c r="P61" i="6"/>
  <c r="O62" i="6"/>
  <c r="P62" i="6"/>
  <c r="R62" i="6" s="1"/>
  <c r="O63" i="6"/>
  <c r="P63" i="6"/>
  <c r="Q63" i="6" s="1"/>
  <c r="O64" i="6"/>
  <c r="P64" i="6"/>
  <c r="Q64" i="6" s="1"/>
  <c r="O65" i="6"/>
  <c r="P65" i="6"/>
  <c r="Q65" i="6" s="1"/>
  <c r="O66" i="6"/>
  <c r="Q66" i="6" s="1"/>
  <c r="P66" i="6"/>
  <c r="O67" i="6"/>
  <c r="P67" i="6"/>
  <c r="R67" i="6" s="1"/>
  <c r="O68" i="6"/>
  <c r="O69" i="6"/>
  <c r="R69" i="6" s="1"/>
  <c r="O70" i="6"/>
  <c r="R70" i="6"/>
  <c r="P70" i="6"/>
  <c r="Q70" i="6" s="1"/>
  <c r="O71" i="6"/>
  <c r="P71" i="6"/>
  <c r="R71" i="6" s="1"/>
  <c r="O72" i="6"/>
  <c r="R72" i="6" s="1"/>
  <c r="P72" i="6"/>
  <c r="O73" i="6"/>
  <c r="P73" i="6"/>
  <c r="R73" i="6"/>
  <c r="O74" i="6"/>
  <c r="O75" i="6"/>
  <c r="O76" i="6"/>
  <c r="P76" i="6"/>
  <c r="R76" i="6" s="1"/>
  <c r="O77" i="6"/>
  <c r="P77" i="6"/>
  <c r="Q77" i="6" s="1"/>
  <c r="R77" i="6"/>
  <c r="O78" i="6"/>
  <c r="Q78" i="6" s="1"/>
  <c r="P78" i="6"/>
  <c r="R78" i="6" s="1"/>
  <c r="O79" i="6"/>
  <c r="P79" i="6"/>
  <c r="O80" i="6"/>
  <c r="P80" i="6"/>
  <c r="O81" i="6"/>
  <c r="O83" i="6"/>
  <c r="P83" i="6"/>
  <c r="O84" i="6"/>
  <c r="P84" i="6"/>
  <c r="O85" i="6"/>
  <c r="P85" i="6"/>
  <c r="R85" i="6"/>
  <c r="O86" i="6"/>
  <c r="P86" i="6"/>
  <c r="Q86" i="6" s="1"/>
  <c r="O87" i="6"/>
  <c r="P87" i="6"/>
  <c r="O88" i="6"/>
  <c r="P88" i="6"/>
  <c r="H37" i="6"/>
  <c r="H38" i="6"/>
  <c r="H40" i="6"/>
  <c r="H46" i="6"/>
  <c r="H23" i="6"/>
  <c r="N23" i="6"/>
  <c r="I27" i="5"/>
  <c r="F85" i="5"/>
  <c r="J85" i="5"/>
  <c r="P55" i="6"/>
  <c r="Q55" i="6"/>
  <c r="P68" i="6"/>
  <c r="Q68" i="6" s="1"/>
  <c r="R68" i="6"/>
  <c r="O57" i="5"/>
  <c r="P57" i="5"/>
  <c r="H10" i="6"/>
  <c r="H11" i="6"/>
  <c r="H13" i="6"/>
  <c r="H31" i="6"/>
  <c r="H32" i="6"/>
  <c r="H33" i="6"/>
  <c r="H50" i="6"/>
  <c r="H51" i="6"/>
  <c r="H53" i="6"/>
  <c r="H54" i="6"/>
  <c r="H55" i="6"/>
  <c r="H56" i="6"/>
  <c r="H57" i="6"/>
  <c r="H59" i="6"/>
  <c r="H60" i="6"/>
  <c r="H61" i="6"/>
  <c r="H63" i="6"/>
  <c r="H64" i="6"/>
  <c r="H65" i="6"/>
  <c r="H66" i="6"/>
  <c r="H67" i="6"/>
  <c r="H69" i="6"/>
  <c r="H70" i="6"/>
  <c r="H71" i="6"/>
  <c r="H72" i="6"/>
  <c r="H73" i="6"/>
  <c r="H75" i="6"/>
  <c r="H76" i="6"/>
  <c r="H77" i="6"/>
  <c r="H78" i="6"/>
  <c r="H79" i="6"/>
  <c r="H80" i="6"/>
  <c r="H84" i="6"/>
  <c r="H85" i="6"/>
  <c r="H86" i="6"/>
  <c r="H87" i="6"/>
  <c r="H88" i="6"/>
  <c r="N13" i="6"/>
  <c r="O27" i="5"/>
  <c r="P27" i="5"/>
  <c r="M27" i="5"/>
  <c r="O82" i="5"/>
  <c r="P82" i="5"/>
  <c r="R82" i="5" s="1"/>
  <c r="O83" i="5"/>
  <c r="P83" i="5"/>
  <c r="R83" i="5"/>
  <c r="O84" i="5"/>
  <c r="P84" i="5"/>
  <c r="Q84" i="5"/>
  <c r="K85" i="5"/>
  <c r="O85" i="5"/>
  <c r="L85" i="5"/>
  <c r="P85" i="5" s="1"/>
  <c r="O86" i="5"/>
  <c r="P86" i="5"/>
  <c r="P81" i="5"/>
  <c r="O81" i="5"/>
  <c r="R81" i="5" s="1"/>
  <c r="M84" i="5"/>
  <c r="N84" i="5"/>
  <c r="N83" i="5"/>
  <c r="M83" i="5"/>
  <c r="I81" i="5"/>
  <c r="J81" i="5"/>
  <c r="I82" i="5"/>
  <c r="J82" i="5"/>
  <c r="I83" i="5"/>
  <c r="J83" i="5"/>
  <c r="I84" i="5"/>
  <c r="J84" i="5"/>
  <c r="P20" i="5"/>
  <c r="R20" i="5"/>
  <c r="I12" i="5"/>
  <c r="I13" i="5"/>
  <c r="I16" i="5"/>
  <c r="I17" i="5"/>
  <c r="I18" i="5"/>
  <c r="I19" i="5"/>
  <c r="I28" i="5"/>
  <c r="I29" i="5"/>
  <c r="I36" i="5"/>
  <c r="I38" i="5"/>
  <c r="I40" i="5"/>
  <c r="I41" i="5"/>
  <c r="I42" i="5"/>
  <c r="I44" i="5"/>
  <c r="I47" i="5"/>
  <c r="I48" i="5"/>
  <c r="I86" i="5"/>
  <c r="J86" i="5"/>
  <c r="O38" i="5"/>
  <c r="R38" i="5" s="1"/>
  <c r="P38" i="5"/>
  <c r="Q38" i="5" s="1"/>
  <c r="M38" i="5"/>
  <c r="M40" i="5"/>
  <c r="M41" i="5"/>
  <c r="M42" i="5"/>
  <c r="O32" i="5"/>
  <c r="P32" i="5"/>
  <c r="Q32" i="5" s="1"/>
  <c r="M28" i="5"/>
  <c r="M29" i="5"/>
  <c r="M30" i="5"/>
  <c r="O28" i="5"/>
  <c r="P28" i="5"/>
  <c r="O29" i="5"/>
  <c r="P29" i="5"/>
  <c r="P18" i="5"/>
  <c r="Q18" i="5" s="1"/>
  <c r="O18" i="5"/>
  <c r="P19" i="5"/>
  <c r="O19" i="5"/>
  <c r="O56" i="5"/>
  <c r="P56" i="5"/>
  <c r="M86" i="5"/>
  <c r="N86" i="5"/>
  <c r="N6" i="6"/>
  <c r="N33" i="6"/>
  <c r="M16" i="5"/>
  <c r="O16" i="5"/>
  <c r="P16" i="5"/>
  <c r="O47" i="5"/>
  <c r="P40" i="5"/>
  <c r="O40" i="5"/>
  <c r="P41" i="5"/>
  <c r="Q41" i="5" s="1"/>
  <c r="O41" i="5"/>
  <c r="P36" i="5"/>
  <c r="O36" i="5"/>
  <c r="L31" i="6"/>
  <c r="L32" i="6"/>
  <c r="L33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C11" i="5"/>
  <c r="C15" i="5"/>
  <c r="C24" i="5"/>
  <c r="C21" i="5"/>
  <c r="C50" i="5"/>
  <c r="C55" i="5"/>
  <c r="C59" i="5"/>
  <c r="C85" i="5"/>
  <c r="O12" i="5"/>
  <c r="P12" i="5"/>
  <c r="P13" i="5"/>
  <c r="O13" i="5"/>
  <c r="R13" i="5"/>
  <c r="P44" i="5"/>
  <c r="O44" i="5"/>
  <c r="O48" i="5"/>
  <c r="P48" i="5"/>
  <c r="O51" i="5"/>
  <c r="P51" i="5"/>
  <c r="M19" i="5"/>
  <c r="M24" i="5"/>
  <c r="M21" i="5" s="1"/>
  <c r="C43" i="5"/>
  <c r="N50" i="6"/>
  <c r="N16" i="6"/>
  <c r="N20" i="6"/>
  <c r="N31" i="6"/>
  <c r="N32" i="6"/>
  <c r="N34" i="6"/>
  <c r="N12" i="6"/>
  <c r="N11" i="6"/>
  <c r="N10" i="6"/>
  <c r="N9" i="6"/>
  <c r="I24" i="5"/>
  <c r="H68" i="6"/>
  <c r="H62" i="6"/>
  <c r="P75" i="6"/>
  <c r="Q75" i="6" s="1"/>
  <c r="P69" i="6"/>
  <c r="P59" i="6"/>
  <c r="P58" i="6"/>
  <c r="H58" i="6"/>
  <c r="P74" i="6"/>
  <c r="Q74" i="6" s="1"/>
  <c r="H74" i="6"/>
  <c r="H81" i="6"/>
  <c r="P81" i="6"/>
  <c r="Q81" i="6" s="1"/>
  <c r="R81" i="6"/>
  <c r="N49" i="6"/>
  <c r="N52" i="6"/>
  <c r="I57" i="5"/>
  <c r="I56" i="5"/>
  <c r="Q73" i="6"/>
  <c r="R55" i="6"/>
  <c r="Q71" i="6"/>
  <c r="Q60" i="6"/>
  <c r="R54" i="6"/>
  <c r="R56" i="6"/>
  <c r="Q56" i="6"/>
  <c r="Q76" i="6"/>
  <c r="R63" i="6"/>
  <c r="F82" i="6"/>
  <c r="G82" i="6"/>
  <c r="Q53" i="6"/>
  <c r="R64" i="6"/>
  <c r="Q67" i="6"/>
  <c r="Q49" i="5"/>
  <c r="Q83" i="5"/>
  <c r="I43" i="5"/>
  <c r="Q28" i="6"/>
  <c r="Q17" i="6"/>
  <c r="Q50" i="6"/>
  <c r="Q46" i="5"/>
  <c r="M31" i="5"/>
  <c r="I59" i="5"/>
  <c r="D54" i="5"/>
  <c r="D53" i="5"/>
  <c r="P26" i="5"/>
  <c r="H15" i="5"/>
  <c r="Q31" i="6"/>
  <c r="P82" i="6"/>
  <c r="Q44" i="6"/>
  <c r="L34" i="6"/>
  <c r="M12" i="6"/>
  <c r="F34" i="6"/>
  <c r="R40" i="6"/>
  <c r="Q24" i="6"/>
  <c r="Q8" i="6"/>
  <c r="R7" i="6"/>
  <c r="F6" i="6"/>
  <c r="R33" i="5"/>
  <c r="Q40" i="5"/>
  <c r="M11" i="5"/>
  <c r="L35" i="5"/>
  <c r="N21" i="5"/>
  <c r="R58" i="5"/>
  <c r="R51" i="5"/>
  <c r="Q28" i="5"/>
  <c r="R14" i="5"/>
  <c r="N50" i="5"/>
  <c r="R70" i="5"/>
  <c r="Q62" i="5"/>
  <c r="I26" i="5"/>
  <c r="R39" i="5"/>
  <c r="Q51" i="5"/>
  <c r="Q77" i="5"/>
  <c r="G15" i="5"/>
  <c r="Q74" i="5"/>
  <c r="R71" i="5"/>
  <c r="Q27" i="5"/>
  <c r="Q69" i="5"/>
  <c r="Q47" i="5"/>
  <c r="R62" i="5"/>
  <c r="N11" i="5"/>
  <c r="R84" i="5"/>
  <c r="N37" i="5"/>
  <c r="Q44" i="5"/>
  <c r="Q81" i="5"/>
  <c r="Q33" i="5"/>
  <c r="Q39" i="5"/>
  <c r="H55" i="5"/>
  <c r="Q68" i="5"/>
  <c r="N59" i="5"/>
  <c r="R69" i="5"/>
  <c r="N85" i="5"/>
  <c r="J43" i="5"/>
  <c r="M37" i="5"/>
  <c r="O55" i="5"/>
  <c r="P37" i="5"/>
  <c r="I85" i="5"/>
  <c r="M85" i="5"/>
  <c r="H85" i="5"/>
  <c r="R19" i="5"/>
  <c r="R23" i="5"/>
  <c r="J31" i="5"/>
  <c r="R74" i="5"/>
  <c r="Q67" i="5"/>
  <c r="R79" i="5"/>
  <c r="Q70" i="5"/>
  <c r="M59" i="5"/>
  <c r="I31" i="5"/>
  <c r="P43" i="5"/>
  <c r="G31" i="5"/>
  <c r="C54" i="5"/>
  <c r="C53" i="5"/>
  <c r="Q36" i="5"/>
  <c r="R27" i="5"/>
  <c r="M50" i="5"/>
  <c r="Q30" i="5"/>
  <c r="R60" i="5"/>
  <c r="H31" i="5"/>
  <c r="K54" i="5"/>
  <c r="R66" i="5"/>
  <c r="R65" i="5"/>
  <c r="R77" i="5"/>
  <c r="O59" i="5"/>
  <c r="R47" i="5"/>
  <c r="R28" i="5"/>
  <c r="C10" i="5"/>
  <c r="C52" i="5" s="1"/>
  <c r="C87" i="5" s="1"/>
  <c r="O37" i="5"/>
  <c r="Q37" i="5" s="1"/>
  <c r="R76" i="5"/>
  <c r="R68" i="5"/>
  <c r="Q65" i="5"/>
  <c r="Q66" i="5"/>
  <c r="R67" i="5"/>
  <c r="Q60" i="5"/>
  <c r="Q58" i="5"/>
  <c r="J37" i="5"/>
  <c r="R40" i="5"/>
  <c r="R36" i="5"/>
  <c r="H26" i="5"/>
  <c r="Q23" i="5"/>
  <c r="Q19" i="5"/>
  <c r="H11" i="5"/>
  <c r="R17" i="5"/>
  <c r="J15" i="5"/>
  <c r="Q17" i="5"/>
  <c r="Q13" i="5"/>
  <c r="Q14" i="5"/>
  <c r="L6" i="6"/>
  <c r="R51" i="6"/>
  <c r="Q41" i="6"/>
  <c r="R17" i="6"/>
  <c r="R38" i="6"/>
  <c r="Q37" i="6"/>
  <c r="M34" i="6"/>
  <c r="R31" i="6"/>
  <c r="K49" i="6"/>
  <c r="K52" i="6"/>
  <c r="K89" i="6" s="1"/>
  <c r="M89" i="6" s="1"/>
  <c r="L12" i="6"/>
  <c r="R24" i="6"/>
  <c r="R11" i="6"/>
  <c r="Q9" i="6"/>
  <c r="O6" i="6"/>
  <c r="Q29" i="6"/>
  <c r="Q7" i="6"/>
  <c r="R45" i="6"/>
  <c r="R35" i="6"/>
  <c r="Q36" i="6"/>
  <c r="F12" i="6"/>
  <c r="Q40" i="6"/>
  <c r="Q18" i="6"/>
  <c r="R53" i="6"/>
  <c r="Q51" i="6"/>
  <c r="R21" i="6"/>
  <c r="R13" i="6"/>
  <c r="Q10" i="6"/>
  <c r="R16" i="6"/>
  <c r="R50" i="6"/>
  <c r="Q48" i="6"/>
  <c r="R44" i="6"/>
  <c r="R41" i="6"/>
  <c r="R37" i="6"/>
  <c r="R39" i="6"/>
  <c r="Q38" i="6"/>
  <c r="Q39" i="6"/>
  <c r="Q35" i="6"/>
  <c r="R32" i="6"/>
  <c r="R28" i="6"/>
  <c r="Q20" i="6"/>
  <c r="R19" i="6"/>
  <c r="H12" i="6"/>
  <c r="G12" i="6"/>
  <c r="I12" i="6"/>
  <c r="R14" i="6"/>
  <c r="R86" i="5"/>
  <c r="Q86" i="5"/>
  <c r="Q59" i="6"/>
  <c r="R59" i="6"/>
  <c r="O42" i="6"/>
  <c r="L42" i="6"/>
  <c r="M42" i="6"/>
  <c r="P31" i="5"/>
  <c r="N31" i="5"/>
  <c r="Q21" i="6"/>
  <c r="R74" i="6"/>
  <c r="R29" i="5"/>
  <c r="Q29" i="5"/>
  <c r="R88" i="6"/>
  <c r="Q88" i="6"/>
  <c r="Q62" i="6"/>
  <c r="O11" i="5"/>
  <c r="I11" i="5"/>
  <c r="J11" i="5"/>
  <c r="D10" i="5"/>
  <c r="P21" i="5"/>
  <c r="R33" i="6"/>
  <c r="R23" i="6"/>
  <c r="Q23" i="6"/>
  <c r="F35" i="5"/>
  <c r="O50" i="5"/>
  <c r="F54" i="5"/>
  <c r="J55" i="5"/>
  <c r="G55" i="5"/>
  <c r="I55" i="5"/>
  <c r="J59" i="5"/>
  <c r="G59" i="5"/>
  <c r="H59" i="5"/>
  <c r="P59" i="5"/>
  <c r="Q13" i="6"/>
  <c r="Q79" i="5"/>
  <c r="R44" i="5"/>
  <c r="Q48" i="5"/>
  <c r="R48" i="5"/>
  <c r="R56" i="5"/>
  <c r="Q56" i="5"/>
  <c r="R57" i="5"/>
  <c r="Q57" i="5"/>
  <c r="Q79" i="6"/>
  <c r="R79" i="6"/>
  <c r="R46" i="6"/>
  <c r="Q46" i="6"/>
  <c r="O15" i="5"/>
  <c r="I15" i="5"/>
  <c r="Q72" i="5"/>
  <c r="R72" i="5"/>
  <c r="Q63" i="5"/>
  <c r="R63" i="5"/>
  <c r="R12" i="5"/>
  <c r="Q12" i="5"/>
  <c r="Q87" i="6"/>
  <c r="R87" i="6"/>
  <c r="Q61" i="6"/>
  <c r="R61" i="6"/>
  <c r="M55" i="5"/>
  <c r="N55" i="5"/>
  <c r="P55" i="5"/>
  <c r="G21" i="5"/>
  <c r="J21" i="5"/>
  <c r="H21" i="5"/>
  <c r="F10" i="5"/>
  <c r="R27" i="6"/>
  <c r="Q27" i="6"/>
  <c r="J49" i="6"/>
  <c r="R10" i="6"/>
  <c r="Q85" i="6"/>
  <c r="R66" i="6"/>
  <c r="Q16" i="5"/>
  <c r="R16" i="5"/>
  <c r="R80" i="6"/>
  <c r="Q80" i="6"/>
  <c r="R65" i="6"/>
  <c r="R22" i="5"/>
  <c r="Q22" i="5"/>
  <c r="Q42" i="5"/>
  <c r="R42" i="5"/>
  <c r="E10" i="5"/>
  <c r="G11" i="5"/>
  <c r="Q76" i="5"/>
  <c r="O31" i="5"/>
  <c r="Q64" i="5"/>
  <c r="J26" i="5"/>
  <c r="K53" i="5"/>
  <c r="O54" i="5"/>
  <c r="L49" i="6"/>
  <c r="L52" i="6" s="1"/>
  <c r="L89" i="6" s="1"/>
  <c r="I54" i="5"/>
  <c r="F53" i="5"/>
  <c r="J54" i="5"/>
  <c r="J52" i="6"/>
  <c r="M49" i="6"/>
  <c r="Q59" i="5"/>
  <c r="R59" i="5"/>
  <c r="P35" i="5"/>
  <c r="I10" i="5"/>
  <c r="F52" i="5"/>
  <c r="F80" i="5" s="1"/>
  <c r="J10" i="5"/>
  <c r="G10" i="5"/>
  <c r="H10" i="5"/>
  <c r="Q55" i="5"/>
  <c r="R55" i="5"/>
  <c r="R31" i="5"/>
  <c r="Q31" i="5"/>
  <c r="J89" i="6"/>
  <c r="M52" i="6"/>
  <c r="J53" i="5"/>
  <c r="I53" i="5"/>
  <c r="G54" i="5" l="1"/>
  <c r="E53" i="5"/>
  <c r="F87" i="5"/>
  <c r="O49" i="6"/>
  <c r="C52" i="6"/>
  <c r="H54" i="5"/>
  <c r="Q85" i="5"/>
  <c r="R85" i="5"/>
  <c r="L53" i="5"/>
  <c r="P54" i="5"/>
  <c r="N54" i="5"/>
  <c r="M54" i="5"/>
  <c r="R43" i="5"/>
  <c r="Q43" i="5"/>
  <c r="Q11" i="5"/>
  <c r="R11" i="5"/>
  <c r="Q12" i="6"/>
  <c r="R12" i="6"/>
  <c r="O10" i="5"/>
  <c r="O53" i="5"/>
  <c r="O26" i="5"/>
  <c r="Q26" i="5" s="1"/>
  <c r="M26" i="5"/>
  <c r="Q69" i="6"/>
  <c r="I50" i="5"/>
  <c r="E49" i="6"/>
  <c r="I34" i="6"/>
  <c r="Q43" i="6"/>
  <c r="R30" i="6"/>
  <c r="D35" i="5"/>
  <c r="G43" i="5"/>
  <c r="R45" i="5"/>
  <c r="R75" i="6"/>
  <c r="Q72" i="6"/>
  <c r="R86" i="6"/>
  <c r="R22" i="6"/>
  <c r="R15" i="6"/>
  <c r="E35" i="5"/>
  <c r="H50" i="5"/>
  <c r="P15" i="5"/>
  <c r="H37" i="5"/>
  <c r="R24" i="5"/>
  <c r="Q47" i="6"/>
  <c r="O34" i="6"/>
  <c r="G42" i="6"/>
  <c r="P34" i="6"/>
  <c r="Q75" i="5"/>
  <c r="R61" i="5"/>
  <c r="R78" i="5"/>
  <c r="G6" i="6"/>
  <c r="N15" i="5"/>
  <c r="R25" i="6"/>
  <c r="R26" i="5"/>
  <c r="R37" i="5"/>
  <c r="P6" i="6"/>
  <c r="O21" i="5"/>
  <c r="R18" i="5"/>
  <c r="P50" i="5"/>
  <c r="N26" i="5"/>
  <c r="Q34" i="5"/>
  <c r="H42" i="6"/>
  <c r="G50" i="5"/>
  <c r="Q82" i="5"/>
  <c r="I6" i="6"/>
  <c r="R32" i="5"/>
  <c r="L10" i="5"/>
  <c r="H34" i="6"/>
  <c r="R25" i="5"/>
  <c r="K35" i="5"/>
  <c r="R58" i="6"/>
  <c r="P42" i="6"/>
  <c r="R73" i="5"/>
  <c r="F42" i="6"/>
  <c r="R41" i="5"/>
  <c r="M43" i="5"/>
  <c r="Q42" i="6" l="1"/>
  <c r="R42" i="6"/>
  <c r="I49" i="6"/>
  <c r="P49" i="6"/>
  <c r="F49" i="6"/>
  <c r="G49" i="6"/>
  <c r="E52" i="6"/>
  <c r="H49" i="6"/>
  <c r="H87" i="5"/>
  <c r="R54" i="5"/>
  <c r="Q54" i="5"/>
  <c r="R34" i="6"/>
  <c r="Q34" i="6"/>
  <c r="G35" i="5"/>
  <c r="E52" i="5"/>
  <c r="H35" i="5"/>
  <c r="O35" i="5"/>
  <c r="D52" i="5"/>
  <c r="I35" i="5"/>
  <c r="J35" i="5"/>
  <c r="L80" i="5"/>
  <c r="M53" i="5"/>
  <c r="N53" i="5"/>
  <c r="P53" i="5"/>
  <c r="R21" i="5"/>
  <c r="Q21" i="5"/>
  <c r="M35" i="5"/>
  <c r="N35" i="5"/>
  <c r="R15" i="5"/>
  <c r="Q15" i="5"/>
  <c r="C89" i="6"/>
  <c r="O89" i="6" s="1"/>
  <c r="O52" i="6"/>
  <c r="H53" i="5"/>
  <c r="G53" i="5"/>
  <c r="R6" i="6"/>
  <c r="Q6" i="6"/>
  <c r="M10" i="5"/>
  <c r="N10" i="5"/>
  <c r="P10" i="5"/>
  <c r="L52" i="5"/>
  <c r="Q50" i="5"/>
  <c r="R50" i="5"/>
  <c r="K52" i="5"/>
  <c r="K80" i="5" s="1"/>
  <c r="K87" i="5" s="1"/>
  <c r="N80" i="5" l="1"/>
  <c r="L87" i="5"/>
  <c r="M80" i="5"/>
  <c r="O52" i="5"/>
  <c r="O80" i="5" s="1"/>
  <c r="I52" i="5"/>
  <c r="D80" i="5"/>
  <c r="J52" i="5"/>
  <c r="R49" i="6"/>
  <c r="Q49" i="6"/>
  <c r="Q35" i="5"/>
  <c r="R35" i="5"/>
  <c r="N52" i="5"/>
  <c r="M52" i="5"/>
  <c r="P52" i="5"/>
  <c r="Q10" i="5"/>
  <c r="R10" i="5"/>
  <c r="I52" i="6"/>
  <c r="E89" i="6"/>
  <c r="H52" i="6"/>
  <c r="F52" i="6"/>
  <c r="P52" i="6"/>
  <c r="G52" i="6"/>
  <c r="Q53" i="5"/>
  <c r="P80" i="5"/>
  <c r="R53" i="5"/>
  <c r="E80" i="5"/>
  <c r="H52" i="5"/>
  <c r="G52" i="5"/>
  <c r="Q52" i="5" l="1"/>
  <c r="R52" i="5"/>
  <c r="R52" i="6"/>
  <c r="Q52" i="6"/>
  <c r="H89" i="6"/>
  <c r="I89" i="6"/>
  <c r="F89" i="6"/>
  <c r="G89" i="6"/>
  <c r="P89" i="6"/>
  <c r="N87" i="5"/>
  <c r="M87" i="5"/>
  <c r="P87" i="5"/>
  <c r="Q80" i="5"/>
  <c r="R80" i="5"/>
  <c r="D87" i="5"/>
  <c r="I80" i="5"/>
  <c r="J80" i="5"/>
  <c r="H80" i="5"/>
  <c r="G80" i="5"/>
  <c r="O87" i="5" l="1"/>
  <c r="I87" i="5"/>
  <c r="J87" i="5"/>
  <c r="Q87" i="5"/>
  <c r="R87" i="5"/>
  <c r="R89" i="6"/>
  <c r="Q89" i="6"/>
</calcChain>
</file>

<file path=xl/sharedStrings.xml><?xml version="1.0" encoding="utf-8"?>
<sst xmlns="http://schemas.openxmlformats.org/spreadsheetml/2006/main" count="310" uniqueCount="270">
  <si>
    <t>Кредитування</t>
  </si>
  <si>
    <t xml:space="preserve">Надання пільгового довгострокового кредиту громадянам на будівництво (реконструкцію) та придбання житла </t>
  </si>
  <si>
    <t>Повернення кредитів, наданих для кредитування громадян на будівництво (реконструкцію) та придбання житла</t>
  </si>
  <si>
    <t>Надання державного пільгового кредиту індивідуальним сільським забудовникам</t>
  </si>
  <si>
    <t>Всьго видатків</t>
  </si>
  <si>
    <t>Дані</t>
  </si>
  <si>
    <t>Чернівецької області</t>
  </si>
  <si>
    <t>Код бюджетної класифікації</t>
  </si>
  <si>
    <t>Найменування доходів</t>
  </si>
  <si>
    <t>Надійшло з початку року</t>
  </si>
  <si>
    <t>Процент виконання</t>
  </si>
  <si>
    <t>5</t>
  </si>
  <si>
    <t>9</t>
  </si>
  <si>
    <t>10</t>
  </si>
  <si>
    <t>11</t>
  </si>
  <si>
    <t>12</t>
  </si>
  <si>
    <t>14</t>
  </si>
  <si>
    <t>Податкові надходження</t>
  </si>
  <si>
    <t>Місцеві податки і збори</t>
  </si>
  <si>
    <t>Неподаткові надходження</t>
  </si>
  <si>
    <t>Інші надходження</t>
  </si>
  <si>
    <t>Цільові фонди</t>
  </si>
  <si>
    <t>Разом доходів</t>
  </si>
  <si>
    <t>Всього доходів</t>
  </si>
  <si>
    <t xml:space="preserve">  </t>
  </si>
  <si>
    <t>Найменування видатків</t>
  </si>
  <si>
    <t>900201</t>
  </si>
  <si>
    <t xml:space="preserve">Разом видатків </t>
  </si>
  <si>
    <t>900202</t>
  </si>
  <si>
    <t>900300</t>
  </si>
  <si>
    <t>Перевищення доходів над видатками (дефіцит бюджету)</t>
  </si>
  <si>
    <t xml:space="preserve">III. Джерела фінансування дефіциту : </t>
  </si>
  <si>
    <t xml:space="preserve">Зміна залишків коштів місцевих бюджетів та бюджетних установ, що утримуються з  місцевих бюджетів </t>
  </si>
  <si>
    <t xml:space="preserve">Залишки на початок року </t>
  </si>
  <si>
    <t xml:space="preserve">Залишки на кінець звітного періоду </t>
  </si>
  <si>
    <t>Фінансування за рахунок коштів бюджетів різних рівнів та державних фондів</t>
  </si>
  <si>
    <t>Позики, одержані з державних фондів</t>
  </si>
  <si>
    <t xml:space="preserve">         одержано позик</t>
  </si>
  <si>
    <t xml:space="preserve">         погашено  позик</t>
  </si>
  <si>
    <t>Позики, одержані з бюджетів вищих рівнів</t>
  </si>
  <si>
    <t>Позики, одержані з бюджетів нижчих рівнів</t>
  </si>
  <si>
    <t xml:space="preserve">Фінансування за рахунок  позик Національного банку України </t>
  </si>
  <si>
    <t>Позики Національного банку України для фінансування дефіциту бюджету</t>
  </si>
  <si>
    <t xml:space="preserve">          зміна залишків коштів на рахунках бюджетних установ</t>
  </si>
  <si>
    <t xml:space="preserve">          зміна готівкових залишків коштів</t>
  </si>
  <si>
    <t>Фінансування за рахунок комерційних банків</t>
  </si>
  <si>
    <t>Позики комерційних банків для фінансування  дефіциту бюджету</t>
  </si>
  <si>
    <t xml:space="preserve">          одержано позик</t>
  </si>
  <si>
    <t xml:space="preserve">          погашено позик</t>
  </si>
  <si>
    <t>Інше внутрішнє фінансування</t>
  </si>
  <si>
    <t>Коригування</t>
  </si>
  <si>
    <t>Разом коштів, отриманих з усіх джерел фінансування дефіциту бюджету</t>
  </si>
  <si>
    <t>Державне мито</t>
  </si>
  <si>
    <t xml:space="preserve">Власні надходження бюджетних установ </t>
  </si>
  <si>
    <t>Офіційні трансферти</t>
  </si>
  <si>
    <t>Від органів державного управління</t>
  </si>
  <si>
    <t>Кошти, одержані із загального фонду до бюджету розвитку</t>
  </si>
  <si>
    <t>Податки на доходи, податки на прибуток, податки на збільшення ринкової вартості</t>
  </si>
  <si>
    <t>Внутрішні податки на товари та послуги</t>
  </si>
  <si>
    <t>Інші неподаткові надходження</t>
  </si>
  <si>
    <t>Державне управління</t>
  </si>
  <si>
    <t>Освіта</t>
  </si>
  <si>
    <t>Соціальний захист та соціальне забезпечення</t>
  </si>
  <si>
    <t>Житлово-комунальне господарство</t>
  </si>
  <si>
    <t>Культура і мистецтво</t>
  </si>
  <si>
    <t>Засоби масової інформації</t>
  </si>
  <si>
    <t>Фізична культура і спорт</t>
  </si>
  <si>
    <t>Дотації</t>
  </si>
  <si>
    <t>Субвенції</t>
  </si>
  <si>
    <t>Доходи від операцій з капіталом</t>
  </si>
  <si>
    <t xml:space="preserve">про виконання місцевих бюджетів  </t>
  </si>
  <si>
    <t>Податок на прибуток підприємств</t>
  </si>
  <si>
    <t>Доходи від власності та підприємницької діяльності</t>
  </si>
  <si>
    <t>15</t>
  </si>
  <si>
    <t>3</t>
  </si>
  <si>
    <t>8</t>
  </si>
  <si>
    <t>13</t>
  </si>
  <si>
    <t>Резервний фонд</t>
  </si>
  <si>
    <t>Загальний фонд</t>
  </si>
  <si>
    <t>Спеціальний фонд</t>
  </si>
  <si>
    <t>Разом</t>
  </si>
  <si>
    <t>Офіційні трансферти з іншої                                                                                              частини бюджету</t>
  </si>
  <si>
    <t>Доходи від операцій  з кредитування та надання гарантій</t>
  </si>
  <si>
    <t>Затверджено обласною радою  на 2010 рік із урахуванням змін</t>
  </si>
  <si>
    <t>Виконано з початку року</t>
  </si>
  <si>
    <t>Збір за місця для паркування транспортних засобів </t>
  </si>
  <si>
    <t>Туристичний збір </t>
  </si>
  <si>
    <t>Єдиний податок  </t>
  </si>
  <si>
    <t>Інші податки та збори</t>
  </si>
  <si>
    <t>Екологічний податок</t>
  </si>
  <si>
    <t>24170000</t>
  </si>
  <si>
    <t>Надходження коштів пайової участі у розвитку інфраструктури населеного пункту</t>
  </si>
  <si>
    <t>Плата за використання інших природних ресурсів  </t>
  </si>
  <si>
    <t>41030300</t>
  </si>
  <si>
    <t>41035000</t>
  </si>
  <si>
    <t>Кошти, що передаються до районних та мiських  бюджетiв з міських (міст районного значення), селищних, сільських та районних у містах бюджетів</t>
  </si>
  <si>
    <t>Дотації вирівнювання, що передаються з районних та міських (обласного значення) бюджетів</t>
  </si>
  <si>
    <t>Інші субвенції</t>
  </si>
  <si>
    <t>41010600</t>
  </si>
  <si>
    <t>41020300</t>
  </si>
  <si>
    <t>Субвенція на утримання об"єктів спільного користування чи ліквідацію негативних наслідків діяльності об"їктів спільного користування</t>
  </si>
  <si>
    <t>Усього доходів</t>
  </si>
  <si>
    <t>16</t>
  </si>
  <si>
    <t>17</t>
  </si>
  <si>
    <t>Базова дотація</t>
  </si>
  <si>
    <t>Організація та проведення громадських робіт</t>
  </si>
  <si>
    <t>6</t>
  </si>
  <si>
    <t>7</t>
  </si>
  <si>
    <t>2000</t>
  </si>
  <si>
    <t>3000</t>
  </si>
  <si>
    <t>3100</t>
  </si>
  <si>
    <t>3110</t>
  </si>
  <si>
    <t>3130</t>
  </si>
  <si>
    <t>3140</t>
  </si>
  <si>
    <t>Повернення коштів, наданих для кредитування індивідуальних сільських забудовників</t>
  </si>
  <si>
    <t>Відхилення (+/-) до плану на рік</t>
  </si>
  <si>
    <t>Плата за надання адміністративних послуг</t>
  </si>
  <si>
    <t>0100</t>
  </si>
  <si>
    <t>0180</t>
  </si>
  <si>
    <t>1000</t>
  </si>
  <si>
    <t>Соціальний захист ветеранів війни та праці</t>
  </si>
  <si>
    <t>3030</t>
  </si>
  <si>
    <t>3190</t>
  </si>
  <si>
    <t>3240</t>
  </si>
  <si>
    <t>4000</t>
  </si>
  <si>
    <t>5000</t>
  </si>
  <si>
    <t>6000</t>
  </si>
  <si>
    <t>7000</t>
  </si>
  <si>
    <t>8000</t>
  </si>
  <si>
    <t>8100</t>
  </si>
  <si>
    <t>7600</t>
  </si>
  <si>
    <t>7300</t>
  </si>
  <si>
    <t>7400</t>
  </si>
  <si>
    <t>Реверсна дотація </t>
  </si>
  <si>
    <t xml:space="preserve">Всього видатків </t>
  </si>
  <si>
    <t>Код типової програмної класифікації видатків та кредитування місцевих бюджетів</t>
  </si>
  <si>
    <t>Акцизний податок з вироблених в Україні підакцизних товарів (продукції)</t>
  </si>
  <si>
    <t xml:space="preserve"> I. Доходи  по області (загальний та спеціальний фонди)</t>
  </si>
  <si>
    <t>II  Видатки  по області (загальний та спеціальний фонди)</t>
  </si>
  <si>
    <t>0150</t>
  </si>
  <si>
    <t>Економічна діяльність</t>
  </si>
  <si>
    <t>Будівництво та регіональний розвиток</t>
  </si>
  <si>
    <t>Транспорт та транспортна інфраструктура</t>
  </si>
  <si>
    <t>Інші програми та заходи, пов'язані з економічною діяльністю</t>
  </si>
  <si>
    <t>Інша діяльність</t>
  </si>
  <si>
    <t>Захист населення і територій від надзвичайних ситуацій</t>
  </si>
  <si>
    <t>8200</t>
  </si>
  <si>
    <t>8300</t>
  </si>
  <si>
    <t>8400</t>
  </si>
  <si>
    <t>8700</t>
  </si>
  <si>
    <t>Громадський порядок та безпека</t>
  </si>
  <si>
    <t>Охорона навколишнього природного середовища</t>
  </si>
  <si>
    <t>7100</t>
  </si>
  <si>
    <t>Сільське, лісове, рибне господарство та мисливство</t>
  </si>
  <si>
    <t>Інші заклади та заходи</t>
  </si>
  <si>
    <t>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здоров'я</t>
  </si>
  <si>
    <t>0160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</si>
  <si>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</si>
  <si>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Керівництво і управління у відповідній сфері у містах (місті Києві), селищах, селах, об’єднаних територіальних громадах</t>
  </si>
  <si>
    <t>Інша діяльність у сфері державного управління</t>
  </si>
  <si>
    <t>Пільгове медичне обслуговування осіб, які постраждали внаслідок Чорнобильської катастрофи</t>
  </si>
  <si>
    <t>Видатки на поховання учасників бойових дій та осіб з інвалідністю внаслідок війни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</si>
  <si>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</si>
  <si>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Забезпечення обробки інформації з нарахування та виплати допомог і компенсацій</t>
  </si>
  <si>
    <t>Забезпечення реалізації окремих програм для осіб з інвалідністю</t>
  </si>
  <si>
    <t>9110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</si>
  <si>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</si>
  <si>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</si>
  <si>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</si>
  <si>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</si>
  <si>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води</t>
  </si>
  <si>
    <t>Рентна плата за користування надрами</t>
  </si>
  <si>
    <t>Акцизний податок з ввезених на митну територію України підакцизних товарів (продукції) </t>
  </si>
  <si>
    <t>Акцизний податок з реалізації суб’єктами господарювання роздрібної торгівлі підакцизних товарів</t>
  </si>
  <si>
    <t>Податок на майно</t>
  </si>
  <si>
    <t>Адміністративні збори та платежі, доходи від некомерційної господарської діяльності </t>
  </si>
  <si>
    <t>Надходження від орендної плати за користування цілісним майновим комплексом та іншим державним майном  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</si>
  <si>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  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</si>
  <si>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</si>
  <si>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</si>
  <si>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8600</t>
  </si>
  <si>
    <t>Обслуговування місцевого боргу</t>
  </si>
  <si>
    <t>42000000</t>
  </si>
  <si>
    <t>Від Європейського Союзу, урядів іноземних держав, міжнародних організацій, донорських установ</t>
  </si>
  <si>
    <t>4</t>
  </si>
  <si>
    <t>Відхилення (+;-)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</si>
  <si>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</si>
  <si>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Заклади і заходи з питань дітей та їх соціального захисту</t>
  </si>
  <si>
    <t>Здійснення соціальної роботи з вразливими категоріями населення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</si>
  <si>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</si>
  <si>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Відхилення  (+;-)</t>
  </si>
  <si>
    <t>Податок та збір на доходи фізичних осіб</t>
  </si>
  <si>
    <t>41033900</t>
  </si>
  <si>
    <t>Освітня субвенція з державного бюджету місцевим бюджетам</t>
  </si>
  <si>
    <t>Відхилення від кошторисних призначень (+/-)</t>
  </si>
  <si>
    <t>Процент виконання до плану року</t>
  </si>
  <si>
    <t>Охорона здоров'я</t>
  </si>
  <si>
    <t>Зв'язок, телекомунікації та інформатика</t>
  </si>
  <si>
    <t>7500</t>
  </si>
  <si>
    <t>Податки на власність</t>
  </si>
  <si>
    <t>12000000</t>
  </si>
  <si>
    <t>Окремі податки і збори, що зараховуються до місцевих бюджетів </t>
  </si>
  <si>
    <t>Рентна плата за користування надрами місцевого значення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</si>
  <si>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</si>
  <si>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(тис. грн)</t>
  </si>
  <si>
    <t>7200</t>
  </si>
  <si>
    <t>Газове господарство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</si>
  <si>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</si>
  <si>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Збір за забруднення навколишнього природного середовища  </t>
  </si>
  <si>
    <t>41021400</t>
  </si>
  <si>
    <t>Процент виконання до плану 2025 року</t>
  </si>
  <si>
    <t>Плата за ліцензії у сфері діяльності з організації та проведення азартних ігор і за ліцензії на випуск та проведення лотерей</t>
  </si>
  <si>
    <t>Субвенція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</si>
  <si>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41035800</t>
  </si>
  <si>
    <t>41036300</t>
  </si>
  <si>
    <t>Надання інших внутрішніх кредитів</t>
  </si>
  <si>
    <t>4120</t>
  </si>
  <si>
    <t>Повернення внутрішніх кредитів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</si>
  <si>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</si>
  <si>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</si>
  <si>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 xml:space="preserve">Застверджено  на 2005 рік </t>
  </si>
  <si>
    <t>Орендна плата за водні об'єкти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 </t>
  </si>
  <si>
    <t>Затверджено  на 2026 рік із урахуванням змін</t>
  </si>
  <si>
    <t>Затверджено  на 2026 рік із урахуванням змін (кошторисні призначення)</t>
  </si>
  <si>
    <t>Затверджено   на 2026 рік з урахуванням змін</t>
  </si>
  <si>
    <t>Затверджено  на 2026 рік з урахуванням змін (кошторисні призначення)</t>
  </si>
  <si>
    <t>41030600</t>
  </si>
  <si>
    <t>41031100</t>
  </si>
  <si>
    <t>41033000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</si>
  <si>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</si>
  <si>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</si>
  <si>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</si>
  <si>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Підготовка та реалізація публічних інвестиційних проектів / програм публічних інвестицій за рахунок коштів місцевого бюджету в галузі соціального захисту та соціального забезпечення</t>
  </si>
  <si>
    <t>Підготовка та реалізація публічних інвестиційних проектів / програм публічних інвестицій за рахунок коштів місцевого бюджету у сфері ветеранської політики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</si>
  <si>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</si>
  <si>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</si>
  <si>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проектів в рамках Програми відновлення України ІІІ</t>
  </si>
  <si>
    <t>41031900</t>
  </si>
  <si>
    <t>41032300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</si>
  <si>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</si>
  <si>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</si>
  <si>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</si>
  <si>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</si>
  <si>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</si>
  <si>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</t>
  </si>
  <si>
    <t>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</si>
  <si>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</si>
  <si>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41032800</t>
  </si>
  <si>
    <t>41033500</t>
  </si>
  <si>
    <t>Субвенція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</si>
  <si>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</t>
  </si>
  <si>
    <t>41033600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</si>
  <si>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</si>
  <si>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41037500</t>
  </si>
  <si>
    <t>Субвенція з державного бюджету місцевим бюджетам на реалізацію публічних інвестиційних проектів у сфері охорони здоров`я</t>
  </si>
  <si>
    <t>(по шифровому звіту)</t>
  </si>
  <si>
    <t>41036100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</si>
  <si>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</si>
  <si>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</si>
  <si>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</si>
  <si>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реалізацію публічного інвестиційного проекту із розвитку ветеранських просторів</t>
  </si>
  <si>
    <t>за січень-серпень 2026 року</t>
  </si>
  <si>
    <t>План на січень-серпень 2026 року</t>
  </si>
  <si>
    <t>Відхилення на січень-серпень 2026 року (+/-)</t>
  </si>
  <si>
    <t xml:space="preserve">Процент виконання до плану на січень-серпень 2026 року </t>
  </si>
  <si>
    <t>План на січень-серпень 2025 року</t>
  </si>
  <si>
    <t>Відхилення до плану на січень-серпень 2026 року (+/-)</t>
  </si>
  <si>
    <t>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</si>
  <si>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Субвенція з державного бюджету обласним бюджетам та бюджету міста Києва на реалізацію проектів (об’єктів, заходів) комплексних планів стійкості регіонів і окремих міст</t>
  </si>
  <si>
    <t>41034600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</si>
</sst>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88" formatCode="_-* #,##0_р_._-;\-* #,##0_р_._-;_-* &quot;-&quot;_р_._-;_-@_-"/>
    <numFmt numFmtId="189" formatCode="_-* #,##0.00_р_._-;\-* #,##0.00_р_._-;_-* &quot;-&quot;??_р_._-;_-@_-"/>
    <numFmt numFmtId="191" formatCode="0.0"/>
    <numFmt numFmtId="200" formatCode="#,##0.0"/>
    <numFmt numFmtId="210" formatCode="0.0%"/>
    <numFmt numFmtId="212" formatCode="#,##0.000"/>
  </numFmts>
  <fonts count="79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Times New Roman Cyr"/>
      <family val="1"/>
      <charset val="204"/>
    </font>
    <font>
      <sz val="8"/>
      <name val="Arial Cyr"/>
      <charset val="204"/>
    </font>
    <font>
      <b/>
      <sz val="12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b/>
      <i/>
      <sz val="15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i/>
      <sz val="10"/>
      <color indexed="10"/>
      <name val="Times New Roman Cyr"/>
      <family val="1"/>
      <charset val="204"/>
    </font>
    <font>
      <sz val="12"/>
      <color indexed="10"/>
      <name val="Times New Roman Cyr"/>
      <family val="1"/>
      <charset val="204"/>
    </font>
    <font>
      <b/>
      <sz val="14"/>
      <name val="Times New Roman Cyr"/>
      <family val="1"/>
      <charset val="204"/>
    </font>
    <font>
      <sz val="11"/>
      <color indexed="10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sz val="10"/>
      <name val="Arial Cyr"/>
      <charset val="204"/>
    </font>
    <font>
      <i/>
      <sz val="12"/>
      <color indexed="10"/>
      <name val="Times New Roman"/>
      <family val="1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4"/>
      <name val="Times New Roman"/>
      <family val="1"/>
      <charset val="204"/>
    </font>
    <font>
      <sz val="14"/>
      <name val="Times New Roman CYR"/>
      <family val="1"/>
      <charset val="204"/>
    </font>
    <font>
      <b/>
      <i/>
      <sz val="15"/>
      <color indexed="10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 Cyr"/>
      <family val="1"/>
      <charset val="204"/>
    </font>
    <font>
      <b/>
      <i/>
      <sz val="16"/>
      <name val="Times New Roman Cyr"/>
      <family val="1"/>
      <charset val="204"/>
    </font>
    <font>
      <i/>
      <sz val="16"/>
      <name val="Times New Roman Cyr"/>
      <family val="1"/>
      <charset val="204"/>
    </font>
    <font>
      <i/>
      <sz val="16"/>
      <color indexed="8"/>
      <name val="Times New Roman"/>
      <family val="1"/>
      <charset val="204"/>
    </font>
    <font>
      <b/>
      <sz val="16"/>
      <name val="Times New Roman Cyr"/>
      <charset val="204"/>
    </font>
    <font>
      <sz val="16"/>
      <name val="Times New Roman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0"/>
      <color indexed="8"/>
      <name val="Calibri"/>
      <family val="2"/>
      <charset val="204"/>
    </font>
    <font>
      <i/>
      <sz val="14"/>
      <name val="Times New Roman"/>
      <family val="1"/>
      <charset val="204"/>
    </font>
    <font>
      <i/>
      <sz val="12"/>
      <color indexed="10"/>
      <name val="Times New Roman Cyr"/>
      <family val="1"/>
      <charset val="204"/>
    </font>
    <font>
      <i/>
      <sz val="12"/>
      <name val="Times New Roman Cyr"/>
      <family val="1"/>
      <charset val="204"/>
    </font>
    <font>
      <i/>
      <sz val="14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i/>
      <sz val="16"/>
      <name val="Times New Roman Cyr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6"/>
      <color rgb="FF0070C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0"/>
      <color rgb="FFFF0000"/>
      <name val="Times New Roman Cyr"/>
      <family val="1"/>
      <charset val="204"/>
    </font>
    <font>
      <sz val="10"/>
      <color rgb="FFFF0000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57" fillId="0" borderId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9" borderId="0" applyNumberFormat="0" applyBorder="0" applyAlignment="0" applyProtection="0"/>
    <xf numFmtId="0" fontId="47" fillId="7" borderId="1" applyNumberFormat="0" applyAlignment="0" applyProtection="0"/>
    <xf numFmtId="9" fontId="1" fillId="0" borderId="0" applyFont="0" applyFill="0" applyBorder="0" applyAlignment="0" applyProtection="0"/>
    <xf numFmtId="0" fontId="56" fillId="4" borderId="0" applyNumberFormat="0" applyBorder="0" applyAlignment="0" applyProtection="0"/>
    <xf numFmtId="0" fontId="48" fillId="0" borderId="2" applyNumberFormat="0" applyFill="0" applyAlignment="0" applyProtection="0"/>
    <xf numFmtId="0" fontId="49" fillId="0" borderId="3" applyNumberFormat="0" applyFill="0" applyAlignment="0" applyProtection="0"/>
    <xf numFmtId="0" fontId="50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57" fillId="0" borderId="0"/>
    <xf numFmtId="0" fontId="65" fillId="0" borderId="0"/>
    <xf numFmtId="0" fontId="31" fillId="0" borderId="0"/>
    <xf numFmtId="0" fontId="67" fillId="0" borderId="0"/>
    <xf numFmtId="0" fontId="54" fillId="0" borderId="5" applyNumberFormat="0" applyFill="0" applyAlignment="0" applyProtection="0"/>
    <xf numFmtId="0" fontId="51" fillId="20" borderId="6" applyNumberFormat="0" applyAlignment="0" applyProtection="0"/>
    <xf numFmtId="0" fontId="52" fillId="0" borderId="0" applyNumberFormat="0" applyFill="0" applyBorder="0" applyAlignment="0" applyProtection="0"/>
    <xf numFmtId="0" fontId="68" fillId="0" borderId="0"/>
    <xf numFmtId="0" fontId="57" fillId="0" borderId="0"/>
    <xf numFmtId="0" fontId="64" fillId="0" borderId="0"/>
    <xf numFmtId="0" fontId="67" fillId="0" borderId="0"/>
    <xf numFmtId="0" fontId="59" fillId="0" borderId="0"/>
    <xf numFmtId="0" fontId="2" fillId="0" borderId="0"/>
    <xf numFmtId="0" fontId="3" fillId="0" borderId="0"/>
    <xf numFmtId="0" fontId="3" fillId="0" borderId="0"/>
    <xf numFmtId="0" fontId="45" fillId="22" borderId="7" applyNumberFormat="0" applyFont="0" applyAlignment="0" applyProtection="0"/>
    <xf numFmtId="0" fontId="64" fillId="22" borderId="7" applyNumberFormat="0" applyFont="0" applyAlignment="0" applyProtection="0"/>
    <xf numFmtId="0" fontId="53" fillId="21" borderId="0" applyNumberFormat="0" applyBorder="0" applyAlignment="0" applyProtection="0"/>
    <xf numFmtId="0" fontId="58" fillId="0" borderId="0"/>
    <xf numFmtId="0" fontId="55" fillId="0" borderId="0" applyNumberFormat="0" applyFill="0" applyBorder="0" applyAlignment="0" applyProtection="0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</cellStyleXfs>
  <cellXfs count="302">
    <xf numFmtId="0" fontId="0" fillId="0" borderId="0" xfId="0"/>
    <xf numFmtId="0" fontId="8" fillId="0" borderId="0" xfId="63" applyFont="1" applyFill="1" applyProtection="1"/>
    <xf numFmtId="0" fontId="5" fillId="0" borderId="0" xfId="63" applyFont="1" applyFill="1" applyAlignment="1" applyProtection="1">
      <alignment horizontal="left" vertical="center"/>
    </xf>
    <xf numFmtId="0" fontId="10" fillId="0" borderId="0" xfId="63" applyFont="1" applyProtection="1"/>
    <xf numFmtId="0" fontId="11" fillId="0" borderId="8" xfId="63" applyFont="1" applyBorder="1" applyAlignment="1" applyProtection="1">
      <alignment horizontal="center" vertical="center"/>
    </xf>
    <xf numFmtId="0" fontId="8" fillId="0" borderId="0" xfId="63" applyFont="1" applyProtection="1"/>
    <xf numFmtId="0" fontId="6" fillId="0" borderId="8" xfId="63" applyFont="1" applyBorder="1" applyAlignment="1" applyProtection="1">
      <alignment horizontal="center" vertical="center" wrapText="1"/>
    </xf>
    <xf numFmtId="191" fontId="9" fillId="0" borderId="8" xfId="63" applyNumberFormat="1" applyFont="1" applyBorder="1" applyProtection="1">
      <protection locked="0"/>
    </xf>
    <xf numFmtId="0" fontId="6" fillId="23" borderId="8" xfId="63" applyFont="1" applyFill="1" applyBorder="1" applyAlignment="1" applyProtection="1">
      <alignment horizontal="center" vertical="center"/>
    </xf>
    <xf numFmtId="0" fontId="6" fillId="23" borderId="8" xfId="63" applyFont="1" applyFill="1" applyBorder="1" applyAlignment="1" applyProtection="1">
      <alignment horizontal="center" vertical="center" wrapText="1"/>
    </xf>
    <xf numFmtId="191" fontId="6" fillId="23" borderId="8" xfId="63" applyNumberFormat="1" applyFont="1" applyFill="1" applyBorder="1" applyProtection="1"/>
    <xf numFmtId="0" fontId="11" fillId="0" borderId="0" xfId="0" applyFont="1" applyProtection="1"/>
    <xf numFmtId="0" fontId="2" fillId="0" borderId="0" xfId="63" applyFont="1" applyProtection="1"/>
    <xf numFmtId="0" fontId="10" fillId="0" borderId="8" xfId="63" applyFont="1" applyBorder="1" applyAlignment="1" applyProtection="1">
      <alignment horizontal="center" vertical="center"/>
    </xf>
    <xf numFmtId="191" fontId="13" fillId="0" borderId="8" xfId="63" applyNumberFormat="1" applyFont="1" applyBorder="1" applyProtection="1">
      <protection locked="0"/>
    </xf>
    <xf numFmtId="49" fontId="11" fillId="0" borderId="8" xfId="63" applyNumberFormat="1" applyFont="1" applyBorder="1" applyAlignment="1" applyProtection="1">
      <alignment horizontal="center" vertical="top" wrapText="1"/>
    </xf>
    <xf numFmtId="0" fontId="11" fillId="0" borderId="8" xfId="63" applyFont="1" applyBorder="1" applyAlignment="1" applyProtection="1">
      <alignment horizontal="center" vertical="top" wrapText="1"/>
    </xf>
    <xf numFmtId="0" fontId="7" fillId="0" borderId="8" xfId="63" applyFont="1" applyBorder="1" applyAlignment="1" applyProtection="1">
      <alignment vertical="center" wrapText="1"/>
    </xf>
    <xf numFmtId="0" fontId="18" fillId="0" borderId="0" xfId="63" applyFont="1" applyAlignment="1" applyProtection="1"/>
    <xf numFmtId="0" fontId="19" fillId="0" borderId="0" xfId="63" applyFont="1" applyFill="1" applyAlignment="1" applyProtection="1"/>
    <xf numFmtId="0" fontId="17" fillId="0" borderId="0" xfId="64" applyFont="1" applyAlignment="1" applyProtection="1"/>
    <xf numFmtId="0" fontId="16" fillId="0" borderId="0" xfId="63" applyFont="1" applyFill="1" applyAlignment="1" applyProtection="1"/>
    <xf numFmtId="0" fontId="21" fillId="0" borderId="0" xfId="63" applyFont="1" applyFill="1" applyProtection="1"/>
    <xf numFmtId="0" fontId="21" fillId="0" borderId="0" xfId="63" applyFont="1" applyProtection="1"/>
    <xf numFmtId="0" fontId="21" fillId="0" borderId="0" xfId="63" applyFont="1" applyBorder="1" applyProtection="1"/>
    <xf numFmtId="0" fontId="22" fillId="0" borderId="0" xfId="0" applyFont="1" applyProtection="1"/>
    <xf numFmtId="0" fontId="24" fillId="0" borderId="0" xfId="63" applyFont="1" applyProtection="1"/>
    <xf numFmtId="200" fontId="24" fillId="0" borderId="0" xfId="63" applyNumberFormat="1" applyFont="1" applyProtection="1"/>
    <xf numFmtId="0" fontId="8" fillId="0" borderId="0" xfId="63" applyFont="1" applyAlignment="1" applyProtection="1">
      <alignment horizontal="center"/>
    </xf>
    <xf numFmtId="0" fontId="26" fillId="0" borderId="0" xfId="63" applyFont="1" applyProtection="1"/>
    <xf numFmtId="0" fontId="16" fillId="0" borderId="0" xfId="0" applyFont="1" applyFill="1" applyAlignment="1" applyProtection="1"/>
    <xf numFmtId="191" fontId="16" fillId="0" borderId="0" xfId="0" applyNumberFormat="1" applyFont="1" applyFill="1" applyBorder="1" applyAlignment="1" applyProtection="1">
      <alignment vertical="center"/>
    </xf>
    <xf numFmtId="191" fontId="21" fillId="0" borderId="0" xfId="63" applyNumberFormat="1" applyFont="1" applyBorder="1" applyProtection="1"/>
    <xf numFmtId="0" fontId="6" fillId="0" borderId="9" xfId="63" applyFont="1" applyFill="1" applyBorder="1" applyAlignment="1" applyProtection="1">
      <alignment horizontal="center" wrapText="1"/>
    </xf>
    <xf numFmtId="0" fontId="8" fillId="0" borderId="0" xfId="63" applyFont="1" applyAlignment="1" applyProtection="1">
      <alignment wrapText="1"/>
    </xf>
    <xf numFmtId="49" fontId="11" fillId="0" borderId="10" xfId="63" applyNumberFormat="1" applyFont="1" applyBorder="1" applyAlignment="1" applyProtection="1">
      <alignment horizontal="center" vertical="top" wrapText="1"/>
    </xf>
    <xf numFmtId="191" fontId="8" fillId="0" borderId="0" xfId="63" applyNumberFormat="1" applyFont="1" applyBorder="1" applyAlignment="1" applyProtection="1">
      <alignment wrapText="1"/>
    </xf>
    <xf numFmtId="191" fontId="8" fillId="0" borderId="0" xfId="63" applyNumberFormat="1" applyFont="1" applyBorder="1" applyAlignment="1" applyProtection="1">
      <alignment horizontal="center"/>
    </xf>
    <xf numFmtId="191" fontId="8" fillId="0" borderId="0" xfId="63" applyNumberFormat="1" applyFont="1" applyBorder="1" applyAlignment="1" applyProtection="1">
      <alignment horizontal="center" vertical="center" wrapText="1"/>
    </xf>
    <xf numFmtId="191" fontId="8" fillId="0" borderId="0" xfId="63" applyNumberFormat="1" applyFont="1" applyAlignment="1" applyProtection="1">
      <alignment wrapText="1"/>
    </xf>
    <xf numFmtId="191" fontId="8" fillId="0" borderId="0" xfId="63" applyNumberFormat="1" applyFont="1" applyAlignment="1" applyProtection="1">
      <alignment horizontal="center"/>
    </xf>
    <xf numFmtId="191" fontId="6" fillId="0" borderId="0" xfId="63" applyNumberFormat="1" applyFont="1" applyBorder="1" applyAlignment="1" applyProtection="1">
      <alignment horizontal="center" vertical="center" wrapText="1"/>
    </xf>
    <xf numFmtId="191" fontId="29" fillId="0" borderId="0" xfId="0" applyNumberFormat="1" applyFont="1" applyBorder="1" applyAlignment="1">
      <alignment horizontal="center" vertical="center"/>
    </xf>
    <xf numFmtId="191" fontId="13" fillId="0" borderId="8" xfId="63" applyNumberFormat="1" applyFont="1" applyFill="1" applyBorder="1" applyProtection="1">
      <protection locked="0"/>
    </xf>
    <xf numFmtId="191" fontId="8" fillId="0" borderId="0" xfId="63" applyNumberFormat="1" applyFont="1" applyBorder="1" applyProtection="1"/>
    <xf numFmtId="191" fontId="8" fillId="0" borderId="0" xfId="63" applyNumberFormat="1" applyFont="1" applyProtection="1"/>
    <xf numFmtId="0" fontId="6" fillId="0" borderId="0" xfId="63" applyFont="1" applyFill="1" applyAlignment="1" applyProtection="1">
      <alignment horizontal="center" wrapText="1"/>
    </xf>
    <xf numFmtId="2" fontId="8" fillId="0" borderId="0" xfId="63" applyNumberFormat="1" applyFont="1" applyFill="1" applyProtection="1"/>
    <xf numFmtId="200" fontId="6" fillId="0" borderId="0" xfId="65" applyNumberFormat="1" applyFont="1" applyAlignment="1" applyProtection="1">
      <alignment horizontal="center"/>
    </xf>
    <xf numFmtId="191" fontId="27" fillId="0" borderId="0" xfId="63" applyNumberFormat="1" applyFont="1" applyFill="1" applyBorder="1" applyProtection="1"/>
    <xf numFmtId="191" fontId="28" fillId="0" borderId="0" xfId="63" applyNumberFormat="1" applyFont="1" applyFill="1" applyBorder="1" applyProtection="1"/>
    <xf numFmtId="0" fontId="24" fillId="0" borderId="0" xfId="63" applyFont="1" applyFill="1" applyProtection="1"/>
    <xf numFmtId="0" fontId="2" fillId="0" borderId="0" xfId="63" applyFont="1" applyFill="1" applyProtection="1"/>
    <xf numFmtId="0" fontId="23" fillId="0" borderId="0" xfId="63" applyFont="1" applyFill="1" applyProtection="1"/>
    <xf numFmtId="0" fontId="8" fillId="0" borderId="0" xfId="0" applyFont="1" applyFill="1" applyBorder="1" applyAlignment="1" applyProtection="1">
      <alignment vertical="center"/>
    </xf>
    <xf numFmtId="0" fontId="11" fillId="0" borderId="11" xfId="63" applyFont="1" applyFill="1" applyBorder="1" applyAlignment="1" applyProtection="1">
      <alignment horizontal="centerContinuous" vertical="center" wrapText="1"/>
    </xf>
    <xf numFmtId="0" fontId="11" fillId="0" borderId="11" xfId="63" applyFont="1" applyFill="1" applyBorder="1" applyAlignment="1" applyProtection="1">
      <alignment horizontal="center" vertical="center" wrapText="1"/>
    </xf>
    <xf numFmtId="0" fontId="11" fillId="0" borderId="8" xfId="0" applyFont="1" applyFill="1" applyBorder="1" applyAlignment="1" applyProtection="1">
      <alignment horizontal="centerContinuous" vertical="center" wrapText="1"/>
    </xf>
    <xf numFmtId="0" fontId="11" fillId="0" borderId="8" xfId="63" applyFont="1" applyFill="1" applyBorder="1" applyAlignment="1" applyProtection="1">
      <alignment horizontal="centerContinuous" vertical="center" wrapText="1"/>
    </xf>
    <xf numFmtId="0" fontId="11" fillId="0" borderId="12" xfId="0" applyFont="1" applyFill="1" applyBorder="1" applyAlignment="1" applyProtection="1">
      <alignment horizontal="centerContinuous" vertical="center" wrapText="1"/>
    </xf>
    <xf numFmtId="0" fontId="11" fillId="0" borderId="11" xfId="0" applyFont="1" applyFill="1" applyBorder="1" applyAlignment="1" applyProtection="1">
      <alignment horizontal="centerContinuous" vertical="center" wrapText="1"/>
    </xf>
    <xf numFmtId="0" fontId="26" fillId="0" borderId="0" xfId="63" applyFont="1" applyFill="1" applyProtection="1"/>
    <xf numFmtId="0" fontId="11" fillId="0" borderId="8" xfId="63" applyFont="1" applyFill="1" applyBorder="1" applyAlignment="1" applyProtection="1">
      <alignment horizontal="center" vertical="center" wrapText="1"/>
    </xf>
    <xf numFmtId="49" fontId="4" fillId="0" borderId="8" xfId="63" applyNumberFormat="1" applyFont="1" applyFill="1" applyBorder="1" applyAlignment="1" applyProtection="1">
      <alignment horizontal="center"/>
    </xf>
    <xf numFmtId="49" fontId="25" fillId="0" borderId="8" xfId="63" applyNumberFormat="1" applyFont="1" applyFill="1" applyBorder="1" applyAlignment="1" applyProtection="1">
      <alignment horizontal="center"/>
    </xf>
    <xf numFmtId="49" fontId="25" fillId="0" borderId="8" xfId="63" applyNumberFormat="1" applyFont="1" applyFill="1" applyBorder="1" applyAlignment="1" applyProtection="1">
      <alignment horizontal="center" vertical="center" wrapText="1"/>
    </xf>
    <xf numFmtId="49" fontId="25" fillId="24" borderId="8" xfId="63" applyNumberFormat="1" applyFont="1" applyFill="1" applyBorder="1" applyAlignment="1" applyProtection="1">
      <alignment horizontal="center"/>
    </xf>
    <xf numFmtId="49" fontId="34" fillId="0" borderId="8" xfId="63" applyNumberFormat="1" applyFont="1" applyFill="1" applyBorder="1" applyAlignment="1" applyProtection="1">
      <alignment horizontal="center" vertical="center" wrapText="1"/>
    </xf>
    <xf numFmtId="49" fontId="25" fillId="23" borderId="8" xfId="63" applyNumberFormat="1" applyFont="1" applyFill="1" applyBorder="1" applyAlignment="1" applyProtection="1">
      <alignment horizontal="center"/>
    </xf>
    <xf numFmtId="49" fontId="25" fillId="0" borderId="8" xfId="63" applyNumberFormat="1" applyFont="1" applyBorder="1" applyAlignment="1" applyProtection="1">
      <alignment horizontal="center"/>
    </xf>
    <xf numFmtId="0" fontId="33" fillId="0" borderId="8" xfId="0" applyFont="1" applyFill="1" applyBorder="1" applyAlignment="1" applyProtection="1">
      <alignment horizontal="center"/>
    </xf>
    <xf numFmtId="0" fontId="4" fillId="0" borderId="8" xfId="0" applyFont="1" applyFill="1" applyBorder="1" applyAlignment="1" applyProtection="1">
      <alignment horizontal="center"/>
    </xf>
    <xf numFmtId="0" fontId="33" fillId="0" borderId="8" xfId="63" applyFont="1" applyFill="1" applyBorder="1" applyProtection="1">
      <protection locked="0"/>
    </xf>
    <xf numFmtId="200" fontId="32" fillId="23" borderId="8" xfId="63" applyNumberFormat="1" applyFont="1" applyFill="1" applyBorder="1" applyAlignment="1" applyProtection="1">
      <alignment horizontal="right"/>
    </xf>
    <xf numFmtId="0" fontId="11" fillId="0" borderId="13" xfId="0" applyFont="1" applyFill="1" applyBorder="1" applyAlignment="1" applyProtection="1">
      <alignment horizontal="center" vertical="center" wrapText="1"/>
    </xf>
    <xf numFmtId="200" fontId="8" fillId="0" borderId="0" xfId="63" applyNumberFormat="1" applyFont="1" applyFill="1" applyProtection="1"/>
    <xf numFmtId="49" fontId="25" fillId="25" borderId="8" xfId="63" applyNumberFormat="1" applyFont="1" applyFill="1" applyBorder="1" applyAlignment="1" applyProtection="1">
      <alignment horizontal="center" vertical="center" wrapText="1"/>
    </xf>
    <xf numFmtId="0" fontId="23" fillId="25" borderId="0" xfId="63" applyFont="1" applyFill="1" applyProtection="1"/>
    <xf numFmtId="0" fontId="24" fillId="25" borderId="0" xfId="63" applyFont="1" applyFill="1" applyProtection="1"/>
    <xf numFmtId="0" fontId="2" fillId="25" borderId="0" xfId="63" applyFont="1" applyFill="1" applyProtection="1"/>
    <xf numFmtId="49" fontId="11" fillId="25" borderId="8" xfId="63" applyNumberFormat="1" applyFont="1" applyFill="1" applyBorder="1" applyAlignment="1" applyProtection="1">
      <alignment horizontal="center" vertical="top" wrapText="1"/>
    </xf>
    <xf numFmtId="0" fontId="11" fillId="25" borderId="8" xfId="0" applyFont="1" applyFill="1" applyBorder="1" applyAlignment="1" applyProtection="1">
      <alignment horizontal="centerContinuous" vertical="center" wrapText="1"/>
    </xf>
    <xf numFmtId="0" fontId="21" fillId="25" borderId="0" xfId="63" applyFont="1" applyFill="1" applyProtection="1"/>
    <xf numFmtId="191" fontId="27" fillId="25" borderId="0" xfId="63" applyNumberFormat="1" applyFont="1" applyFill="1" applyBorder="1" applyProtection="1"/>
    <xf numFmtId="0" fontId="8" fillId="25" borderId="0" xfId="63" applyFont="1" applyFill="1" applyProtection="1"/>
    <xf numFmtId="0" fontId="6" fillId="23" borderId="8" xfId="63" applyNumberFormat="1" applyFont="1" applyFill="1" applyBorder="1" applyAlignment="1" applyProtection="1">
      <alignment horizontal="center"/>
    </xf>
    <xf numFmtId="191" fontId="28" fillId="25" borderId="0" xfId="63" applyNumberFormat="1" applyFont="1" applyFill="1" applyBorder="1" applyProtection="1"/>
    <xf numFmtId="191" fontId="21" fillId="25" borderId="0" xfId="63" applyNumberFormat="1" applyFont="1" applyFill="1" applyProtection="1"/>
    <xf numFmtId="0" fontId="6" fillId="0" borderId="0" xfId="63" applyFont="1" applyFill="1" applyProtection="1"/>
    <xf numFmtId="0" fontId="4" fillId="0" borderId="0" xfId="0" applyFont="1" applyFill="1" applyBorder="1" applyAlignment="1" applyProtection="1">
      <alignment vertical="center"/>
    </xf>
    <xf numFmtId="200" fontId="21" fillId="0" borderId="0" xfId="63" applyNumberFormat="1" applyFont="1" applyProtection="1"/>
    <xf numFmtId="200" fontId="8" fillId="0" borderId="0" xfId="63" applyNumberFormat="1" applyFont="1" applyProtection="1"/>
    <xf numFmtId="200" fontId="6" fillId="0" borderId="0" xfId="0" applyNumberFormat="1" applyFont="1" applyFill="1" applyBorder="1" applyAlignment="1" applyProtection="1">
      <alignment vertical="center"/>
    </xf>
    <xf numFmtId="200" fontId="13" fillId="0" borderId="8" xfId="63" applyNumberFormat="1" applyFont="1" applyBorder="1" applyProtection="1">
      <protection locked="0"/>
    </xf>
    <xf numFmtId="200" fontId="6" fillId="0" borderId="8" xfId="63" applyNumberFormat="1" applyFont="1" applyFill="1" applyBorder="1" applyProtection="1"/>
    <xf numFmtId="200" fontId="13" fillId="0" borderId="8" xfId="63" applyNumberFormat="1" applyFont="1" applyBorder="1" applyProtection="1"/>
    <xf numFmtId="200" fontId="11" fillId="0" borderId="8" xfId="63" applyNumberFormat="1" applyFont="1" applyBorder="1" applyProtection="1"/>
    <xf numFmtId="200" fontId="8" fillId="0" borderId="8" xfId="63" applyNumberFormat="1" applyFont="1" applyFill="1" applyBorder="1" applyProtection="1"/>
    <xf numFmtId="200" fontId="14" fillId="0" borderId="8" xfId="0" applyNumberFormat="1" applyFont="1" applyFill="1" applyBorder="1" applyAlignment="1">
      <alignment vertical="center"/>
    </xf>
    <xf numFmtId="200" fontId="6" fillId="23" borderId="8" xfId="63" applyNumberFormat="1" applyFont="1" applyFill="1" applyBorder="1" applyProtection="1"/>
    <xf numFmtId="200" fontId="12" fillId="23" borderId="8" xfId="63" applyNumberFormat="1" applyFont="1" applyFill="1" applyBorder="1" applyProtection="1"/>
    <xf numFmtId="200" fontId="8" fillId="0" borderId="0" xfId="63" applyNumberFormat="1" applyFont="1" applyBorder="1" applyProtection="1"/>
    <xf numFmtId="0" fontId="5" fillId="0" borderId="8" xfId="63" applyFont="1" applyFill="1" applyBorder="1" applyAlignment="1" applyProtection="1">
      <alignment horizontal="center" vertical="center" wrapText="1"/>
    </xf>
    <xf numFmtId="191" fontId="5" fillId="0" borderId="8" xfId="63" applyNumberFormat="1" applyFont="1" applyFill="1" applyBorder="1" applyProtection="1"/>
    <xf numFmtId="0" fontId="37" fillId="0" borderId="8" xfId="63" applyFont="1" applyFill="1" applyBorder="1" applyAlignment="1" applyProtection="1">
      <alignment vertical="center" wrapText="1"/>
    </xf>
    <xf numFmtId="191" fontId="37" fillId="0" borderId="8" xfId="63" applyNumberFormat="1" applyFont="1" applyFill="1" applyBorder="1" applyProtection="1">
      <protection locked="0"/>
    </xf>
    <xf numFmtId="191" fontId="5" fillId="0" borderId="8" xfId="63" applyNumberFormat="1" applyFont="1" applyFill="1" applyBorder="1" applyProtection="1">
      <protection locked="0"/>
    </xf>
    <xf numFmtId="191" fontId="38" fillId="0" borderId="8" xfId="63" applyNumberFormat="1" applyFont="1" applyFill="1" applyBorder="1" applyProtection="1">
      <protection locked="0"/>
    </xf>
    <xf numFmtId="0" fontId="5" fillId="25" borderId="8" xfId="63" applyFont="1" applyFill="1" applyBorder="1" applyAlignment="1" applyProtection="1">
      <alignment horizontal="center" vertical="center" wrapText="1"/>
    </xf>
    <xf numFmtId="191" fontId="5" fillId="25" borderId="8" xfId="63" applyNumberFormat="1" applyFont="1" applyFill="1" applyBorder="1" applyProtection="1">
      <protection locked="0"/>
    </xf>
    <xf numFmtId="191" fontId="36" fillId="0" borderId="8" xfId="63" applyNumberFormat="1" applyFont="1" applyFill="1" applyBorder="1" applyProtection="1">
      <protection locked="0"/>
    </xf>
    <xf numFmtId="191" fontId="36" fillId="25" borderId="8" xfId="63" applyNumberFormat="1" applyFont="1" applyFill="1" applyBorder="1" applyProtection="1">
      <protection locked="0"/>
    </xf>
    <xf numFmtId="0" fontId="5" fillId="23" borderId="8" xfId="63" applyFont="1" applyFill="1" applyBorder="1" applyAlignment="1" applyProtection="1">
      <alignment horizontal="center" vertical="center" wrapText="1"/>
    </xf>
    <xf numFmtId="191" fontId="5" fillId="23" borderId="8" xfId="63" applyNumberFormat="1" applyFont="1" applyFill="1" applyBorder="1" applyProtection="1"/>
    <xf numFmtId="191" fontId="39" fillId="0" borderId="8" xfId="0" applyNumberFormat="1" applyFont="1" applyFill="1" applyBorder="1" applyAlignment="1">
      <alignment vertical="center"/>
    </xf>
    <xf numFmtId="191" fontId="40" fillId="0" borderId="8" xfId="0" applyNumberFormat="1" applyFont="1" applyFill="1" applyBorder="1" applyAlignment="1">
      <alignment vertical="center"/>
    </xf>
    <xf numFmtId="0" fontId="36" fillId="0" borderId="8" xfId="63" applyFont="1" applyFill="1" applyBorder="1" applyAlignment="1" applyProtection="1">
      <alignment horizontal="center" vertical="center" wrapText="1"/>
    </xf>
    <xf numFmtId="200" fontId="5" fillId="23" borderId="8" xfId="63" applyNumberFormat="1" applyFont="1" applyFill="1" applyBorder="1" applyAlignment="1" applyProtection="1">
      <alignment horizontal="left"/>
    </xf>
    <xf numFmtId="0" fontId="5" fillId="0" borderId="8" xfId="63" applyFont="1" applyFill="1" applyBorder="1" applyAlignment="1" applyProtection="1">
      <alignment horizontal="left" wrapText="1"/>
    </xf>
    <xf numFmtId="0" fontId="41" fillId="0" borderId="8" xfId="63" applyFont="1" applyFill="1" applyBorder="1" applyAlignment="1" applyProtection="1">
      <alignment vertical="center" wrapText="1"/>
    </xf>
    <xf numFmtId="0" fontId="5" fillId="0" borderId="8" xfId="63" applyFont="1" applyFill="1" applyBorder="1" applyAlignment="1" applyProtection="1">
      <alignment horizontal="left"/>
    </xf>
    <xf numFmtId="0" fontId="5" fillId="0" borderId="8" xfId="63" applyFont="1" applyFill="1" applyBorder="1" applyAlignment="1" applyProtection="1">
      <alignment horizontal="left" vertical="center" wrapText="1"/>
    </xf>
    <xf numFmtId="0" fontId="39" fillId="0" borderId="8" xfId="63" applyFont="1" applyFill="1" applyBorder="1" applyAlignment="1" applyProtection="1">
      <alignment horizontal="left" vertical="center" wrapText="1"/>
    </xf>
    <xf numFmtId="0" fontId="39" fillId="25" borderId="8" xfId="63" applyFont="1" applyFill="1" applyBorder="1" applyAlignment="1" applyProtection="1">
      <alignment horizontal="left" vertical="center" wrapText="1"/>
    </xf>
    <xf numFmtId="0" fontId="41" fillId="0" borderId="8" xfId="63" applyFont="1" applyFill="1" applyBorder="1" applyAlignment="1" applyProtection="1">
      <alignment horizontal="left" vertical="center" wrapText="1"/>
    </xf>
    <xf numFmtId="0" fontId="39" fillId="24" borderId="8" xfId="63" applyFont="1" applyFill="1" applyBorder="1" applyAlignment="1" applyProtection="1">
      <alignment horizontal="center" vertical="center" wrapText="1"/>
    </xf>
    <xf numFmtId="0" fontId="39" fillId="23" borderId="8" xfId="63" applyFont="1" applyFill="1" applyBorder="1" applyAlignment="1" applyProtection="1">
      <alignment horizontal="center" vertical="center" wrapText="1"/>
    </xf>
    <xf numFmtId="0" fontId="39" fillId="0" borderId="8" xfId="63" applyFont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Continuous" vertical="center" wrapText="1"/>
    </xf>
    <xf numFmtId="0" fontId="5" fillId="0" borderId="8" xfId="0" applyFont="1" applyFill="1" applyBorder="1" applyAlignment="1" applyProtection="1">
      <alignment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38" fillId="0" borderId="8" xfId="0" applyFont="1" applyFill="1" applyBorder="1" applyAlignment="1" applyProtection="1">
      <alignment horizontal="left" vertical="center" wrapText="1"/>
    </xf>
    <xf numFmtId="0" fontId="37" fillId="0" borderId="8" xfId="0" applyFont="1" applyFill="1" applyBorder="1" applyAlignment="1" applyProtection="1">
      <alignment vertical="center" wrapText="1"/>
    </xf>
    <xf numFmtId="0" fontId="38" fillId="0" borderId="8" xfId="0" applyFont="1" applyFill="1" applyBorder="1" applyAlignment="1" applyProtection="1">
      <alignment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37" fillId="25" borderId="8" xfId="0" applyNumberFormat="1" applyFont="1" applyFill="1" applyBorder="1" applyAlignment="1">
      <alignment horizontal="left" vertical="center" wrapText="1"/>
    </xf>
    <xf numFmtId="0" fontId="37" fillId="0" borderId="8" xfId="0" applyNumberFormat="1" applyFont="1" applyFill="1" applyBorder="1" applyAlignment="1">
      <alignment horizontal="left" vertical="center" wrapText="1"/>
    </xf>
    <xf numFmtId="200" fontId="43" fillId="23" borderId="8" xfId="63" applyNumberFormat="1" applyFont="1" applyFill="1" applyBorder="1" applyAlignment="1" applyProtection="1">
      <alignment horizontal="left"/>
    </xf>
    <xf numFmtId="0" fontId="36" fillId="0" borderId="8" xfId="63" applyFont="1" applyFill="1" applyBorder="1" applyAlignment="1" applyProtection="1">
      <alignment vertical="center" wrapText="1"/>
    </xf>
    <xf numFmtId="49" fontId="34" fillId="25" borderId="8" xfId="63" applyNumberFormat="1" applyFont="1" applyFill="1" applyBorder="1" applyAlignment="1" applyProtection="1">
      <alignment horizontal="center"/>
    </xf>
    <xf numFmtId="0" fontId="5" fillId="25" borderId="8" xfId="0" applyFont="1" applyFill="1" applyBorder="1" applyAlignment="1" applyProtection="1"/>
    <xf numFmtId="4" fontId="6" fillId="0" borderId="0" xfId="63" applyNumberFormat="1" applyFont="1" applyBorder="1" applyAlignment="1" applyProtection="1">
      <alignment horizontal="centerContinuous" vertical="center"/>
    </xf>
    <xf numFmtId="4" fontId="8" fillId="0" borderId="0" xfId="63" applyNumberFormat="1" applyFont="1" applyBorder="1" applyAlignment="1" applyProtection="1">
      <alignment horizontal="centerContinuous" vertical="center"/>
    </xf>
    <xf numFmtId="4" fontId="8" fillId="0" borderId="0" xfId="63" applyNumberFormat="1" applyFont="1" applyProtection="1"/>
    <xf numFmtId="200" fontId="5" fillId="25" borderId="8" xfId="63" applyNumberFormat="1" applyFont="1" applyFill="1" applyBorder="1" applyAlignment="1" applyProtection="1">
      <alignment horizontal="center"/>
    </xf>
    <xf numFmtId="200" fontId="5" fillId="0" borderId="8" xfId="63" applyNumberFormat="1" applyFont="1" applyFill="1" applyBorder="1" applyAlignment="1" applyProtection="1">
      <alignment horizontal="center"/>
    </xf>
    <xf numFmtId="200" fontId="37" fillId="25" borderId="8" xfId="63" applyNumberFormat="1" applyFont="1" applyFill="1" applyBorder="1" applyAlignment="1" applyProtection="1">
      <alignment horizontal="center"/>
    </xf>
    <xf numFmtId="200" fontId="37" fillId="0" borderId="8" xfId="63" applyNumberFormat="1" applyFont="1" applyFill="1" applyBorder="1" applyAlignment="1" applyProtection="1">
      <alignment horizontal="center"/>
    </xf>
    <xf numFmtId="200" fontId="39" fillId="24" borderId="8" xfId="63" applyNumberFormat="1" applyFont="1" applyFill="1" applyBorder="1" applyAlignment="1" applyProtection="1">
      <alignment horizontal="center" vertical="center" wrapText="1"/>
    </xf>
    <xf numFmtId="200" fontId="43" fillId="23" borderId="8" xfId="63" applyNumberFormat="1" applyFont="1" applyFill="1" applyBorder="1" applyAlignment="1" applyProtection="1">
      <alignment horizontal="center"/>
    </xf>
    <xf numFmtId="200" fontId="5" fillId="25" borderId="8" xfId="0" applyNumberFormat="1" applyFont="1" applyFill="1" applyBorder="1" applyAlignment="1" applyProtection="1">
      <alignment horizontal="center"/>
    </xf>
    <xf numFmtId="200" fontId="39" fillId="0" borderId="8" xfId="63" applyNumberFormat="1" applyFont="1" applyBorder="1" applyAlignment="1" applyProtection="1">
      <alignment horizontal="center"/>
    </xf>
    <xf numFmtId="200" fontId="40" fillId="0" borderId="8" xfId="63" applyNumberFormat="1" applyFont="1" applyBorder="1" applyAlignment="1" applyProtection="1">
      <alignment horizontal="center"/>
    </xf>
    <xf numFmtId="200" fontId="38" fillId="0" borderId="8" xfId="63" applyNumberFormat="1" applyFont="1" applyBorder="1" applyAlignment="1" applyProtection="1">
      <alignment horizontal="center"/>
    </xf>
    <xf numFmtId="200" fontId="37" fillId="0" borderId="8" xfId="63" applyNumberFormat="1" applyFont="1" applyBorder="1" applyAlignment="1" applyProtection="1">
      <alignment horizontal="center"/>
    </xf>
    <xf numFmtId="200" fontId="38" fillId="0" borderId="8" xfId="63" applyNumberFormat="1" applyFont="1" applyBorder="1" applyAlignment="1" applyProtection="1">
      <alignment horizontal="center"/>
      <protection locked="0"/>
    </xf>
    <xf numFmtId="200" fontId="41" fillId="25" borderId="8" xfId="0" applyNumberFormat="1" applyFont="1" applyFill="1" applyBorder="1" applyAlignment="1">
      <alignment horizontal="center"/>
    </xf>
    <xf numFmtId="200" fontId="41" fillId="0" borderId="8" xfId="0" applyNumberFormat="1" applyFont="1" applyFill="1" applyBorder="1" applyAlignment="1">
      <alignment horizontal="center"/>
    </xf>
    <xf numFmtId="200" fontId="5" fillId="0" borderId="10" xfId="63" applyNumberFormat="1" applyFont="1" applyFill="1" applyBorder="1" applyAlignment="1" applyProtection="1">
      <alignment horizontal="center"/>
    </xf>
    <xf numFmtId="200" fontId="36" fillId="0" borderId="8" xfId="63" applyNumberFormat="1" applyFont="1" applyFill="1" applyBorder="1" applyAlignment="1" applyProtection="1">
      <alignment horizontal="center"/>
    </xf>
    <xf numFmtId="200" fontId="37" fillId="0" borderId="8" xfId="63" applyNumberFormat="1" applyFont="1" applyFill="1" applyBorder="1" applyAlignment="1" applyProtection="1">
      <alignment horizontal="center"/>
      <protection locked="0"/>
    </xf>
    <xf numFmtId="200" fontId="37" fillId="0" borderId="10" xfId="63" applyNumberFormat="1" applyFont="1" applyFill="1" applyBorder="1" applyAlignment="1" applyProtection="1">
      <alignment horizontal="center"/>
    </xf>
    <xf numFmtId="200" fontId="37" fillId="25" borderId="8" xfId="63" applyNumberFormat="1" applyFont="1" applyFill="1" applyBorder="1" applyAlignment="1" applyProtection="1">
      <alignment horizontal="center"/>
      <protection locked="0"/>
    </xf>
    <xf numFmtId="200" fontId="37" fillId="25" borderId="14" xfId="63" applyNumberFormat="1" applyFont="1" applyFill="1" applyBorder="1" applyAlignment="1" applyProtection="1">
      <alignment horizontal="center"/>
      <protection locked="0"/>
    </xf>
    <xf numFmtId="200" fontId="5" fillId="23" borderId="8" xfId="63" applyNumberFormat="1" applyFont="1" applyFill="1" applyBorder="1" applyAlignment="1" applyProtection="1">
      <alignment horizontal="center"/>
    </xf>
    <xf numFmtId="200" fontId="36" fillId="0" borderId="8" xfId="63" applyNumberFormat="1" applyFont="1" applyFill="1" applyBorder="1" applyAlignment="1" applyProtection="1">
      <alignment horizontal="center"/>
      <protection locked="0"/>
    </xf>
    <xf numFmtId="200" fontId="37" fillId="28" borderId="8" xfId="63" applyNumberFormat="1" applyFont="1" applyFill="1" applyBorder="1" applyAlignment="1" applyProtection="1">
      <alignment horizontal="center"/>
    </xf>
    <xf numFmtId="0" fontId="42" fillId="26" borderId="15" xfId="0" applyFont="1" applyFill="1" applyBorder="1" applyAlignment="1">
      <alignment horizontal="left" vertical="center" wrapText="1"/>
    </xf>
    <xf numFmtId="200" fontId="5" fillId="0" borderId="8" xfId="63" applyNumberFormat="1" applyFont="1" applyFill="1" applyBorder="1" applyAlignment="1" applyProtection="1">
      <alignment horizontal="center"/>
      <protection locked="0"/>
    </xf>
    <xf numFmtId="210" fontId="5" fillId="0" borderId="8" xfId="45" applyNumberFormat="1" applyFont="1" applyFill="1" applyBorder="1" applyAlignment="1" applyProtection="1">
      <alignment horizontal="center"/>
    </xf>
    <xf numFmtId="210" fontId="38" fillId="0" borderId="8" xfId="45" applyNumberFormat="1" applyFont="1" applyFill="1" applyBorder="1" applyAlignment="1" applyProtection="1">
      <alignment horizontal="center"/>
    </xf>
    <xf numFmtId="210" fontId="5" fillId="23" borderId="8" xfId="45" applyNumberFormat="1" applyFont="1" applyFill="1" applyBorder="1" applyAlignment="1" applyProtection="1">
      <alignment horizontal="center"/>
    </xf>
    <xf numFmtId="210" fontId="5" fillId="25" borderId="8" xfId="45" applyNumberFormat="1" applyFont="1" applyFill="1" applyBorder="1" applyAlignment="1" applyProtection="1">
      <alignment horizontal="center"/>
    </xf>
    <xf numFmtId="210" fontId="39" fillId="24" borderId="8" xfId="45" applyNumberFormat="1" applyFont="1" applyFill="1" applyBorder="1" applyAlignment="1" applyProtection="1">
      <alignment horizontal="center" vertical="center" wrapText="1"/>
    </xf>
    <xf numFmtId="210" fontId="43" fillId="23" borderId="8" xfId="45" applyNumberFormat="1" applyFont="1" applyFill="1" applyBorder="1" applyAlignment="1" applyProtection="1">
      <alignment horizontal="center"/>
    </xf>
    <xf numFmtId="210" fontId="43" fillId="28" borderId="8" xfId="45" applyNumberFormat="1" applyFont="1" applyFill="1" applyBorder="1" applyAlignment="1" applyProtection="1">
      <alignment horizontal="center"/>
    </xf>
    <xf numFmtId="0" fontId="33" fillId="25" borderId="8" xfId="63" applyFont="1" applyFill="1" applyBorder="1" applyAlignment="1" applyProtection="1">
      <alignment horizontal="center" vertical="center"/>
      <protection locked="0"/>
    </xf>
    <xf numFmtId="0" fontId="6" fillId="0" borderId="8" xfId="63" applyFont="1" applyFill="1" applyBorder="1" applyAlignment="1" applyProtection="1">
      <alignment horizontal="center" vertical="center"/>
    </xf>
    <xf numFmtId="0" fontId="8" fillId="0" borderId="8" xfId="63" applyFont="1" applyFill="1" applyBorder="1" applyAlignment="1" applyProtection="1">
      <alignment horizontal="center" vertical="center"/>
    </xf>
    <xf numFmtId="0" fontId="6" fillId="25" borderId="8" xfId="63" applyFont="1" applyFill="1" applyBorder="1" applyAlignment="1" applyProtection="1">
      <alignment horizontal="center" vertical="center"/>
    </xf>
    <xf numFmtId="49" fontId="4" fillId="0" borderId="8" xfId="63" applyNumberFormat="1" applyFont="1" applyFill="1" applyBorder="1" applyAlignment="1" applyProtection="1">
      <alignment horizontal="center" vertical="center"/>
    </xf>
    <xf numFmtId="200" fontId="38" fillId="0" borderId="8" xfId="63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5" fillId="0" borderId="8" xfId="63" applyFont="1" applyFill="1" applyBorder="1" applyAlignment="1" applyProtection="1">
      <alignment vertical="center" wrapText="1"/>
    </xf>
    <xf numFmtId="0" fontId="37" fillId="0" borderId="0" xfId="63" applyFont="1" applyFill="1" applyBorder="1" applyAlignment="1" applyProtection="1">
      <alignment horizontal="left" vertical="center" wrapText="1"/>
    </xf>
    <xf numFmtId="49" fontId="11" fillId="0" borderId="8" xfId="63" applyNumberFormat="1" applyFont="1" applyFill="1" applyBorder="1" applyAlignment="1" applyProtection="1">
      <alignment horizontal="center" vertical="top" wrapText="1"/>
    </xf>
    <xf numFmtId="200" fontId="38" fillId="0" borderId="8" xfId="63" applyNumberFormat="1" applyFont="1" applyFill="1" applyBorder="1" applyAlignment="1" applyProtection="1">
      <alignment horizontal="center"/>
      <protection locked="0"/>
    </xf>
    <xf numFmtId="200" fontId="39" fillId="0" borderId="8" xfId="63" applyNumberFormat="1" applyFont="1" applyFill="1" applyBorder="1" applyAlignment="1" applyProtection="1">
      <alignment horizontal="center"/>
    </xf>
    <xf numFmtId="0" fontId="30" fillId="0" borderId="0" xfId="63" applyFont="1" applyFill="1" applyProtection="1"/>
    <xf numFmtId="210" fontId="5" fillId="28" borderId="8" xfId="45" applyNumberFormat="1" applyFont="1" applyFill="1" applyBorder="1" applyAlignment="1" applyProtection="1">
      <alignment horizontal="center"/>
    </xf>
    <xf numFmtId="210" fontId="38" fillId="28" borderId="8" xfId="45" applyNumberFormat="1" applyFont="1" applyFill="1" applyBorder="1" applyAlignment="1" applyProtection="1">
      <alignment horizontal="center"/>
    </xf>
    <xf numFmtId="210" fontId="44" fillId="28" borderId="8" xfId="45" applyNumberFormat="1" applyFont="1" applyFill="1" applyBorder="1" applyAlignment="1" applyProtection="1">
      <alignment horizontal="center"/>
    </xf>
    <xf numFmtId="210" fontId="44" fillId="28" borderId="8" xfId="45" applyNumberFormat="1" applyFont="1" applyFill="1" applyBorder="1" applyAlignment="1" applyProtection="1">
      <alignment horizontal="center" vertical="center" wrapText="1"/>
    </xf>
    <xf numFmtId="200" fontId="39" fillId="23" borderId="8" xfId="63" applyNumberFormat="1" applyFont="1" applyFill="1" applyBorder="1" applyAlignment="1" applyProtection="1">
      <alignment horizontal="center" wrapText="1"/>
    </xf>
    <xf numFmtId="210" fontId="44" fillId="28" borderId="8" xfId="45" applyNumberFormat="1" applyFont="1" applyFill="1" applyBorder="1" applyAlignment="1" applyProtection="1">
      <alignment horizontal="center" wrapText="1"/>
    </xf>
    <xf numFmtId="0" fontId="8" fillId="0" borderId="0" xfId="63" applyFont="1" applyBorder="1" applyProtection="1"/>
    <xf numFmtId="2" fontId="8" fillId="28" borderId="0" xfId="63" applyNumberFormat="1" applyFont="1" applyFill="1" applyProtection="1"/>
    <xf numFmtId="210" fontId="37" fillId="0" borderId="8" xfId="45" applyNumberFormat="1" applyFont="1" applyFill="1" applyBorder="1" applyAlignment="1" applyProtection="1">
      <alignment horizontal="center"/>
    </xf>
    <xf numFmtId="0" fontId="60" fillId="0" borderId="8" xfId="0" applyNumberFormat="1" applyFont="1" applyFill="1" applyBorder="1" applyAlignment="1" applyProtection="1">
      <alignment horizontal="center" vertical="center"/>
      <protection hidden="1"/>
    </xf>
    <xf numFmtId="0" fontId="61" fillId="0" borderId="0" xfId="63" applyFont="1" applyFill="1" applyProtection="1"/>
    <xf numFmtId="0" fontId="62" fillId="0" borderId="0" xfId="63" applyFont="1" applyFill="1" applyProtection="1"/>
    <xf numFmtId="0" fontId="60" fillId="28" borderId="8" xfId="0" applyNumberFormat="1" applyFont="1" applyFill="1" applyBorder="1" applyAlignment="1" applyProtection="1">
      <alignment horizontal="center" vertical="center"/>
      <protection hidden="1"/>
    </xf>
    <xf numFmtId="49" fontId="63" fillId="0" borderId="8" xfId="63" applyNumberFormat="1" applyFont="1" applyFill="1" applyBorder="1" applyAlignment="1" applyProtection="1">
      <alignment horizontal="center" vertical="center" wrapText="1"/>
    </xf>
    <xf numFmtId="0" fontId="7" fillId="0" borderId="8" xfId="63" applyFont="1" applyFill="1" applyBorder="1" applyAlignment="1" applyProtection="1">
      <alignment horizontal="center" vertical="center"/>
    </xf>
    <xf numFmtId="200" fontId="36" fillId="25" borderId="8" xfId="63" applyNumberFormat="1" applyFont="1" applyFill="1" applyBorder="1" applyAlignment="1" applyProtection="1">
      <alignment horizontal="center"/>
    </xf>
    <xf numFmtId="210" fontId="37" fillId="28" borderId="8" xfId="45" applyNumberFormat="1" applyFont="1" applyFill="1" applyBorder="1" applyAlignment="1" applyProtection="1">
      <alignment horizontal="center"/>
    </xf>
    <xf numFmtId="0" fontId="7" fillId="0" borderId="0" xfId="63" applyFont="1" applyFill="1" applyProtection="1"/>
    <xf numFmtId="0" fontId="7" fillId="0" borderId="8" xfId="0" applyNumberFormat="1" applyFont="1" applyFill="1" applyBorder="1" applyAlignment="1" applyProtection="1">
      <alignment horizontal="center" vertical="center"/>
    </xf>
    <xf numFmtId="0" fontId="8" fillId="24" borderId="0" xfId="63" applyFont="1" applyFill="1" applyProtection="1"/>
    <xf numFmtId="210" fontId="66" fillId="28" borderId="8" xfId="45" applyNumberFormat="1" applyFont="1" applyFill="1" applyBorder="1" applyAlignment="1" applyProtection="1">
      <alignment horizontal="center" vertical="center" wrapText="1"/>
    </xf>
    <xf numFmtId="210" fontId="66" fillId="28" borderId="8" xfId="45" applyNumberFormat="1" applyFont="1" applyFill="1" applyBorder="1" applyAlignment="1" applyProtection="1">
      <alignment horizontal="center" wrapText="1"/>
    </xf>
    <xf numFmtId="200" fontId="6" fillId="0" borderId="0" xfId="65" applyNumberFormat="1" applyFont="1" applyFill="1" applyAlignment="1" applyProtection="1">
      <alignment horizontal="center"/>
    </xf>
    <xf numFmtId="4" fontId="8" fillId="0" borderId="0" xfId="63" applyNumberFormat="1" applyFont="1" applyFill="1" applyProtection="1"/>
    <xf numFmtId="0" fontId="37" fillId="0" borderId="8" xfId="63" applyFont="1" applyFill="1" applyBorder="1" applyAlignment="1" applyProtection="1">
      <alignment horizontal="left" vertical="center" wrapText="1"/>
    </xf>
    <xf numFmtId="0" fontId="69" fillId="26" borderId="15" xfId="0" applyFont="1" applyFill="1" applyBorder="1" applyAlignment="1">
      <alignment horizontal="left" vertical="center" wrapText="1"/>
    </xf>
    <xf numFmtId="0" fontId="37" fillId="26" borderId="15" xfId="0" applyFont="1" applyFill="1" applyBorder="1" applyAlignment="1">
      <alignment horizontal="left" vertical="center" wrapText="1"/>
    </xf>
    <xf numFmtId="0" fontId="6" fillId="0" borderId="0" xfId="0" applyFont="1" applyFill="1" applyAlignment="1" applyProtection="1"/>
    <xf numFmtId="0" fontId="6" fillId="0" borderId="0" xfId="0" applyFont="1" applyFill="1" applyBorder="1" applyAlignment="1" applyProtection="1">
      <alignment vertical="center"/>
    </xf>
    <xf numFmtId="49" fontId="33" fillId="0" borderId="8" xfId="0" applyNumberFormat="1" applyFont="1" applyFill="1" applyBorder="1" applyAlignment="1">
      <alignment horizontal="center" vertical="center"/>
    </xf>
    <xf numFmtId="4" fontId="7" fillId="0" borderId="0" xfId="63" applyNumberFormat="1" applyFont="1" applyFill="1" applyProtection="1"/>
    <xf numFmtId="200" fontId="8" fillId="28" borderId="0" xfId="63" applyNumberFormat="1" applyFont="1" applyFill="1" applyProtection="1"/>
    <xf numFmtId="191" fontId="70" fillId="25" borderId="0" xfId="63" applyNumberFormat="1" applyFont="1" applyFill="1" applyProtection="1"/>
    <xf numFmtId="0" fontId="71" fillId="25" borderId="0" xfId="63" applyFont="1" applyFill="1" applyAlignment="1" applyProtection="1">
      <alignment horizontal="center" wrapText="1"/>
    </xf>
    <xf numFmtId="200" fontId="71" fillId="25" borderId="0" xfId="63" applyNumberFormat="1" applyFont="1" applyFill="1" applyBorder="1" applyAlignment="1" applyProtection="1">
      <alignment horizontal="center" wrapText="1"/>
    </xf>
    <xf numFmtId="39" fontId="72" fillId="28" borderId="0" xfId="0" applyNumberFormat="1" applyFont="1" applyFill="1" applyBorder="1" applyAlignment="1">
      <alignment horizontal="right" vertical="center" wrapText="1"/>
    </xf>
    <xf numFmtId="2" fontId="70" fillId="28" borderId="0" xfId="63" applyNumberFormat="1" applyFont="1" applyFill="1" applyProtection="1"/>
    <xf numFmtId="4" fontId="71" fillId="25" borderId="0" xfId="63" applyNumberFormat="1" applyFont="1" applyFill="1" applyBorder="1" applyAlignment="1" applyProtection="1">
      <alignment horizontal="centerContinuous" vertical="center"/>
    </xf>
    <xf numFmtId="4" fontId="71" fillId="0" borderId="0" xfId="63" applyNumberFormat="1" applyFont="1" applyFill="1" applyBorder="1" applyAlignment="1" applyProtection="1">
      <alignment horizontal="centerContinuous" vertical="center"/>
    </xf>
    <xf numFmtId="4" fontId="70" fillId="25" borderId="0" xfId="63" applyNumberFormat="1" applyFont="1" applyFill="1" applyBorder="1" applyAlignment="1" applyProtection="1">
      <alignment horizontal="centerContinuous" vertical="center"/>
    </xf>
    <xf numFmtId="4" fontId="70" fillId="0" borderId="0" xfId="63" applyNumberFormat="1" applyFont="1" applyFill="1" applyBorder="1" applyAlignment="1" applyProtection="1">
      <alignment horizontal="centerContinuous" vertical="center"/>
    </xf>
    <xf numFmtId="191" fontId="70" fillId="25" borderId="0" xfId="63" applyNumberFormat="1" applyFont="1" applyFill="1" applyBorder="1" applyAlignment="1" applyProtection="1">
      <alignment horizontal="center" vertical="center" wrapText="1"/>
    </xf>
    <xf numFmtId="191" fontId="70" fillId="0" borderId="0" xfId="63" applyNumberFormat="1" applyFont="1" applyFill="1" applyBorder="1" applyAlignment="1" applyProtection="1">
      <alignment horizontal="center" vertical="center" wrapText="1"/>
    </xf>
    <xf numFmtId="2" fontId="73" fillId="25" borderId="0" xfId="0" applyNumberFormat="1" applyFont="1" applyFill="1" applyBorder="1" applyAlignment="1">
      <alignment horizontal="right"/>
    </xf>
    <xf numFmtId="191" fontId="70" fillId="25" borderId="0" xfId="63" applyNumberFormat="1" applyFont="1" applyFill="1" applyBorder="1" applyAlignment="1" applyProtection="1">
      <alignment horizontal="center"/>
    </xf>
    <xf numFmtId="191" fontId="70" fillId="0" borderId="0" xfId="63" applyNumberFormat="1" applyFont="1" applyFill="1" applyBorder="1" applyAlignment="1" applyProtection="1">
      <alignment horizontal="center"/>
    </xf>
    <xf numFmtId="191" fontId="70" fillId="25" borderId="0" xfId="63" applyNumberFormat="1" applyFont="1" applyFill="1" applyBorder="1" applyProtection="1"/>
    <xf numFmtId="191" fontId="70" fillId="25" borderId="0" xfId="63" applyNumberFormat="1" applyFont="1" applyFill="1" applyAlignment="1" applyProtection="1">
      <alignment horizontal="center"/>
    </xf>
    <xf numFmtId="191" fontId="70" fillId="0" borderId="0" xfId="63" applyNumberFormat="1" applyFont="1" applyFill="1" applyAlignment="1" applyProtection="1">
      <alignment horizontal="center"/>
    </xf>
    <xf numFmtId="0" fontId="70" fillId="25" borderId="0" xfId="63" applyFont="1" applyFill="1" applyAlignment="1" applyProtection="1">
      <alignment horizontal="center"/>
    </xf>
    <xf numFmtId="0" fontId="70" fillId="0" borderId="0" xfId="63" applyFont="1" applyFill="1" applyAlignment="1" applyProtection="1">
      <alignment horizontal="center"/>
    </xf>
    <xf numFmtId="0" fontId="70" fillId="25" borderId="0" xfId="63" applyFont="1" applyFill="1" applyProtection="1"/>
    <xf numFmtId="0" fontId="70" fillId="0" borderId="0" xfId="63" applyFont="1" applyFill="1" applyProtection="1"/>
    <xf numFmtId="4" fontId="70" fillId="0" borderId="0" xfId="63" applyNumberFormat="1" applyFont="1" applyFill="1" applyBorder="1" applyProtection="1"/>
    <xf numFmtId="0" fontId="70" fillId="0" borderId="0" xfId="63" applyFont="1" applyFill="1" applyBorder="1" applyProtection="1"/>
    <xf numFmtId="200" fontId="70" fillId="0" borderId="0" xfId="63" applyNumberFormat="1" applyFont="1" applyFill="1" applyBorder="1" applyProtection="1"/>
    <xf numFmtId="191" fontId="70" fillId="0" borderId="0" xfId="63" applyNumberFormat="1" applyFont="1" applyFill="1" applyBorder="1" applyProtection="1"/>
    <xf numFmtId="200" fontId="74" fillId="0" borderId="0" xfId="63" applyNumberFormat="1" applyFont="1" applyFill="1" applyAlignment="1" applyProtection="1">
      <alignment horizontal="left" vertical="center"/>
    </xf>
    <xf numFmtId="200" fontId="74" fillId="0" borderId="0" xfId="63" applyNumberFormat="1" applyFont="1" applyFill="1" applyAlignment="1" applyProtection="1">
      <alignment horizontal="right" vertical="center"/>
    </xf>
    <xf numFmtId="0" fontId="72" fillId="28" borderId="0" xfId="0" applyFont="1" applyFill="1" applyAlignment="1">
      <alignment horizontal="right" vertical="center" wrapText="1"/>
    </xf>
    <xf numFmtId="200" fontId="75" fillId="0" borderId="8" xfId="63" applyNumberFormat="1" applyFont="1" applyBorder="1" applyProtection="1">
      <protection locked="0"/>
    </xf>
    <xf numFmtId="200" fontId="76" fillId="0" borderId="8" xfId="63" applyNumberFormat="1" applyFont="1" applyBorder="1" applyProtection="1"/>
    <xf numFmtId="200" fontId="77" fillId="0" borderId="8" xfId="0" applyNumberFormat="1" applyFont="1" applyFill="1" applyBorder="1" applyAlignment="1">
      <alignment vertical="center"/>
    </xf>
    <xf numFmtId="200" fontId="71" fillId="23" borderId="8" xfId="63" applyNumberFormat="1" applyFont="1" applyFill="1" applyBorder="1" applyProtection="1"/>
    <xf numFmtId="200" fontId="71" fillId="0" borderId="0" xfId="0" applyNumberFormat="1" applyFont="1" applyFill="1" applyAlignment="1" applyProtection="1"/>
    <xf numFmtId="200" fontId="70" fillId="0" borderId="0" xfId="63" applyNumberFormat="1" applyFont="1" applyProtection="1"/>
    <xf numFmtId="200" fontId="71" fillId="0" borderId="0" xfId="0" applyNumberFormat="1" applyFont="1" applyFill="1" applyBorder="1" applyAlignment="1" applyProtection="1">
      <alignment vertical="center"/>
    </xf>
    <xf numFmtId="191" fontId="71" fillId="0" borderId="0" xfId="0" applyNumberFormat="1" applyFont="1" applyFill="1" applyBorder="1" applyAlignment="1" applyProtection="1">
      <alignment vertical="center"/>
    </xf>
    <xf numFmtId="191" fontId="70" fillId="0" borderId="0" xfId="63" applyNumberFormat="1" applyFont="1" applyProtection="1"/>
    <xf numFmtId="191" fontId="70" fillId="0" borderId="0" xfId="63" applyNumberFormat="1" applyFont="1" applyBorder="1" applyProtection="1"/>
    <xf numFmtId="0" fontId="70" fillId="0" borderId="0" xfId="63" applyFont="1" applyProtection="1"/>
    <xf numFmtId="0" fontId="70" fillId="0" borderId="0" xfId="63" applyFont="1" applyBorder="1" applyProtection="1"/>
    <xf numFmtId="200" fontId="70" fillId="0" borderId="0" xfId="63" applyNumberFormat="1" applyFont="1" applyBorder="1" applyProtection="1"/>
    <xf numFmtId="212" fontId="78" fillId="0" borderId="0" xfId="54" applyNumberFormat="1" applyFont="1" applyBorder="1" applyAlignment="1">
      <alignment vertical="center" wrapText="1"/>
    </xf>
    <xf numFmtId="0" fontId="11" fillId="25" borderId="8" xfId="63" applyFont="1" applyFill="1" applyBorder="1" applyAlignment="1" applyProtection="1">
      <alignment horizontal="center" vertical="center" wrapText="1"/>
    </xf>
    <xf numFmtId="0" fontId="11" fillId="0" borderId="13" xfId="63" applyFont="1" applyFill="1" applyBorder="1" applyAlignment="1" applyProtection="1">
      <alignment horizontal="center" vertical="center" wrapText="1"/>
    </xf>
    <xf numFmtId="0" fontId="11" fillId="25" borderId="13" xfId="63" applyFont="1" applyFill="1" applyBorder="1" applyAlignment="1" applyProtection="1">
      <alignment horizontal="center" vertical="center" wrapText="1"/>
    </xf>
    <xf numFmtId="49" fontId="11" fillId="25" borderId="16" xfId="63" applyNumberFormat="1" applyFont="1" applyFill="1" applyBorder="1" applyAlignment="1" applyProtection="1">
      <alignment horizontal="center" vertical="top" wrapText="1"/>
    </xf>
    <xf numFmtId="0" fontId="37" fillId="26" borderId="0" xfId="0" applyFont="1" applyFill="1" applyBorder="1" applyAlignment="1">
      <alignment horizontal="left" vertical="center" wrapText="1"/>
    </xf>
    <xf numFmtId="0" fontId="42" fillId="26" borderId="0" xfId="0" applyFont="1" applyFill="1" applyBorder="1" applyAlignment="1">
      <alignment horizontal="left" vertical="center" wrapText="1"/>
    </xf>
    <xf numFmtId="191" fontId="8" fillId="25" borderId="0" xfId="63" applyNumberFormat="1" applyFont="1" applyFill="1" applyProtection="1"/>
    <xf numFmtId="200" fontId="6" fillId="27" borderId="8" xfId="63" applyNumberFormat="1" applyFont="1" applyFill="1" applyBorder="1" applyProtection="1"/>
    <xf numFmtId="200" fontId="13" fillId="27" borderId="8" xfId="63" applyNumberFormat="1" applyFont="1" applyFill="1" applyBorder="1" applyProtection="1">
      <protection locked="0"/>
    </xf>
    <xf numFmtId="200" fontId="11" fillId="27" borderId="8" xfId="63" applyNumberFormat="1" applyFont="1" applyFill="1" applyBorder="1" applyProtection="1"/>
    <xf numFmtId="200" fontId="14" fillId="27" borderId="8" xfId="0" applyNumberFormat="1" applyFont="1" applyFill="1" applyBorder="1" applyAlignment="1"/>
    <xf numFmtId="200" fontId="8" fillId="25" borderId="0" xfId="63" applyNumberFormat="1" applyFont="1" applyFill="1" applyBorder="1" applyProtection="1"/>
    <xf numFmtId="191" fontId="8" fillId="27" borderId="0" xfId="63" applyNumberFormat="1" applyFont="1" applyFill="1" applyBorder="1" applyProtection="1"/>
    <xf numFmtId="191" fontId="8" fillId="27" borderId="0" xfId="63" applyNumberFormat="1" applyFont="1" applyFill="1" applyProtection="1"/>
    <xf numFmtId="0" fontId="8" fillId="27" borderId="0" xfId="63" applyFont="1" applyFill="1" applyProtection="1"/>
    <xf numFmtId="200" fontId="39" fillId="25" borderId="8" xfId="63" applyNumberFormat="1" applyFont="1" applyFill="1" applyBorder="1" applyAlignment="1" applyProtection="1">
      <alignment horizontal="center"/>
    </xf>
    <xf numFmtId="200" fontId="38" fillId="25" borderId="8" xfId="63" applyNumberFormat="1" applyFont="1" applyFill="1" applyBorder="1" applyAlignment="1" applyProtection="1">
      <alignment horizontal="center"/>
    </xf>
    <xf numFmtId="200" fontId="38" fillId="25" borderId="8" xfId="63" applyNumberFormat="1" applyFont="1" applyFill="1" applyBorder="1" applyAlignment="1" applyProtection="1">
      <alignment horizontal="center"/>
      <protection locked="0"/>
    </xf>
    <xf numFmtId="0" fontId="4" fillId="0" borderId="0" xfId="63" applyFont="1" applyAlignment="1" applyProtection="1">
      <alignment horizontal="center"/>
    </xf>
    <xf numFmtId="0" fontId="17" fillId="0" borderId="0" xfId="63" applyFont="1" applyAlignment="1" applyProtection="1">
      <alignment horizontal="center"/>
    </xf>
    <xf numFmtId="0" fontId="20" fillId="0" borderId="0" xfId="63" applyFont="1" applyFill="1" applyAlignment="1" applyProtection="1">
      <alignment horizontal="center" vertical="center" wrapText="1"/>
    </xf>
    <xf numFmtId="0" fontId="35" fillId="0" borderId="0" xfId="63" applyFont="1" applyFill="1" applyAlignment="1" applyProtection="1">
      <alignment horizontal="center" vertical="center" wrapText="1"/>
    </xf>
    <xf numFmtId="0" fontId="4" fillId="0" borderId="0" xfId="64" applyFont="1" applyAlignment="1" applyProtection="1">
      <alignment horizontal="center"/>
    </xf>
    <xf numFmtId="0" fontId="17" fillId="0" borderId="0" xfId="64" applyFont="1" applyAlignment="1" applyProtection="1">
      <alignment horizontal="center"/>
    </xf>
    <xf numFmtId="0" fontId="5" fillId="0" borderId="12" xfId="63" applyFont="1" applyFill="1" applyBorder="1" applyAlignment="1" applyProtection="1">
      <alignment horizontal="center" vertical="center"/>
    </xf>
    <xf numFmtId="0" fontId="5" fillId="0" borderId="17" xfId="63" applyFont="1" applyFill="1" applyBorder="1" applyAlignment="1" applyProtection="1">
      <alignment horizontal="center" vertical="center"/>
    </xf>
    <xf numFmtId="0" fontId="5" fillId="0" borderId="10" xfId="63" applyFont="1" applyFill="1" applyBorder="1" applyAlignment="1" applyProtection="1">
      <alignment horizontal="center" vertical="center"/>
    </xf>
    <xf numFmtId="0" fontId="5" fillId="0" borderId="16" xfId="63" applyFont="1" applyFill="1" applyBorder="1" applyAlignment="1" applyProtection="1">
      <alignment horizontal="center" vertical="center"/>
    </xf>
    <xf numFmtId="0" fontId="19" fillId="0" borderId="17" xfId="63" applyFont="1" applyFill="1" applyBorder="1" applyAlignment="1" applyProtection="1">
      <alignment horizontal="center" vertical="center"/>
    </xf>
    <xf numFmtId="0" fontId="5" fillId="0" borderId="0" xfId="63" applyFont="1" applyFill="1" applyAlignment="1" applyProtection="1">
      <alignment horizontal="center" vertical="center" wrapText="1"/>
    </xf>
    <xf numFmtId="0" fontId="21" fillId="0" borderId="0" xfId="63" applyFont="1" applyAlignment="1" applyProtection="1">
      <alignment horizontal="center"/>
    </xf>
    <xf numFmtId="0" fontId="7" fillId="0" borderId="0" xfId="63" applyFont="1" applyFill="1" applyAlignment="1" applyProtection="1">
      <alignment horizontal="center" vertical="center" wrapText="1"/>
    </xf>
    <xf numFmtId="0" fontId="5" fillId="25" borderId="8" xfId="63" applyFont="1" applyFill="1" applyBorder="1" applyAlignment="1" applyProtection="1">
      <alignment horizontal="center" vertical="center"/>
    </xf>
    <xf numFmtId="0" fontId="5" fillId="25" borderId="11" xfId="63" applyFont="1" applyFill="1" applyBorder="1" applyAlignment="1" applyProtection="1">
      <alignment horizontal="center" vertical="center"/>
    </xf>
    <xf numFmtId="0" fontId="9" fillId="0" borderId="8" xfId="63" applyFont="1" applyFill="1" applyBorder="1" applyAlignment="1" applyProtection="1">
      <alignment horizontal="center" vertical="center" wrapText="1"/>
    </xf>
    <xf numFmtId="0" fontId="4" fillId="0" borderId="8" xfId="63" applyFont="1" applyFill="1" applyBorder="1" applyAlignment="1" applyProtection="1">
      <alignment horizontal="center" vertical="center" wrapText="1"/>
    </xf>
    <xf numFmtId="0" fontId="8" fillId="0" borderId="9" xfId="63" applyFont="1" applyFill="1" applyBorder="1" applyAlignment="1" applyProtection="1">
      <alignment horizontal="center"/>
    </xf>
    <xf numFmtId="0" fontId="5" fillId="0" borderId="8" xfId="63" applyFont="1" applyFill="1" applyBorder="1" applyAlignment="1" applyProtection="1">
      <alignment horizontal="center" vertical="center"/>
    </xf>
    <xf numFmtId="0" fontId="5" fillId="0" borderId="0" xfId="63" applyFont="1" applyFill="1" applyAlignment="1" applyProtection="1">
      <alignment horizontal="center" wrapText="1"/>
    </xf>
  </cellXfs>
  <cellStyles count="73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20% – Акцентування1" xfId="7"/>
    <cellStyle name="20% – Акцентування2" xfId="8"/>
    <cellStyle name="20% – Акцентування3" xfId="9"/>
    <cellStyle name="20% – Акцентування4" xfId="10"/>
    <cellStyle name="20% – Акцентування5" xfId="11"/>
    <cellStyle name="20% – Акцентування6" xfId="12"/>
    <cellStyle name="40% — акцент1" xfId="13"/>
    <cellStyle name="40% — акцент2" xfId="14"/>
    <cellStyle name="40% — акцент3" xfId="15"/>
    <cellStyle name="40% — акцент4" xfId="16"/>
    <cellStyle name="40% — акцент5" xfId="17"/>
    <cellStyle name="40% — акцент6" xfId="18"/>
    <cellStyle name="40% – Акцентування1" xfId="19"/>
    <cellStyle name="40% – Акцентування2" xfId="20"/>
    <cellStyle name="40% – Акцентування3" xfId="21"/>
    <cellStyle name="40% – Акцентування4" xfId="22"/>
    <cellStyle name="40% – Акцентування5" xfId="23"/>
    <cellStyle name="40% – Акцентування6" xfId="24"/>
    <cellStyle name="60% — акцент1" xfId="25"/>
    <cellStyle name="60% — акцент2" xfId="26"/>
    <cellStyle name="60% — акцент3" xfId="27"/>
    <cellStyle name="60% — акцент4" xfId="28"/>
    <cellStyle name="60% — акцент5" xfId="29"/>
    <cellStyle name="60% — акцент6" xfId="30"/>
    <cellStyle name="60% – Акцентування1" xfId="31"/>
    <cellStyle name="60% – Акцентування2" xfId="32"/>
    <cellStyle name="60% – Акцентування3" xfId="33"/>
    <cellStyle name="60% – Акцентування4" xfId="34"/>
    <cellStyle name="60% – Акцентування5" xfId="35"/>
    <cellStyle name="60% – Акцентування6" xfId="36"/>
    <cellStyle name="Normal_Доходи" xfId="37"/>
    <cellStyle name="Акцентування1" xfId="38"/>
    <cellStyle name="Акцентування2" xfId="39"/>
    <cellStyle name="Акцентування3" xfId="40"/>
    <cellStyle name="Акцентування4" xfId="41"/>
    <cellStyle name="Акцентування5" xfId="42"/>
    <cellStyle name="Акцентування6" xfId="43"/>
    <cellStyle name="Ввід" xfId="44"/>
    <cellStyle name="Відсотковий" xfId="45" builtinId="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" xfId="0" builtinId="0"/>
    <cellStyle name="Звичайний 2" xfId="51"/>
    <cellStyle name="Звичайний 2 2" xfId="52"/>
    <cellStyle name="Звичайний 3" xfId="53"/>
    <cellStyle name="Звичайний 4" xfId="54"/>
    <cellStyle name="Зв'язана клітинка" xfId="55"/>
    <cellStyle name="Контрольна клітинка" xfId="56"/>
    <cellStyle name="Назва" xfId="57"/>
    <cellStyle name="Обычный 2" xfId="58"/>
    <cellStyle name="Обычный 2 2" xfId="59"/>
    <cellStyle name="Обычный 2 3" xfId="60"/>
    <cellStyle name="Обычный 3" xfId="61"/>
    <cellStyle name="Обычный 3 2" xfId="62"/>
    <cellStyle name="Обычный_ZV1PIV98" xfId="63"/>
    <cellStyle name="Обычный_Додаток 4" xfId="64"/>
    <cellStyle name="Обычный_Додаток 5" xfId="65"/>
    <cellStyle name="Примечание 2" xfId="66"/>
    <cellStyle name="Примітка 2" xfId="67"/>
    <cellStyle name="Середній" xfId="68"/>
    <cellStyle name="Стиль 1" xfId="69"/>
    <cellStyle name="Текст попередження" xfId="70"/>
    <cellStyle name="Тысячи [0]_Розподіл (2)" xfId="71"/>
    <cellStyle name="Тысячи_Розподіл (2)" xfId="7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0"/>
  <sheetViews>
    <sheetView showGridLines="0" showZeros="0" tabSelected="1" view="pageBreakPreview" zoomScale="75" zoomScaleNormal="75" zoomScaleSheetLayoutView="75" workbookViewId="0">
      <pane xSplit="3" ySplit="9" topLeftCell="D68" activePane="bottomRight" state="frozen"/>
      <selection pane="topRight" activeCell="D1" sqref="D1"/>
      <selection pane="bottomLeft" activeCell="A10" sqref="A10"/>
      <selection pane="bottomRight" activeCell="E68" sqref="E68"/>
    </sheetView>
  </sheetViews>
  <sheetFormatPr defaultColWidth="7.88671875" defaultRowHeight="15.6" x14ac:dyDescent="0.3"/>
  <cols>
    <col min="1" max="1" width="12.44140625" style="5" customWidth="1"/>
    <col min="2" max="2" width="77.33203125" style="5" customWidth="1"/>
    <col min="3" max="3" width="0.109375" style="23" customWidth="1"/>
    <col min="4" max="4" width="24" style="259" customWidth="1"/>
    <col min="5" max="5" width="23.6640625" style="259" customWidth="1"/>
    <col min="6" max="6" width="21.5546875" style="259" customWidth="1"/>
    <col min="7" max="7" width="23.44140625" style="5" customWidth="1"/>
    <col min="8" max="8" width="15.5546875" style="5" customWidth="1"/>
    <col min="9" max="9" width="20.33203125" style="5" customWidth="1"/>
    <col min="10" max="10" width="16" style="5" customWidth="1"/>
    <col min="11" max="11" width="22.44140625" style="277" customWidth="1"/>
    <col min="12" max="12" width="19.33203125" style="277" customWidth="1"/>
    <col min="13" max="13" width="20.5546875" style="23" customWidth="1"/>
    <col min="14" max="14" width="12.33203125" style="23" customWidth="1"/>
    <col min="15" max="15" width="20.5546875" style="5" customWidth="1"/>
    <col min="16" max="16" width="19.109375" style="5" customWidth="1"/>
    <col min="17" max="17" width="20.5546875" style="5" customWidth="1"/>
    <col min="18" max="18" width="13.33203125" style="5" customWidth="1"/>
    <col min="19" max="33" width="7.88671875" style="23" customWidth="1"/>
    <col min="34" max="16384" width="7.88671875" style="5"/>
  </cols>
  <sheetData>
    <row r="1" spans="1:33" s="18" customFormat="1" ht="18" x14ac:dyDescent="0.35">
      <c r="A1" s="281" t="s">
        <v>5</v>
      </c>
      <c r="B1" s="281"/>
      <c r="C1" s="281"/>
      <c r="D1" s="282"/>
      <c r="E1" s="282"/>
      <c r="F1" s="282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</row>
    <row r="2" spans="1:33" s="19" customFormat="1" ht="20.25" customHeight="1" x14ac:dyDescent="0.35">
      <c r="A2" s="283" t="s">
        <v>70</v>
      </c>
      <c r="B2" s="283"/>
      <c r="C2" s="283"/>
      <c r="D2" s="284"/>
      <c r="E2" s="284"/>
      <c r="F2" s="284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</row>
    <row r="3" spans="1:33" s="20" customFormat="1" ht="15.75" customHeight="1" x14ac:dyDescent="0.3">
      <c r="A3" s="285" t="s">
        <v>6</v>
      </c>
      <c r="B3" s="285"/>
      <c r="C3" s="285"/>
      <c r="D3" s="286"/>
      <c r="E3" s="286"/>
      <c r="F3" s="286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</row>
    <row r="4" spans="1:33" s="21" customFormat="1" ht="26.25" customHeight="1" x14ac:dyDescent="0.3">
      <c r="A4" s="292" t="s">
        <v>261</v>
      </c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</row>
    <row r="5" spans="1:33" s="21" customFormat="1" ht="23.25" customHeight="1" x14ac:dyDescent="0.3">
      <c r="A5" s="294" t="s">
        <v>255</v>
      </c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</row>
    <row r="6" spans="1:33" s="1" customFormat="1" ht="20.399999999999999" x14ac:dyDescent="0.3">
      <c r="B6" s="2" t="s">
        <v>137</v>
      </c>
      <c r="C6" s="2"/>
      <c r="D6" s="246"/>
      <c r="E6" s="247"/>
      <c r="F6" s="248"/>
      <c r="G6" s="220"/>
      <c r="H6" s="75"/>
      <c r="K6" s="269"/>
      <c r="L6" s="220"/>
      <c r="M6" s="87"/>
      <c r="N6" s="82"/>
      <c r="O6" s="75"/>
      <c r="Q6" s="299" t="s">
        <v>204</v>
      </c>
      <c r="R6" s="299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s="22" customFormat="1" ht="18" customHeight="1" x14ac:dyDescent="0.3">
      <c r="A7" s="297" t="s">
        <v>7</v>
      </c>
      <c r="B7" s="298" t="s">
        <v>8</v>
      </c>
      <c r="C7" s="290" t="s">
        <v>78</v>
      </c>
      <c r="D7" s="291"/>
      <c r="E7" s="291"/>
      <c r="F7" s="291"/>
      <c r="G7" s="288"/>
      <c r="H7" s="288"/>
      <c r="I7" s="288"/>
      <c r="J7" s="289"/>
      <c r="K7" s="295" t="s">
        <v>79</v>
      </c>
      <c r="L7" s="296"/>
      <c r="M7" s="296"/>
      <c r="N7" s="296"/>
      <c r="O7" s="287" t="s">
        <v>80</v>
      </c>
      <c r="P7" s="287"/>
      <c r="Q7" s="288"/>
      <c r="R7" s="289"/>
    </row>
    <row r="8" spans="1:33" s="61" customFormat="1" ht="114" customHeight="1" x14ac:dyDescent="0.25">
      <c r="A8" s="297"/>
      <c r="B8" s="298"/>
      <c r="C8" s="55" t="s">
        <v>220</v>
      </c>
      <c r="D8" s="56" t="s">
        <v>222</v>
      </c>
      <c r="E8" s="264" t="s">
        <v>262</v>
      </c>
      <c r="F8" s="264" t="s">
        <v>9</v>
      </c>
      <c r="G8" s="74" t="s">
        <v>263</v>
      </c>
      <c r="H8" s="56" t="s">
        <v>264</v>
      </c>
      <c r="I8" s="56" t="s">
        <v>115</v>
      </c>
      <c r="J8" s="56" t="s">
        <v>210</v>
      </c>
      <c r="K8" s="265" t="s">
        <v>223</v>
      </c>
      <c r="L8" s="81" t="s">
        <v>9</v>
      </c>
      <c r="M8" s="81" t="s">
        <v>194</v>
      </c>
      <c r="N8" s="81" t="s">
        <v>10</v>
      </c>
      <c r="O8" s="58" t="s">
        <v>224</v>
      </c>
      <c r="P8" s="57" t="s">
        <v>9</v>
      </c>
      <c r="Q8" s="59" t="s">
        <v>185</v>
      </c>
      <c r="R8" s="60" t="s">
        <v>10</v>
      </c>
    </row>
    <row r="9" spans="1:33" s="3" customFormat="1" ht="13.8" x14ac:dyDescent="0.25">
      <c r="A9" s="16">
        <v>1</v>
      </c>
      <c r="B9" s="16">
        <v>2</v>
      </c>
      <c r="C9" s="15" t="s">
        <v>74</v>
      </c>
      <c r="D9" s="15" t="s">
        <v>74</v>
      </c>
      <c r="E9" s="15" t="s">
        <v>184</v>
      </c>
      <c r="F9" s="15" t="s">
        <v>11</v>
      </c>
      <c r="G9" s="15" t="s">
        <v>106</v>
      </c>
      <c r="H9" s="15" t="s">
        <v>107</v>
      </c>
      <c r="I9" s="15" t="s">
        <v>75</v>
      </c>
      <c r="J9" s="15" t="s">
        <v>12</v>
      </c>
      <c r="K9" s="266" t="s">
        <v>13</v>
      </c>
      <c r="L9" s="80" t="s">
        <v>14</v>
      </c>
      <c r="M9" s="80" t="s">
        <v>15</v>
      </c>
      <c r="N9" s="80" t="s">
        <v>76</v>
      </c>
      <c r="O9" s="15" t="s">
        <v>16</v>
      </c>
      <c r="P9" s="15" t="s">
        <v>73</v>
      </c>
      <c r="Q9" s="35" t="s">
        <v>102</v>
      </c>
      <c r="R9" s="15" t="s">
        <v>103</v>
      </c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</row>
    <row r="10" spans="1:33" s="1" customFormat="1" ht="20.25" customHeight="1" x14ac:dyDescent="0.35">
      <c r="A10" s="177">
        <v>10000000</v>
      </c>
      <c r="B10" s="102" t="s">
        <v>17</v>
      </c>
      <c r="C10" s="103" t="e">
        <f>C11+#REF!+C15+C21+#REF!</f>
        <v>#REF!</v>
      </c>
      <c r="D10" s="145">
        <f>D11+D15+D21+D26+D31+D25</f>
        <v>8765912.99615</v>
      </c>
      <c r="E10" s="145">
        <f>E11+E15+E21+E26+E31+E25</f>
        <v>5848159.3148599993</v>
      </c>
      <c r="F10" s="145">
        <f>F11+F15+F21+F26+F31+F25</f>
        <v>6071552.7200800003</v>
      </c>
      <c r="G10" s="145">
        <f>F10-E10</f>
        <v>223393.405220001</v>
      </c>
      <c r="H10" s="169">
        <f>IFERROR(F10/E10,"")</f>
        <v>1.0381989260539406</v>
      </c>
      <c r="I10" s="145">
        <f t="shared" ref="I10:I19" si="0">F10-D10</f>
        <v>-2694360.2760699997</v>
      </c>
      <c r="J10" s="169">
        <f>IFERROR(F10/D10,"")</f>
        <v>0.69263209921734725</v>
      </c>
      <c r="K10" s="144">
        <f>K11+K15+K21+K26+K31+K14</f>
        <v>7481.3140000000003</v>
      </c>
      <c r="L10" s="144">
        <f>L11+L15+L21+L26+L31+L14</f>
        <v>9156.4972899999993</v>
      </c>
      <c r="M10" s="144">
        <f t="shared" ref="M10:M16" si="1">L10-K10</f>
        <v>1675.183289999999</v>
      </c>
      <c r="N10" s="172">
        <f>IFERROR(L10/K10,"")</f>
        <v>1.2239156503790642</v>
      </c>
      <c r="O10" s="145">
        <f t="shared" ref="O10:O19" si="2">D10+K10</f>
        <v>8773394.3101499993</v>
      </c>
      <c r="P10" s="145">
        <f t="shared" ref="P10:P24" si="3">L10+F10</f>
        <v>6080709.2173700007</v>
      </c>
      <c r="Q10" s="158">
        <f t="shared" ref="Q10:Q19" si="4">P10-O10</f>
        <v>-2692685.0927799987</v>
      </c>
      <c r="R10" s="169">
        <f>IFERROR(P10/O10,"")</f>
        <v>0.69308513927559223</v>
      </c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</row>
    <row r="11" spans="1:33" s="1" customFormat="1" ht="40.5" customHeight="1" x14ac:dyDescent="0.35">
      <c r="A11" s="177">
        <v>11000000</v>
      </c>
      <c r="B11" s="102" t="s">
        <v>57</v>
      </c>
      <c r="C11" s="103">
        <f>C12+C13</f>
        <v>107497.5</v>
      </c>
      <c r="D11" s="145">
        <f>D12+D13</f>
        <v>5454691.2231099997</v>
      </c>
      <c r="E11" s="145">
        <f>E12+E13</f>
        <v>3576584.4790100004</v>
      </c>
      <c r="F11" s="145">
        <f>F12+F13</f>
        <v>3719031.4632400009</v>
      </c>
      <c r="G11" s="145">
        <f t="shared" ref="G11:G80" si="5">F11-E11</f>
        <v>142446.98423000053</v>
      </c>
      <c r="H11" s="169">
        <f t="shared" ref="H11:H51" si="6">IFERROR(F11/E11,"")</f>
        <v>1.0398276582214074</v>
      </c>
      <c r="I11" s="145">
        <f t="shared" si="0"/>
        <v>-1735659.7598699988</v>
      </c>
      <c r="J11" s="169">
        <f t="shared" ref="J11:J51" si="7">IFERROR(F11/D11,"")</f>
        <v>0.68180421423003845</v>
      </c>
      <c r="K11" s="144">
        <f>K12+K13</f>
        <v>0</v>
      </c>
      <c r="L11" s="144">
        <f>L12+L13</f>
        <v>0</v>
      </c>
      <c r="M11" s="144">
        <f>L11-K11</f>
        <v>0</v>
      </c>
      <c r="N11" s="172" t="str">
        <f t="shared" ref="N11:N51" si="8">IFERROR(L11/K11,"")</f>
        <v/>
      </c>
      <c r="O11" s="145">
        <f t="shared" si="2"/>
        <v>5454691.2231099997</v>
      </c>
      <c r="P11" s="145">
        <f t="shared" si="3"/>
        <v>3719031.4632400009</v>
      </c>
      <c r="Q11" s="158">
        <f t="shared" si="4"/>
        <v>-1735659.7598699988</v>
      </c>
      <c r="R11" s="169">
        <f t="shared" ref="R11:R51" si="9">IFERROR(P11/O11,"")</f>
        <v>0.68180421423003845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  <row r="12" spans="1:33" s="206" customFormat="1" ht="21" customHeight="1" x14ac:dyDescent="0.4">
      <c r="A12" s="203">
        <v>11010000</v>
      </c>
      <c r="B12" s="104" t="s">
        <v>191</v>
      </c>
      <c r="C12" s="105">
        <v>106199</v>
      </c>
      <c r="D12" s="160">
        <v>5356507.2851099996</v>
      </c>
      <c r="E12" s="160">
        <v>3501167.1520100003</v>
      </c>
      <c r="F12" s="160">
        <v>3624666.8468300011</v>
      </c>
      <c r="G12" s="160">
        <f t="shared" si="5"/>
        <v>123499.69482000079</v>
      </c>
      <c r="H12" s="197">
        <f t="shared" si="6"/>
        <v>1.0352738642452703</v>
      </c>
      <c r="I12" s="160">
        <f t="shared" si="0"/>
        <v>-1731840.4382799985</v>
      </c>
      <c r="J12" s="197">
        <f t="shared" si="7"/>
        <v>0.67668476003119371</v>
      </c>
      <c r="K12" s="204">
        <v>0</v>
      </c>
      <c r="L12" s="204">
        <v>0</v>
      </c>
      <c r="M12" s="204">
        <f>L12-K12</f>
        <v>0</v>
      </c>
      <c r="N12" s="205" t="str">
        <f t="shared" si="8"/>
        <v/>
      </c>
      <c r="O12" s="147">
        <f t="shared" si="2"/>
        <v>5356507.2851099996</v>
      </c>
      <c r="P12" s="160">
        <f t="shared" si="3"/>
        <v>3624666.8468300011</v>
      </c>
      <c r="Q12" s="161">
        <f t="shared" si="4"/>
        <v>-1731840.4382799985</v>
      </c>
      <c r="R12" s="197">
        <f t="shared" si="9"/>
        <v>0.67668476003119371</v>
      </c>
      <c r="S12" s="188"/>
      <c r="T12" s="188"/>
      <c r="U12" s="188"/>
      <c r="V12" s="188"/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</row>
    <row r="13" spans="1:33" s="206" customFormat="1" ht="24" customHeight="1" x14ac:dyDescent="0.4">
      <c r="A13" s="203">
        <v>11020000</v>
      </c>
      <c r="B13" s="104" t="s">
        <v>71</v>
      </c>
      <c r="C13" s="105">
        <v>1298.5</v>
      </c>
      <c r="D13" s="160">
        <v>98183.937999999995</v>
      </c>
      <c r="E13" s="160">
        <v>75417.327000000005</v>
      </c>
      <c r="F13" s="160">
        <v>94364.616410000002</v>
      </c>
      <c r="G13" s="160">
        <f t="shared" si="5"/>
        <v>18947.289409999998</v>
      </c>
      <c r="H13" s="197">
        <f t="shared" si="6"/>
        <v>1.2512325769647072</v>
      </c>
      <c r="I13" s="160">
        <f t="shared" si="0"/>
        <v>-3819.3215899999923</v>
      </c>
      <c r="J13" s="197">
        <f t="shared" si="7"/>
        <v>0.96110034219650065</v>
      </c>
      <c r="K13" s="204"/>
      <c r="L13" s="204">
        <v>0</v>
      </c>
      <c r="M13" s="204">
        <f>L13-K13</f>
        <v>0</v>
      </c>
      <c r="N13" s="205" t="str">
        <f t="shared" si="8"/>
        <v/>
      </c>
      <c r="O13" s="147">
        <f t="shared" si="2"/>
        <v>98183.937999999995</v>
      </c>
      <c r="P13" s="160">
        <f t="shared" si="3"/>
        <v>94364.616410000002</v>
      </c>
      <c r="Q13" s="161">
        <f t="shared" si="4"/>
        <v>-3819.3215899999923</v>
      </c>
      <c r="R13" s="197">
        <f t="shared" si="9"/>
        <v>0.96110034219650065</v>
      </c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8"/>
      <c r="AD13" s="188"/>
      <c r="AE13" s="188"/>
      <c r="AF13" s="188"/>
      <c r="AG13" s="188"/>
    </row>
    <row r="14" spans="1:33" s="1" customFormat="1" ht="24" hidden="1" customHeight="1" x14ac:dyDescent="0.4">
      <c r="A14" s="177" t="s">
        <v>200</v>
      </c>
      <c r="B14" s="102" t="s">
        <v>199</v>
      </c>
      <c r="C14" s="105"/>
      <c r="D14" s="165">
        <v>0</v>
      </c>
      <c r="E14" s="165">
        <v>0</v>
      </c>
      <c r="F14" s="165">
        <v>0</v>
      </c>
      <c r="G14" s="165"/>
      <c r="H14" s="169" t="str">
        <f t="shared" si="6"/>
        <v/>
      </c>
      <c r="I14" s="165"/>
      <c r="J14" s="169" t="str">
        <f t="shared" si="7"/>
        <v/>
      </c>
      <c r="K14" s="144">
        <v>0</v>
      </c>
      <c r="L14" s="144">
        <v>0</v>
      </c>
      <c r="M14" s="144">
        <f>L14-K14</f>
        <v>0</v>
      </c>
      <c r="N14" s="172" t="str">
        <f t="shared" si="8"/>
        <v/>
      </c>
      <c r="O14" s="147">
        <f>D14+K14</f>
        <v>0</v>
      </c>
      <c r="P14" s="160">
        <f>L14+F14</f>
        <v>0</v>
      </c>
      <c r="Q14" s="161">
        <f>P14-O14</f>
        <v>0</v>
      </c>
      <c r="R14" s="169" t="str">
        <f t="shared" si="9"/>
        <v/>
      </c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s="1" customFormat="1" ht="43.5" customHeight="1" x14ac:dyDescent="0.35">
      <c r="A15" s="177">
        <v>13000000</v>
      </c>
      <c r="B15" s="102" t="s">
        <v>168</v>
      </c>
      <c r="C15" s="106" t="e">
        <f>C16+#REF!+#REF!+C19</f>
        <v>#REF!</v>
      </c>
      <c r="D15" s="145">
        <f>SUM(D16:D20)</f>
        <v>40230.331480000001</v>
      </c>
      <c r="E15" s="145">
        <f>SUM(E16:E20)</f>
        <v>27945.665480000003</v>
      </c>
      <c r="F15" s="145">
        <f>SUM(F16:F20)</f>
        <v>30427.202130000001</v>
      </c>
      <c r="G15" s="145">
        <f t="shared" si="5"/>
        <v>2481.5366499999982</v>
      </c>
      <c r="H15" s="169">
        <f t="shared" si="6"/>
        <v>1.0887986243081587</v>
      </c>
      <c r="I15" s="145">
        <f t="shared" si="0"/>
        <v>-9803.1293499999992</v>
      </c>
      <c r="J15" s="169">
        <f t="shared" si="7"/>
        <v>0.7563249173108727</v>
      </c>
      <c r="K15" s="144">
        <f>SUM(K16:K20)</f>
        <v>0</v>
      </c>
      <c r="L15" s="144">
        <f>SUM(L16:L20)</f>
        <v>0</v>
      </c>
      <c r="M15" s="144">
        <f t="shared" si="1"/>
        <v>0</v>
      </c>
      <c r="N15" s="172" t="str">
        <f t="shared" si="8"/>
        <v/>
      </c>
      <c r="O15" s="145">
        <f t="shared" si="2"/>
        <v>40230.331480000001</v>
      </c>
      <c r="P15" s="145">
        <f t="shared" si="3"/>
        <v>30427.202130000001</v>
      </c>
      <c r="Q15" s="158">
        <f t="shared" si="4"/>
        <v>-9803.1293499999992</v>
      </c>
      <c r="R15" s="169">
        <f t="shared" si="9"/>
        <v>0.7563249173108727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s="206" customFormat="1" ht="42.75" customHeight="1" x14ac:dyDescent="0.4">
      <c r="A16" s="203">
        <v>13010000</v>
      </c>
      <c r="B16" s="104" t="s">
        <v>169</v>
      </c>
      <c r="C16" s="105">
        <v>1</v>
      </c>
      <c r="D16" s="160">
        <v>26511.511480000001</v>
      </c>
      <c r="E16" s="160">
        <v>18236.75548</v>
      </c>
      <c r="F16" s="160">
        <v>17989.864610000001</v>
      </c>
      <c r="G16" s="160">
        <f t="shared" si="5"/>
        <v>-246.89086999999927</v>
      </c>
      <c r="H16" s="197">
        <f t="shared" si="6"/>
        <v>0.98646190819026114</v>
      </c>
      <c r="I16" s="160">
        <f t="shared" si="0"/>
        <v>-8521.6468700000005</v>
      </c>
      <c r="J16" s="197">
        <f t="shared" si="7"/>
        <v>0.67856804858415409</v>
      </c>
      <c r="K16" s="146">
        <v>0</v>
      </c>
      <c r="L16" s="146">
        <v>0</v>
      </c>
      <c r="M16" s="146">
        <f t="shared" si="1"/>
        <v>0</v>
      </c>
      <c r="N16" s="205" t="str">
        <f t="shared" si="8"/>
        <v/>
      </c>
      <c r="O16" s="147">
        <f t="shared" si="2"/>
        <v>26511.511480000001</v>
      </c>
      <c r="P16" s="160">
        <f t="shared" si="3"/>
        <v>17989.864610000001</v>
      </c>
      <c r="Q16" s="161">
        <f t="shared" si="4"/>
        <v>-8521.6468700000005</v>
      </c>
      <c r="R16" s="197">
        <f t="shared" si="9"/>
        <v>0.67856804858415409</v>
      </c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</row>
    <row r="17" spans="1:33" s="206" customFormat="1" ht="32.25" customHeight="1" x14ac:dyDescent="0.4">
      <c r="A17" s="203">
        <v>13020000</v>
      </c>
      <c r="B17" s="104" t="s">
        <v>170</v>
      </c>
      <c r="C17" s="105"/>
      <c r="D17" s="160">
        <v>5000</v>
      </c>
      <c r="E17" s="160">
        <v>3828.4</v>
      </c>
      <c r="F17" s="160">
        <v>4099.53413</v>
      </c>
      <c r="G17" s="160">
        <f t="shared" si="5"/>
        <v>271.13412999999991</v>
      </c>
      <c r="H17" s="197">
        <f t="shared" si="6"/>
        <v>1.0708217871695747</v>
      </c>
      <c r="I17" s="160">
        <f t="shared" si="0"/>
        <v>-900.46587</v>
      </c>
      <c r="J17" s="197">
        <f t="shared" si="7"/>
        <v>0.81990682599999998</v>
      </c>
      <c r="K17" s="146">
        <v>0</v>
      </c>
      <c r="L17" s="146">
        <v>0</v>
      </c>
      <c r="M17" s="146"/>
      <c r="N17" s="205" t="str">
        <f t="shared" si="8"/>
        <v/>
      </c>
      <c r="O17" s="147">
        <f t="shared" si="2"/>
        <v>5000</v>
      </c>
      <c r="P17" s="160">
        <f t="shared" si="3"/>
        <v>4099.53413</v>
      </c>
      <c r="Q17" s="161">
        <f t="shared" si="4"/>
        <v>-900.46587</v>
      </c>
      <c r="R17" s="197">
        <f t="shared" si="9"/>
        <v>0.81990682599999998</v>
      </c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  <c r="AD17" s="188"/>
      <c r="AE17" s="188"/>
      <c r="AF17" s="188"/>
      <c r="AG17" s="188"/>
    </row>
    <row r="18" spans="1:33" s="206" customFormat="1" ht="35.25" customHeight="1" x14ac:dyDescent="0.4">
      <c r="A18" s="203">
        <v>13030000</v>
      </c>
      <c r="B18" s="104" t="s">
        <v>171</v>
      </c>
      <c r="C18" s="105"/>
      <c r="D18" s="160">
        <v>4691.12</v>
      </c>
      <c r="E18" s="160">
        <v>3375.26</v>
      </c>
      <c r="F18" s="160">
        <v>5579.2584400000014</v>
      </c>
      <c r="G18" s="160">
        <f t="shared" si="5"/>
        <v>2203.9984400000012</v>
      </c>
      <c r="H18" s="197">
        <f t="shared" si="6"/>
        <v>1.6529862706872955</v>
      </c>
      <c r="I18" s="160">
        <f t="shared" si="0"/>
        <v>888.13844000000154</v>
      </c>
      <c r="J18" s="197">
        <f t="shared" si="7"/>
        <v>1.1893233257729501</v>
      </c>
      <c r="K18" s="146">
        <v>0</v>
      </c>
      <c r="L18" s="146">
        <v>0</v>
      </c>
      <c r="M18" s="146"/>
      <c r="N18" s="205" t="str">
        <f t="shared" si="8"/>
        <v/>
      </c>
      <c r="O18" s="147">
        <f t="shared" si="2"/>
        <v>4691.12</v>
      </c>
      <c r="P18" s="160">
        <f t="shared" si="3"/>
        <v>5579.2584400000014</v>
      </c>
      <c r="Q18" s="161">
        <f t="shared" si="4"/>
        <v>888.13844000000154</v>
      </c>
      <c r="R18" s="197">
        <f t="shared" si="9"/>
        <v>1.1893233257729501</v>
      </c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  <c r="AE18" s="188"/>
      <c r="AF18" s="188"/>
      <c r="AG18" s="188"/>
    </row>
    <row r="19" spans="1:33" s="206" customFormat="1" ht="42" customHeight="1" x14ac:dyDescent="0.4">
      <c r="A19" s="203">
        <v>13040000</v>
      </c>
      <c r="B19" s="104" t="s">
        <v>202</v>
      </c>
      <c r="C19" s="105"/>
      <c r="D19" s="147">
        <v>4027.7</v>
      </c>
      <c r="E19" s="147">
        <v>2505.25</v>
      </c>
      <c r="F19" s="147">
        <v>2758.54495</v>
      </c>
      <c r="G19" s="147">
        <f t="shared" si="5"/>
        <v>253.29494999999997</v>
      </c>
      <c r="H19" s="197">
        <f t="shared" si="6"/>
        <v>1.1011056581179524</v>
      </c>
      <c r="I19" s="160">
        <f t="shared" si="0"/>
        <v>-1269.1550499999998</v>
      </c>
      <c r="J19" s="197">
        <f t="shared" si="7"/>
        <v>0.68489335104402016</v>
      </c>
      <c r="K19" s="146">
        <v>0</v>
      </c>
      <c r="L19" s="146">
        <v>0</v>
      </c>
      <c r="M19" s="146">
        <f>L19-K19</f>
        <v>0</v>
      </c>
      <c r="N19" s="205" t="str">
        <f t="shared" si="8"/>
        <v/>
      </c>
      <c r="O19" s="147">
        <f t="shared" si="2"/>
        <v>4027.7</v>
      </c>
      <c r="P19" s="160">
        <f t="shared" si="3"/>
        <v>2758.54495</v>
      </c>
      <c r="Q19" s="161">
        <f t="shared" si="4"/>
        <v>-1269.1550499999998</v>
      </c>
      <c r="R19" s="197">
        <f t="shared" si="9"/>
        <v>0.68489335104402016</v>
      </c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</row>
    <row r="20" spans="1:33" s="1" customFormat="1" ht="26.25" hidden="1" customHeight="1" x14ac:dyDescent="0.4">
      <c r="A20" s="178">
        <v>13070000</v>
      </c>
      <c r="B20" s="104" t="s">
        <v>92</v>
      </c>
      <c r="C20" s="105"/>
      <c r="D20" s="145">
        <v>0</v>
      </c>
      <c r="E20" s="145">
        <v>0</v>
      </c>
      <c r="F20" s="145">
        <v>0</v>
      </c>
      <c r="G20" s="145">
        <f t="shared" si="5"/>
        <v>0</v>
      </c>
      <c r="H20" s="170" t="str">
        <f t="shared" si="6"/>
        <v/>
      </c>
      <c r="I20" s="160"/>
      <c r="J20" s="170" t="str">
        <f t="shared" si="7"/>
        <v/>
      </c>
      <c r="K20" s="146">
        <v>0</v>
      </c>
      <c r="L20" s="146">
        <v>0</v>
      </c>
      <c r="M20" s="146"/>
      <c r="N20" s="190" t="str">
        <f t="shared" si="8"/>
        <v/>
      </c>
      <c r="O20" s="147"/>
      <c r="P20" s="160">
        <f t="shared" si="3"/>
        <v>0</v>
      </c>
      <c r="Q20" s="161"/>
      <c r="R20" s="170" t="str">
        <f t="shared" si="9"/>
        <v/>
      </c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</row>
    <row r="21" spans="1:33" s="1" customFormat="1" ht="27.75" customHeight="1" x14ac:dyDescent="0.35">
      <c r="A21" s="177">
        <v>14000000</v>
      </c>
      <c r="B21" s="102" t="s">
        <v>58</v>
      </c>
      <c r="C21" s="106" t="e">
        <f>C24+#REF!</f>
        <v>#REF!</v>
      </c>
      <c r="D21" s="145">
        <f>D24+D23+D22</f>
        <v>864816.26599999995</v>
      </c>
      <c r="E21" s="145">
        <f>E24+E23+E22</f>
        <v>570892.64299999992</v>
      </c>
      <c r="F21" s="145">
        <f>F22+F23+F24</f>
        <v>580285.51407999999</v>
      </c>
      <c r="G21" s="145">
        <f t="shared" si="5"/>
        <v>9392.8710800000699</v>
      </c>
      <c r="H21" s="169">
        <f t="shared" si="6"/>
        <v>1.0164529552012462</v>
      </c>
      <c r="I21" s="145">
        <f t="shared" ref="I21:I34" si="10">F21-D21</f>
        <v>-284530.75191999995</v>
      </c>
      <c r="J21" s="169">
        <f t="shared" si="7"/>
        <v>0.67099283037768398</v>
      </c>
      <c r="K21" s="144">
        <f>((K24+K23+K22)/1000)/1000</f>
        <v>0</v>
      </c>
      <c r="L21" s="144">
        <f>((L24+L23+L22)/1000)/1000</f>
        <v>0</v>
      </c>
      <c r="M21" s="144">
        <f>M24+M23+M22</f>
        <v>0</v>
      </c>
      <c r="N21" s="172" t="str">
        <f t="shared" si="8"/>
        <v/>
      </c>
      <c r="O21" s="145">
        <f>O24+O23+O22</f>
        <v>864816.26599999995</v>
      </c>
      <c r="P21" s="145">
        <f>P24+P23+P22</f>
        <v>580285.51408000011</v>
      </c>
      <c r="Q21" s="158">
        <f t="shared" ref="Q21:Q29" si="11">P21-O21</f>
        <v>-284530.75191999984</v>
      </c>
      <c r="R21" s="169">
        <f t="shared" si="9"/>
        <v>0.67099283037768409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</row>
    <row r="22" spans="1:33" s="206" customFormat="1" ht="49.5" customHeight="1" x14ac:dyDescent="0.4">
      <c r="A22" s="207">
        <v>14020000</v>
      </c>
      <c r="B22" s="104" t="s">
        <v>136</v>
      </c>
      <c r="C22" s="105"/>
      <c r="D22" s="160">
        <v>45069.57</v>
      </c>
      <c r="E22" s="160">
        <v>31775.22</v>
      </c>
      <c r="F22" s="160">
        <v>24717.669769999997</v>
      </c>
      <c r="G22" s="160">
        <f t="shared" si="5"/>
        <v>-7057.5502300000044</v>
      </c>
      <c r="H22" s="197">
        <f t="shared" si="6"/>
        <v>0.77789138108249123</v>
      </c>
      <c r="I22" s="160">
        <f t="shared" si="10"/>
        <v>-20351.900230000003</v>
      </c>
      <c r="J22" s="197">
        <f t="shared" si="7"/>
        <v>0.54843367198755166</v>
      </c>
      <c r="K22" s="162">
        <v>0</v>
      </c>
      <c r="L22" s="162">
        <v>0</v>
      </c>
      <c r="M22" s="162"/>
      <c r="N22" s="205" t="str">
        <f t="shared" si="8"/>
        <v/>
      </c>
      <c r="O22" s="160">
        <f>D22+K22</f>
        <v>45069.57</v>
      </c>
      <c r="P22" s="160">
        <f>L22+F22</f>
        <v>24717.669769999997</v>
      </c>
      <c r="Q22" s="160">
        <f t="shared" si="11"/>
        <v>-20351.900230000003</v>
      </c>
      <c r="R22" s="197">
        <f t="shared" si="9"/>
        <v>0.54843367198755166</v>
      </c>
      <c r="S22" s="188"/>
      <c r="T22" s="188"/>
      <c r="U22" s="188"/>
      <c r="V22" s="188"/>
      <c r="W22" s="188"/>
      <c r="X22" s="188"/>
      <c r="Y22" s="188"/>
      <c r="Z22" s="188"/>
      <c r="AA22" s="188"/>
      <c r="AB22" s="188"/>
      <c r="AC22" s="188"/>
      <c r="AD22" s="188"/>
      <c r="AE22" s="188"/>
      <c r="AF22" s="188"/>
      <c r="AG22" s="188"/>
    </row>
    <row r="23" spans="1:33" s="206" customFormat="1" ht="48" customHeight="1" x14ac:dyDescent="0.4">
      <c r="A23" s="207">
        <v>14030000</v>
      </c>
      <c r="B23" s="104" t="s">
        <v>172</v>
      </c>
      <c r="C23" s="105"/>
      <c r="D23" s="160">
        <v>392913.48599999998</v>
      </c>
      <c r="E23" s="160">
        <v>257264.35</v>
      </c>
      <c r="F23" s="160">
        <v>273780.86490000004</v>
      </c>
      <c r="G23" s="160">
        <f t="shared" si="5"/>
        <v>16516.514900000038</v>
      </c>
      <c r="H23" s="197">
        <f t="shared" si="6"/>
        <v>1.0642005582973313</v>
      </c>
      <c r="I23" s="160">
        <f t="shared" si="10"/>
        <v>-119132.62109999993</v>
      </c>
      <c r="J23" s="197">
        <f t="shared" si="7"/>
        <v>0.69679681317937781</v>
      </c>
      <c r="K23" s="162">
        <v>0</v>
      </c>
      <c r="L23" s="162">
        <v>0</v>
      </c>
      <c r="M23" s="162"/>
      <c r="N23" s="205" t="str">
        <f t="shared" si="8"/>
        <v/>
      </c>
      <c r="O23" s="160">
        <f>D23+K23</f>
        <v>392913.48599999998</v>
      </c>
      <c r="P23" s="160">
        <f>L23+F23</f>
        <v>273780.86490000004</v>
      </c>
      <c r="Q23" s="160">
        <f t="shared" si="11"/>
        <v>-119132.62109999993</v>
      </c>
      <c r="R23" s="197">
        <f t="shared" si="9"/>
        <v>0.69679681317937781</v>
      </c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</row>
    <row r="24" spans="1:33" s="206" customFormat="1" ht="64.5" customHeight="1" x14ac:dyDescent="0.4">
      <c r="A24" s="207">
        <v>14040000</v>
      </c>
      <c r="B24" s="104" t="s">
        <v>173</v>
      </c>
      <c r="C24" s="105" t="e">
        <f>#REF!+#REF!+#REF!+#REF!+#REF!</f>
        <v>#REF!</v>
      </c>
      <c r="D24" s="160">
        <v>426833.21</v>
      </c>
      <c r="E24" s="160">
        <v>281853.07299999997</v>
      </c>
      <c r="F24" s="160">
        <v>281786.97940999997</v>
      </c>
      <c r="G24" s="160">
        <f t="shared" si="5"/>
        <v>-66.093590000004042</v>
      </c>
      <c r="H24" s="197">
        <f t="shared" si="6"/>
        <v>0.99976550339048453</v>
      </c>
      <c r="I24" s="160">
        <f t="shared" si="10"/>
        <v>-145046.23059000005</v>
      </c>
      <c r="J24" s="197">
        <f t="shared" si="7"/>
        <v>0.66018054080187427</v>
      </c>
      <c r="K24" s="162">
        <v>0</v>
      </c>
      <c r="L24" s="162">
        <v>0</v>
      </c>
      <c r="M24" s="162">
        <f>L24-K24</f>
        <v>0</v>
      </c>
      <c r="N24" s="205" t="str">
        <f t="shared" si="8"/>
        <v/>
      </c>
      <c r="O24" s="160">
        <f>D24+K24</f>
        <v>426833.21</v>
      </c>
      <c r="P24" s="160">
        <f t="shared" si="3"/>
        <v>281786.97940999997</v>
      </c>
      <c r="Q24" s="160">
        <f t="shared" si="11"/>
        <v>-145046.23059000005</v>
      </c>
      <c r="R24" s="197">
        <f t="shared" si="9"/>
        <v>0.66018054080187427</v>
      </c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</row>
    <row r="25" spans="1:33" s="1" customFormat="1" ht="42.75" hidden="1" customHeight="1" x14ac:dyDescent="0.4">
      <c r="A25" s="182">
        <v>16000000</v>
      </c>
      <c r="B25" s="183" t="s">
        <v>201</v>
      </c>
      <c r="C25" s="107"/>
      <c r="D25" s="165">
        <v>0</v>
      </c>
      <c r="E25" s="165">
        <v>0</v>
      </c>
      <c r="F25" s="165">
        <v>0</v>
      </c>
      <c r="G25" s="165">
        <f t="shared" si="5"/>
        <v>0</v>
      </c>
      <c r="H25" s="170" t="str">
        <f t="shared" si="6"/>
        <v/>
      </c>
      <c r="I25" s="165">
        <f t="shared" si="10"/>
        <v>0</v>
      </c>
      <c r="J25" s="169" t="str">
        <f t="shared" si="7"/>
        <v/>
      </c>
      <c r="K25" s="162"/>
      <c r="L25" s="162"/>
      <c r="M25" s="162"/>
      <c r="N25" s="172" t="str">
        <f t="shared" si="8"/>
        <v/>
      </c>
      <c r="O25" s="160">
        <f>D25+K25</f>
        <v>0</v>
      </c>
      <c r="P25" s="168">
        <f>L25+F25</f>
        <v>0</v>
      </c>
      <c r="Q25" s="168">
        <f>P25-O25</f>
        <v>0</v>
      </c>
      <c r="R25" s="169" t="str">
        <f t="shared" si="9"/>
        <v/>
      </c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6" spans="1:33" s="1" customFormat="1" ht="20.25" customHeight="1" x14ac:dyDescent="0.35">
      <c r="A26" s="177">
        <v>18000000</v>
      </c>
      <c r="B26" s="102" t="s">
        <v>18</v>
      </c>
      <c r="C26" s="102"/>
      <c r="D26" s="145">
        <f>SUM(D27:D30)</f>
        <v>2406175.1755599999</v>
      </c>
      <c r="E26" s="145">
        <f>SUM(E27:E30)</f>
        <v>1672736.5273699998</v>
      </c>
      <c r="F26" s="145">
        <f>SUM(F27:F30)</f>
        <v>1741805.7406299999</v>
      </c>
      <c r="G26" s="145">
        <f t="shared" si="5"/>
        <v>69069.213260000106</v>
      </c>
      <c r="H26" s="169">
        <f t="shared" si="6"/>
        <v>1.0412911490422199</v>
      </c>
      <c r="I26" s="145">
        <f t="shared" si="10"/>
        <v>-664369.43492999999</v>
      </c>
      <c r="J26" s="169">
        <f t="shared" si="7"/>
        <v>0.7238898307662166</v>
      </c>
      <c r="K26" s="144">
        <f>(K27+K28+K29+K30)/1000</f>
        <v>0</v>
      </c>
      <c r="L26" s="144">
        <f>(L27+L28+L29+L30)/1000</f>
        <v>0</v>
      </c>
      <c r="M26" s="144">
        <f t="shared" ref="M26:M34" si="12">L26-K26</f>
        <v>0</v>
      </c>
      <c r="N26" s="172" t="str">
        <f t="shared" si="8"/>
        <v/>
      </c>
      <c r="O26" s="145">
        <f t="shared" ref="O26:O59" si="13">D26+K26</f>
        <v>2406175.1755599999</v>
      </c>
      <c r="P26" s="145">
        <f t="shared" ref="P26:P32" si="14">L26+F26</f>
        <v>1741805.7406299999</v>
      </c>
      <c r="Q26" s="158">
        <f t="shared" si="11"/>
        <v>-664369.43492999999</v>
      </c>
      <c r="R26" s="169">
        <f t="shared" si="9"/>
        <v>0.7238898307662166</v>
      </c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s="206" customFormat="1" ht="29.25" customHeight="1" x14ac:dyDescent="0.4">
      <c r="A27" s="203">
        <v>18010000</v>
      </c>
      <c r="B27" s="104" t="s">
        <v>174</v>
      </c>
      <c r="C27" s="116"/>
      <c r="D27" s="160">
        <v>1124188.7775599998</v>
      </c>
      <c r="E27" s="160">
        <v>781834.18055999989</v>
      </c>
      <c r="F27" s="160">
        <v>834023.60132000002</v>
      </c>
      <c r="G27" s="160">
        <f t="shared" si="5"/>
        <v>52189.420760000125</v>
      </c>
      <c r="H27" s="197">
        <f t="shared" si="6"/>
        <v>1.066752544283263</v>
      </c>
      <c r="I27" s="160">
        <f t="shared" si="10"/>
        <v>-290165.17623999983</v>
      </c>
      <c r="J27" s="197">
        <f t="shared" si="7"/>
        <v>0.74188927871189925</v>
      </c>
      <c r="K27" s="163">
        <v>0</v>
      </c>
      <c r="L27" s="163">
        <v>0</v>
      </c>
      <c r="M27" s="163">
        <f>L27-K27</f>
        <v>0</v>
      </c>
      <c r="N27" s="205" t="str">
        <f t="shared" si="8"/>
        <v/>
      </c>
      <c r="O27" s="147">
        <f t="shared" si="13"/>
        <v>1124188.7775599998</v>
      </c>
      <c r="P27" s="147">
        <f t="shared" si="14"/>
        <v>834023.60132000002</v>
      </c>
      <c r="Q27" s="147">
        <f t="shared" si="11"/>
        <v>-290165.17623999983</v>
      </c>
      <c r="R27" s="197">
        <f t="shared" si="9"/>
        <v>0.74188927871189925</v>
      </c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</row>
    <row r="28" spans="1:33" s="206" customFormat="1" ht="36" customHeight="1" x14ac:dyDescent="0.4">
      <c r="A28" s="203">
        <v>18020000</v>
      </c>
      <c r="B28" s="104" t="s">
        <v>85</v>
      </c>
      <c r="C28" s="105"/>
      <c r="D28" s="160">
        <v>4749.3</v>
      </c>
      <c r="E28" s="160">
        <v>3498.8</v>
      </c>
      <c r="F28" s="160">
        <v>3302.0039700000002</v>
      </c>
      <c r="G28" s="160">
        <f t="shared" si="5"/>
        <v>-196.79602999999997</v>
      </c>
      <c r="H28" s="197">
        <f t="shared" si="6"/>
        <v>0.94375327826683431</v>
      </c>
      <c r="I28" s="160">
        <f t="shared" si="10"/>
        <v>-1447.29603</v>
      </c>
      <c r="J28" s="197">
        <f t="shared" si="7"/>
        <v>0.69526119007011566</v>
      </c>
      <c r="K28" s="146">
        <v>0</v>
      </c>
      <c r="L28" s="146">
        <v>0</v>
      </c>
      <c r="M28" s="146">
        <f t="shared" si="12"/>
        <v>0</v>
      </c>
      <c r="N28" s="205" t="str">
        <f t="shared" si="8"/>
        <v/>
      </c>
      <c r="O28" s="147">
        <f t="shared" si="13"/>
        <v>4749.3</v>
      </c>
      <c r="P28" s="160">
        <f t="shared" si="14"/>
        <v>3302.0039700000002</v>
      </c>
      <c r="Q28" s="161">
        <f t="shared" si="11"/>
        <v>-1447.29603</v>
      </c>
      <c r="R28" s="197">
        <f t="shared" si="9"/>
        <v>0.69526119007011566</v>
      </c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</row>
    <row r="29" spans="1:33" s="206" customFormat="1" ht="27" customHeight="1" x14ac:dyDescent="0.4">
      <c r="A29" s="203">
        <v>18030000</v>
      </c>
      <c r="B29" s="104" t="s">
        <v>86</v>
      </c>
      <c r="C29" s="105"/>
      <c r="D29" s="160">
        <v>4821.46</v>
      </c>
      <c r="E29" s="160">
        <v>3308.65</v>
      </c>
      <c r="F29" s="160">
        <v>3650.2597999999998</v>
      </c>
      <c r="G29" s="160">
        <f t="shared" si="5"/>
        <v>341.60979999999972</v>
      </c>
      <c r="H29" s="197">
        <f t="shared" si="6"/>
        <v>1.1032474876460188</v>
      </c>
      <c r="I29" s="160">
        <f t="shared" si="10"/>
        <v>-1171.2002000000002</v>
      </c>
      <c r="J29" s="197">
        <f t="shared" si="7"/>
        <v>0.75708598640245894</v>
      </c>
      <c r="K29" s="146">
        <v>0</v>
      </c>
      <c r="L29" s="146">
        <v>0</v>
      </c>
      <c r="M29" s="146">
        <f t="shared" si="12"/>
        <v>0</v>
      </c>
      <c r="N29" s="205" t="str">
        <f t="shared" si="8"/>
        <v/>
      </c>
      <c r="O29" s="147">
        <f t="shared" si="13"/>
        <v>4821.46</v>
      </c>
      <c r="P29" s="160">
        <f t="shared" si="14"/>
        <v>3650.2597999999998</v>
      </c>
      <c r="Q29" s="161">
        <f t="shared" si="11"/>
        <v>-1171.2002000000002</v>
      </c>
      <c r="R29" s="197">
        <f t="shared" si="9"/>
        <v>0.75708598640245894</v>
      </c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</row>
    <row r="30" spans="1:33" s="206" customFormat="1" ht="22.5" customHeight="1" x14ac:dyDescent="0.4">
      <c r="A30" s="203">
        <v>18050000</v>
      </c>
      <c r="B30" s="104" t="s">
        <v>87</v>
      </c>
      <c r="C30" s="105"/>
      <c r="D30" s="160">
        <v>1272415.638</v>
      </c>
      <c r="E30" s="160">
        <v>884094.89680999995</v>
      </c>
      <c r="F30" s="160">
        <v>900829.87553999992</v>
      </c>
      <c r="G30" s="160">
        <f>F30-E30</f>
        <v>16734.978729999973</v>
      </c>
      <c r="H30" s="197">
        <f t="shared" si="6"/>
        <v>1.0189289394050156</v>
      </c>
      <c r="I30" s="160">
        <f>F30-D30</f>
        <v>-371585.76246000011</v>
      </c>
      <c r="J30" s="197">
        <f t="shared" si="7"/>
        <v>0.7079682523832671</v>
      </c>
      <c r="K30" s="146">
        <v>0</v>
      </c>
      <c r="L30" s="146">
        <v>0</v>
      </c>
      <c r="M30" s="146">
        <f t="shared" si="12"/>
        <v>0</v>
      </c>
      <c r="N30" s="205" t="str">
        <f t="shared" si="8"/>
        <v/>
      </c>
      <c r="O30" s="147">
        <f>D30+K30</f>
        <v>1272415.638</v>
      </c>
      <c r="P30" s="160">
        <f>L30+F30</f>
        <v>900829.87553999992</v>
      </c>
      <c r="Q30" s="161">
        <f>P30-O30</f>
        <v>-371585.76246000011</v>
      </c>
      <c r="R30" s="197">
        <f t="shared" si="9"/>
        <v>0.7079682523832671</v>
      </c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</row>
    <row r="31" spans="1:33" s="1" customFormat="1" ht="21.75" customHeight="1" x14ac:dyDescent="0.4">
      <c r="A31" s="177">
        <v>19000000</v>
      </c>
      <c r="B31" s="102" t="s">
        <v>88</v>
      </c>
      <c r="C31" s="105"/>
      <c r="D31" s="168">
        <f>D32+D33+D34</f>
        <v>0</v>
      </c>
      <c r="E31" s="168">
        <f>E32+E33+E34</f>
        <v>0</v>
      </c>
      <c r="F31" s="168">
        <f>F32+F33+F34</f>
        <v>2.8</v>
      </c>
      <c r="G31" s="168">
        <f t="shared" si="5"/>
        <v>2.8</v>
      </c>
      <c r="H31" s="169" t="str">
        <f t="shared" si="6"/>
        <v/>
      </c>
      <c r="I31" s="168">
        <f t="shared" si="10"/>
        <v>2.8</v>
      </c>
      <c r="J31" s="169" t="str">
        <f t="shared" si="7"/>
        <v/>
      </c>
      <c r="K31" s="144">
        <f>K32+K34+K33</f>
        <v>7481.3140000000003</v>
      </c>
      <c r="L31" s="144">
        <f>L32+L34+L33</f>
        <v>9156.4972899999993</v>
      </c>
      <c r="M31" s="144">
        <f t="shared" si="12"/>
        <v>1675.183289999999</v>
      </c>
      <c r="N31" s="172">
        <f t="shared" si="8"/>
        <v>1.2239156503790642</v>
      </c>
      <c r="O31" s="145">
        <f t="shared" si="13"/>
        <v>7481.3140000000003</v>
      </c>
      <c r="P31" s="145">
        <f t="shared" si="14"/>
        <v>9159.2972899999986</v>
      </c>
      <c r="Q31" s="145">
        <f t="shared" ref="Q31:Q56" si="15">P31-O31</f>
        <v>1677.9832899999983</v>
      </c>
      <c r="R31" s="169">
        <f t="shared" si="9"/>
        <v>1.2242899161831728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</row>
    <row r="32" spans="1:33" s="206" customFormat="1" ht="23.25" customHeight="1" x14ac:dyDescent="0.4">
      <c r="A32" s="203">
        <v>19010000</v>
      </c>
      <c r="B32" s="104" t="s">
        <v>89</v>
      </c>
      <c r="C32" s="105"/>
      <c r="D32" s="160">
        <v>0</v>
      </c>
      <c r="E32" s="160">
        <v>0</v>
      </c>
      <c r="F32" s="160">
        <v>0</v>
      </c>
      <c r="G32" s="160">
        <f t="shared" si="5"/>
        <v>0</v>
      </c>
      <c r="H32" s="197" t="str">
        <f t="shared" si="6"/>
        <v/>
      </c>
      <c r="I32" s="160">
        <f t="shared" si="10"/>
        <v>0</v>
      </c>
      <c r="J32" s="197" t="str">
        <f t="shared" si="7"/>
        <v/>
      </c>
      <c r="K32" s="146">
        <v>7481.3140000000003</v>
      </c>
      <c r="L32" s="146">
        <v>9156.4972899999993</v>
      </c>
      <c r="M32" s="146">
        <f t="shared" si="12"/>
        <v>1675.183289999999</v>
      </c>
      <c r="N32" s="205">
        <f t="shared" si="8"/>
        <v>1.2239156503790642</v>
      </c>
      <c r="O32" s="147">
        <f t="shared" si="13"/>
        <v>7481.3140000000003</v>
      </c>
      <c r="P32" s="160">
        <f t="shared" si="14"/>
        <v>9156.4972899999993</v>
      </c>
      <c r="Q32" s="147">
        <f t="shared" si="15"/>
        <v>1675.183289999999</v>
      </c>
      <c r="R32" s="197">
        <f t="shared" si="9"/>
        <v>1.2239156503790642</v>
      </c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</row>
    <row r="33" spans="1:33" s="206" customFormat="1" ht="42" hidden="1" customHeight="1" x14ac:dyDescent="0.4">
      <c r="A33" s="203">
        <v>19050000</v>
      </c>
      <c r="B33" s="104" t="s">
        <v>208</v>
      </c>
      <c r="C33" s="104"/>
      <c r="D33" s="160"/>
      <c r="E33" s="160"/>
      <c r="F33" s="160"/>
      <c r="G33" s="160"/>
      <c r="H33" s="197"/>
      <c r="I33" s="160"/>
      <c r="J33" s="197"/>
      <c r="K33" s="146">
        <v>0</v>
      </c>
      <c r="L33" s="146"/>
      <c r="M33" s="146">
        <f t="shared" si="12"/>
        <v>0</v>
      </c>
      <c r="N33" s="205" t="str">
        <f t="shared" si="8"/>
        <v/>
      </c>
      <c r="O33" s="147">
        <f>D33+K33</f>
        <v>0</v>
      </c>
      <c r="P33" s="160">
        <f>L33+F33</f>
        <v>0</v>
      </c>
      <c r="Q33" s="147">
        <f>P33-O33</f>
        <v>0</v>
      </c>
      <c r="R33" s="197" t="str">
        <f>IFERROR(P33/O33,"")</f>
        <v/>
      </c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</row>
    <row r="34" spans="1:33" s="206" customFormat="1" ht="63" x14ac:dyDescent="0.4">
      <c r="A34" s="203">
        <v>19090000</v>
      </c>
      <c r="B34" s="104" t="s">
        <v>203</v>
      </c>
      <c r="C34" s="105"/>
      <c r="D34" s="160">
        <v>0</v>
      </c>
      <c r="E34" s="160">
        <v>0</v>
      </c>
      <c r="F34" s="160">
        <v>2.8</v>
      </c>
      <c r="G34" s="160">
        <f t="shared" si="5"/>
        <v>2.8</v>
      </c>
      <c r="H34" s="197" t="str">
        <f t="shared" si="6"/>
        <v/>
      </c>
      <c r="I34" s="160">
        <f t="shared" si="10"/>
        <v>2.8</v>
      </c>
      <c r="J34" s="197" t="str">
        <f t="shared" si="7"/>
        <v/>
      </c>
      <c r="K34" s="146">
        <v>0</v>
      </c>
      <c r="L34" s="146">
        <v>0</v>
      </c>
      <c r="M34" s="146">
        <f t="shared" si="12"/>
        <v>0</v>
      </c>
      <c r="N34" s="205" t="str">
        <f t="shared" si="8"/>
        <v/>
      </c>
      <c r="O34" s="147">
        <f>D34+K34</f>
        <v>0</v>
      </c>
      <c r="P34" s="160">
        <f>L34+F34</f>
        <v>2.8</v>
      </c>
      <c r="Q34" s="147">
        <f>P34-O34</f>
        <v>2.8</v>
      </c>
      <c r="R34" s="197" t="str">
        <f>IFERROR(P34/O34,"")</f>
        <v/>
      </c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</row>
    <row r="35" spans="1:33" s="84" customFormat="1" ht="23.25" customHeight="1" x14ac:dyDescent="0.35">
      <c r="A35" s="179">
        <v>20000000</v>
      </c>
      <c r="B35" s="108" t="s">
        <v>19</v>
      </c>
      <c r="C35" s="109">
        <v>5750.4</v>
      </c>
      <c r="D35" s="144">
        <f>(D36+D37+D43+D47)</f>
        <v>293213.47399999999</v>
      </c>
      <c r="E35" s="144">
        <f>(E36+E37+E43+E47)</f>
        <v>212641.6</v>
      </c>
      <c r="F35" s="144">
        <f>(F36+F37+F43+F47)</f>
        <v>244080.92367000002</v>
      </c>
      <c r="G35" s="144">
        <f t="shared" si="5"/>
        <v>31439.323670000012</v>
      </c>
      <c r="H35" s="169">
        <f t="shared" si="6"/>
        <v>1.1478512373402006</v>
      </c>
      <c r="I35" s="144">
        <f t="shared" ref="I35:I44" si="16">F35-D35</f>
        <v>-49132.550329999969</v>
      </c>
      <c r="J35" s="169">
        <f t="shared" si="7"/>
        <v>0.83243420003952484</v>
      </c>
      <c r="K35" s="144">
        <f>K36+K37+K43+K47</f>
        <v>846115.00040999998</v>
      </c>
      <c r="L35" s="144">
        <f>L36+L37+L43+L47</f>
        <v>645271.40305999992</v>
      </c>
      <c r="M35" s="144">
        <f t="shared" ref="M35:M48" si="17">L35-K35</f>
        <v>-200843.59735000005</v>
      </c>
      <c r="N35" s="172">
        <f t="shared" si="8"/>
        <v>0.76262848755467316</v>
      </c>
      <c r="O35" s="144">
        <f t="shared" si="13"/>
        <v>1139328.47441</v>
      </c>
      <c r="P35" s="144">
        <f t="shared" ref="P35:P59" si="18">L35+F35</f>
        <v>889352.32672999997</v>
      </c>
      <c r="Q35" s="144">
        <f t="shared" si="15"/>
        <v>-249976.14768000005</v>
      </c>
      <c r="R35" s="169">
        <f t="shared" si="9"/>
        <v>0.78059343438295969</v>
      </c>
      <c r="S35" s="83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</row>
    <row r="36" spans="1:33" s="1" customFormat="1" ht="45.75" customHeight="1" x14ac:dyDescent="0.35">
      <c r="A36" s="177">
        <v>21000000</v>
      </c>
      <c r="B36" s="102" t="s">
        <v>72</v>
      </c>
      <c r="C36" s="106">
        <v>1</v>
      </c>
      <c r="D36" s="145">
        <v>57091.589</v>
      </c>
      <c r="E36" s="145">
        <v>44014.919000000002</v>
      </c>
      <c r="F36" s="145">
        <v>60847.592600000004</v>
      </c>
      <c r="G36" s="145">
        <f t="shared" si="5"/>
        <v>16832.673600000002</v>
      </c>
      <c r="H36" s="169">
        <f t="shared" si="6"/>
        <v>1.3824310934208468</v>
      </c>
      <c r="I36" s="145">
        <f t="shared" si="16"/>
        <v>3756.0036000000036</v>
      </c>
      <c r="J36" s="169">
        <f t="shared" si="7"/>
        <v>1.0657890884767633</v>
      </c>
      <c r="K36" s="144">
        <v>1125</v>
      </c>
      <c r="L36" s="144">
        <v>1662.146</v>
      </c>
      <c r="M36" s="144">
        <f t="shared" si="17"/>
        <v>537.14599999999996</v>
      </c>
      <c r="N36" s="172">
        <f t="shared" si="8"/>
        <v>1.4774631111111112</v>
      </c>
      <c r="O36" s="145">
        <f t="shared" si="13"/>
        <v>58216.589</v>
      </c>
      <c r="P36" s="145">
        <f t="shared" si="18"/>
        <v>62509.738600000004</v>
      </c>
      <c r="Q36" s="145">
        <f t="shared" si="15"/>
        <v>4293.1496000000043</v>
      </c>
      <c r="R36" s="169">
        <f t="shared" si="9"/>
        <v>1.0737444373458569</v>
      </c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</row>
    <row r="37" spans="1:33" s="1" customFormat="1" ht="44.25" customHeight="1" x14ac:dyDescent="0.35">
      <c r="A37" s="177">
        <v>22000000</v>
      </c>
      <c r="B37" s="102" t="s">
        <v>175</v>
      </c>
      <c r="C37" s="106">
        <v>4948.8</v>
      </c>
      <c r="D37" s="145">
        <f>SUM(D38:D42)</f>
        <v>181677.70199999999</v>
      </c>
      <c r="E37" s="145">
        <f>SUM(E38:E42)</f>
        <v>120921.89300000001</v>
      </c>
      <c r="F37" s="145">
        <f>SUM(F38:F42)</f>
        <v>127124.25774</v>
      </c>
      <c r="G37" s="145">
        <f t="shared" si="5"/>
        <v>6202.36473999999</v>
      </c>
      <c r="H37" s="169">
        <f t="shared" si="6"/>
        <v>1.0512923225573387</v>
      </c>
      <c r="I37" s="145">
        <f t="shared" si="16"/>
        <v>-54553.444259999989</v>
      </c>
      <c r="J37" s="169">
        <f t="shared" si="7"/>
        <v>0.69972405166155183</v>
      </c>
      <c r="K37" s="144">
        <f>SUM(K38:K42)</f>
        <v>0</v>
      </c>
      <c r="L37" s="144">
        <f>SUM(L38:L42)</f>
        <v>0</v>
      </c>
      <c r="M37" s="144">
        <f t="shared" si="17"/>
        <v>0</v>
      </c>
      <c r="N37" s="172" t="str">
        <f t="shared" si="8"/>
        <v/>
      </c>
      <c r="O37" s="145">
        <f t="shared" si="13"/>
        <v>181677.70199999999</v>
      </c>
      <c r="P37" s="145">
        <f t="shared" si="18"/>
        <v>127124.25774</v>
      </c>
      <c r="Q37" s="145">
        <f t="shared" si="15"/>
        <v>-54553.444259999989</v>
      </c>
      <c r="R37" s="169">
        <f t="shared" si="9"/>
        <v>0.69972405166155183</v>
      </c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</row>
    <row r="38" spans="1:33" s="206" customFormat="1" ht="22.5" customHeight="1" x14ac:dyDescent="0.4">
      <c r="A38" s="203">
        <v>22010000</v>
      </c>
      <c r="B38" s="104" t="s">
        <v>116</v>
      </c>
      <c r="C38" s="110"/>
      <c r="D38" s="160">
        <v>84898.937000000005</v>
      </c>
      <c r="E38" s="160">
        <v>55367.294999999998</v>
      </c>
      <c r="F38" s="160">
        <v>60141.022599999997</v>
      </c>
      <c r="G38" s="160">
        <f t="shared" si="5"/>
        <v>4773.7275999999983</v>
      </c>
      <c r="H38" s="197">
        <f t="shared" si="6"/>
        <v>1.086219267168461</v>
      </c>
      <c r="I38" s="160">
        <f t="shared" si="16"/>
        <v>-24757.914400000009</v>
      </c>
      <c r="J38" s="197">
        <f t="shared" si="7"/>
        <v>0.70838369389713318</v>
      </c>
      <c r="K38" s="146"/>
      <c r="L38" s="146">
        <v>0</v>
      </c>
      <c r="M38" s="146">
        <f t="shared" si="17"/>
        <v>0</v>
      </c>
      <c r="N38" s="205" t="str">
        <f t="shared" si="8"/>
        <v/>
      </c>
      <c r="O38" s="147">
        <f t="shared" si="13"/>
        <v>84898.937000000005</v>
      </c>
      <c r="P38" s="160">
        <f t="shared" si="18"/>
        <v>60141.022599999997</v>
      </c>
      <c r="Q38" s="147">
        <f t="shared" si="15"/>
        <v>-24757.914400000009</v>
      </c>
      <c r="R38" s="197">
        <f t="shared" si="9"/>
        <v>0.70838369389713318</v>
      </c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</row>
    <row r="39" spans="1:33" s="206" customFormat="1" ht="60.75" customHeight="1" x14ac:dyDescent="0.4">
      <c r="A39" s="203">
        <v>22020000</v>
      </c>
      <c r="B39" s="104" t="s">
        <v>211</v>
      </c>
      <c r="C39" s="104"/>
      <c r="D39" s="160">
        <v>3062</v>
      </c>
      <c r="E39" s="160">
        <v>3062</v>
      </c>
      <c r="F39" s="160">
        <v>1824.2307700000001</v>
      </c>
      <c r="G39" s="160">
        <f>F39-E39</f>
        <v>-1237.7692299999999</v>
      </c>
      <c r="H39" s="197">
        <f>IFERROR(F39/E39,"")</f>
        <v>0.59576445787067278</v>
      </c>
      <c r="I39" s="160">
        <f>F39-D39</f>
        <v>-1237.7692299999999</v>
      </c>
      <c r="J39" s="197">
        <f>IFERROR(F39/D39,"")</f>
        <v>0.59576445787067278</v>
      </c>
      <c r="K39" s="146"/>
      <c r="L39" s="146"/>
      <c r="M39" s="146"/>
      <c r="N39" s="205"/>
      <c r="O39" s="147">
        <f>D39+K39</f>
        <v>3062</v>
      </c>
      <c r="P39" s="160">
        <f>L39+F39</f>
        <v>1824.2307700000001</v>
      </c>
      <c r="Q39" s="147">
        <f>P39-O39</f>
        <v>-1237.7692299999999</v>
      </c>
      <c r="R39" s="197">
        <f>IFERROR(P39/O39,"")</f>
        <v>0.59576445787067278</v>
      </c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</row>
    <row r="40" spans="1:33" s="206" customFormat="1" ht="61.5" customHeight="1" x14ac:dyDescent="0.4">
      <c r="A40" s="203">
        <v>22080000</v>
      </c>
      <c r="B40" s="104" t="s">
        <v>176</v>
      </c>
      <c r="C40" s="105">
        <v>259.60000000000002</v>
      </c>
      <c r="D40" s="160">
        <v>91782.93</v>
      </c>
      <c r="E40" s="160">
        <v>61274.375</v>
      </c>
      <c r="F40" s="160">
        <v>63868.627690000001</v>
      </c>
      <c r="G40" s="160">
        <f t="shared" si="5"/>
        <v>2594.2526900000012</v>
      </c>
      <c r="H40" s="197">
        <f t="shared" si="6"/>
        <v>1.0423382970450534</v>
      </c>
      <c r="I40" s="160">
        <f t="shared" si="16"/>
        <v>-27914.302309999992</v>
      </c>
      <c r="J40" s="197">
        <f t="shared" si="7"/>
        <v>0.69586607978193771</v>
      </c>
      <c r="K40" s="146"/>
      <c r="L40" s="146">
        <v>0</v>
      </c>
      <c r="M40" s="146">
        <f t="shared" si="17"/>
        <v>0</v>
      </c>
      <c r="N40" s="205" t="str">
        <f t="shared" si="8"/>
        <v/>
      </c>
      <c r="O40" s="147">
        <f t="shared" si="13"/>
        <v>91782.93</v>
      </c>
      <c r="P40" s="160">
        <f t="shared" si="18"/>
        <v>63868.627690000001</v>
      </c>
      <c r="Q40" s="147">
        <f t="shared" si="15"/>
        <v>-27914.302309999992</v>
      </c>
      <c r="R40" s="197">
        <f t="shared" si="9"/>
        <v>0.69586607978193771</v>
      </c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</row>
    <row r="41" spans="1:33" s="206" customFormat="1" ht="23.25" customHeight="1" x14ac:dyDescent="0.4">
      <c r="A41" s="203">
        <v>22090000</v>
      </c>
      <c r="B41" s="104" t="s">
        <v>52</v>
      </c>
      <c r="C41" s="105">
        <v>4672.3</v>
      </c>
      <c r="D41" s="160">
        <v>1511.4349999999999</v>
      </c>
      <c r="E41" s="160">
        <v>956.12300000000005</v>
      </c>
      <c r="F41" s="160">
        <v>964.71235999999999</v>
      </c>
      <c r="G41" s="160">
        <f t="shared" si="5"/>
        <v>8.5893599999999424</v>
      </c>
      <c r="H41" s="197">
        <f t="shared" si="6"/>
        <v>1.0089835303616794</v>
      </c>
      <c r="I41" s="160">
        <f t="shared" si="16"/>
        <v>-546.72263999999996</v>
      </c>
      <c r="J41" s="197">
        <f t="shared" si="7"/>
        <v>0.63827578427123899</v>
      </c>
      <c r="K41" s="146"/>
      <c r="L41" s="146">
        <v>0</v>
      </c>
      <c r="M41" s="146">
        <f t="shared" si="17"/>
        <v>0</v>
      </c>
      <c r="N41" s="205" t="str">
        <f t="shared" si="8"/>
        <v/>
      </c>
      <c r="O41" s="147">
        <f t="shared" si="13"/>
        <v>1511.4349999999999</v>
      </c>
      <c r="P41" s="160">
        <f t="shared" si="18"/>
        <v>964.71235999999999</v>
      </c>
      <c r="Q41" s="147">
        <f t="shared" si="15"/>
        <v>-546.72263999999996</v>
      </c>
      <c r="R41" s="197">
        <f t="shared" si="9"/>
        <v>0.63827578427123899</v>
      </c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</row>
    <row r="42" spans="1:33" s="206" customFormat="1" ht="120" customHeight="1" x14ac:dyDescent="0.4">
      <c r="A42" s="203">
        <v>22130000</v>
      </c>
      <c r="B42" s="104" t="s">
        <v>221</v>
      </c>
      <c r="C42" s="105"/>
      <c r="D42" s="160">
        <v>422.4</v>
      </c>
      <c r="E42" s="160">
        <v>262.10000000000002</v>
      </c>
      <c r="F42" s="160">
        <v>325.66432000000003</v>
      </c>
      <c r="G42" s="160">
        <f t="shared" si="5"/>
        <v>63.564320000000009</v>
      </c>
      <c r="H42" s="197">
        <f t="shared" si="6"/>
        <v>1.2425193437619229</v>
      </c>
      <c r="I42" s="160">
        <f t="shared" si="16"/>
        <v>-96.735679999999945</v>
      </c>
      <c r="J42" s="197">
        <f t="shared" si="7"/>
        <v>0.77098560606060618</v>
      </c>
      <c r="K42" s="146"/>
      <c r="L42" s="146">
        <v>0</v>
      </c>
      <c r="M42" s="146">
        <f t="shared" si="17"/>
        <v>0</v>
      </c>
      <c r="N42" s="205" t="str">
        <f t="shared" si="8"/>
        <v/>
      </c>
      <c r="O42" s="147">
        <f t="shared" si="13"/>
        <v>422.4</v>
      </c>
      <c r="P42" s="160">
        <f t="shared" si="18"/>
        <v>325.66432000000003</v>
      </c>
      <c r="Q42" s="147">
        <f t="shared" si="15"/>
        <v>-96.735679999999945</v>
      </c>
      <c r="R42" s="197">
        <f t="shared" si="9"/>
        <v>0.77098560606060618</v>
      </c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</row>
    <row r="43" spans="1:33" s="1" customFormat="1" ht="20.25" customHeight="1" x14ac:dyDescent="0.35">
      <c r="A43" s="177">
        <v>24000000</v>
      </c>
      <c r="B43" s="102" t="s">
        <v>59</v>
      </c>
      <c r="C43" s="106">
        <f>C44+C47</f>
        <v>300.2</v>
      </c>
      <c r="D43" s="145">
        <f>SUM(D44:D45)</f>
        <v>54444.182999999997</v>
      </c>
      <c r="E43" s="145">
        <f>SUM(E44:E45)</f>
        <v>47704.788</v>
      </c>
      <c r="F43" s="145">
        <f>SUM(F44:F45)</f>
        <v>56109.073330000007</v>
      </c>
      <c r="G43" s="145">
        <f t="shared" si="5"/>
        <v>8404.2853300000061</v>
      </c>
      <c r="H43" s="169">
        <f t="shared" si="6"/>
        <v>1.1761727843754386</v>
      </c>
      <c r="I43" s="145">
        <f t="shared" si="16"/>
        <v>1664.8903300000093</v>
      </c>
      <c r="J43" s="169">
        <f t="shared" si="7"/>
        <v>1.030579765151403</v>
      </c>
      <c r="K43" s="144">
        <f>K44+K45+K46</f>
        <v>5998.3029999999999</v>
      </c>
      <c r="L43" s="144">
        <f>L44+L45+L46</f>
        <v>22082.20925</v>
      </c>
      <c r="M43" s="144">
        <f t="shared" si="17"/>
        <v>16083.90625</v>
      </c>
      <c r="N43" s="172">
        <f t="shared" si="8"/>
        <v>3.6814094336348129</v>
      </c>
      <c r="O43" s="145">
        <f t="shared" si="13"/>
        <v>60442.485999999997</v>
      </c>
      <c r="P43" s="145">
        <f t="shared" si="18"/>
        <v>78191.282579999999</v>
      </c>
      <c r="Q43" s="145">
        <f t="shared" si="15"/>
        <v>17748.796580000002</v>
      </c>
      <c r="R43" s="169">
        <f t="shared" si="9"/>
        <v>1.2936476931144096</v>
      </c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</row>
    <row r="44" spans="1:33" s="206" customFormat="1" ht="24" customHeight="1" x14ac:dyDescent="0.4">
      <c r="A44" s="203">
        <v>24060000</v>
      </c>
      <c r="B44" s="104" t="s">
        <v>20</v>
      </c>
      <c r="C44" s="105">
        <v>300.2</v>
      </c>
      <c r="D44" s="160">
        <v>54444.182999999997</v>
      </c>
      <c r="E44" s="160">
        <v>47704.788</v>
      </c>
      <c r="F44" s="160">
        <v>56109.073330000007</v>
      </c>
      <c r="G44" s="160">
        <f t="shared" si="5"/>
        <v>8404.2853300000061</v>
      </c>
      <c r="H44" s="197">
        <f t="shared" si="6"/>
        <v>1.1761727843754386</v>
      </c>
      <c r="I44" s="160">
        <f t="shared" si="16"/>
        <v>1664.8903300000093</v>
      </c>
      <c r="J44" s="197">
        <f t="shared" si="7"/>
        <v>1.030579765151403</v>
      </c>
      <c r="K44" s="146">
        <v>1126.502</v>
      </c>
      <c r="L44" s="146">
        <v>5202.3733600000005</v>
      </c>
      <c r="M44" s="146">
        <f t="shared" si="17"/>
        <v>4075.8713600000005</v>
      </c>
      <c r="N44" s="205">
        <f t="shared" si="8"/>
        <v>4.6181661106682466</v>
      </c>
      <c r="O44" s="147">
        <f t="shared" si="13"/>
        <v>55570.684999999998</v>
      </c>
      <c r="P44" s="160">
        <f>L44+F44</f>
        <v>61311.446690000004</v>
      </c>
      <c r="Q44" s="147">
        <f t="shared" si="15"/>
        <v>5740.7616900000066</v>
      </c>
      <c r="R44" s="197">
        <f t="shared" si="9"/>
        <v>1.1033055772121578</v>
      </c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</row>
    <row r="45" spans="1:33" s="206" customFormat="1" ht="55.5" customHeight="1" x14ac:dyDescent="0.4">
      <c r="A45" s="203">
        <v>24110000</v>
      </c>
      <c r="B45" s="104" t="s">
        <v>82</v>
      </c>
      <c r="C45" s="105"/>
      <c r="D45" s="160">
        <v>0</v>
      </c>
      <c r="E45" s="160">
        <v>0</v>
      </c>
      <c r="F45" s="160">
        <v>0</v>
      </c>
      <c r="G45" s="160">
        <f t="shared" si="5"/>
        <v>0</v>
      </c>
      <c r="H45" s="197" t="str">
        <f t="shared" si="6"/>
        <v/>
      </c>
      <c r="I45" s="160"/>
      <c r="J45" s="197" t="str">
        <f t="shared" si="7"/>
        <v/>
      </c>
      <c r="K45" s="146">
        <v>82.900999999999996</v>
      </c>
      <c r="L45" s="146">
        <v>49.221589999999999</v>
      </c>
      <c r="M45" s="146">
        <f t="shared" si="17"/>
        <v>-33.679409999999997</v>
      </c>
      <c r="N45" s="205">
        <f t="shared" si="8"/>
        <v>0.59373940000723757</v>
      </c>
      <c r="O45" s="147">
        <f t="shared" si="13"/>
        <v>82.900999999999996</v>
      </c>
      <c r="P45" s="160">
        <f>L45+F45</f>
        <v>49.221589999999999</v>
      </c>
      <c r="Q45" s="147">
        <f t="shared" si="15"/>
        <v>-33.679409999999997</v>
      </c>
      <c r="R45" s="197">
        <f t="shared" si="9"/>
        <v>0.59373940000723757</v>
      </c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</row>
    <row r="46" spans="1:33" s="206" customFormat="1" ht="53.25" customHeight="1" x14ac:dyDescent="0.4">
      <c r="A46" s="203" t="s">
        <v>90</v>
      </c>
      <c r="B46" s="104" t="s">
        <v>91</v>
      </c>
      <c r="C46" s="105"/>
      <c r="D46" s="160">
        <v>0</v>
      </c>
      <c r="E46" s="160">
        <v>0</v>
      </c>
      <c r="F46" s="160">
        <v>0</v>
      </c>
      <c r="G46" s="160">
        <f t="shared" si="5"/>
        <v>0</v>
      </c>
      <c r="H46" s="197" t="str">
        <f t="shared" si="6"/>
        <v/>
      </c>
      <c r="I46" s="160"/>
      <c r="J46" s="197" t="str">
        <f t="shared" si="7"/>
        <v/>
      </c>
      <c r="K46" s="146">
        <v>4788.8999999999996</v>
      </c>
      <c r="L46" s="146">
        <v>16830.614300000001</v>
      </c>
      <c r="M46" s="146">
        <f t="shared" si="17"/>
        <v>12041.714300000001</v>
      </c>
      <c r="N46" s="205">
        <f t="shared" si="8"/>
        <v>3.5145052726095769</v>
      </c>
      <c r="O46" s="147">
        <f t="shared" si="13"/>
        <v>4788.8999999999996</v>
      </c>
      <c r="P46" s="160">
        <f>L46+F46</f>
        <v>16830.614300000001</v>
      </c>
      <c r="Q46" s="147">
        <f t="shared" si="15"/>
        <v>12041.714300000001</v>
      </c>
      <c r="R46" s="197">
        <f t="shared" si="9"/>
        <v>3.5145052726095769</v>
      </c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</row>
    <row r="47" spans="1:33" s="1" customFormat="1" ht="22.5" customHeight="1" x14ac:dyDescent="0.4">
      <c r="A47" s="177">
        <v>25000000</v>
      </c>
      <c r="B47" s="102" t="s">
        <v>53</v>
      </c>
      <c r="C47" s="106"/>
      <c r="D47" s="160">
        <v>0</v>
      </c>
      <c r="E47" s="160">
        <v>0</v>
      </c>
      <c r="F47" s="160">
        <v>0</v>
      </c>
      <c r="G47" s="160">
        <f t="shared" si="5"/>
        <v>0</v>
      </c>
      <c r="H47" s="169" t="str">
        <f t="shared" si="6"/>
        <v/>
      </c>
      <c r="I47" s="145">
        <f>F47-D47</f>
        <v>0</v>
      </c>
      <c r="J47" s="169" t="str">
        <f t="shared" si="7"/>
        <v/>
      </c>
      <c r="K47" s="144">
        <v>838991.69741000002</v>
      </c>
      <c r="L47" s="144">
        <v>621527.0478099999</v>
      </c>
      <c r="M47" s="144">
        <f t="shared" si="17"/>
        <v>-217464.64960000012</v>
      </c>
      <c r="N47" s="172">
        <f t="shared" si="8"/>
        <v>0.74080238186942504</v>
      </c>
      <c r="O47" s="145">
        <f t="shared" si="13"/>
        <v>838991.69741000002</v>
      </c>
      <c r="P47" s="168">
        <f>L47+F47</f>
        <v>621527.0478099999</v>
      </c>
      <c r="Q47" s="145">
        <f t="shared" si="15"/>
        <v>-217464.64960000012</v>
      </c>
      <c r="R47" s="169">
        <f t="shared" si="9"/>
        <v>0.74080238186942504</v>
      </c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</row>
    <row r="48" spans="1:33" s="1" customFormat="1" ht="20.399999999999999" x14ac:dyDescent="0.35">
      <c r="A48" s="177">
        <v>30000000</v>
      </c>
      <c r="B48" s="102" t="s">
        <v>69</v>
      </c>
      <c r="C48" s="110"/>
      <c r="D48" s="168">
        <v>86.05</v>
      </c>
      <c r="E48" s="168">
        <v>60</v>
      </c>
      <c r="F48" s="168">
        <v>54.705980000000004</v>
      </c>
      <c r="G48" s="168">
        <f t="shared" si="5"/>
        <v>-5.2940199999999962</v>
      </c>
      <c r="H48" s="169">
        <f t="shared" si="6"/>
        <v>0.91176633333333335</v>
      </c>
      <c r="I48" s="145">
        <f>F48-D48</f>
        <v>-31.344019999999993</v>
      </c>
      <c r="J48" s="169">
        <f t="shared" si="7"/>
        <v>0.63574642649622315</v>
      </c>
      <c r="K48" s="144">
        <v>211531.51035</v>
      </c>
      <c r="L48" s="144">
        <v>152319.66672000001</v>
      </c>
      <c r="M48" s="144">
        <f t="shared" si="17"/>
        <v>-59211.843629999988</v>
      </c>
      <c r="N48" s="172">
        <f t="shared" si="8"/>
        <v>0.72008026826817395</v>
      </c>
      <c r="O48" s="145">
        <f t="shared" si="13"/>
        <v>211617.56034999999</v>
      </c>
      <c r="P48" s="145">
        <f t="shared" si="18"/>
        <v>152374.37270000001</v>
      </c>
      <c r="Q48" s="145">
        <f t="shared" si="15"/>
        <v>-59243.187649999978</v>
      </c>
      <c r="R48" s="169">
        <f t="shared" si="9"/>
        <v>0.72004597561744843</v>
      </c>
      <c r="S48" s="49"/>
      <c r="T48" s="49"/>
      <c r="U48" s="49"/>
      <c r="V48" s="49"/>
      <c r="W48" s="50"/>
      <c r="X48" s="22"/>
      <c r="Y48" s="22"/>
      <c r="Z48" s="22"/>
      <c r="AA48" s="22"/>
      <c r="AB48" s="22"/>
      <c r="AC48" s="22"/>
      <c r="AD48" s="22"/>
      <c r="AE48" s="22"/>
      <c r="AF48" s="22"/>
      <c r="AG48" s="22"/>
    </row>
    <row r="49" spans="1:33" s="84" customFormat="1" ht="40.799999999999997" x14ac:dyDescent="0.35">
      <c r="A49" s="179" t="s">
        <v>182</v>
      </c>
      <c r="B49" s="108" t="s">
        <v>183</v>
      </c>
      <c r="C49" s="111"/>
      <c r="D49" s="145">
        <v>0</v>
      </c>
      <c r="E49" s="145">
        <v>0</v>
      </c>
      <c r="F49" s="145">
        <v>0</v>
      </c>
      <c r="G49" s="145">
        <f>F49-E49</f>
        <v>0</v>
      </c>
      <c r="H49" s="169" t="str">
        <f t="shared" si="6"/>
        <v/>
      </c>
      <c r="I49" s="145">
        <f>F49-D49</f>
        <v>0</v>
      </c>
      <c r="J49" s="169" t="str">
        <f t="shared" si="7"/>
        <v/>
      </c>
      <c r="K49" s="144">
        <v>190205</v>
      </c>
      <c r="L49" s="144">
        <v>0</v>
      </c>
      <c r="M49" s="144">
        <f t="shared" ref="M49:M57" si="19">L49-K49</f>
        <v>-190205</v>
      </c>
      <c r="N49" s="172">
        <f t="shared" si="8"/>
        <v>0</v>
      </c>
      <c r="O49" s="144">
        <f>D49+K49</f>
        <v>190205</v>
      </c>
      <c r="P49" s="144">
        <f>L49+F49</f>
        <v>0</v>
      </c>
      <c r="Q49" s="144">
        <f>P49-O49</f>
        <v>-190205</v>
      </c>
      <c r="R49" s="169">
        <f t="shared" si="9"/>
        <v>0</v>
      </c>
      <c r="S49" s="83"/>
      <c r="T49" s="83"/>
      <c r="U49" s="83"/>
      <c r="V49" s="83"/>
      <c r="W49" s="86"/>
      <c r="X49" s="82"/>
      <c r="Y49" s="82"/>
      <c r="Z49" s="82"/>
      <c r="AA49" s="82"/>
      <c r="AB49" s="82"/>
      <c r="AC49" s="82"/>
      <c r="AD49" s="82"/>
      <c r="AE49" s="82"/>
      <c r="AF49" s="82"/>
      <c r="AG49" s="82"/>
    </row>
    <row r="50" spans="1:33" s="1" customFormat="1" ht="30" customHeight="1" x14ac:dyDescent="0.35">
      <c r="A50" s="177">
        <v>50000000</v>
      </c>
      <c r="B50" s="102" t="s">
        <v>21</v>
      </c>
      <c r="C50" s="106" t="e">
        <f>#REF!+C51</f>
        <v>#REF!</v>
      </c>
      <c r="D50" s="145">
        <f>D51</f>
        <v>0</v>
      </c>
      <c r="E50" s="145">
        <f>E51</f>
        <v>0</v>
      </c>
      <c r="F50" s="145">
        <f>F51</f>
        <v>0</v>
      </c>
      <c r="G50" s="145">
        <f>F50-E50</f>
        <v>0</v>
      </c>
      <c r="H50" s="169" t="str">
        <f t="shared" si="6"/>
        <v/>
      </c>
      <c r="I50" s="145">
        <f>F50-D50</f>
        <v>0</v>
      </c>
      <c r="J50" s="169" t="str">
        <f t="shared" si="7"/>
        <v/>
      </c>
      <c r="K50" s="144">
        <f>K51</f>
        <v>115301.65328</v>
      </c>
      <c r="L50" s="144">
        <f>L51</f>
        <v>52170.507450000005</v>
      </c>
      <c r="M50" s="144">
        <f t="shared" si="19"/>
        <v>-63131.145829999994</v>
      </c>
      <c r="N50" s="172">
        <f t="shared" si="8"/>
        <v>0.45246972585300649</v>
      </c>
      <c r="O50" s="145">
        <f t="shared" si="13"/>
        <v>115301.65328</v>
      </c>
      <c r="P50" s="145">
        <f t="shared" si="18"/>
        <v>52170.507450000005</v>
      </c>
      <c r="Q50" s="145">
        <f t="shared" si="15"/>
        <v>-63131.145829999994</v>
      </c>
      <c r="R50" s="169">
        <f t="shared" si="9"/>
        <v>0.45246972585300649</v>
      </c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</row>
    <row r="51" spans="1:33" s="206" customFormat="1" ht="81" customHeight="1" x14ac:dyDescent="0.4">
      <c r="A51" s="203">
        <v>50110000</v>
      </c>
      <c r="B51" s="104" t="s">
        <v>177</v>
      </c>
      <c r="C51" s="105"/>
      <c r="D51" s="160">
        <v>0</v>
      </c>
      <c r="E51" s="160">
        <v>0</v>
      </c>
      <c r="F51" s="160">
        <v>0</v>
      </c>
      <c r="G51" s="160">
        <f t="shared" si="5"/>
        <v>0</v>
      </c>
      <c r="H51" s="197" t="str">
        <f t="shared" si="6"/>
        <v/>
      </c>
      <c r="I51" s="160"/>
      <c r="J51" s="197" t="str">
        <f t="shared" si="7"/>
        <v/>
      </c>
      <c r="K51" s="146">
        <v>115301.65328</v>
      </c>
      <c r="L51" s="146">
        <v>52170.507450000005</v>
      </c>
      <c r="M51" s="146">
        <f t="shared" si="19"/>
        <v>-63131.145829999994</v>
      </c>
      <c r="N51" s="205">
        <f t="shared" si="8"/>
        <v>0.45246972585300649</v>
      </c>
      <c r="O51" s="147">
        <f t="shared" si="13"/>
        <v>115301.65328</v>
      </c>
      <c r="P51" s="160">
        <f t="shared" si="18"/>
        <v>52170.507450000005</v>
      </c>
      <c r="Q51" s="147">
        <f t="shared" si="15"/>
        <v>-63131.145829999994</v>
      </c>
      <c r="R51" s="197">
        <f t="shared" si="9"/>
        <v>0.45246972585300649</v>
      </c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</row>
    <row r="52" spans="1:33" ht="20.25" customHeight="1" x14ac:dyDescent="0.35">
      <c r="A52" s="8">
        <v>900101</v>
      </c>
      <c r="B52" s="112" t="s">
        <v>22</v>
      </c>
      <c r="C52" s="113" t="e">
        <f>C10+C35+C50+#REF!</f>
        <v>#REF!</v>
      </c>
      <c r="D52" s="164">
        <f>D10+D35+D50+D48</f>
        <v>9059212.5201500002</v>
      </c>
      <c r="E52" s="164">
        <f>E10+E35+E50+E48</f>
        <v>6060860.914859999</v>
      </c>
      <c r="F52" s="164">
        <f>F10+F35+F50+F48</f>
        <v>6315688.3497300008</v>
      </c>
      <c r="G52" s="164">
        <f t="shared" si="5"/>
        <v>254827.43487000186</v>
      </c>
      <c r="H52" s="171">
        <f t="shared" ref="H52:H60" si="20">IFERROR(F52/E52,"")</f>
        <v>1.0420447587314232</v>
      </c>
      <c r="I52" s="164">
        <f t="shared" ref="I52:I60" si="21">F52-D52</f>
        <v>-2743524.1704199994</v>
      </c>
      <c r="J52" s="171">
        <f t="shared" ref="J52:J60" si="22">IFERROR(F52/D52,"")</f>
        <v>0.69715643999765964</v>
      </c>
      <c r="K52" s="164">
        <f>K10+K35+K48+K50+K49</f>
        <v>1370634.47804</v>
      </c>
      <c r="L52" s="164">
        <f>L10+L35+L48+L50+L49</f>
        <v>858918.07451999991</v>
      </c>
      <c r="M52" s="164">
        <f t="shared" si="19"/>
        <v>-511716.40352000005</v>
      </c>
      <c r="N52" s="171">
        <f t="shared" ref="N52:N61" si="23">IFERROR(L52/K52,"")</f>
        <v>0.62665728046491886</v>
      </c>
      <c r="O52" s="164">
        <f t="shared" si="13"/>
        <v>10429846.998190001</v>
      </c>
      <c r="P52" s="164">
        <f t="shared" si="18"/>
        <v>7174606.4242500011</v>
      </c>
      <c r="Q52" s="164">
        <f t="shared" si="15"/>
        <v>-3255240.5739399996</v>
      </c>
      <c r="R52" s="171">
        <f t="shared" ref="R52:R61" si="24">IFERROR(P52/O52,"")</f>
        <v>0.68789181907415176</v>
      </c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s="1" customFormat="1" ht="22.5" customHeight="1" x14ac:dyDescent="0.35">
      <c r="A53" s="177">
        <v>40000000</v>
      </c>
      <c r="B53" s="102" t="s">
        <v>54</v>
      </c>
      <c r="C53" s="114" t="e">
        <f>C54+C85</f>
        <v>#REF!</v>
      </c>
      <c r="D53" s="145">
        <f>D54</f>
        <v>6480339.6349999998</v>
      </c>
      <c r="E53" s="145">
        <f>E54</f>
        <v>5457948.4900000002</v>
      </c>
      <c r="F53" s="145">
        <f>F54</f>
        <v>5735608.5179999992</v>
      </c>
      <c r="G53" s="145">
        <f t="shared" si="5"/>
        <v>277660.027999999</v>
      </c>
      <c r="H53" s="189">
        <f t="shared" si="20"/>
        <v>1.0508725995690003</v>
      </c>
      <c r="I53" s="145">
        <f t="shared" si="21"/>
        <v>-744731.11700000055</v>
      </c>
      <c r="J53" s="189">
        <f t="shared" si="22"/>
        <v>0.88507838185243504</v>
      </c>
      <c r="K53" s="145">
        <f>K54</f>
        <v>92499.222999999998</v>
      </c>
      <c r="L53" s="145">
        <f>L54</f>
        <v>81576.391380000001</v>
      </c>
      <c r="M53" s="145">
        <f t="shared" si="19"/>
        <v>-10922.831619999997</v>
      </c>
      <c r="N53" s="189">
        <f t="shared" si="23"/>
        <v>0.88191434191830997</v>
      </c>
      <c r="O53" s="145">
        <f t="shared" si="13"/>
        <v>6572838.858</v>
      </c>
      <c r="P53" s="145">
        <f t="shared" si="18"/>
        <v>5817184.9093799992</v>
      </c>
      <c r="Q53" s="145">
        <f t="shared" si="15"/>
        <v>-755653.94862000085</v>
      </c>
      <c r="R53" s="189">
        <f t="shared" si="24"/>
        <v>0.88503385448126848</v>
      </c>
    </row>
    <row r="54" spans="1:33" s="1" customFormat="1" ht="23.25" customHeight="1" x14ac:dyDescent="0.35">
      <c r="A54" s="177">
        <v>41000000</v>
      </c>
      <c r="B54" s="102" t="s">
        <v>55</v>
      </c>
      <c r="C54" s="114" t="e">
        <f>C55+C59</f>
        <v>#REF!</v>
      </c>
      <c r="D54" s="145">
        <f>D55+D59</f>
        <v>6480339.6349999998</v>
      </c>
      <c r="E54" s="145">
        <f>E55+E59</f>
        <v>5457948.4900000002</v>
      </c>
      <c r="F54" s="145">
        <f>F55+F59</f>
        <v>5735608.5179999992</v>
      </c>
      <c r="G54" s="145">
        <f t="shared" si="5"/>
        <v>277660.027999999</v>
      </c>
      <c r="H54" s="189">
        <f t="shared" si="20"/>
        <v>1.0508725995690003</v>
      </c>
      <c r="I54" s="145">
        <f t="shared" si="21"/>
        <v>-744731.11700000055</v>
      </c>
      <c r="J54" s="189">
        <f t="shared" si="22"/>
        <v>0.88507838185243504</v>
      </c>
      <c r="K54" s="145">
        <f>K55+K59</f>
        <v>92499.222999999998</v>
      </c>
      <c r="L54" s="145">
        <f>L55+L59</f>
        <v>81576.391380000001</v>
      </c>
      <c r="M54" s="145">
        <f t="shared" si="19"/>
        <v>-10922.831619999997</v>
      </c>
      <c r="N54" s="189">
        <f t="shared" si="23"/>
        <v>0.88191434191830997</v>
      </c>
      <c r="O54" s="145">
        <f t="shared" si="13"/>
        <v>6572838.858</v>
      </c>
      <c r="P54" s="145">
        <f t="shared" si="18"/>
        <v>5817184.9093799992</v>
      </c>
      <c r="Q54" s="145">
        <f t="shared" si="15"/>
        <v>-755653.94862000085</v>
      </c>
      <c r="R54" s="189">
        <f t="shared" si="24"/>
        <v>0.88503385448126848</v>
      </c>
    </row>
    <row r="55" spans="1:33" s="88" customFormat="1" ht="23.25" customHeight="1" x14ac:dyDescent="0.35">
      <c r="A55" s="177">
        <v>41020000</v>
      </c>
      <c r="B55" s="138" t="s">
        <v>67</v>
      </c>
      <c r="C55" s="115">
        <f>SUM(C56:C56)</f>
        <v>0</v>
      </c>
      <c r="D55" s="145">
        <f>SUM(D56:D58)</f>
        <v>2189317.6</v>
      </c>
      <c r="E55" s="145">
        <f>SUM(E56:E58)</f>
        <v>1521994.6</v>
      </c>
      <c r="F55" s="145">
        <f>SUM(F56:F58)</f>
        <v>1521994.6</v>
      </c>
      <c r="G55" s="145">
        <f t="shared" si="5"/>
        <v>0</v>
      </c>
      <c r="H55" s="189">
        <f t="shared" si="20"/>
        <v>1</v>
      </c>
      <c r="I55" s="165">
        <f t="shared" si="21"/>
        <v>-667323</v>
      </c>
      <c r="J55" s="189">
        <f t="shared" si="22"/>
        <v>0.69519132354300717</v>
      </c>
      <c r="K55" s="145">
        <f>K56+K57</f>
        <v>0</v>
      </c>
      <c r="L55" s="145">
        <f>L56+L57</f>
        <v>0</v>
      </c>
      <c r="M55" s="145">
        <f t="shared" si="19"/>
        <v>0</v>
      </c>
      <c r="N55" s="189" t="str">
        <f t="shared" si="23"/>
        <v/>
      </c>
      <c r="O55" s="159">
        <f t="shared" si="13"/>
        <v>2189317.6</v>
      </c>
      <c r="P55" s="165">
        <f t="shared" si="18"/>
        <v>1521994.6</v>
      </c>
      <c r="Q55" s="159">
        <f t="shared" si="15"/>
        <v>-667323</v>
      </c>
      <c r="R55" s="189">
        <f t="shared" si="24"/>
        <v>0.69519132354300717</v>
      </c>
    </row>
    <row r="56" spans="1:33" s="206" customFormat="1" ht="29.25" customHeight="1" x14ac:dyDescent="0.4">
      <c r="A56" s="203">
        <v>41020100</v>
      </c>
      <c r="B56" s="215" t="s">
        <v>104</v>
      </c>
      <c r="C56" s="167"/>
      <c r="D56" s="159">
        <v>1619661.3</v>
      </c>
      <c r="E56" s="159">
        <v>1079774.3999999999</v>
      </c>
      <c r="F56" s="159">
        <v>1079774.3999999999</v>
      </c>
      <c r="G56" s="159">
        <f t="shared" si="5"/>
        <v>0</v>
      </c>
      <c r="H56" s="205">
        <f t="shared" si="20"/>
        <v>1</v>
      </c>
      <c r="I56" s="160">
        <f t="shared" si="21"/>
        <v>-539886.90000000014</v>
      </c>
      <c r="J56" s="205">
        <f t="shared" si="22"/>
        <v>0.66666679014927377</v>
      </c>
      <c r="K56" s="159">
        <v>0</v>
      </c>
      <c r="L56" s="159">
        <v>0</v>
      </c>
      <c r="M56" s="159">
        <f t="shared" si="19"/>
        <v>0</v>
      </c>
      <c r="N56" s="205" t="str">
        <f t="shared" si="23"/>
        <v/>
      </c>
      <c r="O56" s="147">
        <f t="shared" si="13"/>
        <v>1619661.3</v>
      </c>
      <c r="P56" s="160">
        <f t="shared" si="18"/>
        <v>1079774.3999999999</v>
      </c>
      <c r="Q56" s="147">
        <f t="shared" si="15"/>
        <v>-539886.90000000014</v>
      </c>
      <c r="R56" s="205">
        <f t="shared" si="24"/>
        <v>0.66666679014927377</v>
      </c>
    </row>
    <row r="57" spans="1:33" s="206" customFormat="1" ht="84" customHeight="1" x14ac:dyDescent="0.4">
      <c r="A57" s="203">
        <v>41020200</v>
      </c>
      <c r="B57" s="215" t="s">
        <v>155</v>
      </c>
      <c r="C57" s="167"/>
      <c r="D57" s="147">
        <v>112638.9</v>
      </c>
      <c r="E57" s="147">
        <v>75092.800000000003</v>
      </c>
      <c r="F57" s="147">
        <v>75092.800000000003</v>
      </c>
      <c r="G57" s="147">
        <f t="shared" si="5"/>
        <v>0</v>
      </c>
      <c r="H57" s="205">
        <f t="shared" si="20"/>
        <v>1</v>
      </c>
      <c r="I57" s="160">
        <f t="shared" si="21"/>
        <v>-37546.099999999991</v>
      </c>
      <c r="J57" s="205">
        <f t="shared" si="22"/>
        <v>0.66666844225218824</v>
      </c>
      <c r="K57" s="159">
        <v>0</v>
      </c>
      <c r="L57" s="159">
        <v>0</v>
      </c>
      <c r="M57" s="159">
        <f t="shared" si="19"/>
        <v>0</v>
      </c>
      <c r="N57" s="205" t="str">
        <f t="shared" si="23"/>
        <v/>
      </c>
      <c r="O57" s="147">
        <f t="shared" si="13"/>
        <v>112638.9</v>
      </c>
      <c r="P57" s="160">
        <f>L57+F57</f>
        <v>75092.800000000003</v>
      </c>
      <c r="Q57" s="147">
        <f>P57-O57</f>
        <v>-37546.099999999991</v>
      </c>
      <c r="R57" s="205">
        <f t="shared" si="24"/>
        <v>0.66666844225218824</v>
      </c>
    </row>
    <row r="58" spans="1:33" s="206" customFormat="1" ht="126" x14ac:dyDescent="0.4">
      <c r="A58" s="203" t="s">
        <v>209</v>
      </c>
      <c r="B58" s="215" t="s">
        <v>218</v>
      </c>
      <c r="C58" s="167"/>
      <c r="D58" s="147">
        <v>457017.4</v>
      </c>
      <c r="E58" s="147">
        <v>367127.4</v>
      </c>
      <c r="F58" s="147">
        <v>367127.4</v>
      </c>
      <c r="G58" s="147">
        <f t="shared" ref="G58:G64" si="25">F58-E58</f>
        <v>0</v>
      </c>
      <c r="H58" s="205">
        <f>IFERROR(F58/E58,"")</f>
        <v>1</v>
      </c>
      <c r="I58" s="160">
        <f>F58-D58</f>
        <v>-89890</v>
      </c>
      <c r="J58" s="205">
        <f>IFERROR(F58/D58,"")</f>
        <v>0.80331164633994245</v>
      </c>
      <c r="K58" s="159">
        <v>0</v>
      </c>
      <c r="L58" s="159">
        <v>0</v>
      </c>
      <c r="M58" s="159">
        <f>L58-K58</f>
        <v>0</v>
      </c>
      <c r="N58" s="205" t="str">
        <f>IFERROR(L58/K58,"")</f>
        <v/>
      </c>
      <c r="O58" s="147">
        <f>D58+K58</f>
        <v>457017.4</v>
      </c>
      <c r="P58" s="160">
        <f>L58+F58</f>
        <v>367127.4</v>
      </c>
      <c r="Q58" s="147">
        <f>P58-O58</f>
        <v>-89890</v>
      </c>
      <c r="R58" s="205">
        <f>IFERROR(P58/O58,"")</f>
        <v>0.80331164633994245</v>
      </c>
    </row>
    <row r="59" spans="1:33" s="1" customFormat="1" ht="23.25" customHeight="1" x14ac:dyDescent="0.35">
      <c r="A59" s="177">
        <v>41030000</v>
      </c>
      <c r="B59" s="116" t="s">
        <v>68</v>
      </c>
      <c r="C59" s="106" t="e">
        <f>#REF!</f>
        <v>#REF!</v>
      </c>
      <c r="D59" s="145">
        <f>SUM(D60:D79)</f>
        <v>4291022.0349999992</v>
      </c>
      <c r="E59" s="145">
        <f>SUM(E60:E79)</f>
        <v>3935953.8899999997</v>
      </c>
      <c r="F59" s="145">
        <f>SUM(F60:F79)</f>
        <v>4213613.9179999987</v>
      </c>
      <c r="G59" s="145">
        <f t="shared" si="25"/>
        <v>277660.027999999</v>
      </c>
      <c r="H59" s="189">
        <f t="shared" si="20"/>
        <v>1.0705445327257122</v>
      </c>
      <c r="I59" s="145">
        <f t="shared" si="21"/>
        <v>-77408.117000000551</v>
      </c>
      <c r="J59" s="189">
        <f t="shared" si="22"/>
        <v>0.98196044756502854</v>
      </c>
      <c r="K59" s="145">
        <f>SUM(K60:K79)</f>
        <v>92499.222999999998</v>
      </c>
      <c r="L59" s="145">
        <f>SUM(L60:L79)</f>
        <v>81576.391380000001</v>
      </c>
      <c r="M59" s="145">
        <f>L59-K59</f>
        <v>-10922.831619999997</v>
      </c>
      <c r="N59" s="189">
        <f>IFERROR(L59/K59,"")</f>
        <v>0.88191434191830997</v>
      </c>
      <c r="O59" s="145">
        <f t="shared" si="13"/>
        <v>4383521.2579999994</v>
      </c>
      <c r="P59" s="145">
        <f t="shared" si="18"/>
        <v>4295190.3093799986</v>
      </c>
      <c r="Q59" s="145">
        <f>P59-O59</f>
        <v>-88330.948620000854</v>
      </c>
      <c r="R59" s="189">
        <f t="shared" si="24"/>
        <v>0.97984931669743924</v>
      </c>
    </row>
    <row r="60" spans="1:33" s="1" customFormat="1" ht="67.5" customHeight="1" x14ac:dyDescent="0.4">
      <c r="A60" s="178" t="s">
        <v>226</v>
      </c>
      <c r="B60" s="213" t="s">
        <v>207</v>
      </c>
      <c r="C60" s="184"/>
      <c r="D60" s="147">
        <v>4348.2</v>
      </c>
      <c r="E60" s="147">
        <v>2899.2</v>
      </c>
      <c r="F60" s="147">
        <v>2899.2</v>
      </c>
      <c r="G60" s="147">
        <f t="shared" si="25"/>
        <v>0</v>
      </c>
      <c r="H60" s="205">
        <f t="shared" si="20"/>
        <v>1</v>
      </c>
      <c r="I60" s="147">
        <f t="shared" si="21"/>
        <v>-1449</v>
      </c>
      <c r="J60" s="205">
        <f t="shared" si="22"/>
        <v>0.66675865875534701</v>
      </c>
      <c r="K60" s="147"/>
      <c r="L60" s="147"/>
      <c r="M60" s="147">
        <f>L60-K60</f>
        <v>0</v>
      </c>
      <c r="N60" s="189" t="str">
        <f t="shared" si="23"/>
        <v/>
      </c>
      <c r="O60" s="147">
        <f t="shared" ref="O60:O67" si="26">D60+K60</f>
        <v>4348.2</v>
      </c>
      <c r="P60" s="147">
        <f t="shared" ref="P60:P67" si="27">L60+F60</f>
        <v>2899.2</v>
      </c>
      <c r="Q60" s="147">
        <f>P60-O60</f>
        <v>-1449</v>
      </c>
      <c r="R60" s="205">
        <f t="shared" si="24"/>
        <v>0.66675865875534701</v>
      </c>
    </row>
    <row r="61" spans="1:33" s="1" customFormat="1" ht="67.5" customHeight="1" x14ac:dyDescent="0.4">
      <c r="A61" s="178" t="s">
        <v>227</v>
      </c>
      <c r="B61" s="213" t="s">
        <v>243</v>
      </c>
      <c r="C61" s="184"/>
      <c r="D61" s="147">
        <v>413143.1</v>
      </c>
      <c r="E61" s="147">
        <v>138102.9</v>
      </c>
      <c r="F61" s="147">
        <v>138102.9</v>
      </c>
      <c r="G61" s="147">
        <f t="shared" si="25"/>
        <v>0</v>
      </c>
      <c r="H61" s="205">
        <f t="shared" ref="H61:H70" si="28">IFERROR(F61/E61,"")</f>
        <v>1</v>
      </c>
      <c r="I61" s="147">
        <f t="shared" ref="I61:I70" si="29">F61-D61</f>
        <v>-275040.19999999995</v>
      </c>
      <c r="J61" s="205">
        <f t="shared" ref="J61:J70" si="30">IFERROR(F61/D61,"")</f>
        <v>0.33427376615995763</v>
      </c>
      <c r="K61" s="147"/>
      <c r="L61" s="147"/>
      <c r="M61" s="147">
        <f>L61-K61</f>
        <v>0</v>
      </c>
      <c r="N61" s="189" t="str">
        <f t="shared" si="23"/>
        <v/>
      </c>
      <c r="O61" s="147">
        <f t="shared" si="26"/>
        <v>413143.1</v>
      </c>
      <c r="P61" s="147">
        <f t="shared" si="27"/>
        <v>138102.9</v>
      </c>
      <c r="Q61" s="147">
        <f>P61-O61</f>
        <v>-275040.19999999995</v>
      </c>
      <c r="R61" s="205">
        <f t="shared" si="24"/>
        <v>0.33427376615995763</v>
      </c>
    </row>
    <row r="62" spans="1:33" s="1" customFormat="1" ht="67.5" customHeight="1" x14ac:dyDescent="0.4">
      <c r="A62" s="178" t="s">
        <v>239</v>
      </c>
      <c r="B62" s="213" t="s">
        <v>240</v>
      </c>
      <c r="C62" s="184"/>
      <c r="D62" s="147">
        <v>0</v>
      </c>
      <c r="E62" s="147">
        <v>0</v>
      </c>
      <c r="F62" s="147">
        <v>0</v>
      </c>
      <c r="G62" s="147">
        <f t="shared" si="25"/>
        <v>0</v>
      </c>
      <c r="H62" s="205" t="str">
        <f t="shared" si="28"/>
        <v/>
      </c>
      <c r="I62" s="147">
        <f t="shared" si="29"/>
        <v>0</v>
      </c>
      <c r="J62" s="205" t="str">
        <f t="shared" si="30"/>
        <v/>
      </c>
      <c r="K62" s="147">
        <v>16409.306</v>
      </c>
      <c r="L62" s="147">
        <v>10068.64784</v>
      </c>
      <c r="M62" s="147">
        <f>L62-K62</f>
        <v>-6340.6581600000009</v>
      </c>
      <c r="N62" s="205">
        <f>IFERROR(L62/K62,"")</f>
        <v>0.61359376441636226</v>
      </c>
      <c r="O62" s="147">
        <f t="shared" si="26"/>
        <v>16409.306</v>
      </c>
      <c r="P62" s="147">
        <f t="shared" si="27"/>
        <v>10068.64784</v>
      </c>
      <c r="Q62" s="147">
        <f t="shared" ref="Q62:Q78" si="31">P62-O62</f>
        <v>-6340.6581600000009</v>
      </c>
      <c r="R62" s="205">
        <f t="shared" ref="R62:R67" si="32">IFERROR(P62/O62,"")</f>
        <v>0.61359376441636226</v>
      </c>
    </row>
    <row r="63" spans="1:33" s="1" customFormat="1" ht="86.25" customHeight="1" x14ac:dyDescent="0.4">
      <c r="A63" s="178" t="s">
        <v>237</v>
      </c>
      <c r="B63" s="213" t="s">
        <v>212</v>
      </c>
      <c r="C63" s="184"/>
      <c r="D63" s="147">
        <v>73102</v>
      </c>
      <c r="E63" s="147">
        <v>73102</v>
      </c>
      <c r="F63" s="147">
        <v>73102</v>
      </c>
      <c r="G63" s="147">
        <f t="shared" si="25"/>
        <v>0</v>
      </c>
      <c r="H63" s="205">
        <f t="shared" si="28"/>
        <v>1</v>
      </c>
      <c r="I63" s="147">
        <f t="shared" si="29"/>
        <v>0</v>
      </c>
      <c r="J63" s="205">
        <f t="shared" si="30"/>
        <v>1</v>
      </c>
      <c r="K63" s="147"/>
      <c r="L63" s="147"/>
      <c r="M63" s="147">
        <f t="shared" ref="M63:M76" si="33">L63-K63</f>
        <v>0</v>
      </c>
      <c r="N63" s="189" t="str">
        <f t="shared" ref="N63:N76" si="34">IFERROR(L63/K63,"")</f>
        <v/>
      </c>
      <c r="O63" s="147">
        <f t="shared" si="26"/>
        <v>73102</v>
      </c>
      <c r="P63" s="147">
        <f t="shared" si="27"/>
        <v>73102</v>
      </c>
      <c r="Q63" s="147">
        <f t="shared" si="31"/>
        <v>0</v>
      </c>
      <c r="R63" s="205">
        <f t="shared" si="32"/>
        <v>1</v>
      </c>
    </row>
    <row r="64" spans="1:33" s="1" customFormat="1" ht="121.5" customHeight="1" x14ac:dyDescent="0.4">
      <c r="A64" s="178" t="s">
        <v>238</v>
      </c>
      <c r="B64" s="215" t="s">
        <v>244</v>
      </c>
      <c r="C64" s="167"/>
      <c r="D64" s="147">
        <v>27257.866999999998</v>
      </c>
      <c r="E64" s="147">
        <v>16354.722</v>
      </c>
      <c r="F64" s="147">
        <v>16354.722</v>
      </c>
      <c r="G64" s="147">
        <f t="shared" si="25"/>
        <v>0</v>
      </c>
      <c r="H64" s="205">
        <f t="shared" si="28"/>
        <v>1</v>
      </c>
      <c r="I64" s="147">
        <f t="shared" si="29"/>
        <v>-10903.144999999999</v>
      </c>
      <c r="J64" s="205">
        <f t="shared" si="30"/>
        <v>0.60000006603598144</v>
      </c>
      <c r="K64" s="147"/>
      <c r="L64" s="147"/>
      <c r="M64" s="147">
        <f t="shared" si="33"/>
        <v>0</v>
      </c>
      <c r="N64" s="189" t="str">
        <f t="shared" si="34"/>
        <v/>
      </c>
      <c r="O64" s="147">
        <f t="shared" si="26"/>
        <v>27257.866999999998</v>
      </c>
      <c r="P64" s="147">
        <f t="shared" si="27"/>
        <v>16354.722</v>
      </c>
      <c r="Q64" s="147">
        <f t="shared" si="31"/>
        <v>-10903.144999999999</v>
      </c>
      <c r="R64" s="205">
        <f t="shared" si="32"/>
        <v>0.60000006603598144</v>
      </c>
    </row>
    <row r="65" spans="1:33" s="1" customFormat="1" ht="121.5" customHeight="1" x14ac:dyDescent="0.4">
      <c r="A65" s="178" t="s">
        <v>247</v>
      </c>
      <c r="B65" s="215" t="s">
        <v>250</v>
      </c>
      <c r="C65" s="167"/>
      <c r="D65" s="147">
        <v>83197.434999999998</v>
      </c>
      <c r="E65" s="147">
        <v>83197.434999999998</v>
      </c>
      <c r="F65" s="147">
        <v>83197.434999999998</v>
      </c>
      <c r="G65" s="147">
        <f t="shared" ref="G65:G78" si="35">F65-E65</f>
        <v>0</v>
      </c>
      <c r="H65" s="205">
        <f t="shared" si="28"/>
        <v>1</v>
      </c>
      <c r="I65" s="147">
        <f t="shared" si="29"/>
        <v>0</v>
      </c>
      <c r="J65" s="205">
        <f t="shared" si="30"/>
        <v>1</v>
      </c>
      <c r="K65" s="147"/>
      <c r="L65" s="147"/>
      <c r="M65" s="147">
        <f t="shared" si="33"/>
        <v>0</v>
      </c>
      <c r="N65" s="189" t="str">
        <f t="shared" si="34"/>
        <v/>
      </c>
      <c r="O65" s="147">
        <f t="shared" si="26"/>
        <v>83197.434999999998</v>
      </c>
      <c r="P65" s="147">
        <f t="shared" si="27"/>
        <v>83197.434999999998</v>
      </c>
      <c r="Q65" s="147">
        <f>P65-O65</f>
        <v>0</v>
      </c>
      <c r="R65" s="205">
        <f t="shared" si="32"/>
        <v>1</v>
      </c>
    </row>
    <row r="66" spans="1:33" s="206" customFormat="1" ht="67.5" customHeight="1" x14ac:dyDescent="0.4">
      <c r="A66" s="178" t="s">
        <v>228</v>
      </c>
      <c r="B66" s="215" t="s">
        <v>219</v>
      </c>
      <c r="C66" s="167"/>
      <c r="D66" s="147">
        <v>24574.799999999999</v>
      </c>
      <c r="E66" s="147">
        <v>16412</v>
      </c>
      <c r="F66" s="147">
        <v>16412</v>
      </c>
      <c r="G66" s="147">
        <f t="shared" si="35"/>
        <v>0</v>
      </c>
      <c r="H66" s="205">
        <f t="shared" si="28"/>
        <v>1</v>
      </c>
      <c r="I66" s="147">
        <f t="shared" si="29"/>
        <v>-8162.7999999999993</v>
      </c>
      <c r="J66" s="205">
        <f t="shared" si="30"/>
        <v>0.66783859888991981</v>
      </c>
      <c r="K66" s="147"/>
      <c r="L66" s="147"/>
      <c r="M66" s="147">
        <f t="shared" si="33"/>
        <v>0</v>
      </c>
      <c r="N66" s="189" t="str">
        <f t="shared" si="34"/>
        <v/>
      </c>
      <c r="O66" s="147">
        <f t="shared" si="26"/>
        <v>24574.799999999999</v>
      </c>
      <c r="P66" s="147">
        <f t="shared" si="27"/>
        <v>16412</v>
      </c>
      <c r="Q66" s="147">
        <f t="shared" si="31"/>
        <v>-8162.7999999999993</v>
      </c>
      <c r="R66" s="205">
        <f t="shared" si="32"/>
        <v>0.66783859888991981</v>
      </c>
    </row>
    <row r="67" spans="1:33" s="206" customFormat="1" ht="117.75" customHeight="1" x14ac:dyDescent="0.4">
      <c r="A67" s="178" t="s">
        <v>248</v>
      </c>
      <c r="B67" s="215" t="s">
        <v>249</v>
      </c>
      <c r="C67" s="167"/>
      <c r="D67" s="147">
        <v>4020.5</v>
      </c>
      <c r="E67" s="147">
        <v>4020.5</v>
      </c>
      <c r="F67" s="147">
        <v>4020.5</v>
      </c>
      <c r="G67" s="147">
        <f t="shared" si="35"/>
        <v>0</v>
      </c>
      <c r="H67" s="205">
        <f t="shared" si="28"/>
        <v>1</v>
      </c>
      <c r="I67" s="147">
        <f t="shared" si="29"/>
        <v>0</v>
      </c>
      <c r="J67" s="205">
        <f t="shared" si="30"/>
        <v>1</v>
      </c>
      <c r="K67" s="147"/>
      <c r="L67" s="147"/>
      <c r="M67" s="147">
        <f t="shared" si="33"/>
        <v>0</v>
      </c>
      <c r="N67" s="189" t="str">
        <f t="shared" si="34"/>
        <v/>
      </c>
      <c r="O67" s="147">
        <f t="shared" si="26"/>
        <v>4020.5</v>
      </c>
      <c r="P67" s="147">
        <f t="shared" si="27"/>
        <v>4020.5</v>
      </c>
      <c r="Q67" s="147">
        <f>P67-O67</f>
        <v>0</v>
      </c>
      <c r="R67" s="205">
        <f t="shared" si="32"/>
        <v>1</v>
      </c>
    </row>
    <row r="68" spans="1:33" s="206" customFormat="1" ht="154.5" customHeight="1" x14ac:dyDescent="0.4">
      <c r="A68" s="178" t="s">
        <v>251</v>
      </c>
      <c r="B68" s="215" t="s">
        <v>252</v>
      </c>
      <c r="C68" s="214"/>
      <c r="D68" s="147">
        <v>35350</v>
      </c>
      <c r="E68" s="147">
        <v>35350</v>
      </c>
      <c r="F68" s="147">
        <v>35350</v>
      </c>
      <c r="G68" s="147">
        <f t="shared" si="35"/>
        <v>0</v>
      </c>
      <c r="H68" s="205">
        <f t="shared" si="28"/>
        <v>1</v>
      </c>
      <c r="I68" s="147">
        <f t="shared" si="29"/>
        <v>0</v>
      </c>
      <c r="J68" s="205">
        <f t="shared" si="30"/>
        <v>1</v>
      </c>
      <c r="K68" s="147"/>
      <c r="L68" s="147"/>
      <c r="M68" s="147">
        <f t="shared" si="33"/>
        <v>0</v>
      </c>
      <c r="N68" s="189" t="str">
        <f t="shared" si="34"/>
        <v/>
      </c>
      <c r="O68" s="147">
        <f>D68+K68</f>
        <v>35350</v>
      </c>
      <c r="P68" s="147">
        <f>L68+F68</f>
        <v>35350</v>
      </c>
      <c r="Q68" s="147">
        <f>P68-O68</f>
        <v>0</v>
      </c>
      <c r="R68" s="205">
        <f>IFERROR(P68/O68,"")</f>
        <v>1</v>
      </c>
    </row>
    <row r="69" spans="1:33" s="206" customFormat="1" ht="154.5" customHeight="1" x14ac:dyDescent="0.4">
      <c r="A69" s="178">
        <v>41033800</v>
      </c>
      <c r="B69" s="215" t="s">
        <v>267</v>
      </c>
      <c r="C69" s="214"/>
      <c r="D69" s="147">
        <v>0</v>
      </c>
      <c r="E69" s="147">
        <v>0</v>
      </c>
      <c r="F69" s="147">
        <v>1952</v>
      </c>
      <c r="G69" s="147">
        <f>F69-E69</f>
        <v>1952</v>
      </c>
      <c r="H69" s="205" t="str">
        <f>IFERROR(F69/E69,"")</f>
        <v/>
      </c>
      <c r="I69" s="147">
        <f>F69-D69</f>
        <v>1952</v>
      </c>
      <c r="J69" s="205" t="str">
        <f>IFERROR(F69/D69,"")</f>
        <v/>
      </c>
      <c r="K69" s="147"/>
      <c r="L69" s="147"/>
      <c r="M69" s="147"/>
      <c r="N69" s="189"/>
      <c r="O69" s="147">
        <f>D69+K69</f>
        <v>0</v>
      </c>
      <c r="P69" s="147">
        <f>L69+F69</f>
        <v>1952</v>
      </c>
      <c r="Q69" s="147">
        <f>P69-O69</f>
        <v>1952</v>
      </c>
      <c r="R69" s="205" t="str">
        <f>IFERROR(P69/O69,"")</f>
        <v/>
      </c>
    </row>
    <row r="70" spans="1:33" s="206" customFormat="1" ht="56.25" customHeight="1" x14ac:dyDescent="0.4">
      <c r="A70" s="178" t="s">
        <v>192</v>
      </c>
      <c r="B70" s="215" t="s">
        <v>193</v>
      </c>
      <c r="C70" s="167"/>
      <c r="D70" s="147">
        <v>2753253.4</v>
      </c>
      <c r="E70" s="147">
        <v>2753253.4</v>
      </c>
      <c r="F70" s="147">
        <v>2753253.4</v>
      </c>
      <c r="G70" s="147">
        <f t="shared" si="35"/>
        <v>0</v>
      </c>
      <c r="H70" s="205">
        <f t="shared" si="28"/>
        <v>1</v>
      </c>
      <c r="I70" s="147">
        <f t="shared" si="29"/>
        <v>0</v>
      </c>
      <c r="J70" s="205">
        <f t="shared" si="30"/>
        <v>1</v>
      </c>
      <c r="K70" s="147">
        <v>68479.917000000001</v>
      </c>
      <c r="L70" s="147">
        <v>68479.917000000001</v>
      </c>
      <c r="M70" s="147">
        <f t="shared" si="33"/>
        <v>0</v>
      </c>
      <c r="N70" s="205">
        <f t="shared" si="34"/>
        <v>1</v>
      </c>
      <c r="O70" s="147">
        <f t="shared" ref="O70:O78" si="36">D70+K70</f>
        <v>2821733.3169999998</v>
      </c>
      <c r="P70" s="147">
        <f t="shared" ref="P70:P78" si="37">L70+F70</f>
        <v>2821733.3169999998</v>
      </c>
      <c r="Q70" s="147">
        <f t="shared" si="31"/>
        <v>0</v>
      </c>
      <c r="R70" s="205">
        <f t="shared" ref="R70:R80" si="38">IFERROR(P70/O70,"")</f>
        <v>1</v>
      </c>
    </row>
    <row r="71" spans="1:33" s="206" customFormat="1" ht="97.5" customHeight="1" x14ac:dyDescent="0.4">
      <c r="A71" s="178" t="s">
        <v>269</v>
      </c>
      <c r="B71" s="215" t="s">
        <v>268</v>
      </c>
      <c r="C71" s="167"/>
      <c r="D71" s="147">
        <v>0</v>
      </c>
      <c r="E71" s="147">
        <v>0</v>
      </c>
      <c r="F71" s="147">
        <v>265867.92800000001</v>
      </c>
      <c r="G71" s="147">
        <f>F71-E71</f>
        <v>265867.92800000001</v>
      </c>
      <c r="H71" s="205" t="str">
        <f>IFERROR(F71/E71,"")</f>
        <v/>
      </c>
      <c r="I71" s="147">
        <f>F71-D71</f>
        <v>265867.92800000001</v>
      </c>
      <c r="J71" s="205" t="str">
        <f>IFERROR(F71/D71,"")</f>
        <v/>
      </c>
      <c r="K71" s="147"/>
      <c r="L71" s="147"/>
      <c r="M71" s="147"/>
      <c r="N71" s="205"/>
      <c r="O71" s="147">
        <f>D71+K71</f>
        <v>0</v>
      </c>
      <c r="P71" s="147">
        <f>L71+F71</f>
        <v>265867.92800000001</v>
      </c>
      <c r="Q71" s="147">
        <f>P71-O71</f>
        <v>265867.92800000001</v>
      </c>
      <c r="R71" s="205" t="str">
        <f>IFERROR(P71/O71,"")</f>
        <v/>
      </c>
    </row>
    <row r="72" spans="1:33" s="206" customFormat="1" ht="82.5" customHeight="1" x14ac:dyDescent="0.4">
      <c r="A72" s="178" t="s">
        <v>234</v>
      </c>
      <c r="B72" s="215" t="s">
        <v>235</v>
      </c>
      <c r="C72" s="167"/>
      <c r="D72" s="147">
        <v>10263.200000000001</v>
      </c>
      <c r="E72" s="147">
        <v>10263.200000000001</v>
      </c>
      <c r="F72" s="147">
        <v>10263.200000000001</v>
      </c>
      <c r="G72" s="147">
        <f t="shared" si="35"/>
        <v>0</v>
      </c>
      <c r="H72" s="205">
        <f t="shared" ref="H72:H78" si="39">IFERROR(F72/E72,"")</f>
        <v>1</v>
      </c>
      <c r="I72" s="147">
        <f t="shared" ref="I72:I78" si="40">F72-D72</f>
        <v>0</v>
      </c>
      <c r="J72" s="205">
        <f t="shared" ref="J72:J80" si="41">IFERROR(F72/D72,"")</f>
        <v>1</v>
      </c>
      <c r="K72" s="147"/>
      <c r="L72" s="147"/>
      <c r="M72" s="147">
        <f t="shared" si="33"/>
        <v>0</v>
      </c>
      <c r="N72" s="189" t="str">
        <f t="shared" si="34"/>
        <v/>
      </c>
      <c r="O72" s="147">
        <f t="shared" si="36"/>
        <v>10263.200000000001</v>
      </c>
      <c r="P72" s="147">
        <f t="shared" si="37"/>
        <v>10263.200000000001</v>
      </c>
      <c r="Q72" s="147">
        <f t="shared" si="31"/>
        <v>0</v>
      </c>
      <c r="R72" s="205">
        <f t="shared" si="38"/>
        <v>1</v>
      </c>
    </row>
    <row r="73" spans="1:33" s="206" customFormat="1" ht="117" customHeight="1" x14ac:dyDescent="0.4">
      <c r="A73" s="178" t="s">
        <v>213</v>
      </c>
      <c r="B73" s="215" t="s">
        <v>245</v>
      </c>
      <c r="C73" s="167"/>
      <c r="D73" s="147">
        <v>43357.752</v>
      </c>
      <c r="E73" s="147">
        <v>28507.752</v>
      </c>
      <c r="F73" s="147">
        <v>28507.752</v>
      </c>
      <c r="G73" s="147">
        <f t="shared" si="35"/>
        <v>0</v>
      </c>
      <c r="H73" s="205">
        <f t="shared" si="39"/>
        <v>1</v>
      </c>
      <c r="I73" s="147">
        <f t="shared" si="40"/>
        <v>-14850</v>
      </c>
      <c r="J73" s="205">
        <f t="shared" si="41"/>
        <v>0.65750069330162686</v>
      </c>
      <c r="K73" s="147"/>
      <c r="L73" s="147"/>
      <c r="M73" s="147">
        <f t="shared" si="33"/>
        <v>0</v>
      </c>
      <c r="N73" s="189" t="str">
        <f t="shared" si="34"/>
        <v/>
      </c>
      <c r="O73" s="147">
        <f t="shared" si="36"/>
        <v>43357.752</v>
      </c>
      <c r="P73" s="147">
        <f t="shared" si="37"/>
        <v>28507.752</v>
      </c>
      <c r="Q73" s="147">
        <f t="shared" si="31"/>
        <v>-14850</v>
      </c>
      <c r="R73" s="205">
        <f t="shared" si="38"/>
        <v>0.65750069330162686</v>
      </c>
    </row>
    <row r="74" spans="1:33" s="206" customFormat="1" ht="106.5" customHeight="1" x14ac:dyDescent="0.4">
      <c r="A74" s="178" t="s">
        <v>241</v>
      </c>
      <c r="B74" s="215" t="s">
        <v>242</v>
      </c>
      <c r="C74" s="167"/>
      <c r="D74" s="147">
        <v>111180.2</v>
      </c>
      <c r="E74" s="147">
        <v>111180.2</v>
      </c>
      <c r="F74" s="147">
        <v>121020.3</v>
      </c>
      <c r="G74" s="147">
        <f t="shared" si="35"/>
        <v>9840.1000000000058</v>
      </c>
      <c r="H74" s="205">
        <f t="shared" si="39"/>
        <v>1.0885058670518672</v>
      </c>
      <c r="I74" s="147">
        <f t="shared" si="40"/>
        <v>9840.1000000000058</v>
      </c>
      <c r="J74" s="205">
        <f>IFERROR(F74/D74,"")</f>
        <v>1.0885058670518672</v>
      </c>
      <c r="K74" s="147"/>
      <c r="L74" s="147"/>
      <c r="M74" s="147">
        <f t="shared" si="33"/>
        <v>0</v>
      </c>
      <c r="N74" s="189" t="str">
        <f t="shared" si="34"/>
        <v/>
      </c>
      <c r="O74" s="147">
        <f t="shared" si="36"/>
        <v>111180.2</v>
      </c>
      <c r="P74" s="147">
        <f t="shared" si="37"/>
        <v>121020.3</v>
      </c>
      <c r="Q74" s="147">
        <f t="shared" si="31"/>
        <v>9840.1000000000058</v>
      </c>
      <c r="R74" s="205">
        <f>IFERROR(P74/O74,"")</f>
        <v>1.0885058670518672</v>
      </c>
    </row>
    <row r="75" spans="1:33" s="206" customFormat="1" ht="409.5" customHeight="1" x14ac:dyDescent="0.4">
      <c r="A75" s="178" t="s">
        <v>256</v>
      </c>
      <c r="B75" s="215" t="s">
        <v>259</v>
      </c>
      <c r="C75" s="215"/>
      <c r="D75" s="147">
        <v>88986.959000000003</v>
      </c>
      <c r="E75" s="147">
        <v>88986.959000000003</v>
      </c>
      <c r="F75" s="147">
        <v>88986.959000000003</v>
      </c>
      <c r="G75" s="147">
        <f>F75-E75</f>
        <v>0</v>
      </c>
      <c r="H75" s="205">
        <f>IFERROR(F75/E75,"")</f>
        <v>1</v>
      </c>
      <c r="I75" s="147">
        <f>F75-D75</f>
        <v>0</v>
      </c>
      <c r="J75" s="205">
        <f>IFERROR(F75/D75,"")</f>
        <v>1</v>
      </c>
      <c r="K75" s="147"/>
      <c r="L75" s="147"/>
      <c r="M75" s="147"/>
      <c r="N75" s="189"/>
      <c r="O75" s="147">
        <f>D75+K75</f>
        <v>88986.959000000003</v>
      </c>
      <c r="P75" s="147">
        <f>L75+F75</f>
        <v>88986.959000000003</v>
      </c>
      <c r="Q75" s="147">
        <f>P75-O75</f>
        <v>0</v>
      </c>
      <c r="R75" s="205">
        <f>IFERROR(P75/O75,"")</f>
        <v>1</v>
      </c>
    </row>
    <row r="76" spans="1:33" s="206" customFormat="1" ht="66" customHeight="1" x14ac:dyDescent="0.4">
      <c r="A76" s="178" t="s">
        <v>214</v>
      </c>
      <c r="B76" s="215" t="s">
        <v>246</v>
      </c>
      <c r="C76" s="167"/>
      <c r="D76" s="147">
        <v>292618.3</v>
      </c>
      <c r="E76" s="147">
        <v>292618.3</v>
      </c>
      <c r="F76" s="147">
        <v>292618.3</v>
      </c>
      <c r="G76" s="147">
        <f t="shared" si="35"/>
        <v>0</v>
      </c>
      <c r="H76" s="205">
        <f t="shared" si="39"/>
        <v>1</v>
      </c>
      <c r="I76" s="147">
        <f t="shared" si="40"/>
        <v>0</v>
      </c>
      <c r="J76" s="205">
        <f t="shared" si="41"/>
        <v>1</v>
      </c>
      <c r="K76" s="147"/>
      <c r="L76" s="147"/>
      <c r="M76" s="147">
        <f t="shared" si="33"/>
        <v>0</v>
      </c>
      <c r="N76" s="189" t="str">
        <f t="shared" si="34"/>
        <v/>
      </c>
      <c r="O76" s="147">
        <f t="shared" si="36"/>
        <v>292618.3</v>
      </c>
      <c r="P76" s="147">
        <f t="shared" si="37"/>
        <v>292618.3</v>
      </c>
      <c r="Q76" s="147">
        <f t="shared" si="31"/>
        <v>0</v>
      </c>
      <c r="R76" s="205">
        <f t="shared" si="38"/>
        <v>1</v>
      </c>
    </row>
    <row r="77" spans="1:33" s="206" customFormat="1" ht="66" customHeight="1" x14ac:dyDescent="0.4">
      <c r="A77" s="178" t="s">
        <v>253</v>
      </c>
      <c r="B77" s="215" t="s">
        <v>254</v>
      </c>
      <c r="C77" s="167"/>
      <c r="D77" s="147">
        <v>251246</v>
      </c>
      <c r="E77" s="147">
        <v>206583</v>
      </c>
      <c r="F77" s="147">
        <v>206583</v>
      </c>
      <c r="G77" s="147">
        <f t="shared" si="35"/>
        <v>0</v>
      </c>
      <c r="H77" s="205">
        <f t="shared" si="39"/>
        <v>1</v>
      </c>
      <c r="I77" s="147">
        <f t="shared" si="40"/>
        <v>-44663</v>
      </c>
      <c r="J77" s="205">
        <f>IFERROR(F77/D77,"")</f>
        <v>0.82223398581469953</v>
      </c>
      <c r="K77" s="147"/>
      <c r="L77" s="147"/>
      <c r="M77" s="147"/>
      <c r="N77" s="189"/>
      <c r="O77" s="147">
        <f>D77+K77</f>
        <v>251246</v>
      </c>
      <c r="P77" s="147">
        <f>L77+F77</f>
        <v>206583</v>
      </c>
      <c r="Q77" s="147">
        <f>P77-O77</f>
        <v>-44663</v>
      </c>
      <c r="R77" s="205">
        <f>IFERROR(P77/O77,"")</f>
        <v>0.82223398581469953</v>
      </c>
    </row>
    <row r="78" spans="1:33" s="206" customFormat="1" ht="73.5" customHeight="1" x14ac:dyDescent="0.4">
      <c r="A78" s="178">
        <v>41037800</v>
      </c>
      <c r="B78" s="215" t="s">
        <v>260</v>
      </c>
      <c r="C78" s="167"/>
      <c r="D78" s="147">
        <v>75122.322</v>
      </c>
      <c r="E78" s="147">
        <v>75122.322</v>
      </c>
      <c r="F78" s="147">
        <v>75122.322</v>
      </c>
      <c r="G78" s="147">
        <f t="shared" si="35"/>
        <v>0</v>
      </c>
      <c r="H78" s="205">
        <f t="shared" si="39"/>
        <v>1</v>
      </c>
      <c r="I78" s="147">
        <f t="shared" si="40"/>
        <v>0</v>
      </c>
      <c r="J78" s="205">
        <f t="shared" si="41"/>
        <v>1</v>
      </c>
      <c r="K78" s="147"/>
      <c r="L78" s="147"/>
      <c r="M78" s="147">
        <f>L78-K78</f>
        <v>0</v>
      </c>
      <c r="N78" s="205" t="str">
        <f>IFERROR(L78/K78,"")</f>
        <v/>
      </c>
      <c r="O78" s="147">
        <f t="shared" si="36"/>
        <v>75122.322</v>
      </c>
      <c r="P78" s="147">
        <f t="shared" si="37"/>
        <v>75122.322</v>
      </c>
      <c r="Q78" s="147">
        <f t="shared" si="31"/>
        <v>0</v>
      </c>
      <c r="R78" s="205">
        <f t="shared" si="38"/>
        <v>1</v>
      </c>
    </row>
    <row r="79" spans="1:33" s="206" customFormat="1" ht="73.5" customHeight="1" x14ac:dyDescent="0.4">
      <c r="A79" s="178">
        <v>41038800</v>
      </c>
      <c r="B79" s="267" t="s">
        <v>236</v>
      </c>
      <c r="C79" s="268"/>
      <c r="D79" s="147">
        <v>0</v>
      </c>
      <c r="E79" s="147">
        <v>0</v>
      </c>
      <c r="F79" s="147">
        <v>0</v>
      </c>
      <c r="G79" s="147">
        <f>F79-E79</f>
        <v>0</v>
      </c>
      <c r="H79" s="205" t="str">
        <f>IFERROR(F79/E79,"")</f>
        <v/>
      </c>
      <c r="I79" s="147">
        <f>F79-D79</f>
        <v>0</v>
      </c>
      <c r="J79" s="205" t="str">
        <f>IFERROR(F79/D79,"")</f>
        <v/>
      </c>
      <c r="K79" s="147">
        <v>7610</v>
      </c>
      <c r="L79" s="147">
        <v>3027.82654</v>
      </c>
      <c r="M79" s="147">
        <f>L79-K79</f>
        <v>-4582.17346</v>
      </c>
      <c r="N79" s="205">
        <f>IFERROR(L79/K79,"")</f>
        <v>0.39787470959264126</v>
      </c>
      <c r="O79" s="147">
        <f>D79+K79</f>
        <v>7610</v>
      </c>
      <c r="P79" s="147">
        <f>L79+F79</f>
        <v>3027.82654</v>
      </c>
      <c r="Q79" s="147">
        <f>P79-O79</f>
        <v>-4582.17346</v>
      </c>
      <c r="R79" s="205">
        <f>IFERROR(P79/O79,"")</f>
        <v>0.39787470959264126</v>
      </c>
    </row>
    <row r="80" spans="1:33" ht="20.399999999999999" x14ac:dyDescent="0.35">
      <c r="A80" s="85">
        <v>900102</v>
      </c>
      <c r="B80" s="117" t="s">
        <v>23</v>
      </c>
      <c r="C80" s="117"/>
      <c r="D80" s="164">
        <f>D52+D53</f>
        <v>15539552.15515</v>
      </c>
      <c r="E80" s="164">
        <f>E52+E53</f>
        <v>11518809.404859999</v>
      </c>
      <c r="F80" s="164">
        <f>F53+F52</f>
        <v>12051296.867729999</v>
      </c>
      <c r="G80" s="164">
        <f t="shared" si="5"/>
        <v>532487.46286999993</v>
      </c>
      <c r="H80" s="171">
        <f t="shared" ref="H80:H87" si="42">IFERROR(F80/E80,"")</f>
        <v>1.0462276476807866</v>
      </c>
      <c r="I80" s="164">
        <f t="shared" ref="I80:I87" si="43">F80-D80</f>
        <v>-3488255.2874200009</v>
      </c>
      <c r="J80" s="171">
        <f t="shared" si="41"/>
        <v>0.77552407864830586</v>
      </c>
      <c r="K80" s="164">
        <f>K53+K52</f>
        <v>1463133.70104</v>
      </c>
      <c r="L80" s="164">
        <f>L53+L52</f>
        <v>940494.46589999995</v>
      </c>
      <c r="M80" s="164">
        <f>L80-K80</f>
        <v>-522639.23514</v>
      </c>
      <c r="N80" s="171">
        <f>IFERROR(L80/K80,"")</f>
        <v>0.64279461626199541</v>
      </c>
      <c r="O80" s="164">
        <f>O53+O52</f>
        <v>17002685.85619</v>
      </c>
      <c r="P80" s="164">
        <f>P53+P52</f>
        <v>12991791.333629999</v>
      </c>
      <c r="Q80" s="164">
        <f t="shared" ref="Q80:Q86" si="44">P80-O80</f>
        <v>-4010894.5225600004</v>
      </c>
      <c r="R80" s="171">
        <f t="shared" si="38"/>
        <v>0.76410229792607776</v>
      </c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1:33" s="1" customFormat="1" ht="31.2" hidden="1" x14ac:dyDescent="0.35">
      <c r="A81" s="13" t="s">
        <v>98</v>
      </c>
      <c r="B81" s="17" t="s">
        <v>95</v>
      </c>
      <c r="C81" s="43"/>
      <c r="D81" s="249"/>
      <c r="E81" s="249"/>
      <c r="F81" s="249"/>
      <c r="G81" s="93"/>
      <c r="H81" s="171" t="str">
        <f t="shared" si="42"/>
        <v/>
      </c>
      <c r="I81" s="93">
        <f t="shared" si="43"/>
        <v>0</v>
      </c>
      <c r="J81" s="93" t="e">
        <f t="shared" ref="J81:J87" si="45">F81/D81*100</f>
        <v>#DIV/0!</v>
      </c>
      <c r="K81" s="270">
        <v>0</v>
      </c>
      <c r="L81" s="270">
        <v>0</v>
      </c>
      <c r="M81" s="94"/>
      <c r="N81" s="94"/>
      <c r="O81" s="95">
        <f t="shared" ref="O81:O87" si="46">D81+K81</f>
        <v>0</v>
      </c>
      <c r="P81" s="95">
        <f t="shared" ref="P81:P87" si="47">L81+F81</f>
        <v>0</v>
      </c>
      <c r="Q81" s="95">
        <f t="shared" si="44"/>
        <v>0</v>
      </c>
      <c r="R81" s="95" t="e">
        <f t="shared" ref="R81:R87" si="48">P81/O81*100</f>
        <v>#DIV/0!</v>
      </c>
    </row>
    <row r="82" spans="1:33" s="1" customFormat="1" ht="31.2" hidden="1" x14ac:dyDescent="0.35">
      <c r="A82" s="13" t="s">
        <v>99</v>
      </c>
      <c r="B82" s="17" t="s">
        <v>96</v>
      </c>
      <c r="C82" s="43"/>
      <c r="D82" s="249"/>
      <c r="E82" s="249"/>
      <c r="F82" s="249"/>
      <c r="G82" s="93"/>
      <c r="H82" s="171" t="str">
        <f t="shared" si="42"/>
        <v/>
      </c>
      <c r="I82" s="93">
        <f t="shared" si="43"/>
        <v>0</v>
      </c>
      <c r="J82" s="93" t="e">
        <f t="shared" si="45"/>
        <v>#DIV/0!</v>
      </c>
      <c r="K82" s="270">
        <v>0</v>
      </c>
      <c r="L82" s="270">
        <v>0</v>
      </c>
      <c r="M82" s="94"/>
      <c r="N82" s="94"/>
      <c r="O82" s="95">
        <f t="shared" si="46"/>
        <v>0</v>
      </c>
      <c r="P82" s="95">
        <f t="shared" si="47"/>
        <v>0</v>
      </c>
      <c r="Q82" s="95">
        <f t="shared" si="44"/>
        <v>0</v>
      </c>
      <c r="R82" s="95" t="e">
        <f t="shared" si="48"/>
        <v>#DIV/0!</v>
      </c>
    </row>
    <row r="83" spans="1:33" s="1" customFormat="1" ht="31.2" hidden="1" x14ac:dyDescent="0.35">
      <c r="A83" s="13" t="s">
        <v>93</v>
      </c>
      <c r="B83" s="17" t="s">
        <v>100</v>
      </c>
      <c r="C83" s="43"/>
      <c r="D83" s="249"/>
      <c r="E83" s="249"/>
      <c r="F83" s="249"/>
      <c r="G83" s="93"/>
      <c r="H83" s="171" t="str">
        <f t="shared" si="42"/>
        <v/>
      </c>
      <c r="I83" s="93">
        <f t="shared" si="43"/>
        <v>0</v>
      </c>
      <c r="J83" s="93" t="e">
        <f t="shared" si="45"/>
        <v>#DIV/0!</v>
      </c>
      <c r="K83" s="271"/>
      <c r="L83" s="271">
        <v>0</v>
      </c>
      <c r="M83" s="93">
        <f>L83-K83</f>
        <v>0</v>
      </c>
      <c r="N83" s="94" t="e">
        <f>L83/K83*100</f>
        <v>#DIV/0!</v>
      </c>
      <c r="O83" s="95">
        <f t="shared" si="46"/>
        <v>0</v>
      </c>
      <c r="P83" s="95">
        <f t="shared" si="47"/>
        <v>0</v>
      </c>
      <c r="Q83" s="95">
        <f t="shared" si="44"/>
        <v>0</v>
      </c>
      <c r="R83" s="95" t="e">
        <f t="shared" si="48"/>
        <v>#DIV/0!</v>
      </c>
    </row>
    <row r="84" spans="1:33" s="1" customFormat="1" ht="20.399999999999999" hidden="1" x14ac:dyDescent="0.35">
      <c r="A84" s="13" t="s">
        <v>94</v>
      </c>
      <c r="B84" s="17" t="s">
        <v>97</v>
      </c>
      <c r="C84" s="43"/>
      <c r="D84" s="249"/>
      <c r="E84" s="249"/>
      <c r="F84" s="249"/>
      <c r="G84" s="93"/>
      <c r="H84" s="171" t="str">
        <f t="shared" si="42"/>
        <v/>
      </c>
      <c r="I84" s="93">
        <f t="shared" si="43"/>
        <v>0</v>
      </c>
      <c r="J84" s="93" t="e">
        <f t="shared" si="45"/>
        <v>#DIV/0!</v>
      </c>
      <c r="K84" s="271">
        <v>14155.1</v>
      </c>
      <c r="L84" s="271">
        <v>14356.1</v>
      </c>
      <c r="M84" s="93">
        <f>L84-K84</f>
        <v>201</v>
      </c>
      <c r="N84" s="93">
        <f>L84/K84*100</f>
        <v>101.41998290368844</v>
      </c>
      <c r="O84" s="95">
        <f t="shared" si="46"/>
        <v>14155.1</v>
      </c>
      <c r="P84" s="95">
        <f t="shared" si="47"/>
        <v>14356.1</v>
      </c>
      <c r="Q84" s="95">
        <f t="shared" si="44"/>
        <v>201</v>
      </c>
      <c r="R84" s="95">
        <f t="shared" si="48"/>
        <v>101.41998290368844</v>
      </c>
    </row>
    <row r="85" spans="1:33" ht="31.2" hidden="1" x14ac:dyDescent="0.35">
      <c r="A85" s="4">
        <v>43000000</v>
      </c>
      <c r="B85" s="6" t="s">
        <v>81</v>
      </c>
      <c r="C85" s="7">
        <f>C86</f>
        <v>0</v>
      </c>
      <c r="D85" s="250"/>
      <c r="E85" s="250"/>
      <c r="F85" s="250">
        <f>F86</f>
        <v>0</v>
      </c>
      <c r="G85" s="96"/>
      <c r="H85" s="171" t="str">
        <f t="shared" si="42"/>
        <v/>
      </c>
      <c r="I85" s="96">
        <f t="shared" si="43"/>
        <v>0</v>
      </c>
      <c r="J85" s="96" t="e">
        <f t="shared" si="45"/>
        <v>#DIV/0!</v>
      </c>
      <c r="K85" s="272">
        <f>K86</f>
        <v>0</v>
      </c>
      <c r="L85" s="272">
        <f>L86</f>
        <v>0</v>
      </c>
      <c r="M85" s="96">
        <f>L85-K85</f>
        <v>0</v>
      </c>
      <c r="N85" s="96" t="e">
        <f>L85/K85*100</f>
        <v>#DIV/0!</v>
      </c>
      <c r="O85" s="97">
        <f t="shared" si="46"/>
        <v>0</v>
      </c>
      <c r="P85" s="97">
        <f t="shared" si="47"/>
        <v>0</v>
      </c>
      <c r="Q85" s="97">
        <f t="shared" si="44"/>
        <v>0</v>
      </c>
      <c r="R85" s="97" t="e">
        <f t="shared" si="48"/>
        <v>#DIV/0!</v>
      </c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:33" ht="20.399999999999999" hidden="1" x14ac:dyDescent="0.35">
      <c r="A86" s="13">
        <v>43010000</v>
      </c>
      <c r="B86" s="17" t="s">
        <v>56</v>
      </c>
      <c r="C86" s="14"/>
      <c r="D86" s="251"/>
      <c r="E86" s="251"/>
      <c r="F86" s="251"/>
      <c r="G86" s="98"/>
      <c r="H86" s="171" t="str">
        <f t="shared" si="42"/>
        <v/>
      </c>
      <c r="I86" s="98">
        <f t="shared" si="43"/>
        <v>0</v>
      </c>
      <c r="J86" s="98" t="e">
        <f t="shared" si="45"/>
        <v>#DIV/0!</v>
      </c>
      <c r="K86" s="273"/>
      <c r="L86" s="273"/>
      <c r="M86" s="95">
        <f>L86-K86</f>
        <v>0</v>
      </c>
      <c r="N86" s="93" t="e">
        <f>L86/K86*100</f>
        <v>#DIV/0!</v>
      </c>
      <c r="O86" s="97">
        <f t="shared" si="46"/>
        <v>0</v>
      </c>
      <c r="P86" s="97">
        <f t="shared" si="47"/>
        <v>0</v>
      </c>
      <c r="Q86" s="97">
        <f t="shared" si="44"/>
        <v>0</v>
      </c>
      <c r="R86" s="97" t="e">
        <f t="shared" si="48"/>
        <v>#DIV/0!</v>
      </c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1:33" ht="20.399999999999999" hidden="1" x14ac:dyDescent="0.35">
      <c r="A87" s="8">
        <v>900103</v>
      </c>
      <c r="B87" s="9" t="s">
        <v>101</v>
      </c>
      <c r="C87" s="10" t="e">
        <f>C52+C53</f>
        <v>#REF!</v>
      </c>
      <c r="D87" s="252">
        <f>D80+D81+D82+D83+D84</f>
        <v>15539552.15515</v>
      </c>
      <c r="E87" s="252"/>
      <c r="F87" s="252">
        <f>F80+F81+F82+F83+F84</f>
        <v>12051296.867729999</v>
      </c>
      <c r="G87" s="99"/>
      <c r="H87" s="171" t="str">
        <f t="shared" si="42"/>
        <v/>
      </c>
      <c r="I87" s="99">
        <f t="shared" si="43"/>
        <v>-3488255.2874200009</v>
      </c>
      <c r="J87" s="99">
        <f t="shared" si="45"/>
        <v>77.552407864830585</v>
      </c>
      <c r="K87" s="270">
        <f>K80+K83+K84</f>
        <v>1477288.80104</v>
      </c>
      <c r="L87" s="270">
        <f>L80+L83+L84</f>
        <v>954850.56589999993</v>
      </c>
      <c r="M87" s="99">
        <f>L87-K87</f>
        <v>-522438.23514000012</v>
      </c>
      <c r="N87" s="100">
        <f>L87/K87*100</f>
        <v>64.635335029128527</v>
      </c>
      <c r="O87" s="99">
        <f t="shared" si="46"/>
        <v>17016840.956190001</v>
      </c>
      <c r="P87" s="99">
        <f t="shared" si="47"/>
        <v>13006147.433629999</v>
      </c>
      <c r="Q87" s="99">
        <f>P87-O87</f>
        <v>-4010693.5225600023</v>
      </c>
      <c r="R87" s="100">
        <f t="shared" si="48"/>
        <v>76.431033627889178</v>
      </c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:33" x14ac:dyDescent="0.3">
      <c r="B88" s="216"/>
      <c r="C88" s="30"/>
      <c r="D88" s="253"/>
      <c r="E88" s="253"/>
      <c r="F88" s="254"/>
      <c r="G88" s="91"/>
      <c r="H88" s="91"/>
      <c r="I88" s="101"/>
      <c r="J88" s="101"/>
      <c r="K88" s="220"/>
      <c r="L88" s="220"/>
      <c r="M88" s="90"/>
      <c r="N88" s="90"/>
      <c r="O88" s="91"/>
      <c r="P88" s="91"/>
      <c r="Q88" s="91"/>
      <c r="R88" s="91"/>
    </row>
    <row r="89" spans="1:33" x14ac:dyDescent="0.3">
      <c r="B89" s="54"/>
      <c r="C89" s="31"/>
      <c r="D89" s="255"/>
      <c r="E89" s="255"/>
      <c r="F89" s="255"/>
      <c r="G89" s="92"/>
      <c r="H89" s="92"/>
      <c r="I89" s="91"/>
      <c r="J89" s="91"/>
      <c r="K89" s="274"/>
      <c r="L89" s="274"/>
      <c r="M89" s="90"/>
      <c r="N89" s="90"/>
      <c r="O89" s="91"/>
      <c r="P89" s="91"/>
      <c r="Q89" s="91"/>
      <c r="R89" s="91"/>
    </row>
    <row r="90" spans="1:33" x14ac:dyDescent="0.3">
      <c r="B90" s="217"/>
      <c r="C90" s="31"/>
      <c r="D90" s="256"/>
      <c r="E90" s="256"/>
      <c r="F90" s="257"/>
      <c r="G90" s="45"/>
      <c r="H90" s="45"/>
      <c r="I90" s="45"/>
      <c r="J90" s="45"/>
      <c r="K90" s="275"/>
      <c r="L90" s="275"/>
    </row>
    <row r="91" spans="1:33" ht="17.399999999999999" x14ac:dyDescent="0.3">
      <c r="B91" s="89"/>
      <c r="C91" s="32"/>
      <c r="D91" s="258"/>
      <c r="E91" s="258"/>
      <c r="F91" s="254"/>
      <c r="K91" s="276"/>
      <c r="L91" s="276"/>
    </row>
    <row r="92" spans="1:33" x14ac:dyDescent="0.3">
      <c r="B92" s="195"/>
      <c r="C92" s="24"/>
      <c r="D92" s="258"/>
      <c r="E92" s="258"/>
      <c r="F92" s="258"/>
      <c r="G92" s="45"/>
      <c r="H92" s="45"/>
    </row>
    <row r="93" spans="1:33" x14ac:dyDescent="0.3">
      <c r="B93" s="195"/>
      <c r="C93" s="24"/>
      <c r="D93" s="258"/>
      <c r="E93" s="258"/>
    </row>
    <row r="94" spans="1:33" x14ac:dyDescent="0.3">
      <c r="B94" s="195"/>
      <c r="C94" s="24"/>
      <c r="D94" s="260"/>
      <c r="E94" s="260"/>
    </row>
    <row r="95" spans="1:33" x14ac:dyDescent="0.3">
      <c r="B95" s="195"/>
      <c r="C95" s="24"/>
      <c r="D95" s="261"/>
      <c r="E95" s="260"/>
    </row>
    <row r="96" spans="1:33" x14ac:dyDescent="0.3">
      <c r="B96" s="195"/>
      <c r="C96" s="24"/>
      <c r="D96" s="260"/>
      <c r="E96" s="260"/>
    </row>
    <row r="97" spans="4:4" x14ac:dyDescent="0.3">
      <c r="D97" s="254"/>
    </row>
    <row r="140" spans="1:13" x14ac:dyDescent="0.3">
      <c r="A140" s="293"/>
      <c r="B140" s="293"/>
      <c r="C140" s="293"/>
      <c r="D140" s="293"/>
      <c r="E140" s="293"/>
      <c r="F140" s="293"/>
      <c r="G140" s="293"/>
      <c r="H140" s="293"/>
      <c r="I140" s="293"/>
      <c r="J140" s="293"/>
      <c r="K140" s="293"/>
      <c r="L140" s="293"/>
      <c r="M140" s="293"/>
    </row>
  </sheetData>
  <sheetProtection password="C4FF" sheet="1"/>
  <mergeCells count="12">
    <mergeCell ref="A140:M140"/>
    <mergeCell ref="A5:R5"/>
    <mergeCell ref="K7:N7"/>
    <mergeCell ref="A7:A8"/>
    <mergeCell ref="B7:B8"/>
    <mergeCell ref="Q6:R6"/>
    <mergeCell ref="A1:R1"/>
    <mergeCell ref="A2:R2"/>
    <mergeCell ref="A3:R3"/>
    <mergeCell ref="O7:R7"/>
    <mergeCell ref="C7:J7"/>
    <mergeCell ref="A4:S4"/>
  </mergeCells>
  <phoneticPr fontId="15" type="noConversion"/>
  <printOptions horizontalCentered="1"/>
  <pageMargins left="0.19685039370078741" right="0.27559055118110237" top="0.39370078740157483" bottom="0.27559055118110237" header="0.15748031496062992" footer="0.15748031496062992"/>
  <pageSetup paperSize="9" scale="37" orientation="landscape" horizontalDpi="4294967294" verticalDpi="75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7"/>
  <sheetViews>
    <sheetView showGridLines="0" showZeros="0" view="pageBreakPreview" zoomScale="75" zoomScaleNormal="75" zoomScaleSheetLayoutView="75" workbookViewId="0">
      <pane xSplit="2" ySplit="5" topLeftCell="D21" activePane="bottomRight" state="frozen"/>
      <selection pane="topRight" activeCell="C1" sqref="C1"/>
      <selection pane="bottomLeft" activeCell="A6" sqref="A6"/>
      <selection pane="bottomRight" activeCell="I26" sqref="I26"/>
    </sheetView>
  </sheetViews>
  <sheetFormatPr defaultColWidth="7.5546875" defaultRowHeight="15.6" x14ac:dyDescent="0.3"/>
  <cols>
    <col min="1" max="1" width="11" style="34" customWidth="1"/>
    <col min="2" max="2" width="57.44140625" style="28" customWidth="1"/>
    <col min="3" max="3" width="25" style="238" customWidth="1"/>
    <col min="4" max="4" width="21.33203125" style="239" customWidth="1"/>
    <col min="5" max="5" width="22.109375" style="240" customWidth="1"/>
    <col min="6" max="6" width="22.33203125" style="5" customWidth="1"/>
    <col min="7" max="7" width="20.88671875" style="5" customWidth="1"/>
    <col min="8" max="8" width="25.109375" style="5" customWidth="1"/>
    <col min="9" max="9" width="17" style="5" customWidth="1"/>
    <col min="10" max="10" width="20.88671875" style="241" customWidth="1"/>
    <col min="11" max="11" width="20.33203125" style="241" customWidth="1"/>
    <col min="12" max="12" width="19.109375" style="1" customWidth="1"/>
    <col min="13" max="13" width="16.33203125" style="1" customWidth="1"/>
    <col min="14" max="14" width="1" style="5" hidden="1" customWidth="1"/>
    <col min="15" max="15" width="23.109375" style="5" customWidth="1"/>
    <col min="16" max="16" width="22" style="5" customWidth="1"/>
    <col min="17" max="17" width="22.88671875" style="5" customWidth="1"/>
    <col min="18" max="18" width="14" style="5" customWidth="1"/>
    <col min="19" max="20" width="7.5546875" style="23" customWidth="1"/>
    <col min="21" max="16384" width="7.5546875" style="5"/>
  </cols>
  <sheetData>
    <row r="1" spans="1:20" ht="18" customHeight="1" x14ac:dyDescent="0.35">
      <c r="A1" s="301" t="s">
        <v>138</v>
      </c>
      <c r="B1" s="301"/>
      <c r="C1" s="301"/>
      <c r="D1" s="301"/>
      <c r="E1" s="222"/>
      <c r="F1" s="46"/>
      <c r="G1" s="46"/>
      <c r="H1" s="45"/>
      <c r="I1" s="45"/>
      <c r="J1" s="241" t="s">
        <v>24</v>
      </c>
    </row>
    <row r="2" spans="1:20" s="1" customFormat="1" x14ac:dyDescent="0.3">
      <c r="A2" s="33"/>
      <c r="B2" s="33" t="s">
        <v>24</v>
      </c>
      <c r="C2" s="223"/>
      <c r="D2" s="224"/>
      <c r="E2" s="225"/>
      <c r="F2" s="196"/>
      <c r="G2" s="196"/>
      <c r="H2" s="48"/>
      <c r="I2" s="47"/>
      <c r="J2" s="262"/>
      <c r="K2" s="245"/>
      <c r="L2" s="211"/>
      <c r="R2" s="1" t="s">
        <v>204</v>
      </c>
      <c r="S2" s="22"/>
      <c r="T2" s="22"/>
    </row>
    <row r="3" spans="1:20" s="22" customFormat="1" ht="20.399999999999999" x14ac:dyDescent="0.3">
      <c r="A3" s="297" t="s">
        <v>135</v>
      </c>
      <c r="B3" s="298" t="s">
        <v>25</v>
      </c>
      <c r="C3" s="300" t="s">
        <v>78</v>
      </c>
      <c r="D3" s="300"/>
      <c r="E3" s="300"/>
      <c r="F3" s="300"/>
      <c r="G3" s="300"/>
      <c r="H3" s="300"/>
      <c r="I3" s="300"/>
      <c r="J3" s="300" t="s">
        <v>79</v>
      </c>
      <c r="K3" s="300"/>
      <c r="L3" s="300"/>
      <c r="M3" s="300"/>
      <c r="N3" s="300" t="s">
        <v>80</v>
      </c>
      <c r="O3" s="300"/>
      <c r="P3" s="300"/>
      <c r="Q3" s="300"/>
      <c r="R3" s="300"/>
    </row>
    <row r="4" spans="1:20" s="61" customFormat="1" ht="128.25" customHeight="1" x14ac:dyDescent="0.25">
      <c r="A4" s="297"/>
      <c r="B4" s="298"/>
      <c r="C4" s="263" t="s">
        <v>222</v>
      </c>
      <c r="D4" s="264" t="s">
        <v>265</v>
      </c>
      <c r="E4" s="81" t="s">
        <v>84</v>
      </c>
      <c r="F4" s="74" t="s">
        <v>266</v>
      </c>
      <c r="G4" s="56" t="s">
        <v>264</v>
      </c>
      <c r="H4" s="62" t="s">
        <v>115</v>
      </c>
      <c r="I4" s="62" t="s">
        <v>195</v>
      </c>
      <c r="J4" s="62" t="s">
        <v>223</v>
      </c>
      <c r="K4" s="57" t="s">
        <v>84</v>
      </c>
      <c r="L4" s="57" t="s">
        <v>185</v>
      </c>
      <c r="M4" s="57" t="s">
        <v>10</v>
      </c>
      <c r="N4" s="58" t="s">
        <v>83</v>
      </c>
      <c r="O4" s="58" t="s">
        <v>225</v>
      </c>
      <c r="P4" s="57" t="s">
        <v>84</v>
      </c>
      <c r="Q4" s="57" t="s">
        <v>190</v>
      </c>
      <c r="R4" s="57" t="s">
        <v>10</v>
      </c>
    </row>
    <row r="5" spans="1:20" s="11" customFormat="1" ht="13.8" x14ac:dyDescent="0.25">
      <c r="A5" s="16">
        <v>1</v>
      </c>
      <c r="B5" s="16">
        <v>2</v>
      </c>
      <c r="C5" s="80" t="s">
        <v>74</v>
      </c>
      <c r="D5" s="185" t="s">
        <v>184</v>
      </c>
      <c r="E5" s="80" t="s">
        <v>11</v>
      </c>
      <c r="F5" s="15" t="s">
        <v>106</v>
      </c>
      <c r="G5" s="15" t="s">
        <v>107</v>
      </c>
      <c r="H5" s="15" t="s">
        <v>75</v>
      </c>
      <c r="I5" s="15" t="s">
        <v>12</v>
      </c>
      <c r="J5" s="185" t="s">
        <v>13</v>
      </c>
      <c r="K5" s="185" t="s">
        <v>14</v>
      </c>
      <c r="L5" s="185" t="s">
        <v>15</v>
      </c>
      <c r="M5" s="185" t="s">
        <v>76</v>
      </c>
      <c r="N5" s="15"/>
      <c r="O5" s="15" t="s">
        <v>16</v>
      </c>
      <c r="P5" s="15" t="s">
        <v>73</v>
      </c>
      <c r="Q5" s="15" t="s">
        <v>102</v>
      </c>
      <c r="R5" s="15" t="s">
        <v>103</v>
      </c>
      <c r="S5" s="25"/>
      <c r="T5" s="25"/>
    </row>
    <row r="6" spans="1:20" s="1" customFormat="1" ht="25.5" customHeight="1" x14ac:dyDescent="0.35">
      <c r="A6" s="63" t="s">
        <v>117</v>
      </c>
      <c r="B6" s="118" t="s">
        <v>60</v>
      </c>
      <c r="C6" s="145">
        <f>C7+C8+C9</f>
        <v>1719858.9024099999</v>
      </c>
      <c r="D6" s="145">
        <f>D7+D8+D9</f>
        <v>1226982.13998</v>
      </c>
      <c r="E6" s="145">
        <f>E7+E8+E9</f>
        <v>1092667.88904</v>
      </c>
      <c r="F6" s="145">
        <f t="shared" ref="F6:F11" si="0">E6-D6</f>
        <v>-134314.25093999994</v>
      </c>
      <c r="G6" s="169">
        <f>IFERROR(E6/D6,"")</f>
        <v>0.89053283942487604</v>
      </c>
      <c r="H6" s="145">
        <f t="shared" ref="H6:H13" si="1">E6-C6</f>
        <v>-627191.01336999983</v>
      </c>
      <c r="I6" s="169">
        <f>IFERROR(E6/C6,"")</f>
        <v>0.63532414636390744</v>
      </c>
      <c r="J6" s="145">
        <f>J7+J9+J8</f>
        <v>38888.314280000006</v>
      </c>
      <c r="K6" s="145">
        <f>K7+K9+K8</f>
        <v>31720.992699999999</v>
      </c>
      <c r="L6" s="145">
        <f t="shared" ref="L6:L15" si="2">K6-J6</f>
        <v>-7167.3215800000071</v>
      </c>
      <c r="M6" s="169">
        <f>IFERROR(K6/J6,"")</f>
        <v>0.81569472185411462</v>
      </c>
      <c r="N6" s="145" t="e">
        <f>#REF!+#REF!</f>
        <v>#REF!</v>
      </c>
      <c r="O6" s="145">
        <f t="shared" ref="O6:O13" si="3">C6+J6</f>
        <v>1758747.2166899999</v>
      </c>
      <c r="P6" s="145">
        <f t="shared" ref="P6:P13" si="4">E6+K6</f>
        <v>1124388.8817400001</v>
      </c>
      <c r="Q6" s="145">
        <f>P6-O6</f>
        <v>-634358.33494999981</v>
      </c>
      <c r="R6" s="169">
        <f>IFERROR(P6/O6,"")</f>
        <v>0.63931238728901818</v>
      </c>
      <c r="S6" s="22"/>
      <c r="T6" s="22"/>
    </row>
    <row r="7" spans="1:20" s="1" customFormat="1" ht="133.5" customHeight="1" x14ac:dyDescent="0.4">
      <c r="A7" s="218" t="s">
        <v>139</v>
      </c>
      <c r="B7" s="119" t="s">
        <v>157</v>
      </c>
      <c r="C7" s="147">
        <v>1056505.3978300001</v>
      </c>
      <c r="D7" s="147">
        <v>756306.97083000001</v>
      </c>
      <c r="E7" s="147">
        <v>678749.22242000012</v>
      </c>
      <c r="F7" s="147">
        <f t="shared" si="0"/>
        <v>-77557.748409999884</v>
      </c>
      <c r="G7" s="197">
        <f t="shared" ref="G7:G48" si="5">IFERROR(E7/D7,"")</f>
        <v>0.89745202490347931</v>
      </c>
      <c r="H7" s="147">
        <f t="shared" si="1"/>
        <v>-377756.17541000003</v>
      </c>
      <c r="I7" s="197">
        <f t="shared" ref="I7:I48" si="6">IFERROR(E7/C7,"")</f>
        <v>0.64244747240677713</v>
      </c>
      <c r="J7" s="147">
        <v>13686.710080000001</v>
      </c>
      <c r="K7" s="147">
        <v>9539.7608599999985</v>
      </c>
      <c r="L7" s="147">
        <f>K7-J7</f>
        <v>-4146.9492200000022</v>
      </c>
      <c r="M7" s="197">
        <f t="shared" ref="M7:M48" si="7">IFERROR(K7/J7,"")</f>
        <v>0.69700905507892497</v>
      </c>
      <c r="N7" s="147"/>
      <c r="O7" s="147">
        <f t="shared" si="3"/>
        <v>1070192.1079100003</v>
      </c>
      <c r="P7" s="147">
        <f t="shared" si="4"/>
        <v>688288.98328000016</v>
      </c>
      <c r="Q7" s="147">
        <f t="shared" ref="Q7:Q66" si="8">P7-O7</f>
        <v>-381903.12463000009</v>
      </c>
      <c r="R7" s="197">
        <f t="shared" ref="R7:R48" si="9">IFERROR(P7/O7,"")</f>
        <v>0.64314526167098507</v>
      </c>
      <c r="S7" s="22"/>
      <c r="T7" s="22"/>
    </row>
    <row r="8" spans="1:20" s="1" customFormat="1" ht="91.5" customHeight="1" x14ac:dyDescent="0.4">
      <c r="A8" s="218" t="s">
        <v>156</v>
      </c>
      <c r="B8" s="119" t="s">
        <v>158</v>
      </c>
      <c r="C8" s="147">
        <v>541643.71957999992</v>
      </c>
      <c r="D8" s="147">
        <v>381329.55715000001</v>
      </c>
      <c r="E8" s="147">
        <v>338737.28829999996</v>
      </c>
      <c r="F8" s="147">
        <f t="shared" si="0"/>
        <v>-42592.268850000051</v>
      </c>
      <c r="G8" s="197">
        <f t="shared" si="5"/>
        <v>0.88830588122167009</v>
      </c>
      <c r="H8" s="147">
        <f>E8-C8</f>
        <v>-202906.43127999996</v>
      </c>
      <c r="I8" s="197">
        <f t="shared" si="6"/>
        <v>0.62538764146044712</v>
      </c>
      <c r="J8" s="147">
        <v>4980.3290999999999</v>
      </c>
      <c r="K8" s="147">
        <v>4953.9090999999999</v>
      </c>
      <c r="L8" s="147">
        <f>K8-J8</f>
        <v>-26.420000000000073</v>
      </c>
      <c r="M8" s="197">
        <f t="shared" si="7"/>
        <v>0.99469512968530527</v>
      </c>
      <c r="N8" s="147"/>
      <c r="O8" s="147">
        <f t="shared" si="3"/>
        <v>546624.04867999989</v>
      </c>
      <c r="P8" s="147">
        <f t="shared" si="4"/>
        <v>343691.19739999995</v>
      </c>
      <c r="Q8" s="147">
        <f>P8-O8</f>
        <v>-202932.85127999994</v>
      </c>
      <c r="R8" s="197">
        <f t="shared" si="9"/>
        <v>0.62875242724858749</v>
      </c>
      <c r="S8" s="22"/>
      <c r="T8" s="22"/>
    </row>
    <row r="9" spans="1:20" s="52" customFormat="1" ht="51.75" customHeight="1" x14ac:dyDescent="0.4">
      <c r="A9" s="218" t="s">
        <v>118</v>
      </c>
      <c r="B9" s="119" t="s">
        <v>159</v>
      </c>
      <c r="C9" s="147">
        <v>121709.785</v>
      </c>
      <c r="D9" s="147">
        <v>89345.612000000008</v>
      </c>
      <c r="E9" s="147">
        <v>75181.378319999974</v>
      </c>
      <c r="F9" s="147">
        <f t="shared" si="0"/>
        <v>-14164.233680000034</v>
      </c>
      <c r="G9" s="197">
        <f t="shared" si="5"/>
        <v>0.84146693538794015</v>
      </c>
      <c r="H9" s="147">
        <f>E9-C9</f>
        <v>-46528.406680000029</v>
      </c>
      <c r="I9" s="197">
        <f t="shared" si="6"/>
        <v>0.6177102220663685</v>
      </c>
      <c r="J9" s="147">
        <v>20221.275100000003</v>
      </c>
      <c r="K9" s="147">
        <v>17227.32274</v>
      </c>
      <c r="L9" s="147">
        <f t="shared" si="2"/>
        <v>-2993.952360000003</v>
      </c>
      <c r="M9" s="197">
        <f t="shared" si="7"/>
        <v>0.85194047629568115</v>
      </c>
      <c r="N9" s="147" t="e">
        <f>#REF!+#REF!</f>
        <v>#REF!</v>
      </c>
      <c r="O9" s="147">
        <f t="shared" si="3"/>
        <v>141931.0601</v>
      </c>
      <c r="P9" s="147">
        <f t="shared" si="4"/>
        <v>92408.701059999978</v>
      </c>
      <c r="Q9" s="147">
        <f>P9-O9</f>
        <v>-49522.359040000025</v>
      </c>
      <c r="R9" s="197">
        <f t="shared" si="9"/>
        <v>0.65108159549355737</v>
      </c>
      <c r="S9" s="51"/>
      <c r="T9" s="51"/>
    </row>
    <row r="10" spans="1:20" s="1" customFormat="1" ht="24.75" customHeight="1" x14ac:dyDescent="0.35">
      <c r="A10" s="63" t="s">
        <v>119</v>
      </c>
      <c r="B10" s="118" t="s">
        <v>61</v>
      </c>
      <c r="C10" s="145">
        <v>8448387.0093400013</v>
      </c>
      <c r="D10" s="145">
        <v>6757795.8053400004</v>
      </c>
      <c r="E10" s="145">
        <v>5992877.5279999999</v>
      </c>
      <c r="F10" s="145">
        <f t="shared" si="0"/>
        <v>-764918.2773400005</v>
      </c>
      <c r="G10" s="169">
        <f t="shared" si="5"/>
        <v>0.88680950129692238</v>
      </c>
      <c r="H10" s="145">
        <f t="shared" si="1"/>
        <v>-2455509.4813400013</v>
      </c>
      <c r="I10" s="169">
        <f t="shared" si="6"/>
        <v>0.70935168114039449</v>
      </c>
      <c r="J10" s="145">
        <v>813044.03888000001</v>
      </c>
      <c r="K10" s="145">
        <v>218626.75996</v>
      </c>
      <c r="L10" s="145">
        <f t="shared" si="2"/>
        <v>-594417.27891999995</v>
      </c>
      <c r="M10" s="169">
        <f t="shared" si="7"/>
        <v>0.26889903806584314</v>
      </c>
      <c r="N10" s="145" t="e">
        <f>#REF!+#REF!</f>
        <v>#REF!</v>
      </c>
      <c r="O10" s="145">
        <f t="shared" si="3"/>
        <v>9261431.0482200012</v>
      </c>
      <c r="P10" s="145">
        <f t="shared" si="4"/>
        <v>6211504.2879600003</v>
      </c>
      <c r="Q10" s="145">
        <f t="shared" si="8"/>
        <v>-3049926.7602600008</v>
      </c>
      <c r="R10" s="169">
        <f t="shared" si="9"/>
        <v>0.6706851517459409</v>
      </c>
      <c r="S10" s="22"/>
      <c r="T10" s="22"/>
    </row>
    <row r="11" spans="1:20" s="1" customFormat="1" ht="29.25" customHeight="1" x14ac:dyDescent="0.35">
      <c r="A11" s="63" t="s">
        <v>108</v>
      </c>
      <c r="B11" s="120" t="s">
        <v>196</v>
      </c>
      <c r="C11" s="145">
        <v>566716.9031600001</v>
      </c>
      <c r="D11" s="145">
        <v>432495.55536999996</v>
      </c>
      <c r="E11" s="145">
        <v>336248.38400000002</v>
      </c>
      <c r="F11" s="145">
        <f t="shared" si="0"/>
        <v>-96247.171369999938</v>
      </c>
      <c r="G11" s="169">
        <f t="shared" si="5"/>
        <v>0.77746090063824935</v>
      </c>
      <c r="H11" s="145">
        <f t="shared" si="1"/>
        <v>-230468.51916000008</v>
      </c>
      <c r="I11" s="169">
        <f t="shared" si="6"/>
        <v>0.59332690118308973</v>
      </c>
      <c r="J11" s="145">
        <v>335293.96189999999</v>
      </c>
      <c r="K11" s="145">
        <v>35989.36015</v>
      </c>
      <c r="L11" s="145">
        <f t="shared" si="2"/>
        <v>-299304.60174999997</v>
      </c>
      <c r="M11" s="169">
        <f t="shared" si="7"/>
        <v>0.10733673802552303</v>
      </c>
      <c r="N11" s="145" t="e">
        <f>#REF!+#REF!</f>
        <v>#REF!</v>
      </c>
      <c r="O11" s="145">
        <f t="shared" si="3"/>
        <v>902010.8650600001</v>
      </c>
      <c r="P11" s="145">
        <f t="shared" si="4"/>
        <v>372237.74415000004</v>
      </c>
      <c r="Q11" s="145">
        <f t="shared" si="8"/>
        <v>-529773.12091000006</v>
      </c>
      <c r="R11" s="169">
        <f t="shared" si="9"/>
        <v>0.41267545499603209</v>
      </c>
      <c r="S11" s="22"/>
      <c r="T11" s="22"/>
    </row>
    <row r="12" spans="1:20" s="1" customFormat="1" ht="47.25" customHeight="1" x14ac:dyDescent="0.35">
      <c r="A12" s="180" t="s">
        <v>109</v>
      </c>
      <c r="B12" s="121" t="s">
        <v>62</v>
      </c>
      <c r="C12" s="145">
        <f>SUM(C13:C28)</f>
        <v>1097612.3038599999</v>
      </c>
      <c r="D12" s="145">
        <f>SUM(D13:D28)</f>
        <v>841767.30585999996</v>
      </c>
      <c r="E12" s="145">
        <f>SUM(E13:E28)</f>
        <v>725726.29923999985</v>
      </c>
      <c r="F12" s="145">
        <f t="shared" ref="F12:F79" si="10">E12-D12</f>
        <v>-116041.00662000012</v>
      </c>
      <c r="G12" s="169">
        <f t="shared" si="5"/>
        <v>0.86214598047206681</v>
      </c>
      <c r="H12" s="145">
        <f t="shared" si="1"/>
        <v>-371886.00462000002</v>
      </c>
      <c r="I12" s="169">
        <f t="shared" si="6"/>
        <v>0.661186373993641</v>
      </c>
      <c r="J12" s="145">
        <f>SUM(J13:J30)</f>
        <v>464970.51116000005</v>
      </c>
      <c r="K12" s="145">
        <f>SUM(K13:K30)</f>
        <v>329213.88617999997</v>
      </c>
      <c r="L12" s="145">
        <f t="shared" si="2"/>
        <v>-135756.62498000008</v>
      </c>
      <c r="M12" s="169">
        <f t="shared" si="7"/>
        <v>0.7080317531507172</v>
      </c>
      <c r="N12" s="145" t="e">
        <f>#REF!+#REF!</f>
        <v>#REF!</v>
      </c>
      <c r="O12" s="145">
        <f t="shared" si="3"/>
        <v>1562582.8150199999</v>
      </c>
      <c r="P12" s="145">
        <f t="shared" si="4"/>
        <v>1054940.1854199998</v>
      </c>
      <c r="Q12" s="145">
        <f t="shared" si="8"/>
        <v>-507642.6296000001</v>
      </c>
      <c r="R12" s="169">
        <f t="shared" si="9"/>
        <v>0.67512593590535386</v>
      </c>
      <c r="S12" s="22"/>
      <c r="T12" s="22"/>
    </row>
    <row r="13" spans="1:20" s="200" customFormat="1" ht="108" customHeight="1" x14ac:dyDescent="0.4">
      <c r="A13" s="198" t="s">
        <v>121</v>
      </c>
      <c r="B13" s="119" t="s">
        <v>229</v>
      </c>
      <c r="C13" s="147">
        <v>170041.23</v>
      </c>
      <c r="D13" s="147">
        <v>127434.60999999999</v>
      </c>
      <c r="E13" s="147">
        <v>125045.91489000001</v>
      </c>
      <c r="F13" s="147">
        <f t="shared" si="10"/>
        <v>-2388.6951099999715</v>
      </c>
      <c r="G13" s="197">
        <f t="shared" si="5"/>
        <v>0.98125552304825214</v>
      </c>
      <c r="H13" s="147">
        <f t="shared" si="1"/>
        <v>-44995.315109999996</v>
      </c>
      <c r="I13" s="197">
        <f t="shared" si="6"/>
        <v>0.73538585253705824</v>
      </c>
      <c r="J13" s="147">
        <v>0</v>
      </c>
      <c r="K13" s="147">
        <v>0</v>
      </c>
      <c r="L13" s="147">
        <f t="shared" si="2"/>
        <v>0</v>
      </c>
      <c r="M13" s="197" t="str">
        <f t="shared" si="7"/>
        <v/>
      </c>
      <c r="N13" s="147" t="e">
        <f>#REF!+#REF!</f>
        <v>#REF!</v>
      </c>
      <c r="O13" s="147">
        <f t="shared" si="3"/>
        <v>170041.23</v>
      </c>
      <c r="P13" s="147">
        <f t="shared" si="4"/>
        <v>125045.91489000001</v>
      </c>
      <c r="Q13" s="147">
        <f t="shared" si="8"/>
        <v>-44995.315109999996</v>
      </c>
      <c r="R13" s="197">
        <f t="shared" si="9"/>
        <v>0.73538585253705824</v>
      </c>
      <c r="S13" s="199"/>
      <c r="T13" s="199"/>
    </row>
    <row r="14" spans="1:20" s="200" customFormat="1" ht="66.75" customHeight="1" x14ac:dyDescent="0.4">
      <c r="A14" s="198">
        <v>3050</v>
      </c>
      <c r="B14" s="119" t="s">
        <v>160</v>
      </c>
      <c r="C14" s="147">
        <v>700</v>
      </c>
      <c r="D14" s="147">
        <v>466.40000000000003</v>
      </c>
      <c r="E14" s="147">
        <v>359.48214000000002</v>
      </c>
      <c r="F14" s="147">
        <f t="shared" ref="F14:F20" si="11">E14-D14</f>
        <v>-106.91786000000002</v>
      </c>
      <c r="G14" s="197">
        <f t="shared" si="5"/>
        <v>0.77075930531732417</v>
      </c>
      <c r="H14" s="147">
        <f t="shared" ref="H14:H20" si="12">E14-C14</f>
        <v>-340.51785999999998</v>
      </c>
      <c r="I14" s="197">
        <f t="shared" si="6"/>
        <v>0.51354591428571428</v>
      </c>
      <c r="J14" s="147">
        <v>0</v>
      </c>
      <c r="K14" s="147">
        <v>0</v>
      </c>
      <c r="L14" s="147">
        <f t="shared" si="2"/>
        <v>0</v>
      </c>
      <c r="M14" s="197" t="str">
        <f t="shared" si="7"/>
        <v/>
      </c>
      <c r="N14" s="147"/>
      <c r="O14" s="147">
        <f t="shared" ref="O14:O25" si="13">C14+J14</f>
        <v>700</v>
      </c>
      <c r="P14" s="147">
        <f t="shared" ref="P14:P25" si="14">E14+K14</f>
        <v>359.48214000000002</v>
      </c>
      <c r="Q14" s="147">
        <f t="shared" ref="Q14:Q25" si="15">P14-O14</f>
        <v>-340.51785999999998</v>
      </c>
      <c r="R14" s="197">
        <f t="shared" si="9"/>
        <v>0.51354591428571428</v>
      </c>
      <c r="S14" s="199"/>
      <c r="T14" s="199"/>
    </row>
    <row r="15" spans="1:20" s="200" customFormat="1" ht="60.75" customHeight="1" x14ac:dyDescent="0.4">
      <c r="A15" s="198">
        <v>3090</v>
      </c>
      <c r="B15" s="119" t="s">
        <v>161</v>
      </c>
      <c r="C15" s="147">
        <v>1550</v>
      </c>
      <c r="D15" s="147">
        <v>1310</v>
      </c>
      <c r="E15" s="147">
        <v>782.90750000000003</v>
      </c>
      <c r="F15" s="147">
        <f t="shared" si="11"/>
        <v>-527.09249999999997</v>
      </c>
      <c r="G15" s="197">
        <f t="shared" si="5"/>
        <v>0.59763931297709927</v>
      </c>
      <c r="H15" s="147">
        <f t="shared" si="12"/>
        <v>-767.09249999999997</v>
      </c>
      <c r="I15" s="197">
        <f t="shared" si="6"/>
        <v>0.50510161290322586</v>
      </c>
      <c r="J15" s="147">
        <v>0</v>
      </c>
      <c r="K15" s="147">
        <v>0</v>
      </c>
      <c r="L15" s="147">
        <f t="shared" si="2"/>
        <v>0</v>
      </c>
      <c r="M15" s="197" t="str">
        <f t="shared" si="7"/>
        <v/>
      </c>
      <c r="N15" s="147"/>
      <c r="O15" s="147">
        <f t="shared" si="13"/>
        <v>1550</v>
      </c>
      <c r="P15" s="147">
        <f t="shared" si="14"/>
        <v>782.90750000000003</v>
      </c>
      <c r="Q15" s="147">
        <f t="shared" si="15"/>
        <v>-767.09249999999997</v>
      </c>
      <c r="R15" s="197">
        <f t="shared" si="9"/>
        <v>0.50510161290322586</v>
      </c>
      <c r="S15" s="199"/>
      <c r="T15" s="199"/>
    </row>
    <row r="16" spans="1:20" s="200" customFormat="1" ht="102" customHeight="1" x14ac:dyDescent="0.4">
      <c r="A16" s="201" t="s">
        <v>110</v>
      </c>
      <c r="B16" s="119" t="s">
        <v>186</v>
      </c>
      <c r="C16" s="147">
        <v>278866.85203000001</v>
      </c>
      <c r="D16" s="147">
        <v>199312.26803000001</v>
      </c>
      <c r="E16" s="147">
        <v>184298.06141999998</v>
      </c>
      <c r="F16" s="147">
        <f t="shared" si="11"/>
        <v>-15014.206610000023</v>
      </c>
      <c r="G16" s="197">
        <f t="shared" si="5"/>
        <v>0.92466993247129114</v>
      </c>
      <c r="H16" s="147">
        <f t="shared" si="12"/>
        <v>-94568.790610000025</v>
      </c>
      <c r="I16" s="197">
        <f t="shared" si="6"/>
        <v>0.66088192296219384</v>
      </c>
      <c r="J16" s="147">
        <v>82396.39774</v>
      </c>
      <c r="K16" s="147">
        <v>45793.054619999995</v>
      </c>
      <c r="L16" s="147">
        <f>K16-J16</f>
        <v>-36603.343120000005</v>
      </c>
      <c r="M16" s="197">
        <f t="shared" si="7"/>
        <v>0.55576525037537394</v>
      </c>
      <c r="N16" s="147" t="e">
        <f>#REF!+#REF!</f>
        <v>#REF!</v>
      </c>
      <c r="O16" s="147">
        <f t="shared" si="13"/>
        <v>361263.24976999999</v>
      </c>
      <c r="P16" s="147">
        <f t="shared" si="14"/>
        <v>230091.11603999999</v>
      </c>
      <c r="Q16" s="147">
        <f t="shared" si="15"/>
        <v>-131172.13373</v>
      </c>
      <c r="R16" s="197">
        <f t="shared" si="9"/>
        <v>0.63690706482458048</v>
      </c>
      <c r="S16" s="199"/>
      <c r="T16" s="199"/>
    </row>
    <row r="17" spans="1:20" s="200" customFormat="1" ht="52.5" customHeight="1" x14ac:dyDescent="0.4">
      <c r="A17" s="198" t="s">
        <v>111</v>
      </c>
      <c r="B17" s="119" t="s">
        <v>187</v>
      </c>
      <c r="C17" s="147">
        <v>15589.218000000001</v>
      </c>
      <c r="D17" s="147">
        <v>11719.168</v>
      </c>
      <c r="E17" s="147">
        <v>8781.5679300000011</v>
      </c>
      <c r="F17" s="147">
        <f t="shared" si="11"/>
        <v>-2937.6000699999986</v>
      </c>
      <c r="G17" s="197">
        <f t="shared" si="5"/>
        <v>0.74933373512522405</v>
      </c>
      <c r="H17" s="147">
        <f t="shared" si="12"/>
        <v>-6807.6500699999997</v>
      </c>
      <c r="I17" s="197">
        <f t="shared" si="6"/>
        <v>0.56331035527247109</v>
      </c>
      <c r="J17" s="147">
        <v>549.20604000000003</v>
      </c>
      <c r="K17" s="147">
        <v>491.17427000000004</v>
      </c>
      <c r="L17" s="147">
        <f>K17-J17</f>
        <v>-58.031769999999995</v>
      </c>
      <c r="M17" s="197">
        <f t="shared" si="7"/>
        <v>0.89433515698407107</v>
      </c>
      <c r="N17" s="147"/>
      <c r="O17" s="147">
        <f t="shared" si="13"/>
        <v>16138.424040000002</v>
      </c>
      <c r="P17" s="147">
        <f t="shared" si="14"/>
        <v>9272.7422000000006</v>
      </c>
      <c r="Q17" s="147">
        <f t="shared" si="15"/>
        <v>-6865.6818400000011</v>
      </c>
      <c r="R17" s="197">
        <f t="shared" si="9"/>
        <v>0.57457544658741033</v>
      </c>
      <c r="S17" s="199"/>
      <c r="T17" s="199"/>
    </row>
    <row r="18" spans="1:20" s="200" customFormat="1" ht="54.75" customHeight="1" x14ac:dyDescent="0.4">
      <c r="A18" s="198">
        <v>3120</v>
      </c>
      <c r="B18" s="119" t="s">
        <v>188</v>
      </c>
      <c r="C18" s="147">
        <v>197301.79162999999</v>
      </c>
      <c r="D18" s="147">
        <v>151188.59563000003</v>
      </c>
      <c r="E18" s="147">
        <v>115938.42873999999</v>
      </c>
      <c r="F18" s="147">
        <f t="shared" si="11"/>
        <v>-35250.166890000037</v>
      </c>
      <c r="G18" s="197">
        <f t="shared" si="5"/>
        <v>0.76684638981456732</v>
      </c>
      <c r="H18" s="147">
        <f t="shared" si="12"/>
        <v>-81363.362890000004</v>
      </c>
      <c r="I18" s="197">
        <f t="shared" si="6"/>
        <v>0.58761974628907221</v>
      </c>
      <c r="J18" s="147">
        <v>15218.361220000001</v>
      </c>
      <c r="K18" s="147">
        <v>12892.7783</v>
      </c>
      <c r="L18" s="147">
        <f>K18-J18</f>
        <v>-2325.5829200000007</v>
      </c>
      <c r="M18" s="197">
        <f t="shared" si="7"/>
        <v>0.84718571951467969</v>
      </c>
      <c r="N18" s="147"/>
      <c r="O18" s="147">
        <f t="shared" si="13"/>
        <v>212520.15284999998</v>
      </c>
      <c r="P18" s="147">
        <f t="shared" si="14"/>
        <v>128831.20703999999</v>
      </c>
      <c r="Q18" s="147">
        <f t="shared" si="15"/>
        <v>-83688.94580999999</v>
      </c>
      <c r="R18" s="197">
        <f t="shared" si="9"/>
        <v>0.60620701289882406</v>
      </c>
      <c r="S18" s="199"/>
      <c r="T18" s="199"/>
    </row>
    <row r="19" spans="1:20" s="200" customFormat="1" ht="83.25" customHeight="1" x14ac:dyDescent="0.4">
      <c r="A19" s="198" t="s">
        <v>112</v>
      </c>
      <c r="B19" s="119" t="s">
        <v>230</v>
      </c>
      <c r="C19" s="147">
        <v>14078.1</v>
      </c>
      <c r="D19" s="147">
        <v>10574.7</v>
      </c>
      <c r="E19" s="147">
        <v>5378.7035300000007</v>
      </c>
      <c r="F19" s="147">
        <f t="shared" si="11"/>
        <v>-5195.99647</v>
      </c>
      <c r="G19" s="197">
        <f t="shared" si="5"/>
        <v>0.5086388767530049</v>
      </c>
      <c r="H19" s="147">
        <f t="shared" si="12"/>
        <v>-8699.3964699999997</v>
      </c>
      <c r="I19" s="197">
        <f t="shared" si="6"/>
        <v>0.38206175052031172</v>
      </c>
      <c r="J19" s="147">
        <v>61.577709999999996</v>
      </c>
      <c r="K19" s="147">
        <v>61.577709999999996</v>
      </c>
      <c r="L19" s="147">
        <f>K19-J19</f>
        <v>0</v>
      </c>
      <c r="M19" s="197">
        <f t="shared" si="7"/>
        <v>1</v>
      </c>
      <c r="N19" s="147"/>
      <c r="O19" s="147">
        <f t="shared" si="13"/>
        <v>14139.67771</v>
      </c>
      <c r="P19" s="147">
        <f t="shared" si="14"/>
        <v>5440.2812400000003</v>
      </c>
      <c r="Q19" s="147">
        <f t="shared" si="15"/>
        <v>-8699.3964699999997</v>
      </c>
      <c r="R19" s="197">
        <f t="shared" si="9"/>
        <v>0.38475284596850973</v>
      </c>
      <c r="S19" s="199"/>
      <c r="T19" s="199"/>
    </row>
    <row r="20" spans="1:20" s="200" customFormat="1" ht="112.5" customHeight="1" x14ac:dyDescent="0.4">
      <c r="A20" s="198" t="s">
        <v>113</v>
      </c>
      <c r="B20" s="119" t="s">
        <v>189</v>
      </c>
      <c r="C20" s="147">
        <v>7609.1</v>
      </c>
      <c r="D20" s="147">
        <v>7609.1</v>
      </c>
      <c r="E20" s="147">
        <v>5963.222060000001</v>
      </c>
      <c r="F20" s="147">
        <f t="shared" si="11"/>
        <v>-1645.8779399999994</v>
      </c>
      <c r="G20" s="197">
        <f t="shared" si="5"/>
        <v>0.78369610860679983</v>
      </c>
      <c r="H20" s="147">
        <f t="shared" si="12"/>
        <v>-1645.8779399999994</v>
      </c>
      <c r="I20" s="197">
        <f t="shared" si="6"/>
        <v>0.78369610860679983</v>
      </c>
      <c r="J20" s="147">
        <v>52.210050000000003</v>
      </c>
      <c r="K20" s="147">
        <v>3.5009899999999998</v>
      </c>
      <c r="L20" s="147">
        <f>K20-J20</f>
        <v>-48.709060000000001</v>
      </c>
      <c r="M20" s="197">
        <f t="shared" si="7"/>
        <v>6.7055863765692614E-2</v>
      </c>
      <c r="N20" s="147" t="e">
        <f>#REF!+#REF!</f>
        <v>#REF!</v>
      </c>
      <c r="O20" s="147">
        <f t="shared" si="13"/>
        <v>7661.31005</v>
      </c>
      <c r="P20" s="147">
        <f t="shared" si="14"/>
        <v>5966.7230500000005</v>
      </c>
      <c r="Q20" s="147">
        <f t="shared" si="15"/>
        <v>-1694.5869999999995</v>
      </c>
      <c r="R20" s="197">
        <f t="shared" si="9"/>
        <v>0.77881237165176476</v>
      </c>
      <c r="S20" s="199"/>
      <c r="T20" s="199"/>
    </row>
    <row r="21" spans="1:20" s="200" customFormat="1" ht="150" customHeight="1" x14ac:dyDescent="0.4">
      <c r="A21" s="198">
        <v>3160</v>
      </c>
      <c r="B21" s="119" t="s">
        <v>162</v>
      </c>
      <c r="C21" s="147">
        <v>20660.296200000001</v>
      </c>
      <c r="D21" s="147">
        <v>12728.690199999999</v>
      </c>
      <c r="E21" s="147">
        <v>10360.15194</v>
      </c>
      <c r="F21" s="147">
        <f>E21-D21</f>
        <v>-2368.5382599999994</v>
      </c>
      <c r="G21" s="197">
        <f t="shared" si="5"/>
        <v>0.81392128940336694</v>
      </c>
      <c r="H21" s="147">
        <f>E21-C21</f>
        <v>-10300.144260000001</v>
      </c>
      <c r="I21" s="197">
        <f t="shared" si="6"/>
        <v>0.50145224636227625</v>
      </c>
      <c r="J21" s="147">
        <v>0</v>
      </c>
      <c r="K21" s="147">
        <v>0</v>
      </c>
      <c r="L21" s="147">
        <f t="shared" ref="L21:L30" si="16">K21-J21</f>
        <v>0</v>
      </c>
      <c r="M21" s="197" t="str">
        <f t="shared" si="7"/>
        <v/>
      </c>
      <c r="N21" s="147"/>
      <c r="O21" s="147">
        <f t="shared" si="13"/>
        <v>20660.296200000001</v>
      </c>
      <c r="P21" s="147">
        <f>E21+K21</f>
        <v>10360.15194</v>
      </c>
      <c r="Q21" s="147">
        <f t="shared" si="15"/>
        <v>-10300.144260000001</v>
      </c>
      <c r="R21" s="197">
        <f t="shared" si="9"/>
        <v>0.50145224636227625</v>
      </c>
      <c r="S21" s="199"/>
      <c r="T21" s="199"/>
    </row>
    <row r="22" spans="1:20" s="200" customFormat="1" ht="50.25" customHeight="1" x14ac:dyDescent="0.4">
      <c r="A22" s="198">
        <v>3170</v>
      </c>
      <c r="B22" s="119" t="s">
        <v>164</v>
      </c>
      <c r="C22" s="147">
        <v>500</v>
      </c>
      <c r="D22" s="147">
        <v>250</v>
      </c>
      <c r="E22" s="147">
        <v>185.03691999999998</v>
      </c>
      <c r="F22" s="147">
        <f>E22-D22</f>
        <v>-64.963080000000019</v>
      </c>
      <c r="G22" s="197">
        <f t="shared" si="5"/>
        <v>0.74014767999999997</v>
      </c>
      <c r="H22" s="147">
        <f>E22-C22</f>
        <v>-314.96307999999999</v>
      </c>
      <c r="I22" s="197">
        <f t="shared" si="6"/>
        <v>0.37007383999999999</v>
      </c>
      <c r="J22" s="147">
        <v>0</v>
      </c>
      <c r="K22" s="147">
        <v>0</v>
      </c>
      <c r="L22" s="147">
        <f t="shared" si="16"/>
        <v>0</v>
      </c>
      <c r="M22" s="197" t="str">
        <f t="shared" si="7"/>
        <v/>
      </c>
      <c r="N22" s="147"/>
      <c r="O22" s="147">
        <f t="shared" si="13"/>
        <v>500</v>
      </c>
      <c r="P22" s="147">
        <f>E22+K22</f>
        <v>185.03691999999998</v>
      </c>
      <c r="Q22" s="147">
        <f t="shared" si="15"/>
        <v>-314.96307999999999</v>
      </c>
      <c r="R22" s="197">
        <f t="shared" si="9"/>
        <v>0.37007383999999999</v>
      </c>
      <c r="S22" s="199"/>
      <c r="T22" s="199"/>
    </row>
    <row r="23" spans="1:20" s="200" customFormat="1" ht="48.75" customHeight="1" x14ac:dyDescent="0.4">
      <c r="A23" s="198" t="s">
        <v>122</v>
      </c>
      <c r="B23" s="119" t="s">
        <v>120</v>
      </c>
      <c r="C23" s="147">
        <v>66996.076000000001</v>
      </c>
      <c r="D23" s="147">
        <v>49540.803</v>
      </c>
      <c r="E23" s="147">
        <v>40064.224839999995</v>
      </c>
      <c r="F23" s="147">
        <f t="shared" si="10"/>
        <v>-9476.5781600000046</v>
      </c>
      <c r="G23" s="197">
        <f t="shared" si="5"/>
        <v>0.80871165612717244</v>
      </c>
      <c r="H23" s="147">
        <f t="shared" ref="H23:H34" si="17">E23-C23</f>
        <v>-26931.851160000006</v>
      </c>
      <c r="I23" s="197">
        <f t="shared" si="6"/>
        <v>0.5980085287383099</v>
      </c>
      <c r="J23" s="147">
        <v>2937.45</v>
      </c>
      <c r="K23" s="147">
        <v>847.73293000000001</v>
      </c>
      <c r="L23" s="147">
        <f t="shared" si="16"/>
        <v>-2089.7170699999997</v>
      </c>
      <c r="M23" s="197">
        <f t="shared" si="7"/>
        <v>0.28859484586971695</v>
      </c>
      <c r="N23" s="147" t="e">
        <f>#REF!+#REF!</f>
        <v>#REF!</v>
      </c>
      <c r="O23" s="147">
        <f t="shared" si="13"/>
        <v>69933.525999999998</v>
      </c>
      <c r="P23" s="147">
        <f t="shared" si="14"/>
        <v>40911.957769999994</v>
      </c>
      <c r="Q23" s="147">
        <f t="shared" si="15"/>
        <v>-29021.568230000004</v>
      </c>
      <c r="R23" s="197">
        <f t="shared" si="9"/>
        <v>0.58501208376079872</v>
      </c>
      <c r="S23" s="199"/>
      <c r="T23" s="199"/>
    </row>
    <row r="24" spans="1:20" s="200" customFormat="1" ht="66.75" customHeight="1" x14ac:dyDescent="0.4">
      <c r="A24" s="198">
        <v>3200</v>
      </c>
      <c r="B24" s="119" t="s">
        <v>163</v>
      </c>
      <c r="C24" s="147">
        <v>7911.3</v>
      </c>
      <c r="D24" s="147">
        <v>5720.4179999999997</v>
      </c>
      <c r="E24" s="147">
        <v>5293.78568</v>
      </c>
      <c r="F24" s="147">
        <f>E24-D24</f>
        <v>-426.63231999999971</v>
      </c>
      <c r="G24" s="197">
        <f t="shared" si="5"/>
        <v>0.92541938019214687</v>
      </c>
      <c r="H24" s="147">
        <f>E24-C24</f>
        <v>-2617.5143200000002</v>
      </c>
      <c r="I24" s="197">
        <f t="shared" si="6"/>
        <v>0.66914232553436226</v>
      </c>
      <c r="J24" s="147">
        <v>911.14553999999998</v>
      </c>
      <c r="K24" s="147">
        <v>159.21038000000001</v>
      </c>
      <c r="L24" s="147">
        <f t="shared" si="16"/>
        <v>-751.93516</v>
      </c>
      <c r="M24" s="197">
        <f t="shared" si="7"/>
        <v>0.17473649709134287</v>
      </c>
      <c r="N24" s="147"/>
      <c r="O24" s="147">
        <f t="shared" si="13"/>
        <v>8822.4455400000006</v>
      </c>
      <c r="P24" s="147">
        <f t="shared" si="14"/>
        <v>5452.9960600000004</v>
      </c>
      <c r="Q24" s="147">
        <f t="shared" si="15"/>
        <v>-3369.4494800000002</v>
      </c>
      <c r="R24" s="197">
        <f t="shared" si="9"/>
        <v>0.61808214460227773</v>
      </c>
      <c r="S24" s="199"/>
      <c r="T24" s="199"/>
    </row>
    <row r="25" spans="1:20" s="200" customFormat="1" ht="53.25" customHeight="1" x14ac:dyDescent="0.4">
      <c r="A25" s="198">
        <v>3210</v>
      </c>
      <c r="B25" s="119" t="s">
        <v>105</v>
      </c>
      <c r="C25" s="147">
        <v>2469.9490000000001</v>
      </c>
      <c r="D25" s="147">
        <v>1951.0730000000001</v>
      </c>
      <c r="E25" s="147">
        <v>1051.7995500000002</v>
      </c>
      <c r="F25" s="147">
        <f>E25-D25</f>
        <v>-899.27344999999991</v>
      </c>
      <c r="G25" s="197">
        <f t="shared" si="5"/>
        <v>0.53908774812628746</v>
      </c>
      <c r="H25" s="147">
        <f>E25-C25</f>
        <v>-1418.1494499999999</v>
      </c>
      <c r="I25" s="197">
        <f t="shared" si="6"/>
        <v>0.42583856994618113</v>
      </c>
      <c r="J25" s="147">
        <v>1424.88419</v>
      </c>
      <c r="K25" s="147">
        <v>1292.95767</v>
      </c>
      <c r="L25" s="147">
        <f t="shared" si="16"/>
        <v>-131.92651999999998</v>
      </c>
      <c r="M25" s="197">
        <f t="shared" si="7"/>
        <v>0.90741246135940357</v>
      </c>
      <c r="N25" s="147"/>
      <c r="O25" s="147">
        <f t="shared" si="13"/>
        <v>3894.8331900000003</v>
      </c>
      <c r="P25" s="147">
        <f t="shared" si="14"/>
        <v>2344.7572200000004</v>
      </c>
      <c r="Q25" s="147">
        <f t="shared" si="15"/>
        <v>-1550.0759699999999</v>
      </c>
      <c r="R25" s="197">
        <f t="shared" si="9"/>
        <v>0.60201736649984749</v>
      </c>
      <c r="S25" s="199"/>
      <c r="T25" s="199"/>
    </row>
    <row r="26" spans="1:20" s="200" customFormat="1" ht="90" customHeight="1" x14ac:dyDescent="0.4">
      <c r="A26" s="198" t="s">
        <v>257</v>
      </c>
      <c r="B26" s="119" t="s">
        <v>258</v>
      </c>
      <c r="C26" s="147">
        <v>88453.885999999999</v>
      </c>
      <c r="D26" s="147">
        <v>88453.885999999999</v>
      </c>
      <c r="E26" s="147">
        <v>88175.203020000001</v>
      </c>
      <c r="F26" s="147">
        <f>E26-D26</f>
        <v>-278.68297999999777</v>
      </c>
      <c r="G26" s="197">
        <f>IFERROR(E26/D26,"")</f>
        <v>0.99684939811462892</v>
      </c>
      <c r="H26" s="147">
        <f>E26-C26</f>
        <v>-278.68297999999777</v>
      </c>
      <c r="I26" s="197">
        <f>IFERROR(E26/C26,"")</f>
        <v>0.99684939811462892</v>
      </c>
      <c r="J26" s="147"/>
      <c r="K26" s="147"/>
      <c r="L26" s="147"/>
      <c r="M26" s="197"/>
      <c r="N26" s="147"/>
      <c r="O26" s="147">
        <f>C26+J26</f>
        <v>88453.885999999999</v>
      </c>
      <c r="P26" s="147">
        <f>E26+K26</f>
        <v>88175.203020000001</v>
      </c>
      <c r="Q26" s="147">
        <f>P26-O26</f>
        <v>-278.68297999999777</v>
      </c>
      <c r="R26" s="197">
        <f>IFERROR(P26/O26,"")</f>
        <v>0.99684939811462892</v>
      </c>
      <c r="S26" s="199"/>
      <c r="T26" s="199"/>
    </row>
    <row r="27" spans="1:20" s="200" customFormat="1" ht="84.75" customHeight="1" x14ac:dyDescent="0.4">
      <c r="A27" s="198">
        <v>3230</v>
      </c>
      <c r="B27" s="119" t="s">
        <v>231</v>
      </c>
      <c r="C27" s="147">
        <v>9746.4850000000006</v>
      </c>
      <c r="D27" s="147">
        <v>7491.4830000000002</v>
      </c>
      <c r="E27" s="147">
        <v>3273.3443400000001</v>
      </c>
      <c r="F27" s="147">
        <f>E27-D27</f>
        <v>-4218.1386600000005</v>
      </c>
      <c r="G27" s="197">
        <f>IFERROR(E27/D27,"")</f>
        <v>0.43694210345268086</v>
      </c>
      <c r="H27" s="147">
        <f>E27-C27</f>
        <v>-6473.1406600000009</v>
      </c>
      <c r="I27" s="197">
        <f t="shared" si="6"/>
        <v>0.33584870237834458</v>
      </c>
      <c r="J27" s="147">
        <v>264188.86504</v>
      </c>
      <c r="K27" s="147">
        <v>261073.23309999998</v>
      </c>
      <c r="L27" s="147">
        <f>K27-J27</f>
        <v>-3115.6319400000211</v>
      </c>
      <c r="M27" s="197">
        <f>IFERROR(K27/J27,"")</f>
        <v>0.98820680069340439</v>
      </c>
      <c r="N27" s="147"/>
      <c r="O27" s="147">
        <f>C27+J27</f>
        <v>273935.35003999999</v>
      </c>
      <c r="P27" s="147">
        <f>E27+K27</f>
        <v>264346.57743999996</v>
      </c>
      <c r="Q27" s="147">
        <f>P27-O27</f>
        <v>-9588.7726000000257</v>
      </c>
      <c r="R27" s="197">
        <f>IFERROR(P27/O27,"")</f>
        <v>0.96499622046369748</v>
      </c>
      <c r="S27" s="199"/>
      <c r="T27" s="199"/>
    </row>
    <row r="28" spans="1:20" s="200" customFormat="1" ht="21" customHeight="1" x14ac:dyDescent="0.4">
      <c r="A28" s="198" t="s">
        <v>123</v>
      </c>
      <c r="B28" s="119" t="s">
        <v>154</v>
      </c>
      <c r="C28" s="147">
        <v>215138.02</v>
      </c>
      <c r="D28" s="147">
        <v>166016.111</v>
      </c>
      <c r="E28" s="147">
        <v>130774.46474000001</v>
      </c>
      <c r="F28" s="147">
        <f t="shared" si="10"/>
        <v>-35241.646259999994</v>
      </c>
      <c r="G28" s="197">
        <f t="shared" si="5"/>
        <v>0.7877215286653716</v>
      </c>
      <c r="H28" s="147">
        <f t="shared" si="17"/>
        <v>-84363.555259999979</v>
      </c>
      <c r="I28" s="197">
        <f t="shared" si="6"/>
        <v>0.60786310453168635</v>
      </c>
      <c r="J28" s="147">
        <v>7133.6916300000003</v>
      </c>
      <c r="K28" s="147">
        <v>4596.5226500000008</v>
      </c>
      <c r="L28" s="147">
        <f t="shared" si="16"/>
        <v>-2537.1689799999995</v>
      </c>
      <c r="M28" s="197">
        <f t="shared" si="7"/>
        <v>0.64433996987896158</v>
      </c>
      <c r="N28" s="147"/>
      <c r="O28" s="147">
        <f t="shared" ref="O28:O48" si="18">C28+J28</f>
        <v>222271.71162999998</v>
      </c>
      <c r="P28" s="147">
        <f t="shared" ref="P28:P48" si="19">E28+K28</f>
        <v>135370.98739000002</v>
      </c>
      <c r="Q28" s="147">
        <f>P28-O28</f>
        <v>-86900.724239999952</v>
      </c>
      <c r="R28" s="197">
        <f t="shared" si="9"/>
        <v>0.6090338100034185</v>
      </c>
      <c r="S28" s="199"/>
      <c r="T28" s="199"/>
    </row>
    <row r="29" spans="1:20" s="200" customFormat="1" ht="114" customHeight="1" x14ac:dyDescent="0.4">
      <c r="A29" s="198">
        <v>3250</v>
      </c>
      <c r="B29" s="119" t="s">
        <v>232</v>
      </c>
      <c r="C29" s="147">
        <v>0</v>
      </c>
      <c r="D29" s="147">
        <v>0</v>
      </c>
      <c r="E29" s="147">
        <v>0</v>
      </c>
      <c r="F29" s="147">
        <f>E29-D29</f>
        <v>0</v>
      </c>
      <c r="G29" s="197" t="str">
        <f>IFERROR(E29/D29,"")</f>
        <v/>
      </c>
      <c r="H29" s="147">
        <f>E29-C29</f>
        <v>0</v>
      </c>
      <c r="I29" s="197" t="str">
        <f>IFERROR(E29/C29,"")</f>
        <v/>
      </c>
      <c r="J29" s="147">
        <v>9874.4</v>
      </c>
      <c r="K29" s="147">
        <v>2002.14356</v>
      </c>
      <c r="L29" s="147">
        <f t="shared" si="16"/>
        <v>-7872.2564399999992</v>
      </c>
      <c r="M29" s="197">
        <f t="shared" si="7"/>
        <v>0.20276103459450701</v>
      </c>
      <c r="N29" s="147"/>
      <c r="O29" s="147">
        <f>C29+J29</f>
        <v>9874.4</v>
      </c>
      <c r="P29" s="147">
        <f>E29+K29</f>
        <v>2002.14356</v>
      </c>
      <c r="Q29" s="147">
        <f>P29-O29</f>
        <v>-7872.2564399999992</v>
      </c>
      <c r="R29" s="197">
        <f>IFERROR(P29/O29,"")</f>
        <v>0.20276103459450701</v>
      </c>
      <c r="S29" s="199"/>
      <c r="T29" s="199"/>
    </row>
    <row r="30" spans="1:20" s="200" customFormat="1" ht="104.25" customHeight="1" x14ac:dyDescent="0.4">
      <c r="A30" s="198">
        <v>3270</v>
      </c>
      <c r="B30" s="119" t="s">
        <v>233</v>
      </c>
      <c r="C30" s="147">
        <v>0</v>
      </c>
      <c r="D30" s="147">
        <v>0</v>
      </c>
      <c r="E30" s="147">
        <v>0</v>
      </c>
      <c r="F30" s="147">
        <f>E30-D30</f>
        <v>0</v>
      </c>
      <c r="G30" s="197" t="str">
        <f>IFERROR(E30/D30,"")</f>
        <v/>
      </c>
      <c r="H30" s="147">
        <f>E30-C30</f>
        <v>0</v>
      </c>
      <c r="I30" s="197" t="str">
        <f>IFERROR(E30/C30,"")</f>
        <v/>
      </c>
      <c r="J30" s="147">
        <v>80222.322</v>
      </c>
      <c r="K30" s="147">
        <v>0</v>
      </c>
      <c r="L30" s="147">
        <f t="shared" si="16"/>
        <v>-80222.322</v>
      </c>
      <c r="M30" s="197">
        <f t="shared" si="7"/>
        <v>0</v>
      </c>
      <c r="N30" s="147"/>
      <c r="O30" s="147">
        <f>C30+J30</f>
        <v>80222.322</v>
      </c>
      <c r="P30" s="147">
        <f>E30+K30</f>
        <v>0</v>
      </c>
      <c r="Q30" s="147">
        <f>P30-O30</f>
        <v>-80222.322</v>
      </c>
      <c r="R30" s="197">
        <f>IFERROR(P30/O30,"")</f>
        <v>0</v>
      </c>
      <c r="S30" s="199"/>
      <c r="T30" s="199"/>
    </row>
    <row r="31" spans="1:20" s="52" customFormat="1" ht="27" customHeight="1" x14ac:dyDescent="0.35">
      <c r="A31" s="64" t="s">
        <v>124</v>
      </c>
      <c r="B31" s="122" t="s">
        <v>64</v>
      </c>
      <c r="C31" s="145">
        <v>390182.69290000002</v>
      </c>
      <c r="D31" s="145">
        <v>272955.69844000001</v>
      </c>
      <c r="E31" s="145">
        <v>219198.77919</v>
      </c>
      <c r="F31" s="145">
        <f t="shared" si="10"/>
        <v>-53756.919250000006</v>
      </c>
      <c r="G31" s="169">
        <f t="shared" si="5"/>
        <v>0.80305624847829793</v>
      </c>
      <c r="H31" s="145">
        <f t="shared" si="17"/>
        <v>-170983.91371000002</v>
      </c>
      <c r="I31" s="169">
        <f t="shared" si="6"/>
        <v>0.56178498733714588</v>
      </c>
      <c r="J31" s="145">
        <v>42445.459060000001</v>
      </c>
      <c r="K31" s="145">
        <v>30041.81479</v>
      </c>
      <c r="L31" s="145">
        <f t="shared" ref="L31:L42" si="20">K31-J31</f>
        <v>-12403.644270000001</v>
      </c>
      <c r="M31" s="169">
        <f t="shared" si="7"/>
        <v>0.70777452889680204</v>
      </c>
      <c r="N31" s="145" t="e">
        <f>#REF!+#REF!</f>
        <v>#REF!</v>
      </c>
      <c r="O31" s="145">
        <f t="shared" si="18"/>
        <v>432628.15196000005</v>
      </c>
      <c r="P31" s="145">
        <f t="shared" si="19"/>
        <v>249240.59398000001</v>
      </c>
      <c r="Q31" s="145">
        <f t="shared" si="8"/>
        <v>-183387.55798000004</v>
      </c>
      <c r="R31" s="169">
        <f t="shared" si="9"/>
        <v>0.57610812622994612</v>
      </c>
      <c r="S31" s="51"/>
      <c r="T31" s="51"/>
    </row>
    <row r="32" spans="1:20" s="52" customFormat="1" ht="32.25" customHeight="1" x14ac:dyDescent="0.35">
      <c r="A32" s="65" t="s">
        <v>125</v>
      </c>
      <c r="B32" s="122" t="s">
        <v>66</v>
      </c>
      <c r="C32" s="145">
        <v>236951.82099999997</v>
      </c>
      <c r="D32" s="145">
        <v>168836.886</v>
      </c>
      <c r="E32" s="145">
        <v>132424.03699000002</v>
      </c>
      <c r="F32" s="145">
        <f t="shared" si="10"/>
        <v>-36412.849009999976</v>
      </c>
      <c r="G32" s="169">
        <f t="shared" si="5"/>
        <v>0.78433119756781122</v>
      </c>
      <c r="H32" s="145">
        <f t="shared" si="17"/>
        <v>-104527.78400999994</v>
      </c>
      <c r="I32" s="169">
        <f t="shared" si="6"/>
        <v>0.55886482083630007</v>
      </c>
      <c r="J32" s="145">
        <v>19998.4421</v>
      </c>
      <c r="K32" s="145">
        <v>3635.1560399999998</v>
      </c>
      <c r="L32" s="145">
        <f t="shared" si="20"/>
        <v>-16363.28606</v>
      </c>
      <c r="M32" s="169">
        <f t="shared" si="7"/>
        <v>0.18177196112691196</v>
      </c>
      <c r="N32" s="145" t="e">
        <f>#REF!+#REF!</f>
        <v>#REF!</v>
      </c>
      <c r="O32" s="145">
        <f t="shared" si="18"/>
        <v>256950.26309999998</v>
      </c>
      <c r="P32" s="145">
        <f t="shared" si="19"/>
        <v>136059.19303000002</v>
      </c>
      <c r="Q32" s="145">
        <f t="shared" si="8"/>
        <v>-120891.07006999996</v>
      </c>
      <c r="R32" s="169">
        <f t="shared" si="9"/>
        <v>0.52951567898200003</v>
      </c>
      <c r="S32" s="51"/>
      <c r="T32" s="51"/>
    </row>
    <row r="33" spans="1:20" s="52" customFormat="1" ht="34.5" customHeight="1" x14ac:dyDescent="0.35">
      <c r="A33" s="65" t="s">
        <v>126</v>
      </c>
      <c r="B33" s="122" t="s">
        <v>63</v>
      </c>
      <c r="C33" s="145">
        <v>1493247.8638100002</v>
      </c>
      <c r="D33" s="145">
        <v>1000046.61297</v>
      </c>
      <c r="E33" s="145">
        <v>794824.92815000017</v>
      </c>
      <c r="F33" s="145">
        <f t="shared" si="10"/>
        <v>-205221.68481999985</v>
      </c>
      <c r="G33" s="169">
        <f t="shared" si="5"/>
        <v>0.79478788072635953</v>
      </c>
      <c r="H33" s="145">
        <f t="shared" si="17"/>
        <v>-698422.93566000008</v>
      </c>
      <c r="I33" s="169">
        <f t="shared" si="6"/>
        <v>0.5322793003179096</v>
      </c>
      <c r="J33" s="145">
        <v>117093.88212000001</v>
      </c>
      <c r="K33" s="145">
        <v>33299.12947</v>
      </c>
      <c r="L33" s="145">
        <f t="shared" si="20"/>
        <v>-83794.752650000009</v>
      </c>
      <c r="M33" s="169">
        <f t="shared" si="7"/>
        <v>0.28437975466450438</v>
      </c>
      <c r="N33" s="145" t="e">
        <f>#REF!+#REF!</f>
        <v>#REF!</v>
      </c>
      <c r="O33" s="145">
        <f t="shared" si="18"/>
        <v>1610341.7459300002</v>
      </c>
      <c r="P33" s="145">
        <f t="shared" si="19"/>
        <v>828124.05762000021</v>
      </c>
      <c r="Q33" s="145">
        <f t="shared" si="8"/>
        <v>-782217.68831</v>
      </c>
      <c r="R33" s="169">
        <f t="shared" si="9"/>
        <v>0.51425361089533472</v>
      </c>
      <c r="S33" s="51"/>
      <c r="T33" s="51"/>
    </row>
    <row r="34" spans="1:20" s="79" customFormat="1" ht="25.5" customHeight="1" x14ac:dyDescent="0.35">
      <c r="A34" s="76" t="s">
        <v>127</v>
      </c>
      <c r="B34" s="123" t="s">
        <v>140</v>
      </c>
      <c r="C34" s="144">
        <f>SUM(C35:C41)</f>
        <v>290173.05728999997</v>
      </c>
      <c r="D34" s="144">
        <f>SUM(D35:D41)</f>
        <v>208040.31928999998</v>
      </c>
      <c r="E34" s="144">
        <f>SUM(E35:E41)</f>
        <v>111786.72379000002</v>
      </c>
      <c r="F34" s="144">
        <f t="shared" si="10"/>
        <v>-96253.595499999967</v>
      </c>
      <c r="G34" s="169">
        <f t="shared" si="5"/>
        <v>0.53733201415718723</v>
      </c>
      <c r="H34" s="144">
        <f t="shared" si="17"/>
        <v>-178386.33349999995</v>
      </c>
      <c r="I34" s="169">
        <f t="shared" si="6"/>
        <v>0.38524156871766346</v>
      </c>
      <c r="J34" s="145">
        <f>SUM(J35:J41)</f>
        <v>749864.36116999993</v>
      </c>
      <c r="K34" s="145">
        <f>SUM(K35:K41)</f>
        <v>147750.41406000001</v>
      </c>
      <c r="L34" s="145">
        <f t="shared" si="20"/>
        <v>-602113.94710999995</v>
      </c>
      <c r="M34" s="169">
        <f t="shared" si="7"/>
        <v>0.19703618642372561</v>
      </c>
      <c r="N34" s="144" t="e">
        <f>#REF!+#REF!</f>
        <v>#REF!</v>
      </c>
      <c r="O34" s="144">
        <f t="shared" si="18"/>
        <v>1040037.4184599998</v>
      </c>
      <c r="P34" s="144">
        <f t="shared" si="19"/>
        <v>259537.13785000003</v>
      </c>
      <c r="Q34" s="144">
        <f t="shared" si="8"/>
        <v>-780500.28060999978</v>
      </c>
      <c r="R34" s="169">
        <f t="shared" si="9"/>
        <v>0.24954596175424232</v>
      </c>
      <c r="S34" s="77"/>
      <c r="T34" s="78"/>
    </row>
    <row r="35" spans="1:20" s="200" customFormat="1" ht="48" customHeight="1" x14ac:dyDescent="0.4">
      <c r="A35" s="202" t="s">
        <v>152</v>
      </c>
      <c r="B35" s="124" t="s">
        <v>153</v>
      </c>
      <c r="C35" s="147">
        <v>17871.036</v>
      </c>
      <c r="D35" s="147">
        <v>14999.136</v>
      </c>
      <c r="E35" s="147">
        <v>8458.853000000001</v>
      </c>
      <c r="F35" s="147">
        <f t="shared" si="10"/>
        <v>-6540.2829999999994</v>
      </c>
      <c r="G35" s="197">
        <f t="shared" si="5"/>
        <v>0.56395601719992405</v>
      </c>
      <c r="H35" s="147">
        <f t="shared" ref="H35:H45" si="21">E35-C35</f>
        <v>-9412.1829999999991</v>
      </c>
      <c r="I35" s="197">
        <f t="shared" si="6"/>
        <v>0.47332751162271741</v>
      </c>
      <c r="J35" s="147">
        <v>473.40713</v>
      </c>
      <c r="K35" s="147">
        <v>126.179</v>
      </c>
      <c r="L35" s="147">
        <f t="shared" si="20"/>
        <v>-347.22812999999996</v>
      </c>
      <c r="M35" s="197">
        <f t="shared" si="7"/>
        <v>0.26653379724128784</v>
      </c>
      <c r="N35" s="147"/>
      <c r="O35" s="147">
        <f t="shared" si="18"/>
        <v>18344.44313</v>
      </c>
      <c r="P35" s="147">
        <f t="shared" si="19"/>
        <v>8585.0320000000011</v>
      </c>
      <c r="Q35" s="147">
        <f>P35-O35</f>
        <v>-9759.4111299999986</v>
      </c>
      <c r="R35" s="197">
        <f t="shared" si="9"/>
        <v>0.46799087544719603</v>
      </c>
      <c r="S35" s="53"/>
      <c r="T35" s="199"/>
    </row>
    <row r="36" spans="1:20" s="200" customFormat="1" ht="29.25" hidden="1" customHeight="1" x14ac:dyDescent="0.4">
      <c r="A36" s="202" t="s">
        <v>205</v>
      </c>
      <c r="B36" s="124" t="s">
        <v>206</v>
      </c>
      <c r="C36" s="147">
        <v>0</v>
      </c>
      <c r="D36" s="147">
        <v>0</v>
      </c>
      <c r="E36" s="147">
        <v>0</v>
      </c>
      <c r="F36" s="147">
        <f t="shared" si="10"/>
        <v>0</v>
      </c>
      <c r="G36" s="197" t="str">
        <f t="shared" si="5"/>
        <v/>
      </c>
      <c r="H36" s="147">
        <f t="shared" si="21"/>
        <v>0</v>
      </c>
      <c r="I36" s="197" t="str">
        <f t="shared" si="6"/>
        <v/>
      </c>
      <c r="J36" s="147">
        <v>0</v>
      </c>
      <c r="K36" s="147">
        <v>0</v>
      </c>
      <c r="L36" s="147">
        <f t="shared" si="20"/>
        <v>0</v>
      </c>
      <c r="M36" s="197" t="str">
        <f t="shared" si="7"/>
        <v/>
      </c>
      <c r="N36" s="147"/>
      <c r="O36" s="147">
        <f t="shared" si="18"/>
        <v>0</v>
      </c>
      <c r="P36" s="147">
        <f t="shared" si="19"/>
        <v>0</v>
      </c>
      <c r="Q36" s="147">
        <f>P36-O36</f>
        <v>0</v>
      </c>
      <c r="R36" s="197" t="str">
        <f t="shared" si="9"/>
        <v/>
      </c>
      <c r="S36" s="53"/>
      <c r="T36" s="199"/>
    </row>
    <row r="37" spans="1:20" s="200" customFormat="1" ht="24" customHeight="1" x14ac:dyDescent="0.4">
      <c r="A37" s="202" t="s">
        <v>131</v>
      </c>
      <c r="B37" s="124" t="s">
        <v>141</v>
      </c>
      <c r="C37" s="147">
        <v>37124.730500000005</v>
      </c>
      <c r="D37" s="147">
        <v>4882.7105000000001</v>
      </c>
      <c r="E37" s="147">
        <v>1129.8605</v>
      </c>
      <c r="F37" s="147">
        <f t="shared" si="10"/>
        <v>-3752.8500000000004</v>
      </c>
      <c r="G37" s="197">
        <f t="shared" si="5"/>
        <v>0.23140026425896026</v>
      </c>
      <c r="H37" s="147">
        <f t="shared" si="21"/>
        <v>-35994.870000000003</v>
      </c>
      <c r="I37" s="197">
        <f t="shared" si="6"/>
        <v>3.0434173791510751E-2</v>
      </c>
      <c r="J37" s="147">
        <v>72987.577000000005</v>
      </c>
      <c r="K37" s="147">
        <v>17177.921979999999</v>
      </c>
      <c r="L37" s="147">
        <f t="shared" si="20"/>
        <v>-55809.655020000006</v>
      </c>
      <c r="M37" s="197">
        <f t="shared" si="7"/>
        <v>0.2353540518272034</v>
      </c>
      <c r="N37" s="147"/>
      <c r="O37" s="147">
        <f t="shared" si="18"/>
        <v>110112.30750000001</v>
      </c>
      <c r="P37" s="147">
        <f t="shared" si="19"/>
        <v>18307.782479999998</v>
      </c>
      <c r="Q37" s="147">
        <f t="shared" si="8"/>
        <v>-91804.525020000016</v>
      </c>
      <c r="R37" s="197">
        <f t="shared" si="9"/>
        <v>0.1662646337694812</v>
      </c>
      <c r="S37" s="53"/>
      <c r="T37" s="199"/>
    </row>
    <row r="38" spans="1:20" s="200" customFormat="1" ht="50.25" customHeight="1" x14ac:dyDescent="0.4">
      <c r="A38" s="202" t="s">
        <v>132</v>
      </c>
      <c r="B38" s="124" t="s">
        <v>142</v>
      </c>
      <c r="C38" s="147">
        <v>199805.53400000001</v>
      </c>
      <c r="D38" s="147">
        <v>159858.08600000001</v>
      </c>
      <c r="E38" s="147">
        <v>87597.488270000016</v>
      </c>
      <c r="F38" s="147">
        <f t="shared" si="10"/>
        <v>-72260.597729999994</v>
      </c>
      <c r="G38" s="197">
        <f t="shared" si="5"/>
        <v>0.54797033082205182</v>
      </c>
      <c r="H38" s="147">
        <f t="shared" si="21"/>
        <v>-112208.04573</v>
      </c>
      <c r="I38" s="197">
        <f t="shared" si="6"/>
        <v>0.43841372416641877</v>
      </c>
      <c r="J38" s="147">
        <v>11325.03537</v>
      </c>
      <c r="K38" s="147">
        <v>2121.78512</v>
      </c>
      <c r="L38" s="147">
        <f t="shared" si="20"/>
        <v>-9203.2502499999991</v>
      </c>
      <c r="M38" s="197">
        <f t="shared" si="7"/>
        <v>0.18735350934272624</v>
      </c>
      <c r="N38" s="147"/>
      <c r="O38" s="147">
        <f t="shared" si="18"/>
        <v>211130.56937000001</v>
      </c>
      <c r="P38" s="147">
        <f t="shared" si="19"/>
        <v>89719.273390000017</v>
      </c>
      <c r="Q38" s="147">
        <f t="shared" si="8"/>
        <v>-121411.29598</v>
      </c>
      <c r="R38" s="197">
        <f t="shared" si="9"/>
        <v>0.42494686419743261</v>
      </c>
      <c r="S38" s="53"/>
      <c r="T38" s="199"/>
    </row>
    <row r="39" spans="1:20" s="200" customFormat="1" ht="34.5" customHeight="1" x14ac:dyDescent="0.4">
      <c r="A39" s="202" t="s">
        <v>198</v>
      </c>
      <c r="B39" s="124" t="s">
        <v>197</v>
      </c>
      <c r="C39" s="147">
        <v>993.46500000000003</v>
      </c>
      <c r="D39" s="147">
        <v>838.33500000000004</v>
      </c>
      <c r="E39" s="147">
        <v>539.73195999999996</v>
      </c>
      <c r="F39" s="147">
        <f t="shared" si="10"/>
        <v>-298.60304000000008</v>
      </c>
      <c r="G39" s="197">
        <f t="shared" si="5"/>
        <v>0.64381417929586615</v>
      </c>
      <c r="H39" s="147">
        <f t="shared" si="21"/>
        <v>-453.73304000000007</v>
      </c>
      <c r="I39" s="197">
        <f t="shared" si="6"/>
        <v>0.54328230989516479</v>
      </c>
      <c r="J39" s="147">
        <v>0</v>
      </c>
      <c r="K39" s="147">
        <v>0</v>
      </c>
      <c r="L39" s="147">
        <f t="shared" si="20"/>
        <v>0</v>
      </c>
      <c r="M39" s="197" t="str">
        <f t="shared" si="7"/>
        <v/>
      </c>
      <c r="N39" s="147"/>
      <c r="O39" s="147">
        <f>C39+J39</f>
        <v>993.46500000000003</v>
      </c>
      <c r="P39" s="147">
        <f>E39+K39</f>
        <v>539.73195999999996</v>
      </c>
      <c r="Q39" s="147">
        <f>P39-O39</f>
        <v>-453.73304000000007</v>
      </c>
      <c r="R39" s="197">
        <f t="shared" si="9"/>
        <v>0.54328230989516479</v>
      </c>
      <c r="S39" s="53"/>
      <c r="T39" s="199"/>
    </row>
    <row r="40" spans="1:20" s="200" customFormat="1" ht="50.25" customHeight="1" x14ac:dyDescent="0.4">
      <c r="A40" s="202" t="s">
        <v>130</v>
      </c>
      <c r="B40" s="124" t="s">
        <v>143</v>
      </c>
      <c r="C40" s="147">
        <v>25086.601999999999</v>
      </c>
      <c r="D40" s="147">
        <v>18810.362000000001</v>
      </c>
      <c r="E40" s="147">
        <v>11604.011300000002</v>
      </c>
      <c r="F40" s="147">
        <f t="shared" si="10"/>
        <v>-7206.3506999999991</v>
      </c>
      <c r="G40" s="197">
        <f t="shared" si="5"/>
        <v>0.61689462967273045</v>
      </c>
      <c r="H40" s="147">
        <f t="shared" si="21"/>
        <v>-13482.590699999997</v>
      </c>
      <c r="I40" s="197">
        <f t="shared" si="6"/>
        <v>0.46255811368953048</v>
      </c>
      <c r="J40" s="147">
        <v>347518.23264999996</v>
      </c>
      <c r="K40" s="147">
        <v>112521.41164000001</v>
      </c>
      <c r="L40" s="147">
        <f t="shared" si="20"/>
        <v>-234996.82100999996</v>
      </c>
      <c r="M40" s="197">
        <f t="shared" si="7"/>
        <v>0.32378563502112706</v>
      </c>
      <c r="N40" s="147"/>
      <c r="O40" s="147">
        <f>C40+J40</f>
        <v>372604.83464999998</v>
      </c>
      <c r="P40" s="147">
        <f>E40+K40</f>
        <v>124125.42294</v>
      </c>
      <c r="Q40" s="147">
        <f>P40-O40</f>
        <v>-248479.41170999996</v>
      </c>
      <c r="R40" s="197">
        <f t="shared" si="9"/>
        <v>0.33312885769878725</v>
      </c>
      <c r="S40" s="53">
        <v>1000</v>
      </c>
      <c r="T40" s="199"/>
    </row>
    <row r="41" spans="1:20" s="200" customFormat="1" ht="78" customHeight="1" x14ac:dyDescent="0.4">
      <c r="A41" s="202" t="s">
        <v>178</v>
      </c>
      <c r="B41" s="124" t="s">
        <v>179</v>
      </c>
      <c r="C41" s="147">
        <v>9291.6897899999985</v>
      </c>
      <c r="D41" s="147">
        <v>8651.6897899999985</v>
      </c>
      <c r="E41" s="147">
        <v>2456.7787599999997</v>
      </c>
      <c r="F41" s="147">
        <f t="shared" si="10"/>
        <v>-6194.9110299999993</v>
      </c>
      <c r="G41" s="197">
        <f t="shared" si="5"/>
        <v>0.2839651928851693</v>
      </c>
      <c r="H41" s="147">
        <f t="shared" si="21"/>
        <v>-6834.9110299999993</v>
      </c>
      <c r="I41" s="197">
        <f t="shared" si="6"/>
        <v>0.26440602468714142</v>
      </c>
      <c r="J41" s="147">
        <v>317560.10901999997</v>
      </c>
      <c r="K41" s="147">
        <v>15803.116320000001</v>
      </c>
      <c r="L41" s="147">
        <f t="shared" si="20"/>
        <v>-301756.99269999994</v>
      </c>
      <c r="M41" s="197">
        <f t="shared" si="7"/>
        <v>4.9764173367898415E-2</v>
      </c>
      <c r="N41" s="147"/>
      <c r="O41" s="147">
        <f>C41+J41</f>
        <v>326851.79880999995</v>
      </c>
      <c r="P41" s="147">
        <f>E41+K41</f>
        <v>18259.895080000002</v>
      </c>
      <c r="Q41" s="147">
        <f>P41-O41</f>
        <v>-308591.90372999996</v>
      </c>
      <c r="R41" s="197">
        <f t="shared" si="9"/>
        <v>5.586597701612938E-2</v>
      </c>
      <c r="S41" s="53"/>
      <c r="T41" s="199"/>
    </row>
    <row r="42" spans="1:20" s="79" customFormat="1" ht="30.75" customHeight="1" x14ac:dyDescent="0.35">
      <c r="A42" s="76" t="s">
        <v>128</v>
      </c>
      <c r="B42" s="123" t="s">
        <v>144</v>
      </c>
      <c r="C42" s="144">
        <f>C43+C44+C45+C46+C47+C48</f>
        <v>315249.65424000006</v>
      </c>
      <c r="D42" s="144">
        <f>D43+D44+D45+D46+D47+D48</f>
        <v>177857.783</v>
      </c>
      <c r="E42" s="144">
        <f>E43+E44+E45+E46+E47+E48</f>
        <v>89726.371959999975</v>
      </c>
      <c r="F42" s="144">
        <f t="shared" si="10"/>
        <v>-88131.411040000021</v>
      </c>
      <c r="G42" s="169">
        <f t="shared" si="5"/>
        <v>0.50448380974140428</v>
      </c>
      <c r="H42" s="144">
        <f t="shared" si="21"/>
        <v>-225523.2822800001</v>
      </c>
      <c r="I42" s="169">
        <f t="shared" si="6"/>
        <v>0.28462004875567964</v>
      </c>
      <c r="J42" s="145">
        <f>J43+J44+J45+J46+J47+J48</f>
        <v>19059.656030000002</v>
      </c>
      <c r="K42" s="145">
        <f>K43+K44+K45+K46+K47+K48</f>
        <v>11827.62127</v>
      </c>
      <c r="L42" s="145">
        <f t="shared" si="20"/>
        <v>-7232.0347600000023</v>
      </c>
      <c r="M42" s="169">
        <f t="shared" si="7"/>
        <v>0.62055796030018906</v>
      </c>
      <c r="N42" s="144"/>
      <c r="O42" s="144">
        <f t="shared" si="18"/>
        <v>334309.31027000007</v>
      </c>
      <c r="P42" s="144">
        <f t="shared" si="19"/>
        <v>101553.99322999998</v>
      </c>
      <c r="Q42" s="144">
        <f t="shared" si="8"/>
        <v>-232755.31704000011</v>
      </c>
      <c r="R42" s="169">
        <f t="shared" si="9"/>
        <v>0.30377255466795516</v>
      </c>
      <c r="S42" s="77"/>
      <c r="T42" s="78"/>
    </row>
    <row r="43" spans="1:20" s="200" customFormat="1" ht="40.5" customHeight="1" x14ac:dyDescent="0.4">
      <c r="A43" s="202" t="s">
        <v>129</v>
      </c>
      <c r="B43" s="124" t="s">
        <v>145</v>
      </c>
      <c r="C43" s="166">
        <v>98522.532000000007</v>
      </c>
      <c r="D43" s="166">
        <v>73761.991000000009</v>
      </c>
      <c r="E43" s="166">
        <v>50124.541939999996</v>
      </c>
      <c r="F43" s="166">
        <f t="shared" si="10"/>
        <v>-23637.449060000014</v>
      </c>
      <c r="G43" s="197">
        <f t="shared" si="5"/>
        <v>0.6795443189704572</v>
      </c>
      <c r="H43" s="166">
        <f t="shared" si="21"/>
        <v>-48397.990060000011</v>
      </c>
      <c r="I43" s="197">
        <f t="shared" si="6"/>
        <v>0.50876221837254443</v>
      </c>
      <c r="J43" s="147">
        <v>2322.7891</v>
      </c>
      <c r="K43" s="147">
        <v>1832.0817</v>
      </c>
      <c r="L43" s="147">
        <f t="shared" ref="L43:L48" si="22">K43-J43</f>
        <v>-490.70740000000001</v>
      </c>
      <c r="M43" s="197">
        <f t="shared" si="7"/>
        <v>0.78874216346202075</v>
      </c>
      <c r="N43" s="166"/>
      <c r="O43" s="166">
        <f t="shared" si="18"/>
        <v>100845.3211</v>
      </c>
      <c r="P43" s="166">
        <f t="shared" si="19"/>
        <v>51956.623639999998</v>
      </c>
      <c r="Q43" s="166">
        <f t="shared" si="8"/>
        <v>-48888.697460000003</v>
      </c>
      <c r="R43" s="197">
        <f t="shared" si="9"/>
        <v>0.51521104869584278</v>
      </c>
      <c r="S43" s="53"/>
      <c r="T43" s="199"/>
    </row>
    <row r="44" spans="1:20" s="200" customFormat="1" ht="33" customHeight="1" x14ac:dyDescent="0.4">
      <c r="A44" s="202" t="s">
        <v>146</v>
      </c>
      <c r="B44" s="124" t="s">
        <v>150</v>
      </c>
      <c r="C44" s="166">
        <v>115181.81200000001</v>
      </c>
      <c r="D44" s="166">
        <v>55215.822</v>
      </c>
      <c r="E44" s="166">
        <v>34844.528419999995</v>
      </c>
      <c r="F44" s="166">
        <f t="shared" si="10"/>
        <v>-20371.293580000005</v>
      </c>
      <c r="G44" s="197">
        <f t="shared" si="5"/>
        <v>0.63106057571686602</v>
      </c>
      <c r="H44" s="166">
        <f t="shared" si="21"/>
        <v>-80337.283580000018</v>
      </c>
      <c r="I44" s="197">
        <f t="shared" si="6"/>
        <v>0.30251762682809674</v>
      </c>
      <c r="J44" s="147">
        <v>5532.3545100000001</v>
      </c>
      <c r="K44" s="147">
        <v>5532.0521900000003</v>
      </c>
      <c r="L44" s="147">
        <f t="shared" si="22"/>
        <v>-0.30231999999978143</v>
      </c>
      <c r="M44" s="197">
        <f t="shared" si="7"/>
        <v>0.99994535418880814</v>
      </c>
      <c r="N44" s="166"/>
      <c r="O44" s="166">
        <f t="shared" si="18"/>
        <v>120714.16651000001</v>
      </c>
      <c r="P44" s="166">
        <f t="shared" si="19"/>
        <v>40376.580609999997</v>
      </c>
      <c r="Q44" s="166">
        <f>P44-O44</f>
        <v>-80337.585900000005</v>
      </c>
      <c r="R44" s="197">
        <f t="shared" si="9"/>
        <v>0.3344808797288526</v>
      </c>
      <c r="S44" s="53"/>
      <c r="T44" s="199"/>
    </row>
    <row r="45" spans="1:20" s="200" customFormat="1" ht="44.25" customHeight="1" x14ac:dyDescent="0.4">
      <c r="A45" s="202" t="s">
        <v>147</v>
      </c>
      <c r="B45" s="124" t="s">
        <v>151</v>
      </c>
      <c r="C45" s="166">
        <v>4393.9120000000003</v>
      </c>
      <c r="D45" s="166">
        <v>3447.5630000000001</v>
      </c>
      <c r="E45" s="166">
        <v>2219.0293900000001</v>
      </c>
      <c r="F45" s="166">
        <f t="shared" si="10"/>
        <v>-1228.53361</v>
      </c>
      <c r="G45" s="197">
        <f t="shared" si="5"/>
        <v>0.64365158519220678</v>
      </c>
      <c r="H45" s="166">
        <f t="shared" si="21"/>
        <v>-2174.8826100000001</v>
      </c>
      <c r="I45" s="197">
        <f t="shared" si="6"/>
        <v>0.50502363042318554</v>
      </c>
      <c r="J45" s="147">
        <v>10567.6137</v>
      </c>
      <c r="K45" s="147">
        <v>3826.5886600000003</v>
      </c>
      <c r="L45" s="147">
        <f t="shared" si="22"/>
        <v>-6741.0250399999995</v>
      </c>
      <c r="M45" s="197">
        <f t="shared" si="7"/>
        <v>0.36210527453326574</v>
      </c>
      <c r="N45" s="166"/>
      <c r="O45" s="166">
        <f t="shared" si="18"/>
        <v>14961.5257</v>
      </c>
      <c r="P45" s="166">
        <f t="shared" si="19"/>
        <v>6045.6180500000009</v>
      </c>
      <c r="Q45" s="166">
        <f>P45-O45</f>
        <v>-8915.9076499999992</v>
      </c>
      <c r="R45" s="197">
        <f t="shared" si="9"/>
        <v>0.40407764363229354</v>
      </c>
      <c r="S45" s="53"/>
      <c r="T45" s="199"/>
    </row>
    <row r="46" spans="1:20" s="200" customFormat="1" ht="24.75" customHeight="1" x14ac:dyDescent="0.4">
      <c r="A46" s="202" t="s">
        <v>148</v>
      </c>
      <c r="B46" s="124" t="s">
        <v>65</v>
      </c>
      <c r="C46" s="166">
        <v>5718.66</v>
      </c>
      <c r="D46" s="166">
        <v>4112.55</v>
      </c>
      <c r="E46" s="166">
        <v>2538.2722100000001</v>
      </c>
      <c r="F46" s="166">
        <f t="shared" si="10"/>
        <v>-1574.2777900000001</v>
      </c>
      <c r="G46" s="197">
        <f t="shared" si="5"/>
        <v>0.6172015440541756</v>
      </c>
      <c r="H46" s="166">
        <f t="shared" ref="H46:H84" si="23">E46-C46</f>
        <v>-3180.3877899999998</v>
      </c>
      <c r="I46" s="197">
        <f t="shared" si="6"/>
        <v>0.44385786355544832</v>
      </c>
      <c r="J46" s="147">
        <v>636.89872000000003</v>
      </c>
      <c r="K46" s="147">
        <v>636.89872000000003</v>
      </c>
      <c r="L46" s="147">
        <f t="shared" si="22"/>
        <v>0</v>
      </c>
      <c r="M46" s="197">
        <f t="shared" si="7"/>
        <v>1</v>
      </c>
      <c r="N46" s="166"/>
      <c r="O46" s="166">
        <f t="shared" si="18"/>
        <v>6355.55872</v>
      </c>
      <c r="P46" s="166">
        <f t="shared" si="19"/>
        <v>3175.1709300000002</v>
      </c>
      <c r="Q46" s="166">
        <f>P46-O46</f>
        <v>-3180.3877899999998</v>
      </c>
      <c r="R46" s="197">
        <f t="shared" si="9"/>
        <v>0.49958958289665528</v>
      </c>
      <c r="S46" s="53"/>
      <c r="T46" s="199"/>
    </row>
    <row r="47" spans="1:20" s="200" customFormat="1" ht="20.25" hidden="1" customHeight="1" x14ac:dyDescent="0.4">
      <c r="A47" s="202" t="s">
        <v>180</v>
      </c>
      <c r="B47" s="124" t="s">
        <v>181</v>
      </c>
      <c r="C47" s="166">
        <v>0</v>
      </c>
      <c r="D47" s="166">
        <v>0</v>
      </c>
      <c r="E47" s="166">
        <v>0</v>
      </c>
      <c r="F47" s="166">
        <f>E47-D47</f>
        <v>0</v>
      </c>
      <c r="G47" s="197" t="str">
        <f t="shared" si="5"/>
        <v/>
      </c>
      <c r="H47" s="166">
        <f t="shared" si="23"/>
        <v>0</v>
      </c>
      <c r="I47" s="197" t="str">
        <f t="shared" si="6"/>
        <v/>
      </c>
      <c r="J47" s="147">
        <v>0</v>
      </c>
      <c r="K47" s="147">
        <v>0</v>
      </c>
      <c r="L47" s="147">
        <f t="shared" si="22"/>
        <v>0</v>
      </c>
      <c r="M47" s="197" t="str">
        <f t="shared" si="7"/>
        <v/>
      </c>
      <c r="N47" s="166"/>
      <c r="O47" s="166">
        <f t="shared" si="18"/>
        <v>0</v>
      </c>
      <c r="P47" s="166">
        <f t="shared" si="19"/>
        <v>0</v>
      </c>
      <c r="Q47" s="166">
        <f>P47-O47</f>
        <v>0</v>
      </c>
      <c r="R47" s="197" t="str">
        <f t="shared" si="9"/>
        <v/>
      </c>
      <c r="S47" s="53"/>
      <c r="T47" s="199"/>
    </row>
    <row r="48" spans="1:20" s="200" customFormat="1" ht="24.75" customHeight="1" x14ac:dyDescent="0.4">
      <c r="A48" s="202" t="s">
        <v>149</v>
      </c>
      <c r="B48" s="124" t="s">
        <v>77</v>
      </c>
      <c r="C48" s="166">
        <v>91432.738240000006</v>
      </c>
      <c r="D48" s="166">
        <v>41319.857000000004</v>
      </c>
      <c r="E48" s="166">
        <v>0</v>
      </c>
      <c r="F48" s="166">
        <f>E48-D48</f>
        <v>-41319.857000000004</v>
      </c>
      <c r="G48" s="197">
        <f t="shared" si="5"/>
        <v>0</v>
      </c>
      <c r="H48" s="166">
        <f t="shared" si="23"/>
        <v>-91432.738240000006</v>
      </c>
      <c r="I48" s="197">
        <f t="shared" si="6"/>
        <v>0</v>
      </c>
      <c r="J48" s="147">
        <v>0</v>
      </c>
      <c r="K48" s="147">
        <v>0</v>
      </c>
      <c r="L48" s="147">
        <f t="shared" si="22"/>
        <v>0</v>
      </c>
      <c r="M48" s="197" t="str">
        <f t="shared" si="7"/>
        <v/>
      </c>
      <c r="N48" s="166"/>
      <c r="O48" s="166">
        <f t="shared" si="18"/>
        <v>91432.738240000006</v>
      </c>
      <c r="P48" s="166">
        <f t="shared" si="19"/>
        <v>0</v>
      </c>
      <c r="Q48" s="166">
        <f>P48-O48</f>
        <v>-91432.738240000006</v>
      </c>
      <c r="R48" s="197">
        <f t="shared" si="9"/>
        <v>0</v>
      </c>
      <c r="S48" s="199"/>
      <c r="T48" s="199"/>
    </row>
    <row r="49" spans="1:20" s="12" customFormat="1" ht="20.25" customHeight="1" x14ac:dyDescent="0.3">
      <c r="A49" s="66" t="s">
        <v>26</v>
      </c>
      <c r="B49" s="125" t="s">
        <v>27</v>
      </c>
      <c r="C49" s="148">
        <f>C6+C10+C11+C12+C31+C32+C33+C34+C42</f>
        <v>14558380.208010003</v>
      </c>
      <c r="D49" s="148">
        <f>D6+D10+D11+D12+D31+D32+D33+D34+D42</f>
        <v>11086778.106249999</v>
      </c>
      <c r="E49" s="148">
        <f>E6+E10+E11+E12+E31+E32+E33+E34+E42</f>
        <v>9495480.9403599985</v>
      </c>
      <c r="F49" s="148">
        <f t="shared" si="10"/>
        <v>-1591297.1658900008</v>
      </c>
      <c r="G49" s="173">
        <f>IFERROR(E49/D49,"")</f>
        <v>0.85646892626155013</v>
      </c>
      <c r="H49" s="148">
        <f t="shared" si="23"/>
        <v>-5062899.2676500045</v>
      </c>
      <c r="I49" s="173">
        <f>IFERROR(E49/C49,"")</f>
        <v>0.65223471325028293</v>
      </c>
      <c r="J49" s="148">
        <f>J6+J10+J11+J12+J31+J32+J33+J34+J42</f>
        <v>2600658.6266999999</v>
      </c>
      <c r="K49" s="148">
        <f>K6+K10+K11+K12+K31+K32+K33+K34+K42</f>
        <v>842105.13462000003</v>
      </c>
      <c r="L49" s="148">
        <f>L6+L10+L11+L12+L31+L32+L33+L34+L42</f>
        <v>-1758553.49208</v>
      </c>
      <c r="M49" s="173">
        <f>IFERROR(K49/J49,"")</f>
        <v>0.32380456472618829</v>
      </c>
      <c r="N49" s="148" t="e">
        <f>#REF!+#REF!</f>
        <v>#REF!</v>
      </c>
      <c r="O49" s="148">
        <f t="shared" ref="O49:O89" si="24">C49+J49</f>
        <v>17159038.834710002</v>
      </c>
      <c r="P49" s="148">
        <f t="shared" ref="P49:P66" si="25">E49+K49</f>
        <v>10337586.074979998</v>
      </c>
      <c r="Q49" s="148">
        <f t="shared" si="8"/>
        <v>-6821452.7597300038</v>
      </c>
      <c r="R49" s="173">
        <f>IFERROR(P49/O49,"")</f>
        <v>0.60245717575210034</v>
      </c>
      <c r="S49" s="26"/>
      <c r="T49" s="27"/>
    </row>
    <row r="50" spans="1:20" s="52" customFormat="1" ht="24" customHeight="1" x14ac:dyDescent="0.4">
      <c r="A50" s="67" t="s">
        <v>165</v>
      </c>
      <c r="B50" s="119" t="s">
        <v>133</v>
      </c>
      <c r="C50" s="147">
        <v>75522.8</v>
      </c>
      <c r="D50" s="147">
        <v>50348.800000000003</v>
      </c>
      <c r="E50" s="147">
        <v>50348.800000000003</v>
      </c>
      <c r="F50" s="147">
        <f t="shared" si="10"/>
        <v>0</v>
      </c>
      <c r="G50" s="209">
        <f>IFERROR(E50/D50,"")</f>
        <v>1</v>
      </c>
      <c r="H50" s="147">
        <f t="shared" si="23"/>
        <v>-25174</v>
      </c>
      <c r="I50" s="209">
        <f>IFERROR(E50/C50,"")</f>
        <v>0.66667019760919888</v>
      </c>
      <c r="J50" s="147">
        <v>0</v>
      </c>
      <c r="K50" s="147">
        <v>0</v>
      </c>
      <c r="L50" s="147">
        <f>K50-J50</f>
        <v>0</v>
      </c>
      <c r="M50" s="192" t="str">
        <f>IFERROR(K50/J50,"")</f>
        <v/>
      </c>
      <c r="N50" s="147" t="e">
        <f>#REF!+#REF!</f>
        <v>#REF!</v>
      </c>
      <c r="O50" s="147">
        <f>C50+J50</f>
        <v>75522.8</v>
      </c>
      <c r="P50" s="147">
        <f>E50+K50</f>
        <v>50348.800000000003</v>
      </c>
      <c r="Q50" s="147">
        <f t="shared" si="8"/>
        <v>-25174</v>
      </c>
      <c r="R50" s="209">
        <f>IFERROR(P50/O50,"")</f>
        <v>0.66667019760919888</v>
      </c>
      <c r="S50" s="51"/>
      <c r="T50" s="51"/>
    </row>
    <row r="51" spans="1:20" s="52" customFormat="1" ht="90.75" customHeight="1" x14ac:dyDescent="0.4">
      <c r="A51" s="67" t="s">
        <v>166</v>
      </c>
      <c r="B51" s="119" t="s">
        <v>167</v>
      </c>
      <c r="C51" s="147">
        <v>383925.88500000001</v>
      </c>
      <c r="D51" s="147">
        <v>357025.88500000001</v>
      </c>
      <c r="E51" s="147">
        <v>317480.91660000006</v>
      </c>
      <c r="F51" s="147">
        <f t="shared" si="10"/>
        <v>-39544.968399999954</v>
      </c>
      <c r="G51" s="210">
        <f>IFERROR(E51/D51,"")</f>
        <v>0.88923781142647418</v>
      </c>
      <c r="H51" s="147">
        <f t="shared" si="23"/>
        <v>-66444.968399999954</v>
      </c>
      <c r="I51" s="210">
        <f>IFERROR(E51/C51,"")</f>
        <v>0.82693282480810082</v>
      </c>
      <c r="J51" s="147">
        <v>12581.325000000001</v>
      </c>
      <c r="K51" s="147">
        <v>6911.3249999999998</v>
      </c>
      <c r="L51" s="147">
        <f>K51-J51</f>
        <v>-5670.0000000000009</v>
      </c>
      <c r="M51" s="194">
        <f>IFERROR(K51/J51,"")</f>
        <v>0.54933204571060679</v>
      </c>
      <c r="N51" s="147"/>
      <c r="O51" s="147">
        <f>C51+J51</f>
        <v>396507.21</v>
      </c>
      <c r="P51" s="147">
        <f>E51+K51</f>
        <v>324392.24160000007</v>
      </c>
      <c r="Q51" s="147">
        <f t="shared" si="8"/>
        <v>-72114.968399999954</v>
      </c>
      <c r="R51" s="210">
        <f>IFERROR(P51/O51,"")</f>
        <v>0.81812444621120517</v>
      </c>
      <c r="S51" s="51"/>
      <c r="T51" s="51"/>
    </row>
    <row r="52" spans="1:20" s="12" customFormat="1" ht="21" customHeight="1" x14ac:dyDescent="0.35">
      <c r="A52" s="68" t="s">
        <v>28</v>
      </c>
      <c r="B52" s="126" t="s">
        <v>134</v>
      </c>
      <c r="C52" s="149">
        <f>C49+C50+C51</f>
        <v>15017828.893010003</v>
      </c>
      <c r="D52" s="149">
        <f>D49+D50+D51</f>
        <v>11494152.79125</v>
      </c>
      <c r="E52" s="149">
        <f>E49+E50+E51</f>
        <v>9863310.6569599994</v>
      </c>
      <c r="F52" s="149">
        <f t="shared" si="10"/>
        <v>-1630842.1342900004</v>
      </c>
      <c r="G52" s="174">
        <f>IFERROR(E52/D52,"")</f>
        <v>0.85811549890554006</v>
      </c>
      <c r="H52" s="149">
        <f t="shared" si="23"/>
        <v>-5154518.2360500041</v>
      </c>
      <c r="I52" s="174">
        <f>IFERROR(E52/C52,"")</f>
        <v>0.65677340760959413</v>
      </c>
      <c r="J52" s="149">
        <f>J49+J50+J51</f>
        <v>2613239.9517000001</v>
      </c>
      <c r="K52" s="149">
        <f>K49+K50+K51</f>
        <v>849016.45961999998</v>
      </c>
      <c r="L52" s="149">
        <f>L49+L50+L51</f>
        <v>-1764223.49208</v>
      </c>
      <c r="M52" s="174">
        <f>IFERROR(K52/J52,"")</f>
        <v>0.32489035653526049</v>
      </c>
      <c r="N52" s="149" t="e">
        <f>#REF!+#REF!</f>
        <v>#REF!</v>
      </c>
      <c r="O52" s="149">
        <f t="shared" si="24"/>
        <v>17631068.844710004</v>
      </c>
      <c r="P52" s="149">
        <f t="shared" si="25"/>
        <v>10712327.11658</v>
      </c>
      <c r="Q52" s="149">
        <f t="shared" si="8"/>
        <v>-6918741.7281300034</v>
      </c>
      <c r="R52" s="174">
        <f>IFERROR(P52/O52,"")</f>
        <v>0.60758239962259064</v>
      </c>
    </row>
    <row r="53" spans="1:20" s="12" customFormat="1" ht="37.5" hidden="1" customHeight="1" x14ac:dyDescent="0.35">
      <c r="A53" s="69" t="s">
        <v>29</v>
      </c>
      <c r="B53" s="127" t="s">
        <v>30</v>
      </c>
      <c r="C53" s="150"/>
      <c r="D53" s="278"/>
      <c r="E53" s="278"/>
      <c r="F53" s="151">
        <f t="shared" si="10"/>
        <v>0</v>
      </c>
      <c r="G53" s="174" t="str">
        <f t="shared" ref="G53:G89" si="26">IFERROR(E53/D53,"")</f>
        <v/>
      </c>
      <c r="H53" s="151">
        <f t="shared" si="23"/>
        <v>0</v>
      </c>
      <c r="I53" s="174" t="str">
        <f t="shared" ref="I53:I89" si="27">IFERROR(E53/C53,"")</f>
        <v/>
      </c>
      <c r="J53" s="187"/>
      <c r="K53" s="187"/>
      <c r="L53" s="187" t="e">
        <f>K53-#REF!</f>
        <v>#REF!</v>
      </c>
      <c r="M53" s="174" t="str">
        <f t="shared" ref="M53:M89" si="28">IFERROR(K53/J53,"")</f>
        <v/>
      </c>
      <c r="N53" s="152"/>
      <c r="O53" s="151">
        <f t="shared" si="24"/>
        <v>0</v>
      </c>
      <c r="P53" s="151">
        <f t="shared" si="25"/>
        <v>0</v>
      </c>
      <c r="Q53" s="151">
        <f t="shared" si="8"/>
        <v>0</v>
      </c>
      <c r="R53" s="174" t="str">
        <f t="shared" ref="R53:R89" si="29">IFERROR(P53/O53,"")</f>
        <v/>
      </c>
    </row>
    <row r="54" spans="1:20" ht="20.25" hidden="1" customHeight="1" x14ac:dyDescent="0.4">
      <c r="A54" s="70"/>
      <c r="B54" s="128" t="s">
        <v>31</v>
      </c>
      <c r="C54" s="279"/>
      <c r="D54" s="279"/>
      <c r="E54" s="279"/>
      <c r="F54" s="153">
        <f t="shared" si="10"/>
        <v>0</v>
      </c>
      <c r="G54" s="174" t="str">
        <f t="shared" si="26"/>
        <v/>
      </c>
      <c r="H54" s="153">
        <f t="shared" si="23"/>
        <v>0</v>
      </c>
      <c r="I54" s="174" t="str">
        <f t="shared" si="27"/>
        <v/>
      </c>
      <c r="J54" s="181"/>
      <c r="K54" s="181"/>
      <c r="L54" s="181" t="e">
        <f>K54-#REF!</f>
        <v>#REF!</v>
      </c>
      <c r="M54" s="174" t="str">
        <f t="shared" si="28"/>
        <v/>
      </c>
      <c r="N54" s="154"/>
      <c r="O54" s="153">
        <f t="shared" si="24"/>
        <v>0</v>
      </c>
      <c r="P54" s="153">
        <f t="shared" si="25"/>
        <v>0</v>
      </c>
      <c r="Q54" s="153">
        <f t="shared" si="8"/>
        <v>0</v>
      </c>
      <c r="R54" s="174" t="str">
        <f t="shared" si="29"/>
        <v/>
      </c>
      <c r="S54" s="5"/>
      <c r="T54" s="5"/>
    </row>
    <row r="55" spans="1:20" ht="60.75" hidden="1" customHeight="1" x14ac:dyDescent="0.4">
      <c r="A55" s="71">
        <v>406</v>
      </c>
      <c r="B55" s="129" t="s">
        <v>32</v>
      </c>
      <c r="C55" s="279"/>
      <c r="D55" s="279"/>
      <c r="E55" s="279"/>
      <c r="F55" s="153">
        <f t="shared" si="10"/>
        <v>0</v>
      </c>
      <c r="G55" s="174" t="str">
        <f t="shared" si="26"/>
        <v/>
      </c>
      <c r="H55" s="153">
        <f t="shared" si="23"/>
        <v>0</v>
      </c>
      <c r="I55" s="174" t="str">
        <f t="shared" si="27"/>
        <v/>
      </c>
      <c r="J55" s="181"/>
      <c r="K55" s="181"/>
      <c r="L55" s="181" t="e">
        <f>K55-#REF!</f>
        <v>#REF!</v>
      </c>
      <c r="M55" s="174" t="str">
        <f t="shared" si="28"/>
        <v/>
      </c>
      <c r="N55" s="154"/>
      <c r="O55" s="153">
        <f t="shared" si="24"/>
        <v>0</v>
      </c>
      <c r="P55" s="153">
        <f t="shared" si="25"/>
        <v>0</v>
      </c>
      <c r="Q55" s="153">
        <f t="shared" si="8"/>
        <v>0</v>
      </c>
      <c r="R55" s="174" t="str">
        <f t="shared" si="29"/>
        <v/>
      </c>
      <c r="S55" s="5"/>
      <c r="T55" s="5"/>
    </row>
    <row r="56" spans="1:20" ht="20.25" hidden="1" customHeight="1" x14ac:dyDescent="0.4">
      <c r="A56" s="71">
        <v>406.1</v>
      </c>
      <c r="B56" s="130" t="s">
        <v>33</v>
      </c>
      <c r="C56" s="280"/>
      <c r="D56" s="280"/>
      <c r="E56" s="280"/>
      <c r="F56" s="155">
        <f t="shared" si="10"/>
        <v>0</v>
      </c>
      <c r="G56" s="174" t="str">
        <f t="shared" si="26"/>
        <v/>
      </c>
      <c r="H56" s="155">
        <f t="shared" si="23"/>
        <v>0</v>
      </c>
      <c r="I56" s="174" t="str">
        <f t="shared" si="27"/>
        <v/>
      </c>
      <c r="J56" s="186"/>
      <c r="K56" s="186"/>
      <c r="L56" s="186" t="e">
        <f>K56-#REF!</f>
        <v>#REF!</v>
      </c>
      <c r="M56" s="174" t="str">
        <f t="shared" si="28"/>
        <v/>
      </c>
      <c r="N56" s="154"/>
      <c r="O56" s="155">
        <f t="shared" si="24"/>
        <v>0</v>
      </c>
      <c r="P56" s="155">
        <f t="shared" si="25"/>
        <v>0</v>
      </c>
      <c r="Q56" s="155">
        <f t="shared" si="8"/>
        <v>0</v>
      </c>
      <c r="R56" s="174" t="str">
        <f t="shared" si="29"/>
        <v/>
      </c>
      <c r="S56" s="5"/>
      <c r="T56" s="5"/>
    </row>
    <row r="57" spans="1:20" ht="20.25" hidden="1" customHeight="1" x14ac:dyDescent="0.4">
      <c r="A57" s="71">
        <v>406.2</v>
      </c>
      <c r="B57" s="130" t="s">
        <v>34</v>
      </c>
      <c r="C57" s="280"/>
      <c r="D57" s="280"/>
      <c r="E57" s="280"/>
      <c r="F57" s="155">
        <f t="shared" si="10"/>
        <v>0</v>
      </c>
      <c r="G57" s="174" t="str">
        <f t="shared" si="26"/>
        <v/>
      </c>
      <c r="H57" s="155">
        <f t="shared" si="23"/>
        <v>0</v>
      </c>
      <c r="I57" s="174" t="str">
        <f t="shared" si="27"/>
        <v/>
      </c>
      <c r="J57" s="186"/>
      <c r="K57" s="186"/>
      <c r="L57" s="186" t="e">
        <f>K57-#REF!</f>
        <v>#REF!</v>
      </c>
      <c r="M57" s="174" t="str">
        <f t="shared" si="28"/>
        <v/>
      </c>
      <c r="N57" s="154"/>
      <c r="O57" s="155">
        <f t="shared" si="24"/>
        <v>0</v>
      </c>
      <c r="P57" s="155">
        <f t="shared" si="25"/>
        <v>0</v>
      </c>
      <c r="Q57" s="155">
        <f t="shared" si="8"/>
        <v>0</v>
      </c>
      <c r="R57" s="174" t="str">
        <f t="shared" si="29"/>
        <v/>
      </c>
      <c r="S57" s="5"/>
      <c r="T57" s="5"/>
    </row>
    <row r="58" spans="1:20" ht="60.75" hidden="1" customHeight="1" x14ac:dyDescent="0.4">
      <c r="A58" s="71">
        <v>201</v>
      </c>
      <c r="B58" s="129" t="s">
        <v>35</v>
      </c>
      <c r="C58" s="279"/>
      <c r="D58" s="279"/>
      <c r="E58" s="279"/>
      <c r="F58" s="153">
        <f t="shared" si="10"/>
        <v>0</v>
      </c>
      <c r="G58" s="174" t="str">
        <f t="shared" si="26"/>
        <v/>
      </c>
      <c r="H58" s="153">
        <f t="shared" si="23"/>
        <v>0</v>
      </c>
      <c r="I58" s="174" t="str">
        <f t="shared" si="27"/>
        <v/>
      </c>
      <c r="J58" s="181"/>
      <c r="K58" s="181"/>
      <c r="L58" s="181" t="e">
        <f>K58-#REF!</f>
        <v>#REF!</v>
      </c>
      <c r="M58" s="174" t="str">
        <f t="shared" si="28"/>
        <v/>
      </c>
      <c r="N58" s="154"/>
      <c r="O58" s="153">
        <f t="shared" si="24"/>
        <v>0</v>
      </c>
      <c r="P58" s="153">
        <f t="shared" si="25"/>
        <v>0</v>
      </c>
      <c r="Q58" s="153">
        <f t="shared" si="8"/>
        <v>0</v>
      </c>
      <c r="R58" s="174" t="str">
        <f t="shared" si="29"/>
        <v/>
      </c>
      <c r="S58" s="5"/>
      <c r="T58" s="5"/>
    </row>
    <row r="59" spans="1:20" ht="20.25" hidden="1" customHeight="1" x14ac:dyDescent="0.4">
      <c r="A59" s="70">
        <v>201.01</v>
      </c>
      <c r="B59" s="131" t="s">
        <v>36</v>
      </c>
      <c r="C59" s="279"/>
      <c r="D59" s="279"/>
      <c r="E59" s="279"/>
      <c r="F59" s="153">
        <f t="shared" si="10"/>
        <v>0</v>
      </c>
      <c r="G59" s="174" t="str">
        <f t="shared" si="26"/>
        <v/>
      </c>
      <c r="H59" s="153">
        <f t="shared" si="23"/>
        <v>0</v>
      </c>
      <c r="I59" s="174" t="str">
        <f t="shared" si="27"/>
        <v/>
      </c>
      <c r="J59" s="181"/>
      <c r="K59" s="181"/>
      <c r="L59" s="181" t="e">
        <f>K59-#REF!</f>
        <v>#REF!</v>
      </c>
      <c r="M59" s="174" t="str">
        <f t="shared" si="28"/>
        <v/>
      </c>
      <c r="N59" s="154"/>
      <c r="O59" s="153">
        <f t="shared" si="24"/>
        <v>0</v>
      </c>
      <c r="P59" s="153">
        <f t="shared" si="25"/>
        <v>0</v>
      </c>
      <c r="Q59" s="153">
        <f t="shared" si="8"/>
        <v>0</v>
      </c>
      <c r="R59" s="174" t="str">
        <f t="shared" si="29"/>
        <v/>
      </c>
      <c r="S59" s="5"/>
      <c r="T59" s="5"/>
    </row>
    <row r="60" spans="1:20" ht="15" hidden="1" customHeight="1" x14ac:dyDescent="0.4">
      <c r="A60" s="70">
        <v>201.011</v>
      </c>
      <c r="B60" s="132" t="s">
        <v>37</v>
      </c>
      <c r="C60" s="280"/>
      <c r="D60" s="280"/>
      <c r="E60" s="280"/>
      <c r="F60" s="155">
        <f t="shared" si="10"/>
        <v>0</v>
      </c>
      <c r="G60" s="174" t="str">
        <f t="shared" si="26"/>
        <v/>
      </c>
      <c r="H60" s="155">
        <f t="shared" si="23"/>
        <v>0</v>
      </c>
      <c r="I60" s="174" t="str">
        <f t="shared" si="27"/>
        <v/>
      </c>
      <c r="J60" s="186"/>
      <c r="K60" s="186"/>
      <c r="L60" s="186" t="e">
        <f>K60-#REF!</f>
        <v>#REF!</v>
      </c>
      <c r="M60" s="174" t="str">
        <f t="shared" si="28"/>
        <v/>
      </c>
      <c r="N60" s="154"/>
      <c r="O60" s="155">
        <f t="shared" si="24"/>
        <v>0</v>
      </c>
      <c r="P60" s="155">
        <f t="shared" si="25"/>
        <v>0</v>
      </c>
      <c r="Q60" s="155">
        <f t="shared" si="8"/>
        <v>0</v>
      </c>
      <c r="R60" s="174" t="str">
        <f t="shared" si="29"/>
        <v/>
      </c>
      <c r="S60" s="5"/>
      <c r="T60" s="5"/>
    </row>
    <row r="61" spans="1:20" ht="20.25" hidden="1" customHeight="1" x14ac:dyDescent="0.4">
      <c r="A61" s="70">
        <v>201.012</v>
      </c>
      <c r="B61" s="132" t="s">
        <v>38</v>
      </c>
      <c r="C61" s="280"/>
      <c r="D61" s="280"/>
      <c r="E61" s="280"/>
      <c r="F61" s="155">
        <f t="shared" si="10"/>
        <v>0</v>
      </c>
      <c r="G61" s="174" t="str">
        <f t="shared" si="26"/>
        <v/>
      </c>
      <c r="H61" s="155">
        <f t="shared" si="23"/>
        <v>0</v>
      </c>
      <c r="I61" s="174" t="str">
        <f t="shared" si="27"/>
        <v/>
      </c>
      <c r="J61" s="186"/>
      <c r="K61" s="186"/>
      <c r="L61" s="186" t="e">
        <f>K61-#REF!</f>
        <v>#REF!</v>
      </c>
      <c r="M61" s="174" t="str">
        <f t="shared" si="28"/>
        <v/>
      </c>
      <c r="N61" s="154"/>
      <c r="O61" s="155">
        <f t="shared" si="24"/>
        <v>0</v>
      </c>
      <c r="P61" s="155">
        <f t="shared" si="25"/>
        <v>0</v>
      </c>
      <c r="Q61" s="155">
        <f t="shared" si="8"/>
        <v>0</v>
      </c>
      <c r="R61" s="174" t="str">
        <f t="shared" si="29"/>
        <v/>
      </c>
      <c r="S61" s="5"/>
      <c r="T61" s="5"/>
    </row>
    <row r="62" spans="1:20" ht="20.25" hidden="1" customHeight="1" x14ac:dyDescent="0.4">
      <c r="A62" s="70">
        <v>201.02</v>
      </c>
      <c r="B62" s="133" t="s">
        <v>39</v>
      </c>
      <c r="C62" s="279"/>
      <c r="D62" s="279"/>
      <c r="E62" s="279"/>
      <c r="F62" s="153">
        <f t="shared" si="10"/>
        <v>0</v>
      </c>
      <c r="G62" s="174" t="str">
        <f t="shared" si="26"/>
        <v/>
      </c>
      <c r="H62" s="153">
        <f t="shared" si="23"/>
        <v>0</v>
      </c>
      <c r="I62" s="174" t="str">
        <f t="shared" si="27"/>
        <v/>
      </c>
      <c r="J62" s="181"/>
      <c r="K62" s="181"/>
      <c r="L62" s="181" t="e">
        <f>K62-#REF!</f>
        <v>#REF!</v>
      </c>
      <c r="M62" s="174" t="str">
        <f t="shared" si="28"/>
        <v/>
      </c>
      <c r="N62" s="154"/>
      <c r="O62" s="153">
        <f t="shared" si="24"/>
        <v>0</v>
      </c>
      <c r="P62" s="153">
        <f t="shared" si="25"/>
        <v>0</v>
      </c>
      <c r="Q62" s="153">
        <f t="shared" si="8"/>
        <v>0</v>
      </c>
      <c r="R62" s="174" t="str">
        <f t="shared" si="29"/>
        <v/>
      </c>
      <c r="S62" s="5"/>
      <c r="T62" s="5"/>
    </row>
    <row r="63" spans="1:20" ht="20.25" hidden="1" customHeight="1" x14ac:dyDescent="0.4">
      <c r="A63" s="70">
        <v>201.02099999999999</v>
      </c>
      <c r="B63" s="132" t="s">
        <v>37</v>
      </c>
      <c r="C63" s="280"/>
      <c r="D63" s="280"/>
      <c r="E63" s="280"/>
      <c r="F63" s="155">
        <f t="shared" si="10"/>
        <v>0</v>
      </c>
      <c r="G63" s="174" t="str">
        <f t="shared" si="26"/>
        <v/>
      </c>
      <c r="H63" s="155">
        <f t="shared" si="23"/>
        <v>0</v>
      </c>
      <c r="I63" s="174" t="str">
        <f t="shared" si="27"/>
        <v/>
      </c>
      <c r="J63" s="186"/>
      <c r="K63" s="186"/>
      <c r="L63" s="186" t="e">
        <f>K63-#REF!</f>
        <v>#REF!</v>
      </c>
      <c r="M63" s="174" t="str">
        <f t="shared" si="28"/>
        <v/>
      </c>
      <c r="N63" s="154"/>
      <c r="O63" s="155">
        <f t="shared" si="24"/>
        <v>0</v>
      </c>
      <c r="P63" s="155">
        <f t="shared" si="25"/>
        <v>0</v>
      </c>
      <c r="Q63" s="155">
        <f t="shared" si="8"/>
        <v>0</v>
      </c>
      <c r="R63" s="174" t="str">
        <f t="shared" si="29"/>
        <v/>
      </c>
      <c r="S63" s="5"/>
      <c r="T63" s="5"/>
    </row>
    <row r="64" spans="1:20" ht="20.25" hidden="1" customHeight="1" x14ac:dyDescent="0.4">
      <c r="A64" s="70">
        <v>201.02199999999999</v>
      </c>
      <c r="B64" s="132" t="s">
        <v>38</v>
      </c>
      <c r="C64" s="280"/>
      <c r="D64" s="280"/>
      <c r="E64" s="280"/>
      <c r="F64" s="155">
        <f t="shared" si="10"/>
        <v>0</v>
      </c>
      <c r="G64" s="174" t="str">
        <f t="shared" si="26"/>
        <v/>
      </c>
      <c r="H64" s="155">
        <f t="shared" si="23"/>
        <v>0</v>
      </c>
      <c r="I64" s="174" t="str">
        <f t="shared" si="27"/>
        <v/>
      </c>
      <c r="J64" s="186"/>
      <c r="K64" s="186"/>
      <c r="L64" s="186" t="e">
        <f>K64-#REF!</f>
        <v>#REF!</v>
      </c>
      <c r="M64" s="174" t="str">
        <f t="shared" si="28"/>
        <v/>
      </c>
      <c r="N64" s="154"/>
      <c r="O64" s="155">
        <f t="shared" si="24"/>
        <v>0</v>
      </c>
      <c r="P64" s="155">
        <f t="shared" si="25"/>
        <v>0</v>
      </c>
      <c r="Q64" s="155">
        <f t="shared" si="8"/>
        <v>0</v>
      </c>
      <c r="R64" s="174" t="str">
        <f t="shared" si="29"/>
        <v/>
      </c>
      <c r="S64" s="5"/>
      <c r="T64" s="5"/>
    </row>
    <row r="65" spans="1:20" ht="40.5" hidden="1" customHeight="1" x14ac:dyDescent="0.4">
      <c r="A65" s="70">
        <v>201.03</v>
      </c>
      <c r="B65" s="133" t="s">
        <v>40</v>
      </c>
      <c r="C65" s="279"/>
      <c r="D65" s="279"/>
      <c r="E65" s="279"/>
      <c r="F65" s="153">
        <f t="shared" si="10"/>
        <v>0</v>
      </c>
      <c r="G65" s="174" t="str">
        <f t="shared" si="26"/>
        <v/>
      </c>
      <c r="H65" s="153">
        <f t="shared" si="23"/>
        <v>0</v>
      </c>
      <c r="I65" s="174" t="str">
        <f t="shared" si="27"/>
        <v/>
      </c>
      <c r="J65" s="181"/>
      <c r="K65" s="181"/>
      <c r="L65" s="181" t="e">
        <f>K65-#REF!</f>
        <v>#REF!</v>
      </c>
      <c r="M65" s="174" t="str">
        <f t="shared" si="28"/>
        <v/>
      </c>
      <c r="N65" s="154"/>
      <c r="O65" s="153">
        <f t="shared" si="24"/>
        <v>0</v>
      </c>
      <c r="P65" s="153">
        <f t="shared" si="25"/>
        <v>0</v>
      </c>
      <c r="Q65" s="153">
        <f t="shared" si="8"/>
        <v>0</v>
      </c>
      <c r="R65" s="174" t="str">
        <f t="shared" si="29"/>
        <v/>
      </c>
      <c r="S65" s="5"/>
      <c r="T65" s="5"/>
    </row>
    <row r="66" spans="1:20" ht="20.25" hidden="1" customHeight="1" x14ac:dyDescent="0.4">
      <c r="A66" s="70">
        <v>201.03100000000001</v>
      </c>
      <c r="B66" s="132" t="s">
        <v>37</v>
      </c>
      <c r="C66" s="280"/>
      <c r="D66" s="280"/>
      <c r="E66" s="280"/>
      <c r="F66" s="155">
        <f t="shared" si="10"/>
        <v>0</v>
      </c>
      <c r="G66" s="174" t="str">
        <f t="shared" si="26"/>
        <v/>
      </c>
      <c r="H66" s="155">
        <f t="shared" si="23"/>
        <v>0</v>
      </c>
      <c r="I66" s="174" t="str">
        <f t="shared" si="27"/>
        <v/>
      </c>
      <c r="J66" s="186"/>
      <c r="K66" s="186"/>
      <c r="L66" s="186" t="e">
        <f>K66-#REF!</f>
        <v>#REF!</v>
      </c>
      <c r="M66" s="174" t="str">
        <f t="shared" si="28"/>
        <v/>
      </c>
      <c r="N66" s="154"/>
      <c r="O66" s="155">
        <f t="shared" si="24"/>
        <v>0</v>
      </c>
      <c r="P66" s="155">
        <f t="shared" si="25"/>
        <v>0</v>
      </c>
      <c r="Q66" s="155">
        <f t="shared" si="8"/>
        <v>0</v>
      </c>
      <c r="R66" s="174" t="str">
        <f t="shared" si="29"/>
        <v/>
      </c>
      <c r="S66" s="5"/>
      <c r="T66" s="5"/>
    </row>
    <row r="67" spans="1:20" ht="20.25" hidden="1" customHeight="1" x14ac:dyDescent="0.4">
      <c r="A67" s="70">
        <v>201.03200000000001</v>
      </c>
      <c r="B67" s="132" t="s">
        <v>38</v>
      </c>
      <c r="C67" s="280"/>
      <c r="D67" s="280"/>
      <c r="E67" s="280"/>
      <c r="F67" s="155">
        <f t="shared" si="10"/>
        <v>0</v>
      </c>
      <c r="G67" s="174" t="str">
        <f t="shared" si="26"/>
        <v/>
      </c>
      <c r="H67" s="155">
        <f t="shared" si="23"/>
        <v>0</v>
      </c>
      <c r="I67" s="174" t="str">
        <f t="shared" si="27"/>
        <v/>
      </c>
      <c r="J67" s="186"/>
      <c r="K67" s="186"/>
      <c r="L67" s="186" t="e">
        <f>K67-#REF!</f>
        <v>#REF!</v>
      </c>
      <c r="M67" s="174" t="str">
        <f t="shared" si="28"/>
        <v/>
      </c>
      <c r="N67" s="154"/>
      <c r="O67" s="155">
        <f t="shared" si="24"/>
        <v>0</v>
      </c>
      <c r="P67" s="155">
        <f t="shared" ref="P67:P89" si="30">E67+K67</f>
        <v>0</v>
      </c>
      <c r="Q67" s="155">
        <f t="shared" ref="Q67:Q89" si="31">P67-O67</f>
        <v>0</v>
      </c>
      <c r="R67" s="174" t="str">
        <f t="shared" si="29"/>
        <v/>
      </c>
      <c r="S67" s="5"/>
      <c r="T67" s="5"/>
    </row>
    <row r="68" spans="1:20" ht="40.5" hidden="1" customHeight="1" x14ac:dyDescent="0.4">
      <c r="A68" s="71">
        <v>202</v>
      </c>
      <c r="B68" s="129" t="s">
        <v>41</v>
      </c>
      <c r="C68" s="279"/>
      <c r="D68" s="279"/>
      <c r="E68" s="279"/>
      <c r="F68" s="153">
        <f t="shared" si="10"/>
        <v>0</v>
      </c>
      <c r="G68" s="174" t="str">
        <f t="shared" si="26"/>
        <v/>
      </c>
      <c r="H68" s="153">
        <f t="shared" si="23"/>
        <v>0</v>
      </c>
      <c r="I68" s="174" t="str">
        <f t="shared" si="27"/>
        <v/>
      </c>
      <c r="J68" s="181"/>
      <c r="K68" s="181"/>
      <c r="L68" s="181" t="e">
        <f>K68-#REF!</f>
        <v>#REF!</v>
      </c>
      <c r="M68" s="174" t="str">
        <f t="shared" si="28"/>
        <v/>
      </c>
      <c r="N68" s="154"/>
      <c r="O68" s="153">
        <f t="shared" si="24"/>
        <v>0</v>
      </c>
      <c r="P68" s="153">
        <f t="shared" si="30"/>
        <v>0</v>
      </c>
      <c r="Q68" s="153">
        <f t="shared" si="31"/>
        <v>0</v>
      </c>
      <c r="R68" s="174" t="str">
        <f t="shared" si="29"/>
        <v/>
      </c>
      <c r="S68" s="5"/>
      <c r="T68" s="5"/>
    </row>
    <row r="69" spans="1:20" ht="40.5" hidden="1" customHeight="1" x14ac:dyDescent="0.4">
      <c r="A69" s="70">
        <v>202.01</v>
      </c>
      <c r="B69" s="133" t="s">
        <v>42</v>
      </c>
      <c r="C69" s="279"/>
      <c r="D69" s="279"/>
      <c r="E69" s="279"/>
      <c r="F69" s="153">
        <f t="shared" si="10"/>
        <v>0</v>
      </c>
      <c r="G69" s="174" t="str">
        <f t="shared" si="26"/>
        <v/>
      </c>
      <c r="H69" s="153">
        <f t="shared" si="23"/>
        <v>0</v>
      </c>
      <c r="I69" s="174" t="str">
        <f t="shared" si="27"/>
        <v/>
      </c>
      <c r="J69" s="181"/>
      <c r="K69" s="181"/>
      <c r="L69" s="181" t="e">
        <f>K69-#REF!</f>
        <v>#REF!</v>
      </c>
      <c r="M69" s="174" t="str">
        <f t="shared" si="28"/>
        <v/>
      </c>
      <c r="N69" s="154"/>
      <c r="O69" s="153">
        <f t="shared" si="24"/>
        <v>0</v>
      </c>
      <c r="P69" s="153">
        <f t="shared" si="30"/>
        <v>0</v>
      </c>
      <c r="Q69" s="153">
        <f t="shared" si="31"/>
        <v>0</v>
      </c>
      <c r="R69" s="174" t="str">
        <f t="shared" si="29"/>
        <v/>
      </c>
      <c r="S69" s="5"/>
      <c r="T69" s="5"/>
    </row>
    <row r="70" spans="1:20" ht="21" hidden="1" x14ac:dyDescent="0.4">
      <c r="A70" s="70">
        <v>202.011</v>
      </c>
      <c r="B70" s="132" t="s">
        <v>37</v>
      </c>
      <c r="C70" s="280"/>
      <c r="D70" s="280"/>
      <c r="E70" s="280"/>
      <c r="F70" s="155">
        <f t="shared" si="10"/>
        <v>0</v>
      </c>
      <c r="G70" s="174" t="str">
        <f t="shared" si="26"/>
        <v/>
      </c>
      <c r="H70" s="155">
        <f t="shared" si="23"/>
        <v>0</v>
      </c>
      <c r="I70" s="174" t="str">
        <f t="shared" si="27"/>
        <v/>
      </c>
      <c r="J70" s="186"/>
      <c r="K70" s="186"/>
      <c r="L70" s="186" t="e">
        <f>K70-#REF!</f>
        <v>#REF!</v>
      </c>
      <c r="M70" s="174" t="str">
        <f t="shared" si="28"/>
        <v/>
      </c>
      <c r="N70" s="154"/>
      <c r="O70" s="155">
        <f t="shared" si="24"/>
        <v>0</v>
      </c>
      <c r="P70" s="155">
        <f t="shared" si="30"/>
        <v>0</v>
      </c>
      <c r="Q70" s="155">
        <f t="shared" si="31"/>
        <v>0</v>
      </c>
      <c r="R70" s="174" t="str">
        <f t="shared" si="29"/>
        <v/>
      </c>
      <c r="S70" s="5"/>
      <c r="T70" s="5"/>
    </row>
    <row r="71" spans="1:20" ht="21" hidden="1" x14ac:dyDescent="0.4">
      <c r="A71" s="70">
        <v>202.012</v>
      </c>
      <c r="B71" s="132" t="s">
        <v>38</v>
      </c>
      <c r="C71" s="280"/>
      <c r="D71" s="280"/>
      <c r="E71" s="280"/>
      <c r="F71" s="155">
        <f t="shared" si="10"/>
        <v>0</v>
      </c>
      <c r="G71" s="174" t="str">
        <f t="shared" si="26"/>
        <v/>
      </c>
      <c r="H71" s="155">
        <f t="shared" si="23"/>
        <v>0</v>
      </c>
      <c r="I71" s="174" t="str">
        <f t="shared" si="27"/>
        <v/>
      </c>
      <c r="J71" s="186"/>
      <c r="K71" s="186"/>
      <c r="L71" s="186" t="e">
        <f>K71-#REF!</f>
        <v>#REF!</v>
      </c>
      <c r="M71" s="174" t="str">
        <f t="shared" si="28"/>
        <v/>
      </c>
      <c r="N71" s="154"/>
      <c r="O71" s="155">
        <f t="shared" si="24"/>
        <v>0</v>
      </c>
      <c r="P71" s="155">
        <f t="shared" si="30"/>
        <v>0</v>
      </c>
      <c r="Q71" s="155">
        <f t="shared" si="31"/>
        <v>0</v>
      </c>
      <c r="R71" s="174" t="str">
        <f t="shared" si="29"/>
        <v/>
      </c>
      <c r="S71" s="5"/>
      <c r="T71" s="5"/>
    </row>
    <row r="72" spans="1:20" ht="19.5" hidden="1" customHeight="1" x14ac:dyDescent="0.4">
      <c r="A72" s="70">
        <v>202.01300000000001</v>
      </c>
      <c r="B72" s="132" t="s">
        <v>43</v>
      </c>
      <c r="C72" s="280"/>
      <c r="D72" s="280"/>
      <c r="E72" s="280"/>
      <c r="F72" s="155">
        <f t="shared" si="10"/>
        <v>0</v>
      </c>
      <c r="G72" s="174" t="str">
        <f t="shared" si="26"/>
        <v/>
      </c>
      <c r="H72" s="155">
        <f t="shared" si="23"/>
        <v>0</v>
      </c>
      <c r="I72" s="174" t="str">
        <f t="shared" si="27"/>
        <v/>
      </c>
      <c r="J72" s="186"/>
      <c r="K72" s="186"/>
      <c r="L72" s="186" t="e">
        <f>K72-#REF!</f>
        <v>#REF!</v>
      </c>
      <c r="M72" s="174" t="str">
        <f t="shared" si="28"/>
        <v/>
      </c>
      <c r="N72" s="154"/>
      <c r="O72" s="155">
        <f t="shared" si="24"/>
        <v>0</v>
      </c>
      <c r="P72" s="155">
        <f t="shared" si="30"/>
        <v>0</v>
      </c>
      <c r="Q72" s="155">
        <f t="shared" si="31"/>
        <v>0</v>
      </c>
      <c r="R72" s="174" t="str">
        <f t="shared" si="29"/>
        <v/>
      </c>
      <c r="S72" s="5"/>
      <c r="T72" s="5"/>
    </row>
    <row r="73" spans="1:20" ht="21" hidden="1" x14ac:dyDescent="0.4">
      <c r="A73" s="70">
        <v>202.01400000000001</v>
      </c>
      <c r="B73" s="132" t="s">
        <v>44</v>
      </c>
      <c r="C73" s="280"/>
      <c r="D73" s="280"/>
      <c r="E73" s="280"/>
      <c r="F73" s="155">
        <f t="shared" si="10"/>
        <v>0</v>
      </c>
      <c r="G73" s="174" t="str">
        <f t="shared" si="26"/>
        <v/>
      </c>
      <c r="H73" s="155">
        <f t="shared" si="23"/>
        <v>0</v>
      </c>
      <c r="I73" s="174" t="str">
        <f t="shared" si="27"/>
        <v/>
      </c>
      <c r="J73" s="186"/>
      <c r="K73" s="186"/>
      <c r="L73" s="186" t="e">
        <f>K73-#REF!</f>
        <v>#REF!</v>
      </c>
      <c r="M73" s="174" t="str">
        <f t="shared" si="28"/>
        <v/>
      </c>
      <c r="N73" s="154"/>
      <c r="O73" s="155">
        <f t="shared" si="24"/>
        <v>0</v>
      </c>
      <c r="P73" s="155">
        <f t="shared" si="30"/>
        <v>0</v>
      </c>
      <c r="Q73" s="155">
        <f t="shared" si="31"/>
        <v>0</v>
      </c>
      <c r="R73" s="174" t="str">
        <f t="shared" si="29"/>
        <v/>
      </c>
      <c r="S73" s="5"/>
      <c r="T73" s="5"/>
    </row>
    <row r="74" spans="1:20" ht="40.799999999999997" hidden="1" x14ac:dyDescent="0.4">
      <c r="A74" s="71">
        <v>203</v>
      </c>
      <c r="B74" s="129" t="s">
        <v>45</v>
      </c>
      <c r="C74" s="279"/>
      <c r="D74" s="279"/>
      <c r="E74" s="279"/>
      <c r="F74" s="153">
        <f t="shared" si="10"/>
        <v>0</v>
      </c>
      <c r="G74" s="174" t="str">
        <f t="shared" si="26"/>
        <v/>
      </c>
      <c r="H74" s="153">
        <f t="shared" si="23"/>
        <v>0</v>
      </c>
      <c r="I74" s="174" t="str">
        <f t="shared" si="27"/>
        <v/>
      </c>
      <c r="J74" s="181"/>
      <c r="K74" s="181"/>
      <c r="L74" s="181" t="e">
        <f>K74-#REF!</f>
        <v>#REF!</v>
      </c>
      <c r="M74" s="174" t="str">
        <f t="shared" si="28"/>
        <v/>
      </c>
      <c r="N74" s="154"/>
      <c r="O74" s="153">
        <f t="shared" si="24"/>
        <v>0</v>
      </c>
      <c r="P74" s="153">
        <f t="shared" si="30"/>
        <v>0</v>
      </c>
      <c r="Q74" s="153">
        <f t="shared" si="31"/>
        <v>0</v>
      </c>
      <c r="R74" s="174" t="str">
        <f t="shared" si="29"/>
        <v/>
      </c>
      <c r="S74" s="5"/>
      <c r="T74" s="5"/>
    </row>
    <row r="75" spans="1:20" ht="15.75" hidden="1" customHeight="1" x14ac:dyDescent="0.4">
      <c r="A75" s="70">
        <v>203.01</v>
      </c>
      <c r="B75" s="133" t="s">
        <v>46</v>
      </c>
      <c r="C75" s="279"/>
      <c r="D75" s="279"/>
      <c r="E75" s="279"/>
      <c r="F75" s="153">
        <f t="shared" si="10"/>
        <v>0</v>
      </c>
      <c r="G75" s="174" t="str">
        <f t="shared" si="26"/>
        <v/>
      </c>
      <c r="H75" s="153">
        <f t="shared" si="23"/>
        <v>0</v>
      </c>
      <c r="I75" s="174" t="str">
        <f t="shared" si="27"/>
        <v/>
      </c>
      <c r="J75" s="181"/>
      <c r="K75" s="181"/>
      <c r="L75" s="181" t="e">
        <f>K75-#REF!</f>
        <v>#REF!</v>
      </c>
      <c r="M75" s="174" t="str">
        <f t="shared" si="28"/>
        <v/>
      </c>
      <c r="N75" s="154"/>
      <c r="O75" s="153">
        <f t="shared" si="24"/>
        <v>0</v>
      </c>
      <c r="P75" s="153">
        <f t="shared" si="30"/>
        <v>0</v>
      </c>
      <c r="Q75" s="153">
        <f t="shared" si="31"/>
        <v>0</v>
      </c>
      <c r="R75" s="174" t="str">
        <f t="shared" si="29"/>
        <v/>
      </c>
      <c r="S75" s="5"/>
      <c r="T75" s="5"/>
    </row>
    <row r="76" spans="1:20" ht="21" hidden="1" x14ac:dyDescent="0.4">
      <c r="A76" s="70">
        <v>203.011</v>
      </c>
      <c r="B76" s="132" t="s">
        <v>47</v>
      </c>
      <c r="C76" s="280"/>
      <c r="D76" s="280"/>
      <c r="E76" s="280"/>
      <c r="F76" s="155">
        <f t="shared" si="10"/>
        <v>0</v>
      </c>
      <c r="G76" s="174" t="str">
        <f t="shared" si="26"/>
        <v/>
      </c>
      <c r="H76" s="155">
        <f t="shared" si="23"/>
        <v>0</v>
      </c>
      <c r="I76" s="174" t="str">
        <f t="shared" si="27"/>
        <v/>
      </c>
      <c r="J76" s="186"/>
      <c r="K76" s="186"/>
      <c r="L76" s="186" t="e">
        <f>K76-#REF!</f>
        <v>#REF!</v>
      </c>
      <c r="M76" s="174" t="str">
        <f t="shared" si="28"/>
        <v/>
      </c>
      <c r="N76" s="154"/>
      <c r="O76" s="155">
        <f t="shared" si="24"/>
        <v>0</v>
      </c>
      <c r="P76" s="155">
        <f t="shared" si="30"/>
        <v>0</v>
      </c>
      <c r="Q76" s="155">
        <f t="shared" si="31"/>
        <v>0</v>
      </c>
      <c r="R76" s="174" t="str">
        <f t="shared" si="29"/>
        <v/>
      </c>
      <c r="S76" s="5"/>
      <c r="T76" s="5"/>
    </row>
    <row r="77" spans="1:20" ht="21" hidden="1" x14ac:dyDescent="0.4">
      <c r="A77" s="70">
        <v>203.012</v>
      </c>
      <c r="B77" s="132" t="s">
        <v>48</v>
      </c>
      <c r="C77" s="280"/>
      <c r="D77" s="280"/>
      <c r="E77" s="280"/>
      <c r="F77" s="155">
        <f t="shared" si="10"/>
        <v>0</v>
      </c>
      <c r="G77" s="174" t="str">
        <f t="shared" si="26"/>
        <v/>
      </c>
      <c r="H77" s="155">
        <f t="shared" si="23"/>
        <v>0</v>
      </c>
      <c r="I77" s="174" t="str">
        <f t="shared" si="27"/>
        <v/>
      </c>
      <c r="J77" s="186"/>
      <c r="K77" s="186"/>
      <c r="L77" s="186" t="e">
        <f>K77-#REF!</f>
        <v>#REF!</v>
      </c>
      <c r="M77" s="174" t="str">
        <f t="shared" si="28"/>
        <v/>
      </c>
      <c r="N77" s="154"/>
      <c r="O77" s="155">
        <f t="shared" si="24"/>
        <v>0</v>
      </c>
      <c r="P77" s="155">
        <f t="shared" si="30"/>
        <v>0</v>
      </c>
      <c r="Q77" s="155">
        <f t="shared" si="31"/>
        <v>0</v>
      </c>
      <c r="R77" s="174" t="str">
        <f t="shared" si="29"/>
        <v/>
      </c>
      <c r="S77" s="5"/>
      <c r="T77" s="5"/>
    </row>
    <row r="78" spans="1:20" ht="15.75" hidden="1" customHeight="1" x14ac:dyDescent="0.4">
      <c r="A78" s="70">
        <v>203.01300000000001</v>
      </c>
      <c r="B78" s="132" t="s">
        <v>43</v>
      </c>
      <c r="C78" s="280"/>
      <c r="D78" s="280"/>
      <c r="E78" s="280"/>
      <c r="F78" s="155">
        <f t="shared" si="10"/>
        <v>0</v>
      </c>
      <c r="G78" s="174" t="str">
        <f t="shared" si="26"/>
        <v/>
      </c>
      <c r="H78" s="155">
        <f t="shared" si="23"/>
        <v>0</v>
      </c>
      <c r="I78" s="174" t="str">
        <f t="shared" si="27"/>
        <v/>
      </c>
      <c r="J78" s="186"/>
      <c r="K78" s="186"/>
      <c r="L78" s="186" t="e">
        <f>K78-#REF!</f>
        <v>#REF!</v>
      </c>
      <c r="M78" s="174" t="str">
        <f t="shared" si="28"/>
        <v/>
      </c>
      <c r="N78" s="154"/>
      <c r="O78" s="155">
        <f t="shared" si="24"/>
        <v>0</v>
      </c>
      <c r="P78" s="155">
        <f t="shared" si="30"/>
        <v>0</v>
      </c>
      <c r="Q78" s="155">
        <f t="shared" si="31"/>
        <v>0</v>
      </c>
      <c r="R78" s="174" t="str">
        <f t="shared" si="29"/>
        <v/>
      </c>
      <c r="S78" s="5"/>
      <c r="T78" s="5"/>
    </row>
    <row r="79" spans="1:20" ht="14.25" hidden="1" customHeight="1" x14ac:dyDescent="0.4">
      <c r="A79" s="71">
        <v>204</v>
      </c>
      <c r="B79" s="129" t="s">
        <v>49</v>
      </c>
      <c r="C79" s="280"/>
      <c r="D79" s="280"/>
      <c r="E79" s="280"/>
      <c r="F79" s="155">
        <f t="shared" si="10"/>
        <v>0</v>
      </c>
      <c r="G79" s="174" t="str">
        <f t="shared" si="26"/>
        <v/>
      </c>
      <c r="H79" s="155">
        <f t="shared" si="23"/>
        <v>0</v>
      </c>
      <c r="I79" s="174" t="str">
        <f t="shared" si="27"/>
        <v/>
      </c>
      <c r="J79" s="186"/>
      <c r="K79" s="186"/>
      <c r="L79" s="186" t="e">
        <f>K79-#REF!</f>
        <v>#REF!</v>
      </c>
      <c r="M79" s="174" t="str">
        <f t="shared" si="28"/>
        <v/>
      </c>
      <c r="N79" s="154"/>
      <c r="O79" s="155">
        <f t="shared" si="24"/>
        <v>0</v>
      </c>
      <c r="P79" s="155">
        <f t="shared" si="30"/>
        <v>0</v>
      </c>
      <c r="Q79" s="155">
        <f t="shared" si="31"/>
        <v>0</v>
      </c>
      <c r="R79" s="174" t="str">
        <f t="shared" si="29"/>
        <v/>
      </c>
      <c r="S79" s="5"/>
      <c r="T79" s="5"/>
    </row>
    <row r="80" spans="1:20" ht="18.75" hidden="1" customHeight="1" x14ac:dyDescent="0.4">
      <c r="A80" s="71">
        <v>205</v>
      </c>
      <c r="B80" s="129" t="s">
        <v>50</v>
      </c>
      <c r="C80" s="280"/>
      <c r="D80" s="280"/>
      <c r="E80" s="280"/>
      <c r="F80" s="155">
        <f t="shared" ref="F80:F89" si="32">E80-D80</f>
        <v>0</v>
      </c>
      <c r="G80" s="174" t="str">
        <f t="shared" si="26"/>
        <v/>
      </c>
      <c r="H80" s="155">
        <f t="shared" si="23"/>
        <v>0</v>
      </c>
      <c r="I80" s="174" t="str">
        <f t="shared" si="27"/>
        <v/>
      </c>
      <c r="J80" s="186"/>
      <c r="K80" s="186"/>
      <c r="L80" s="186" t="e">
        <f>K80-#REF!</f>
        <v>#REF!</v>
      </c>
      <c r="M80" s="174" t="str">
        <f t="shared" si="28"/>
        <v/>
      </c>
      <c r="N80" s="154"/>
      <c r="O80" s="155">
        <f t="shared" si="24"/>
        <v>0</v>
      </c>
      <c r="P80" s="155">
        <f t="shared" si="30"/>
        <v>0</v>
      </c>
      <c r="Q80" s="155">
        <f t="shared" si="31"/>
        <v>0</v>
      </c>
      <c r="R80" s="174" t="str">
        <f t="shared" si="29"/>
        <v/>
      </c>
      <c r="S80" s="5"/>
      <c r="T80" s="5"/>
    </row>
    <row r="81" spans="1:20" ht="15" hidden="1" customHeight="1" x14ac:dyDescent="0.4">
      <c r="A81" s="71">
        <v>900.4</v>
      </c>
      <c r="B81" s="134" t="s">
        <v>51</v>
      </c>
      <c r="C81" s="279"/>
      <c r="D81" s="279"/>
      <c r="E81" s="279"/>
      <c r="F81" s="153">
        <f t="shared" si="32"/>
        <v>0</v>
      </c>
      <c r="G81" s="174" t="str">
        <f t="shared" si="26"/>
        <v/>
      </c>
      <c r="H81" s="153">
        <f t="shared" si="23"/>
        <v>0</v>
      </c>
      <c r="I81" s="174" t="str">
        <f t="shared" si="27"/>
        <v/>
      </c>
      <c r="J81" s="181"/>
      <c r="K81" s="181"/>
      <c r="L81" s="181" t="e">
        <f>K81-#REF!</f>
        <v>#REF!</v>
      </c>
      <c r="M81" s="174" t="str">
        <f t="shared" si="28"/>
        <v/>
      </c>
      <c r="N81" s="154"/>
      <c r="O81" s="153">
        <f t="shared" si="24"/>
        <v>0</v>
      </c>
      <c r="P81" s="153">
        <f t="shared" si="30"/>
        <v>0</v>
      </c>
      <c r="Q81" s="153">
        <f t="shared" si="31"/>
        <v>0</v>
      </c>
      <c r="R81" s="174" t="str">
        <f t="shared" si="29"/>
        <v/>
      </c>
      <c r="S81" s="5"/>
      <c r="T81" s="5"/>
    </row>
    <row r="82" spans="1:20" s="208" customFormat="1" ht="21" customHeight="1" x14ac:dyDescent="0.35">
      <c r="A82" s="139"/>
      <c r="B82" s="140" t="s">
        <v>0</v>
      </c>
      <c r="C82" s="150">
        <f>C83+C84</f>
        <v>2106</v>
      </c>
      <c r="D82" s="150">
        <f>D83+D84</f>
        <v>0</v>
      </c>
      <c r="E82" s="150">
        <f>E83+E84</f>
        <v>-26.824999999999999</v>
      </c>
      <c r="F82" s="150">
        <f t="shared" si="32"/>
        <v>-26.824999999999999</v>
      </c>
      <c r="G82" s="175" t="str">
        <f t="shared" si="26"/>
        <v/>
      </c>
      <c r="H82" s="150"/>
      <c r="I82" s="175"/>
      <c r="J82" s="145">
        <f>J83+J84</f>
        <v>23928.855</v>
      </c>
      <c r="K82" s="145">
        <f>SUM(K83:K87)+K88</f>
        <v>-1179.39354</v>
      </c>
      <c r="L82" s="145"/>
      <c r="M82" s="175"/>
      <c r="N82" s="150"/>
      <c r="O82" s="150">
        <f t="shared" si="24"/>
        <v>26034.855</v>
      </c>
      <c r="P82" s="150">
        <f t="shared" si="30"/>
        <v>-1206.2185400000001</v>
      </c>
      <c r="Q82" s="150"/>
      <c r="R82" s="175"/>
    </row>
    <row r="83" spans="1:20" s="208" customFormat="1" ht="24" customHeight="1" x14ac:dyDescent="0.4">
      <c r="A83" s="176">
        <v>4110</v>
      </c>
      <c r="B83" s="135" t="s">
        <v>215</v>
      </c>
      <c r="C83" s="156">
        <v>2106</v>
      </c>
      <c r="D83" s="156"/>
      <c r="E83" s="156"/>
      <c r="F83" s="156">
        <f t="shared" si="32"/>
        <v>0</v>
      </c>
      <c r="G83" s="191" t="str">
        <f t="shared" si="26"/>
        <v/>
      </c>
      <c r="H83" s="156"/>
      <c r="I83" s="191">
        <f t="shared" si="27"/>
        <v>0</v>
      </c>
      <c r="J83" s="156">
        <v>27039.755000000001</v>
      </c>
      <c r="K83" s="156">
        <v>1400</v>
      </c>
      <c r="L83" s="147"/>
      <c r="M83" s="191"/>
      <c r="N83" s="156"/>
      <c r="O83" s="156">
        <f t="shared" si="24"/>
        <v>29145.755000000001</v>
      </c>
      <c r="P83" s="156">
        <f t="shared" si="30"/>
        <v>1400</v>
      </c>
      <c r="Q83" s="156"/>
      <c r="R83" s="191"/>
    </row>
    <row r="84" spans="1:20" s="208" customFormat="1" ht="21" x14ac:dyDescent="0.4">
      <c r="A84" s="176" t="s">
        <v>216</v>
      </c>
      <c r="B84" s="135" t="s">
        <v>217</v>
      </c>
      <c r="C84" s="156">
        <v>0</v>
      </c>
      <c r="D84" s="156"/>
      <c r="E84" s="156">
        <v>-26.824999999999999</v>
      </c>
      <c r="F84" s="156">
        <f t="shared" si="32"/>
        <v>-26.824999999999999</v>
      </c>
      <c r="G84" s="191" t="str">
        <f t="shared" si="26"/>
        <v/>
      </c>
      <c r="H84" s="156">
        <f t="shared" si="23"/>
        <v>-26.824999999999999</v>
      </c>
      <c r="I84" s="191" t="str">
        <f t="shared" si="27"/>
        <v/>
      </c>
      <c r="J84" s="156">
        <v>-3110.9</v>
      </c>
      <c r="K84" s="156">
        <v>-2579.39354</v>
      </c>
      <c r="L84" s="147"/>
      <c r="M84" s="191"/>
      <c r="N84" s="156"/>
      <c r="O84" s="156">
        <f t="shared" si="24"/>
        <v>-3110.9</v>
      </c>
      <c r="P84" s="156">
        <f t="shared" si="30"/>
        <v>-2606.2185399999998</v>
      </c>
      <c r="Q84" s="156"/>
      <c r="R84" s="191"/>
    </row>
    <row r="85" spans="1:20" s="1" customFormat="1" ht="63" hidden="1" x14ac:dyDescent="0.4">
      <c r="A85" s="72">
        <v>8103</v>
      </c>
      <c r="B85" s="136" t="s">
        <v>1</v>
      </c>
      <c r="C85" s="156"/>
      <c r="D85" s="156"/>
      <c r="E85" s="156"/>
      <c r="F85" s="157">
        <f t="shared" si="32"/>
        <v>0</v>
      </c>
      <c r="G85" s="174" t="str">
        <f t="shared" si="26"/>
        <v/>
      </c>
      <c r="H85" s="157">
        <f>E85-C85</f>
        <v>0</v>
      </c>
      <c r="I85" s="174" t="str">
        <f t="shared" si="27"/>
        <v/>
      </c>
      <c r="J85" s="147"/>
      <c r="K85" s="147"/>
      <c r="L85" s="147">
        <f>K85-J85</f>
        <v>0</v>
      </c>
      <c r="M85" s="174" t="str">
        <f t="shared" si="28"/>
        <v/>
      </c>
      <c r="N85" s="157"/>
      <c r="O85" s="157">
        <f t="shared" si="24"/>
        <v>0</v>
      </c>
      <c r="P85" s="157">
        <f t="shared" si="30"/>
        <v>0</v>
      </c>
      <c r="Q85" s="157">
        <f t="shared" si="31"/>
        <v>0</v>
      </c>
      <c r="R85" s="174" t="str">
        <f t="shared" si="29"/>
        <v/>
      </c>
    </row>
    <row r="86" spans="1:20" s="1" customFormat="1" ht="63" hidden="1" x14ac:dyDescent="0.4">
      <c r="A86" s="72">
        <v>8104</v>
      </c>
      <c r="B86" s="136" t="s">
        <v>2</v>
      </c>
      <c r="C86" s="156"/>
      <c r="D86" s="156"/>
      <c r="E86" s="156"/>
      <c r="F86" s="157">
        <f t="shared" si="32"/>
        <v>0</v>
      </c>
      <c r="G86" s="174" t="str">
        <f t="shared" si="26"/>
        <v/>
      </c>
      <c r="H86" s="157">
        <f>E86-C86</f>
        <v>0</v>
      </c>
      <c r="I86" s="174" t="str">
        <f t="shared" si="27"/>
        <v/>
      </c>
      <c r="J86" s="147"/>
      <c r="K86" s="147"/>
      <c r="L86" s="147">
        <f>K86-J86</f>
        <v>0</v>
      </c>
      <c r="M86" s="174" t="str">
        <f t="shared" si="28"/>
        <v/>
      </c>
      <c r="N86" s="157"/>
      <c r="O86" s="157">
        <f t="shared" si="24"/>
        <v>0</v>
      </c>
      <c r="P86" s="157">
        <f t="shared" si="30"/>
        <v>0</v>
      </c>
      <c r="Q86" s="157">
        <f t="shared" si="31"/>
        <v>0</v>
      </c>
      <c r="R86" s="174" t="str">
        <f t="shared" si="29"/>
        <v/>
      </c>
    </row>
    <row r="87" spans="1:20" s="1" customFormat="1" ht="42" hidden="1" x14ac:dyDescent="0.4">
      <c r="A87" s="72">
        <v>8106</v>
      </c>
      <c r="B87" s="136" t="s">
        <v>3</v>
      </c>
      <c r="C87" s="156"/>
      <c r="D87" s="156"/>
      <c r="E87" s="156"/>
      <c r="F87" s="157">
        <f t="shared" si="32"/>
        <v>0</v>
      </c>
      <c r="G87" s="174" t="str">
        <f t="shared" si="26"/>
        <v/>
      </c>
      <c r="H87" s="157">
        <f>E87-C87</f>
        <v>0</v>
      </c>
      <c r="I87" s="174" t="str">
        <f t="shared" si="27"/>
        <v/>
      </c>
      <c r="J87" s="147"/>
      <c r="K87" s="147"/>
      <c r="L87" s="147">
        <f>K87-J87</f>
        <v>0</v>
      </c>
      <c r="M87" s="174" t="str">
        <f t="shared" si="28"/>
        <v/>
      </c>
      <c r="N87" s="157"/>
      <c r="O87" s="157">
        <f t="shared" si="24"/>
        <v>0</v>
      </c>
      <c r="P87" s="157">
        <f t="shared" si="30"/>
        <v>0</v>
      </c>
      <c r="Q87" s="157">
        <f t="shared" si="31"/>
        <v>0</v>
      </c>
      <c r="R87" s="174" t="str">
        <f t="shared" si="29"/>
        <v/>
      </c>
    </row>
    <row r="88" spans="1:20" s="1" customFormat="1" ht="63" hidden="1" x14ac:dyDescent="0.4">
      <c r="A88" s="72">
        <v>8107</v>
      </c>
      <c r="B88" s="136" t="s">
        <v>114</v>
      </c>
      <c r="C88" s="156"/>
      <c r="D88" s="156"/>
      <c r="E88" s="156"/>
      <c r="F88" s="157">
        <f t="shared" si="32"/>
        <v>0</v>
      </c>
      <c r="G88" s="174" t="str">
        <f t="shared" si="26"/>
        <v/>
      </c>
      <c r="H88" s="157">
        <f>E88-C88</f>
        <v>0</v>
      </c>
      <c r="I88" s="174" t="str">
        <f t="shared" si="27"/>
        <v/>
      </c>
      <c r="J88" s="147"/>
      <c r="K88" s="147"/>
      <c r="L88" s="147">
        <f>K88-J88</f>
        <v>0</v>
      </c>
      <c r="M88" s="174" t="str">
        <f t="shared" si="28"/>
        <v/>
      </c>
      <c r="N88" s="157"/>
      <c r="O88" s="157">
        <f t="shared" si="24"/>
        <v>0</v>
      </c>
      <c r="P88" s="157">
        <f t="shared" si="30"/>
        <v>0</v>
      </c>
      <c r="Q88" s="157">
        <f t="shared" si="31"/>
        <v>0</v>
      </c>
      <c r="R88" s="174" t="str">
        <f t="shared" si="29"/>
        <v/>
      </c>
    </row>
    <row r="89" spans="1:20" ht="25.5" customHeight="1" x14ac:dyDescent="0.35">
      <c r="A89" s="73"/>
      <c r="B89" s="137" t="s">
        <v>4</v>
      </c>
      <c r="C89" s="149">
        <f>C82+C52</f>
        <v>15019934.893010003</v>
      </c>
      <c r="D89" s="149">
        <f>D82+D52</f>
        <v>11494152.79125</v>
      </c>
      <c r="E89" s="149">
        <f>E82+E52</f>
        <v>9863283.8319600001</v>
      </c>
      <c r="F89" s="149">
        <f t="shared" si="32"/>
        <v>-1630868.9592899997</v>
      </c>
      <c r="G89" s="174">
        <f t="shared" si="26"/>
        <v>0.8581131651102194</v>
      </c>
      <c r="H89" s="149">
        <f>E89-C89</f>
        <v>-5156651.0610500034</v>
      </c>
      <c r="I89" s="174">
        <f t="shared" si="27"/>
        <v>0.65667953304845472</v>
      </c>
      <c r="J89" s="149">
        <f>J52+J82</f>
        <v>2637168.8067000001</v>
      </c>
      <c r="K89" s="149">
        <f>K52+K82</f>
        <v>847837.06608000002</v>
      </c>
      <c r="L89" s="149">
        <f>L52+L82</f>
        <v>-1764223.49208</v>
      </c>
      <c r="M89" s="174">
        <f t="shared" si="28"/>
        <v>0.32149518222951157</v>
      </c>
      <c r="N89" s="193"/>
      <c r="O89" s="193">
        <f t="shared" si="24"/>
        <v>17657103.699710004</v>
      </c>
      <c r="P89" s="193">
        <f t="shared" si="30"/>
        <v>10711120.89804</v>
      </c>
      <c r="Q89" s="193">
        <f t="shared" si="31"/>
        <v>-6945982.8016700037</v>
      </c>
      <c r="R89" s="174">
        <f t="shared" si="29"/>
        <v>0.60661822460814552</v>
      </c>
      <c r="S89" s="5"/>
      <c r="T89" s="5"/>
    </row>
    <row r="90" spans="1:20" x14ac:dyDescent="0.3">
      <c r="A90" s="41"/>
      <c r="B90" s="42"/>
      <c r="C90" s="226"/>
      <c r="D90" s="227"/>
      <c r="E90" s="226"/>
      <c r="F90" s="141"/>
      <c r="G90" s="141"/>
      <c r="H90" s="142"/>
      <c r="I90" s="142"/>
      <c r="J90" s="229"/>
      <c r="K90" s="229"/>
      <c r="L90" s="212"/>
      <c r="M90" s="219"/>
      <c r="N90" s="143"/>
      <c r="O90" s="143"/>
      <c r="P90" s="143"/>
      <c r="Q90" s="143"/>
      <c r="R90" s="143"/>
    </row>
    <row r="91" spans="1:20" x14ac:dyDescent="0.3">
      <c r="A91" s="38"/>
      <c r="B91" s="54"/>
      <c r="C91" s="228"/>
      <c r="D91" s="229"/>
      <c r="E91" s="228"/>
      <c r="F91" s="142"/>
      <c r="G91" s="142"/>
      <c r="H91" s="142"/>
      <c r="I91" s="142"/>
      <c r="J91" s="229"/>
      <c r="K91" s="229"/>
      <c r="L91" s="212"/>
      <c r="M91" s="219"/>
      <c r="N91" s="143"/>
      <c r="O91" s="143"/>
      <c r="P91" s="143"/>
      <c r="Q91" s="143"/>
      <c r="R91" s="143"/>
    </row>
    <row r="92" spans="1:20" x14ac:dyDescent="0.3">
      <c r="A92" s="36"/>
      <c r="B92" s="37"/>
      <c r="C92" s="230"/>
      <c r="D92" s="231"/>
      <c r="E92" s="232"/>
      <c r="F92" s="38"/>
      <c r="G92" s="38"/>
      <c r="H92" s="44"/>
      <c r="I92" s="195"/>
      <c r="J92" s="242"/>
      <c r="K92" s="243"/>
      <c r="M92" s="206"/>
    </row>
    <row r="93" spans="1:20" ht="17.399999999999999" x14ac:dyDescent="0.3">
      <c r="A93" s="36"/>
      <c r="B93" s="89"/>
      <c r="C93" s="233"/>
      <c r="D93" s="234"/>
      <c r="E93" s="44">
        <v>9863310.6579999998</v>
      </c>
      <c r="F93" s="44">
        <v>1000</v>
      </c>
      <c r="G93" s="44"/>
      <c r="H93" s="44"/>
      <c r="I93" s="195"/>
      <c r="J93" s="244"/>
      <c r="K93" s="243"/>
      <c r="M93" s="206"/>
    </row>
    <row r="94" spans="1:20" x14ac:dyDescent="0.3">
      <c r="A94" s="36"/>
      <c r="B94" s="37"/>
      <c r="C94" s="233"/>
      <c r="D94" s="234"/>
      <c r="E94" s="235"/>
      <c r="F94" s="44"/>
      <c r="G94" s="44"/>
      <c r="H94" s="44"/>
      <c r="I94" s="195"/>
      <c r="J94" s="243"/>
      <c r="K94" s="244"/>
      <c r="M94" s="206"/>
    </row>
    <row r="95" spans="1:20" x14ac:dyDescent="0.3">
      <c r="A95" s="36"/>
      <c r="B95" s="37"/>
      <c r="C95" s="233"/>
      <c r="D95" s="234"/>
      <c r="E95" s="235"/>
      <c r="F95" s="44"/>
      <c r="G95" s="44"/>
      <c r="H95" s="44"/>
      <c r="I95" s="195"/>
      <c r="J95" s="243"/>
      <c r="K95" s="243"/>
      <c r="M95" s="206"/>
    </row>
    <row r="96" spans="1:20" x14ac:dyDescent="0.3">
      <c r="A96" s="36"/>
      <c r="B96" s="37"/>
      <c r="C96" s="233"/>
      <c r="D96" s="234"/>
      <c r="E96" s="235"/>
      <c r="F96" s="44"/>
      <c r="G96" s="44"/>
      <c r="H96" s="44"/>
      <c r="I96" s="195"/>
      <c r="J96" s="243"/>
      <c r="K96" s="243"/>
      <c r="M96" s="206"/>
    </row>
    <row r="97" spans="1:13" x14ac:dyDescent="0.3">
      <c r="A97" s="36"/>
      <c r="B97" s="37"/>
      <c r="C97" s="233"/>
      <c r="D97" s="234"/>
      <c r="E97" s="235"/>
      <c r="F97" s="44"/>
      <c r="G97" s="44"/>
      <c r="H97" s="44"/>
      <c r="I97" s="195"/>
      <c r="J97" s="243"/>
      <c r="K97" s="243"/>
      <c r="M97" s="206"/>
    </row>
    <row r="98" spans="1:13" x14ac:dyDescent="0.3">
      <c r="A98" s="39"/>
      <c r="B98" s="40"/>
      <c r="C98" s="236"/>
      <c r="D98" s="237"/>
      <c r="E98" s="221"/>
      <c r="F98" s="45"/>
      <c r="G98" s="45"/>
      <c r="H98" s="45"/>
      <c r="M98" s="206"/>
    </row>
    <row r="99" spans="1:13" x14ac:dyDescent="0.3">
      <c r="A99" s="39"/>
      <c r="B99" s="40"/>
      <c r="C99" s="236"/>
      <c r="D99" s="237"/>
      <c r="E99" s="221"/>
      <c r="F99" s="45"/>
      <c r="G99" s="45"/>
      <c r="H99" s="45"/>
      <c r="M99" s="206"/>
    </row>
    <row r="100" spans="1:13" x14ac:dyDescent="0.3">
      <c r="A100" s="39"/>
      <c r="B100" s="40"/>
      <c r="C100" s="236"/>
      <c r="D100" s="237"/>
      <c r="E100" s="221"/>
      <c r="F100" s="45"/>
      <c r="G100" s="45"/>
      <c r="H100" s="45"/>
      <c r="M100" s="206"/>
    </row>
    <row r="101" spans="1:13" x14ac:dyDescent="0.3">
      <c r="M101" s="206"/>
    </row>
    <row r="102" spans="1:13" x14ac:dyDescent="0.3">
      <c r="M102" s="206"/>
    </row>
    <row r="103" spans="1:13" x14ac:dyDescent="0.3">
      <c r="M103" s="206"/>
    </row>
    <row r="104" spans="1:13" x14ac:dyDescent="0.3">
      <c r="M104" s="206"/>
    </row>
    <row r="105" spans="1:13" x14ac:dyDescent="0.3">
      <c r="M105" s="206"/>
    </row>
    <row r="106" spans="1:13" x14ac:dyDescent="0.3">
      <c r="M106" s="206"/>
    </row>
    <row r="107" spans="1:13" x14ac:dyDescent="0.3">
      <c r="M107" s="206"/>
    </row>
    <row r="108" spans="1:13" x14ac:dyDescent="0.3">
      <c r="M108" s="206"/>
    </row>
    <row r="109" spans="1:13" x14ac:dyDescent="0.3">
      <c r="M109" s="206"/>
    </row>
    <row r="110" spans="1:13" x14ac:dyDescent="0.3">
      <c r="M110" s="206"/>
    </row>
    <row r="111" spans="1:13" x14ac:dyDescent="0.3">
      <c r="M111" s="206"/>
    </row>
    <row r="112" spans="1:13" x14ac:dyDescent="0.3">
      <c r="M112" s="206"/>
    </row>
    <row r="113" spans="13:13" x14ac:dyDescent="0.3">
      <c r="M113" s="206"/>
    </row>
    <row r="114" spans="13:13" x14ac:dyDescent="0.3">
      <c r="M114" s="206"/>
    </row>
    <row r="115" spans="13:13" x14ac:dyDescent="0.3">
      <c r="M115" s="206"/>
    </row>
    <row r="116" spans="13:13" x14ac:dyDescent="0.3">
      <c r="M116" s="206"/>
    </row>
    <row r="117" spans="13:13" x14ac:dyDescent="0.3">
      <c r="M117" s="206"/>
    </row>
    <row r="118" spans="13:13" x14ac:dyDescent="0.3">
      <c r="M118" s="206"/>
    </row>
    <row r="119" spans="13:13" x14ac:dyDescent="0.3">
      <c r="M119" s="206"/>
    </row>
    <row r="120" spans="13:13" x14ac:dyDescent="0.3">
      <c r="M120" s="206"/>
    </row>
    <row r="121" spans="13:13" x14ac:dyDescent="0.3">
      <c r="M121" s="206"/>
    </row>
    <row r="122" spans="13:13" x14ac:dyDescent="0.3">
      <c r="M122" s="206"/>
    </row>
    <row r="123" spans="13:13" x14ac:dyDescent="0.3">
      <c r="M123" s="206"/>
    </row>
    <row r="124" spans="13:13" x14ac:dyDescent="0.3">
      <c r="M124" s="206"/>
    </row>
    <row r="125" spans="13:13" x14ac:dyDescent="0.3">
      <c r="M125" s="206"/>
    </row>
    <row r="126" spans="13:13" x14ac:dyDescent="0.3">
      <c r="M126" s="206"/>
    </row>
    <row r="127" spans="13:13" x14ac:dyDescent="0.3">
      <c r="M127" s="206"/>
    </row>
    <row r="128" spans="13:13" x14ac:dyDescent="0.3">
      <c r="M128" s="206"/>
    </row>
    <row r="129" spans="13:13" x14ac:dyDescent="0.3">
      <c r="M129" s="206"/>
    </row>
    <row r="130" spans="13:13" x14ac:dyDescent="0.3">
      <c r="M130" s="206"/>
    </row>
    <row r="131" spans="13:13" x14ac:dyDescent="0.3">
      <c r="M131" s="206"/>
    </row>
    <row r="132" spans="13:13" x14ac:dyDescent="0.3">
      <c r="M132" s="206"/>
    </row>
    <row r="133" spans="13:13" x14ac:dyDescent="0.3">
      <c r="M133" s="206"/>
    </row>
    <row r="134" spans="13:13" x14ac:dyDescent="0.3">
      <c r="M134" s="206"/>
    </row>
    <row r="135" spans="13:13" x14ac:dyDescent="0.3">
      <c r="M135" s="206"/>
    </row>
    <row r="136" spans="13:13" x14ac:dyDescent="0.3">
      <c r="M136" s="206"/>
    </row>
    <row r="137" spans="13:13" x14ac:dyDescent="0.3">
      <c r="M137" s="206"/>
    </row>
    <row r="138" spans="13:13" x14ac:dyDescent="0.3">
      <c r="M138" s="206"/>
    </row>
    <row r="139" spans="13:13" x14ac:dyDescent="0.3">
      <c r="M139" s="206"/>
    </row>
    <row r="140" spans="13:13" x14ac:dyDescent="0.3">
      <c r="M140" s="206"/>
    </row>
    <row r="141" spans="13:13" x14ac:dyDescent="0.3">
      <c r="M141" s="206"/>
    </row>
    <row r="142" spans="13:13" x14ac:dyDescent="0.3">
      <c r="M142" s="206"/>
    </row>
    <row r="143" spans="13:13" x14ac:dyDescent="0.3">
      <c r="M143" s="206"/>
    </row>
    <row r="144" spans="13:13" x14ac:dyDescent="0.3">
      <c r="M144" s="206"/>
    </row>
    <row r="145" spans="13:13" x14ac:dyDescent="0.3">
      <c r="M145" s="206"/>
    </row>
    <row r="146" spans="13:13" x14ac:dyDescent="0.3">
      <c r="M146" s="206"/>
    </row>
    <row r="147" spans="13:13" x14ac:dyDescent="0.3">
      <c r="M147" s="206"/>
    </row>
    <row r="148" spans="13:13" x14ac:dyDescent="0.3">
      <c r="M148" s="206"/>
    </row>
    <row r="149" spans="13:13" x14ac:dyDescent="0.3">
      <c r="M149" s="206"/>
    </row>
    <row r="150" spans="13:13" x14ac:dyDescent="0.3">
      <c r="M150" s="206"/>
    </row>
    <row r="151" spans="13:13" x14ac:dyDescent="0.3">
      <c r="M151" s="206"/>
    </row>
    <row r="152" spans="13:13" x14ac:dyDescent="0.3">
      <c r="M152" s="206"/>
    </row>
    <row r="153" spans="13:13" x14ac:dyDescent="0.3">
      <c r="M153" s="206"/>
    </row>
    <row r="154" spans="13:13" x14ac:dyDescent="0.3">
      <c r="M154" s="206"/>
    </row>
    <row r="155" spans="13:13" x14ac:dyDescent="0.3">
      <c r="M155" s="206"/>
    </row>
    <row r="156" spans="13:13" x14ac:dyDescent="0.3">
      <c r="M156" s="206"/>
    </row>
    <row r="157" spans="13:13" x14ac:dyDescent="0.3">
      <c r="M157" s="206"/>
    </row>
    <row r="158" spans="13:13" x14ac:dyDescent="0.3">
      <c r="M158" s="206"/>
    </row>
    <row r="159" spans="13:13" x14ac:dyDescent="0.3">
      <c r="M159" s="206"/>
    </row>
    <row r="160" spans="13:13" x14ac:dyDescent="0.3">
      <c r="M160" s="206"/>
    </row>
    <row r="161" spans="13:13" x14ac:dyDescent="0.3">
      <c r="M161" s="206"/>
    </row>
    <row r="162" spans="13:13" x14ac:dyDescent="0.3">
      <c r="M162" s="206"/>
    </row>
    <row r="163" spans="13:13" x14ac:dyDescent="0.3">
      <c r="M163" s="206"/>
    </row>
    <row r="164" spans="13:13" x14ac:dyDescent="0.3">
      <c r="M164" s="206"/>
    </row>
    <row r="165" spans="13:13" x14ac:dyDescent="0.3">
      <c r="M165" s="206"/>
    </row>
    <row r="166" spans="13:13" x14ac:dyDescent="0.3">
      <c r="M166" s="206"/>
    </row>
    <row r="167" spans="13:13" x14ac:dyDescent="0.3">
      <c r="M167" s="206"/>
    </row>
    <row r="168" spans="13:13" x14ac:dyDescent="0.3">
      <c r="M168" s="206"/>
    </row>
    <row r="169" spans="13:13" x14ac:dyDescent="0.3">
      <c r="M169" s="206"/>
    </row>
    <row r="170" spans="13:13" x14ac:dyDescent="0.3">
      <c r="M170" s="206"/>
    </row>
    <row r="171" spans="13:13" x14ac:dyDescent="0.3">
      <c r="M171" s="206"/>
    </row>
    <row r="172" spans="13:13" x14ac:dyDescent="0.3">
      <c r="M172" s="206"/>
    </row>
    <row r="173" spans="13:13" x14ac:dyDescent="0.3">
      <c r="M173" s="206"/>
    </row>
    <row r="174" spans="13:13" x14ac:dyDescent="0.3">
      <c r="M174" s="206"/>
    </row>
    <row r="175" spans="13:13" x14ac:dyDescent="0.3">
      <c r="M175" s="206"/>
    </row>
    <row r="176" spans="13:13" x14ac:dyDescent="0.3">
      <c r="M176" s="206"/>
    </row>
    <row r="177" spans="13:13" x14ac:dyDescent="0.3">
      <c r="M177" s="206"/>
    </row>
    <row r="178" spans="13:13" x14ac:dyDescent="0.3">
      <c r="M178" s="206"/>
    </row>
    <row r="179" spans="13:13" x14ac:dyDescent="0.3">
      <c r="M179" s="206"/>
    </row>
    <row r="180" spans="13:13" x14ac:dyDescent="0.3">
      <c r="M180" s="206"/>
    </row>
    <row r="181" spans="13:13" x14ac:dyDescent="0.3">
      <c r="M181" s="206"/>
    </row>
    <row r="182" spans="13:13" x14ac:dyDescent="0.3">
      <c r="M182" s="206"/>
    </row>
    <row r="183" spans="13:13" x14ac:dyDescent="0.3">
      <c r="M183" s="206"/>
    </row>
    <row r="184" spans="13:13" x14ac:dyDescent="0.3">
      <c r="M184" s="206"/>
    </row>
    <row r="185" spans="13:13" x14ac:dyDescent="0.3">
      <c r="M185" s="206"/>
    </row>
    <row r="186" spans="13:13" x14ac:dyDescent="0.3">
      <c r="M186" s="206"/>
    </row>
    <row r="187" spans="13:13" x14ac:dyDescent="0.3">
      <c r="M187" s="206"/>
    </row>
    <row r="188" spans="13:13" x14ac:dyDescent="0.3">
      <c r="M188" s="206"/>
    </row>
    <row r="189" spans="13:13" x14ac:dyDescent="0.3">
      <c r="M189" s="206"/>
    </row>
    <row r="190" spans="13:13" x14ac:dyDescent="0.3">
      <c r="M190" s="206"/>
    </row>
    <row r="191" spans="13:13" x14ac:dyDescent="0.3">
      <c r="M191" s="206"/>
    </row>
    <row r="192" spans="13:13" x14ac:dyDescent="0.3">
      <c r="M192" s="206"/>
    </row>
    <row r="193" spans="13:13" x14ac:dyDescent="0.3">
      <c r="M193" s="206"/>
    </row>
    <row r="194" spans="13:13" x14ac:dyDescent="0.3">
      <c r="M194" s="206"/>
    </row>
    <row r="195" spans="13:13" x14ac:dyDescent="0.3">
      <c r="M195" s="206"/>
    </row>
    <row r="196" spans="13:13" x14ac:dyDescent="0.3">
      <c r="M196" s="206"/>
    </row>
    <row r="197" spans="13:13" x14ac:dyDescent="0.3">
      <c r="M197" s="206"/>
    </row>
    <row r="198" spans="13:13" x14ac:dyDescent="0.3">
      <c r="M198" s="206"/>
    </row>
    <row r="199" spans="13:13" x14ac:dyDescent="0.3">
      <c r="M199" s="206"/>
    </row>
    <row r="200" spans="13:13" x14ac:dyDescent="0.3">
      <c r="M200" s="206"/>
    </row>
    <row r="201" spans="13:13" x14ac:dyDescent="0.3">
      <c r="M201" s="206"/>
    </row>
    <row r="202" spans="13:13" x14ac:dyDescent="0.3">
      <c r="M202" s="206"/>
    </row>
    <row r="203" spans="13:13" x14ac:dyDescent="0.3">
      <c r="M203" s="206"/>
    </row>
    <row r="204" spans="13:13" x14ac:dyDescent="0.3">
      <c r="M204" s="206"/>
    </row>
    <row r="205" spans="13:13" x14ac:dyDescent="0.3">
      <c r="M205" s="206"/>
    </row>
    <row r="206" spans="13:13" x14ac:dyDescent="0.3">
      <c r="M206" s="206"/>
    </row>
    <row r="207" spans="13:13" x14ac:dyDescent="0.3">
      <c r="M207" s="206"/>
    </row>
    <row r="208" spans="13:13" x14ac:dyDescent="0.3">
      <c r="M208" s="206"/>
    </row>
    <row r="209" spans="13:13" x14ac:dyDescent="0.3">
      <c r="M209" s="206"/>
    </row>
    <row r="210" spans="13:13" x14ac:dyDescent="0.3">
      <c r="M210" s="206"/>
    </row>
    <row r="211" spans="13:13" x14ac:dyDescent="0.3">
      <c r="M211" s="206"/>
    </row>
    <row r="212" spans="13:13" x14ac:dyDescent="0.3">
      <c r="M212" s="206"/>
    </row>
    <row r="213" spans="13:13" x14ac:dyDescent="0.3">
      <c r="M213" s="206"/>
    </row>
    <row r="214" spans="13:13" x14ac:dyDescent="0.3">
      <c r="M214" s="206"/>
    </row>
    <row r="215" spans="13:13" x14ac:dyDescent="0.3">
      <c r="M215" s="206"/>
    </row>
    <row r="216" spans="13:13" x14ac:dyDescent="0.3">
      <c r="M216" s="206"/>
    </row>
    <row r="217" spans="13:13" x14ac:dyDescent="0.3">
      <c r="M217" s="206"/>
    </row>
    <row r="218" spans="13:13" x14ac:dyDescent="0.3">
      <c r="M218" s="206"/>
    </row>
    <row r="219" spans="13:13" x14ac:dyDescent="0.3">
      <c r="M219" s="206"/>
    </row>
    <row r="220" spans="13:13" x14ac:dyDescent="0.3">
      <c r="M220" s="206"/>
    </row>
    <row r="221" spans="13:13" x14ac:dyDescent="0.3">
      <c r="M221" s="206"/>
    </row>
    <row r="222" spans="13:13" x14ac:dyDescent="0.3">
      <c r="M222" s="206"/>
    </row>
    <row r="223" spans="13:13" x14ac:dyDescent="0.3">
      <c r="M223" s="206"/>
    </row>
    <row r="224" spans="13:13" x14ac:dyDescent="0.3">
      <c r="M224" s="206"/>
    </row>
    <row r="225" spans="13:13" x14ac:dyDescent="0.3">
      <c r="M225" s="206"/>
    </row>
    <row r="226" spans="13:13" x14ac:dyDescent="0.3">
      <c r="M226" s="206"/>
    </row>
    <row r="227" spans="13:13" x14ac:dyDescent="0.3">
      <c r="M227" s="206"/>
    </row>
    <row r="228" spans="13:13" x14ac:dyDescent="0.3">
      <c r="M228" s="206"/>
    </row>
    <row r="229" spans="13:13" x14ac:dyDescent="0.3">
      <c r="M229" s="206"/>
    </row>
    <row r="230" spans="13:13" x14ac:dyDescent="0.3">
      <c r="M230" s="206"/>
    </row>
    <row r="231" spans="13:13" x14ac:dyDescent="0.3">
      <c r="M231" s="206"/>
    </row>
    <row r="232" spans="13:13" x14ac:dyDescent="0.3">
      <c r="M232" s="206"/>
    </row>
    <row r="233" spans="13:13" x14ac:dyDescent="0.3">
      <c r="M233" s="206"/>
    </row>
    <row r="234" spans="13:13" x14ac:dyDescent="0.3">
      <c r="M234" s="206"/>
    </row>
    <row r="235" spans="13:13" x14ac:dyDescent="0.3">
      <c r="M235" s="206"/>
    </row>
    <row r="236" spans="13:13" x14ac:dyDescent="0.3">
      <c r="M236" s="206"/>
    </row>
    <row r="237" spans="13:13" x14ac:dyDescent="0.3">
      <c r="M237" s="206"/>
    </row>
    <row r="238" spans="13:13" x14ac:dyDescent="0.3">
      <c r="M238" s="206"/>
    </row>
    <row r="239" spans="13:13" x14ac:dyDescent="0.3">
      <c r="M239" s="206"/>
    </row>
    <row r="240" spans="13:13" x14ac:dyDescent="0.3">
      <c r="M240" s="206"/>
    </row>
    <row r="241" spans="13:13" x14ac:dyDescent="0.3">
      <c r="M241" s="206"/>
    </row>
    <row r="242" spans="13:13" x14ac:dyDescent="0.3">
      <c r="M242" s="206"/>
    </row>
    <row r="243" spans="13:13" x14ac:dyDescent="0.3">
      <c r="M243" s="206"/>
    </row>
    <row r="244" spans="13:13" x14ac:dyDescent="0.3">
      <c r="M244" s="206"/>
    </row>
    <row r="245" spans="13:13" x14ac:dyDescent="0.3">
      <c r="M245" s="206"/>
    </row>
    <row r="246" spans="13:13" x14ac:dyDescent="0.3">
      <c r="M246" s="206"/>
    </row>
    <row r="247" spans="13:13" x14ac:dyDescent="0.3">
      <c r="M247" s="206"/>
    </row>
    <row r="248" spans="13:13" x14ac:dyDescent="0.3">
      <c r="M248" s="206"/>
    </row>
    <row r="249" spans="13:13" x14ac:dyDescent="0.3">
      <c r="M249" s="206"/>
    </row>
    <row r="250" spans="13:13" x14ac:dyDescent="0.3">
      <c r="M250" s="206"/>
    </row>
    <row r="251" spans="13:13" x14ac:dyDescent="0.3">
      <c r="M251" s="206"/>
    </row>
    <row r="252" spans="13:13" x14ac:dyDescent="0.3">
      <c r="M252" s="206"/>
    </row>
    <row r="253" spans="13:13" x14ac:dyDescent="0.3">
      <c r="M253" s="206"/>
    </row>
    <row r="254" spans="13:13" x14ac:dyDescent="0.3">
      <c r="M254" s="206"/>
    </row>
    <row r="255" spans="13:13" x14ac:dyDescent="0.3">
      <c r="M255" s="206"/>
    </row>
    <row r="256" spans="13:13" x14ac:dyDescent="0.3">
      <c r="M256" s="206"/>
    </row>
    <row r="257" spans="13:13" x14ac:dyDescent="0.3">
      <c r="M257" s="206"/>
    </row>
    <row r="258" spans="13:13" x14ac:dyDescent="0.3">
      <c r="M258" s="206"/>
    </row>
    <row r="259" spans="13:13" x14ac:dyDescent="0.3">
      <c r="M259" s="206"/>
    </row>
    <row r="260" spans="13:13" x14ac:dyDescent="0.3">
      <c r="M260" s="206"/>
    </row>
    <row r="261" spans="13:13" x14ac:dyDescent="0.3">
      <c r="M261" s="206"/>
    </row>
    <row r="262" spans="13:13" x14ac:dyDescent="0.3">
      <c r="M262" s="206"/>
    </row>
    <row r="263" spans="13:13" x14ac:dyDescent="0.3">
      <c r="M263" s="206"/>
    </row>
    <row r="264" spans="13:13" x14ac:dyDescent="0.3">
      <c r="M264" s="206"/>
    </row>
    <row r="265" spans="13:13" x14ac:dyDescent="0.3">
      <c r="M265" s="206"/>
    </row>
    <row r="266" spans="13:13" x14ac:dyDescent="0.3">
      <c r="M266" s="206"/>
    </row>
    <row r="267" spans="13:13" x14ac:dyDescent="0.3">
      <c r="M267" s="206"/>
    </row>
    <row r="268" spans="13:13" x14ac:dyDescent="0.3">
      <c r="M268" s="206"/>
    </row>
    <row r="269" spans="13:13" x14ac:dyDescent="0.3">
      <c r="M269" s="206"/>
    </row>
    <row r="270" spans="13:13" x14ac:dyDescent="0.3">
      <c r="M270" s="206"/>
    </row>
    <row r="271" spans="13:13" x14ac:dyDescent="0.3">
      <c r="M271" s="206"/>
    </row>
    <row r="272" spans="13:13" x14ac:dyDescent="0.3">
      <c r="M272" s="206"/>
    </row>
    <row r="273" spans="13:13" x14ac:dyDescent="0.3">
      <c r="M273" s="206"/>
    </row>
    <row r="274" spans="13:13" x14ac:dyDescent="0.3">
      <c r="M274" s="206"/>
    </row>
    <row r="275" spans="13:13" x14ac:dyDescent="0.3">
      <c r="M275" s="206"/>
    </row>
    <row r="276" spans="13:13" x14ac:dyDescent="0.3">
      <c r="M276" s="206"/>
    </row>
    <row r="277" spans="13:13" x14ac:dyDescent="0.3">
      <c r="M277" s="206"/>
    </row>
    <row r="278" spans="13:13" x14ac:dyDescent="0.3">
      <c r="M278" s="206"/>
    </row>
    <row r="279" spans="13:13" x14ac:dyDescent="0.3">
      <c r="M279" s="206"/>
    </row>
    <row r="280" spans="13:13" x14ac:dyDescent="0.3">
      <c r="M280" s="206"/>
    </row>
    <row r="281" spans="13:13" x14ac:dyDescent="0.3">
      <c r="M281" s="206"/>
    </row>
    <row r="282" spans="13:13" x14ac:dyDescent="0.3">
      <c r="M282" s="206"/>
    </row>
    <row r="283" spans="13:13" x14ac:dyDescent="0.3">
      <c r="M283" s="206"/>
    </row>
    <row r="284" spans="13:13" x14ac:dyDescent="0.3">
      <c r="M284" s="206"/>
    </row>
    <row r="285" spans="13:13" x14ac:dyDescent="0.3">
      <c r="M285" s="206"/>
    </row>
    <row r="286" spans="13:13" x14ac:dyDescent="0.3">
      <c r="M286" s="206"/>
    </row>
    <row r="287" spans="13:13" x14ac:dyDescent="0.3">
      <c r="M287" s="206"/>
    </row>
    <row r="288" spans="13:13" x14ac:dyDescent="0.3">
      <c r="M288" s="206"/>
    </row>
    <row r="289" spans="13:13" x14ac:dyDescent="0.3">
      <c r="M289" s="206"/>
    </row>
    <row r="290" spans="13:13" x14ac:dyDescent="0.3">
      <c r="M290" s="206"/>
    </row>
    <row r="291" spans="13:13" x14ac:dyDescent="0.3">
      <c r="M291" s="206"/>
    </row>
    <row r="292" spans="13:13" x14ac:dyDescent="0.3">
      <c r="M292" s="206"/>
    </row>
    <row r="293" spans="13:13" x14ac:dyDescent="0.3">
      <c r="M293" s="206"/>
    </row>
    <row r="294" spans="13:13" x14ac:dyDescent="0.3">
      <c r="M294" s="206"/>
    </row>
    <row r="295" spans="13:13" x14ac:dyDescent="0.3">
      <c r="M295" s="206"/>
    </row>
    <row r="296" spans="13:13" x14ac:dyDescent="0.3">
      <c r="M296" s="206"/>
    </row>
    <row r="297" spans="13:13" x14ac:dyDescent="0.3">
      <c r="M297" s="206"/>
    </row>
    <row r="298" spans="13:13" x14ac:dyDescent="0.3">
      <c r="M298" s="206"/>
    </row>
    <row r="299" spans="13:13" x14ac:dyDescent="0.3">
      <c r="M299" s="206"/>
    </row>
    <row r="300" spans="13:13" x14ac:dyDescent="0.3">
      <c r="M300" s="206"/>
    </row>
    <row r="301" spans="13:13" x14ac:dyDescent="0.3">
      <c r="M301" s="206"/>
    </row>
    <row r="302" spans="13:13" x14ac:dyDescent="0.3">
      <c r="M302" s="206"/>
    </row>
    <row r="303" spans="13:13" x14ac:dyDescent="0.3">
      <c r="M303" s="206"/>
    </row>
    <row r="304" spans="13:13" x14ac:dyDescent="0.3">
      <c r="M304" s="206"/>
    </row>
    <row r="305" spans="13:13" x14ac:dyDescent="0.3">
      <c r="M305" s="206"/>
    </row>
    <row r="306" spans="13:13" x14ac:dyDescent="0.3">
      <c r="M306" s="206"/>
    </row>
    <row r="307" spans="13:13" x14ac:dyDescent="0.3">
      <c r="M307" s="206"/>
    </row>
    <row r="308" spans="13:13" x14ac:dyDescent="0.3">
      <c r="M308" s="206"/>
    </row>
    <row r="309" spans="13:13" x14ac:dyDescent="0.3">
      <c r="M309" s="206"/>
    </row>
    <row r="310" spans="13:13" x14ac:dyDescent="0.3">
      <c r="M310" s="206"/>
    </row>
    <row r="311" spans="13:13" x14ac:dyDescent="0.3">
      <c r="M311" s="206"/>
    </row>
    <row r="312" spans="13:13" x14ac:dyDescent="0.3">
      <c r="M312" s="206"/>
    </row>
    <row r="313" spans="13:13" x14ac:dyDescent="0.3">
      <c r="M313" s="206"/>
    </row>
    <row r="314" spans="13:13" x14ac:dyDescent="0.3">
      <c r="M314" s="206"/>
    </row>
    <row r="315" spans="13:13" x14ac:dyDescent="0.3">
      <c r="M315" s="206"/>
    </row>
    <row r="316" spans="13:13" x14ac:dyDescent="0.3">
      <c r="M316" s="206"/>
    </row>
    <row r="317" spans="13:13" x14ac:dyDescent="0.3">
      <c r="M317" s="206"/>
    </row>
  </sheetData>
  <sheetProtection password="C4FF" sheet="1"/>
  <mergeCells count="6">
    <mergeCell ref="N3:R3"/>
    <mergeCell ref="J3:M3"/>
    <mergeCell ref="A3:A4"/>
    <mergeCell ref="B3:B4"/>
    <mergeCell ref="C3:I3"/>
    <mergeCell ref="A1:D1"/>
  </mergeCells>
  <phoneticPr fontId="15" type="noConversion"/>
  <printOptions horizontalCentered="1"/>
  <pageMargins left="0.16" right="0.19685039370078741" top="0.98425196850393704" bottom="0.27559055118110237" header="0.31496062992125984" footer="0.19685039370078741"/>
  <pageSetup paperSize="9" scale="37" orientation="landscape" horizontalDpi="4294967294" r:id="rId1"/>
  <headerFooter alignWithMargins="0">
    <oddHeader>&amp;R&amp;P</oddHeader>
  </headerFooter>
  <rowBreaks count="1" manualBreakCount="1">
    <brk id="4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Доходи</vt:lpstr>
      <vt:lpstr>Видатки</vt:lpstr>
      <vt:lpstr>Видатки!Заголовки_для_друку</vt:lpstr>
      <vt:lpstr>Доходи!Заголовки_для_друку</vt:lpstr>
      <vt:lpstr>Видатки!Область_друку</vt:lpstr>
      <vt:lpstr>Доходи!Область_друку</vt:lpstr>
    </vt:vector>
  </TitlesOfParts>
  <Company>FD_BUD_SEC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Illia</dc:creator>
  <cp:lastModifiedBy>Вікторія Півторан</cp:lastModifiedBy>
  <cp:lastPrinted>2026-09-11T09:29:12Z</cp:lastPrinted>
  <dcterms:created xsi:type="dcterms:W3CDTF">2001-07-11T13:17:26Z</dcterms:created>
  <dcterms:modified xsi:type="dcterms:W3CDTF">2026-09-15T08:15:25Z</dcterms:modified>
</cp:coreProperties>
</file>