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Xiaomi\Downloads\"/>
    </mc:Choice>
  </mc:AlternateContent>
  <xr:revisionPtr revIDLastSave="0" documentId="8_{96340FF2-DA8F-4CCD-8A3F-97ECF398B5A4}" xr6:coauthVersionLast="47" xr6:coauthVersionMax="47" xr10:uidLastSave="{00000000-0000-0000-0000-000000000000}"/>
  <bookViews>
    <workbookView xWindow="-108" yWindow="-108" windowWidth="23256" windowHeight="12456"/>
  </bookViews>
  <sheets>
    <sheet name="Доходи" sheetId="5" r:id="rId1"/>
    <sheet name="Видатки" sheetId="6" r:id="rId2"/>
  </sheets>
  <definedNames>
    <definedName name="_Б21000">#REF!</definedName>
    <definedName name="_Б22000">#REF!</definedName>
    <definedName name="_Б22100">#REF!</definedName>
    <definedName name="_Б22110">#REF!</definedName>
    <definedName name="_Б22111">#REF!</definedName>
    <definedName name="_Б22112">#REF!</definedName>
    <definedName name="_Б22200">#REF!</definedName>
    <definedName name="_Б23000">#REF!</definedName>
    <definedName name="_Б24000">#REF!</definedName>
    <definedName name="_Б25000">#REF!</definedName>
    <definedName name="_Б41000">#REF!</definedName>
    <definedName name="_Б42000">#REF!</definedName>
    <definedName name="_Б43000">#REF!</definedName>
    <definedName name="_Б44000">#REF!</definedName>
    <definedName name="_Б45000">#REF!</definedName>
    <definedName name="_Б46000">#REF!</definedName>
    <definedName name="_В010100">#REF!</definedName>
    <definedName name="_В010200">#REF!</definedName>
    <definedName name="_В040000">#REF!</definedName>
    <definedName name="_В050000">#REF!</definedName>
    <definedName name="_В060000">#REF!</definedName>
    <definedName name="_В070000">#REF!</definedName>
    <definedName name="_В080000">#REF!</definedName>
    <definedName name="_В090000">#REF!</definedName>
    <definedName name="_В090200">#REF!</definedName>
    <definedName name="_В090201">#REF!</definedName>
    <definedName name="_В090202">#REF!</definedName>
    <definedName name="_В090203">#REF!</definedName>
    <definedName name="_В090300">#REF!</definedName>
    <definedName name="_В090301">#REF!</definedName>
    <definedName name="_В090302">#REF!</definedName>
    <definedName name="_В090303">#REF!</definedName>
    <definedName name="_В090304">#REF!</definedName>
    <definedName name="_В090305">#REF!</definedName>
    <definedName name="_В090306">#REF!</definedName>
    <definedName name="_В090307">#REF!</definedName>
    <definedName name="_В090400">#REF!</definedName>
    <definedName name="_В090405">#REF!</definedName>
    <definedName name="_В090412">#REF!</definedName>
    <definedName name="_В090601">#REF!</definedName>
    <definedName name="_В090700">#REF!</definedName>
    <definedName name="_В090900">#REF!</definedName>
    <definedName name="_В091100">#REF!</definedName>
    <definedName name="_В091200">#REF!</definedName>
    <definedName name="_В100000">#REF!</definedName>
    <definedName name="_В100100">#REF!</definedName>
    <definedName name="_В100103">#REF!</definedName>
    <definedName name="_В100200">#REF!</definedName>
    <definedName name="_В100203">#REF!</definedName>
    <definedName name="_В100204">#REF!</definedName>
    <definedName name="_В110000">#REF!</definedName>
    <definedName name="_В120000">#REF!</definedName>
    <definedName name="_В130000">#REF!</definedName>
    <definedName name="_В140000">#REF!</definedName>
    <definedName name="_В140102">#REF!</definedName>
    <definedName name="_В150000">#REF!</definedName>
    <definedName name="_В150101">#REF!</definedName>
    <definedName name="_В160000">#REF!</definedName>
    <definedName name="_В160100">#REF!</definedName>
    <definedName name="_В160103">#REF!</definedName>
    <definedName name="_В160200">#REF!</definedName>
    <definedName name="_В160300">#REF!</definedName>
    <definedName name="_В160304">#REF!</definedName>
    <definedName name="_В170000">#REF!</definedName>
    <definedName name="_В170100">#REF!</definedName>
    <definedName name="_В170101">#REF!</definedName>
    <definedName name="_В170300">#REF!</definedName>
    <definedName name="_В170303">#REF!</definedName>
    <definedName name="_В170600">#REF!</definedName>
    <definedName name="_В170601">#REF!</definedName>
    <definedName name="_В170700">#REF!</definedName>
    <definedName name="_В170703">#REF!</definedName>
    <definedName name="_В200000">#REF!</definedName>
    <definedName name="_В210000">#REF!</definedName>
    <definedName name="_В210200">#REF!</definedName>
    <definedName name="_В240000">#REF!</definedName>
    <definedName name="_В240600">#REF!</definedName>
    <definedName name="_В250000">#REF!</definedName>
    <definedName name="_В250102">#REF!</definedName>
    <definedName name="_В250200">#REF!</definedName>
    <definedName name="_В250301">#REF!</definedName>
    <definedName name="_В250307">#REF!</definedName>
    <definedName name="_В250500">#REF!</definedName>
    <definedName name="_В250501">#REF!</definedName>
    <definedName name="_В250502">#REF!</definedName>
    <definedName name="_Д100000">#REF!</definedName>
    <definedName name="_Д110000">#REF!</definedName>
    <definedName name="_Д110100">#REF!</definedName>
    <definedName name="_Д110200">#REF!</definedName>
    <definedName name="_Д120000">#REF!</definedName>
    <definedName name="_Д120200">#REF!</definedName>
    <definedName name="_Д130000">#REF!</definedName>
    <definedName name="_Д130100">#REF!</definedName>
    <definedName name="_Д130200">#REF!</definedName>
    <definedName name="_Д130300">#REF!</definedName>
    <definedName name="_Д130500">#REF!</definedName>
    <definedName name="_Д140000">#REF!</definedName>
    <definedName name="_Д140601">#REF!</definedName>
    <definedName name="_Д140602">#REF!</definedName>
    <definedName name="_Д140603">#REF!</definedName>
    <definedName name="_Д140700">#REF!</definedName>
    <definedName name="_Д160000">#REF!</definedName>
    <definedName name="_Д160100">#REF!</definedName>
    <definedName name="_Д160200">#REF!</definedName>
    <definedName name="_Д160300">#REF!</definedName>
    <definedName name="_Д200000">#REF!</definedName>
    <definedName name="_Д210000">#REF!</definedName>
    <definedName name="_Д210700">#REF!</definedName>
    <definedName name="_Д220000">#REF!</definedName>
    <definedName name="_Д220800">#REF!</definedName>
    <definedName name="_Д220900">#REF!</definedName>
    <definedName name="_Д230000">#REF!</definedName>
    <definedName name="_Д240000">#REF!</definedName>
    <definedName name="_Д240800">#REF!</definedName>
    <definedName name="_Д400000">#REF!</definedName>
    <definedName name="_Д410100">#REF!</definedName>
    <definedName name="_Д410400">#REF!</definedName>
    <definedName name="_Д500000">#REF!</definedName>
    <definedName name="_Д500800">#REF!</definedName>
    <definedName name="_Д500900">#REF!</definedName>
    <definedName name="_Е1000">#REF!</definedName>
    <definedName name="_Е1100">#REF!</definedName>
    <definedName name="_Е1110">#REF!</definedName>
    <definedName name="_Е1120">#REF!</definedName>
    <definedName name="_Е1130">#REF!</definedName>
    <definedName name="_Е1140">#REF!</definedName>
    <definedName name="_Е1150">#REF!</definedName>
    <definedName name="_Е1160">#REF!</definedName>
    <definedName name="_Е1161">#REF!</definedName>
    <definedName name="_Е1162">#REF!</definedName>
    <definedName name="_Е1163">#REF!</definedName>
    <definedName name="_Е1164">#REF!</definedName>
    <definedName name="_Е1170">#REF!</definedName>
    <definedName name="_Е1200">#REF!</definedName>
    <definedName name="_Е1300">#REF!</definedName>
    <definedName name="_Е1340">#REF!</definedName>
    <definedName name="_Е2000">#REF!</definedName>
    <definedName name="_Е2100">#REF!</definedName>
    <definedName name="_Е2110">#REF!</definedName>
    <definedName name="_Е2120">#REF!</definedName>
    <definedName name="_Е2130">#REF!</definedName>
    <definedName name="_Е2200">#REF!</definedName>
    <definedName name="_Е2300">#REF!</definedName>
    <definedName name="_Е3000">#REF!</definedName>
    <definedName name="_Е4000">#REF!</definedName>
    <definedName name="_ІБ900501">#REF!</definedName>
    <definedName name="_ІБ900502">#REF!</definedName>
    <definedName name="_ІВ900201">#REF!</definedName>
    <definedName name="_ІВ900202">#REF!</definedName>
    <definedName name="_ІД900101">#REF!</definedName>
    <definedName name="_ІД900102">#REF!</definedName>
    <definedName name="_ІЕ900203">#REF!</definedName>
    <definedName name="_ІЕ900300">#REF!</definedName>
    <definedName name="_ІФ900400">#REF!</definedName>
    <definedName name="_Ф100000">#REF!</definedName>
    <definedName name="_Ф101000">#REF!</definedName>
    <definedName name="_Ф102000">#REF!</definedName>
    <definedName name="_Ф201000">#REF!</definedName>
    <definedName name="_Ф201010">#REF!</definedName>
    <definedName name="_Ф201011">#REF!</definedName>
    <definedName name="_Ф201012">#REF!</definedName>
    <definedName name="_Ф201020">#REF!</definedName>
    <definedName name="_Ф201021">#REF!</definedName>
    <definedName name="_Ф201022">#REF!</definedName>
    <definedName name="_Ф201030">#REF!</definedName>
    <definedName name="_Ф201031">#REF!</definedName>
    <definedName name="_Ф201032">#REF!</definedName>
    <definedName name="_Ф202000">#REF!</definedName>
    <definedName name="_Ф202010">#REF!</definedName>
    <definedName name="_Ф202011">#REF!</definedName>
    <definedName name="_Ф202012">#REF!</definedName>
    <definedName name="_Ф203000">#REF!</definedName>
    <definedName name="_Ф203010">#REF!</definedName>
    <definedName name="_Ф203011">#REF!</definedName>
    <definedName name="_Ф203012">#REF!</definedName>
    <definedName name="_Ф204000">#REF!</definedName>
    <definedName name="_Ф205000">#REF!</definedName>
    <definedName name="_Ф206000">#REF!</definedName>
    <definedName name="_Ф206001">#REF!</definedName>
    <definedName name="_Ф206002">#REF!</definedName>
    <definedName name="_xlnm._FilterDatabase" localSheetId="1" hidden="1">Видатки!$B$6:$B$88</definedName>
    <definedName name="_xlnm._FilterDatabase" localSheetId="0" hidden="1">Доходи!#REF!</definedName>
    <definedName name="В68">#REF!</definedName>
    <definedName name="вс">#REF!</definedName>
    <definedName name="_xlnm.Print_Titles" localSheetId="1">Видатки!$3:$5</definedName>
    <definedName name="_xlnm.Print_Titles" localSheetId="0">Доходи!$7:$9</definedName>
    <definedName name="_xlnm.Print_Area" localSheetId="1">Видатки!$A$1:$R$90</definedName>
    <definedName name="_xlnm.Print_Area" localSheetId="0">Доходи!$A$1:$R$76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55" i="5" l="1"/>
  <c r="F55" i="5"/>
  <c r="D55" i="5"/>
  <c r="E59" i="5"/>
  <c r="L59" i="5"/>
  <c r="P59" i="5" s="1"/>
  <c r="K59" i="5"/>
  <c r="F59" i="5"/>
  <c r="D59" i="5"/>
  <c r="M67" i="5"/>
  <c r="N67" i="5"/>
  <c r="G64" i="5"/>
  <c r="H64" i="5"/>
  <c r="I64" i="5"/>
  <c r="J64" i="5"/>
  <c r="O64" i="5"/>
  <c r="P64" i="5"/>
  <c r="O67" i="5"/>
  <c r="P67" i="5"/>
  <c r="G67" i="5"/>
  <c r="H67" i="5"/>
  <c r="I67" i="5"/>
  <c r="J67" i="5"/>
  <c r="L26" i="6"/>
  <c r="M26" i="6"/>
  <c r="I26" i="6"/>
  <c r="F26" i="6"/>
  <c r="G26" i="6"/>
  <c r="H26" i="6"/>
  <c r="O26" i="6"/>
  <c r="P26" i="6"/>
  <c r="R26" i="6" s="1"/>
  <c r="F28" i="6"/>
  <c r="G28" i="6"/>
  <c r="H28" i="6"/>
  <c r="I28" i="6"/>
  <c r="F29" i="6"/>
  <c r="G29" i="6"/>
  <c r="H29" i="6"/>
  <c r="I29" i="6"/>
  <c r="L29" i="6"/>
  <c r="M29" i="6"/>
  <c r="L28" i="6"/>
  <c r="M28" i="6"/>
  <c r="P40" i="6"/>
  <c r="K12" i="6"/>
  <c r="J12" i="6"/>
  <c r="O28" i="6"/>
  <c r="P28" i="6"/>
  <c r="O29" i="6"/>
  <c r="P29" i="6"/>
  <c r="O39" i="5"/>
  <c r="P39" i="5"/>
  <c r="D81" i="6"/>
  <c r="E81" i="6"/>
  <c r="C81" i="6"/>
  <c r="D6" i="6"/>
  <c r="E6" i="6"/>
  <c r="I6" i="6" s="1"/>
  <c r="C6" i="6"/>
  <c r="K6" i="6"/>
  <c r="M6" i="6" s="1"/>
  <c r="J6" i="6"/>
  <c r="G63" i="5"/>
  <c r="H63" i="5"/>
  <c r="I63" i="5"/>
  <c r="J63" i="5"/>
  <c r="G65" i="5"/>
  <c r="H65" i="5"/>
  <c r="I65" i="5"/>
  <c r="J65" i="5"/>
  <c r="G66" i="5"/>
  <c r="H66" i="5"/>
  <c r="I66" i="5"/>
  <c r="J66" i="5"/>
  <c r="J62" i="5"/>
  <c r="I62" i="5"/>
  <c r="H62" i="5"/>
  <c r="G62" i="5"/>
  <c r="O63" i="5"/>
  <c r="P63" i="5"/>
  <c r="F11" i="6"/>
  <c r="F7" i="6"/>
  <c r="F8" i="6"/>
  <c r="F9" i="6"/>
  <c r="F10" i="6"/>
  <c r="O33" i="5"/>
  <c r="P33" i="5"/>
  <c r="E31" i="5"/>
  <c r="F31" i="5"/>
  <c r="D31" i="5"/>
  <c r="D15" i="5"/>
  <c r="J15" i="5"/>
  <c r="E15" i="5"/>
  <c r="F15" i="5"/>
  <c r="P62" i="5"/>
  <c r="O62" i="5"/>
  <c r="O34" i="5"/>
  <c r="P34" i="5"/>
  <c r="Q34" i="5" s="1"/>
  <c r="D12" i="6"/>
  <c r="D33" i="6"/>
  <c r="D41" i="6"/>
  <c r="E21" i="5"/>
  <c r="E26" i="5"/>
  <c r="C41" i="6"/>
  <c r="C33" i="6"/>
  <c r="C12" i="6"/>
  <c r="L31" i="5"/>
  <c r="M33" i="5"/>
  <c r="N33" i="5"/>
  <c r="K31" i="5"/>
  <c r="F35" i="6"/>
  <c r="G35" i="6"/>
  <c r="H35" i="6"/>
  <c r="I35" i="6"/>
  <c r="L35" i="6"/>
  <c r="L36" i="6"/>
  <c r="L37" i="6"/>
  <c r="L38" i="6"/>
  <c r="L39" i="6"/>
  <c r="L40" i="6"/>
  <c r="G58" i="5"/>
  <c r="H58" i="5"/>
  <c r="I58" i="5"/>
  <c r="J58" i="5"/>
  <c r="M58" i="5"/>
  <c r="N58" i="5"/>
  <c r="O58" i="5"/>
  <c r="P58" i="5"/>
  <c r="O65" i="5"/>
  <c r="P65" i="5"/>
  <c r="O66" i="5"/>
  <c r="P66" i="5"/>
  <c r="M65" i="5"/>
  <c r="N65" i="5"/>
  <c r="M66" i="5"/>
  <c r="N66" i="5"/>
  <c r="M35" i="6"/>
  <c r="P35" i="6"/>
  <c r="O35" i="6"/>
  <c r="E41" i="6"/>
  <c r="E43" i="5"/>
  <c r="D21" i="5"/>
  <c r="F21" i="5"/>
  <c r="P20" i="6"/>
  <c r="G34" i="5"/>
  <c r="I34" i="5"/>
  <c r="L17" i="6"/>
  <c r="L18" i="6"/>
  <c r="L19" i="6"/>
  <c r="L20" i="6"/>
  <c r="M52" i="6"/>
  <c r="M53" i="6"/>
  <c r="M54" i="6"/>
  <c r="M55" i="6"/>
  <c r="M56" i="6"/>
  <c r="M57" i="6"/>
  <c r="M58" i="6"/>
  <c r="M59" i="6"/>
  <c r="M60" i="6"/>
  <c r="M61" i="6"/>
  <c r="M62" i="6"/>
  <c r="M63" i="6"/>
  <c r="M64" i="6"/>
  <c r="M65" i="6"/>
  <c r="M66" i="6"/>
  <c r="M67" i="6"/>
  <c r="M68" i="6"/>
  <c r="M69" i="6"/>
  <c r="M70" i="6"/>
  <c r="M71" i="6"/>
  <c r="M72" i="6"/>
  <c r="M73" i="6"/>
  <c r="M74" i="6"/>
  <c r="M75" i="6"/>
  <c r="M76" i="6"/>
  <c r="M77" i="6"/>
  <c r="M78" i="6"/>
  <c r="M79" i="6"/>
  <c r="M80" i="6"/>
  <c r="M84" i="6"/>
  <c r="M85" i="6"/>
  <c r="M86" i="6"/>
  <c r="M87" i="6"/>
  <c r="M49" i="6"/>
  <c r="M50" i="6"/>
  <c r="M7" i="6"/>
  <c r="M8" i="6"/>
  <c r="M9" i="6"/>
  <c r="M10" i="6"/>
  <c r="M11" i="6"/>
  <c r="M13" i="6"/>
  <c r="M14" i="6"/>
  <c r="M15" i="6"/>
  <c r="M16" i="6"/>
  <c r="M17" i="6"/>
  <c r="M18" i="6"/>
  <c r="M19" i="6"/>
  <c r="M20" i="6"/>
  <c r="M21" i="6"/>
  <c r="M22" i="6"/>
  <c r="M23" i="6"/>
  <c r="M24" i="6"/>
  <c r="M25" i="6"/>
  <c r="M27" i="6"/>
  <c r="M30" i="6"/>
  <c r="M31" i="6"/>
  <c r="M32" i="6"/>
  <c r="M34" i="6"/>
  <c r="M36" i="6"/>
  <c r="M37" i="6"/>
  <c r="M38" i="6"/>
  <c r="M39" i="6"/>
  <c r="M40" i="6"/>
  <c r="M42" i="6"/>
  <c r="M43" i="6"/>
  <c r="M44" i="6"/>
  <c r="M45" i="6"/>
  <c r="M46" i="6"/>
  <c r="M47" i="6"/>
  <c r="I52" i="6"/>
  <c r="I53" i="6"/>
  <c r="I54" i="6"/>
  <c r="I55" i="6"/>
  <c r="I56" i="6"/>
  <c r="I57" i="6"/>
  <c r="I58" i="6"/>
  <c r="I59" i="6"/>
  <c r="I60" i="6"/>
  <c r="I61" i="6"/>
  <c r="I62" i="6"/>
  <c r="I63" i="6"/>
  <c r="I64" i="6"/>
  <c r="I65" i="6"/>
  <c r="I66" i="6"/>
  <c r="I67" i="6"/>
  <c r="I68" i="6"/>
  <c r="I69" i="6"/>
  <c r="I70" i="6"/>
  <c r="I71" i="6"/>
  <c r="I72" i="6"/>
  <c r="I73" i="6"/>
  <c r="I74" i="6"/>
  <c r="I75" i="6"/>
  <c r="I76" i="6"/>
  <c r="I77" i="6"/>
  <c r="I78" i="6"/>
  <c r="I79" i="6"/>
  <c r="I80" i="6"/>
  <c r="I82" i="6"/>
  <c r="I83" i="6"/>
  <c r="I84" i="6"/>
  <c r="I85" i="6"/>
  <c r="I86" i="6"/>
  <c r="I87" i="6"/>
  <c r="I49" i="6"/>
  <c r="I50" i="6"/>
  <c r="I7" i="6"/>
  <c r="I8" i="6"/>
  <c r="I9" i="6"/>
  <c r="I10" i="6"/>
  <c r="I11" i="6"/>
  <c r="I13" i="6"/>
  <c r="I14" i="6"/>
  <c r="I15" i="6"/>
  <c r="I16" i="6"/>
  <c r="I17" i="6"/>
  <c r="I18" i="6"/>
  <c r="I19" i="6"/>
  <c r="I20" i="6"/>
  <c r="I21" i="6"/>
  <c r="I22" i="6"/>
  <c r="I23" i="6"/>
  <c r="I24" i="6"/>
  <c r="I25" i="6"/>
  <c r="I27" i="6"/>
  <c r="I30" i="6"/>
  <c r="I31" i="6"/>
  <c r="I32" i="6"/>
  <c r="I34" i="6"/>
  <c r="I36" i="6"/>
  <c r="I37" i="6"/>
  <c r="I38" i="6"/>
  <c r="I39" i="6"/>
  <c r="I40" i="6"/>
  <c r="I42" i="6"/>
  <c r="I43" i="6"/>
  <c r="I44" i="6"/>
  <c r="I45" i="6"/>
  <c r="I46" i="6"/>
  <c r="I47" i="6"/>
  <c r="G52" i="6"/>
  <c r="G53" i="6"/>
  <c r="G54" i="6"/>
  <c r="G55" i="6"/>
  <c r="G56" i="6"/>
  <c r="G57" i="6"/>
  <c r="G58" i="6"/>
  <c r="G59" i="6"/>
  <c r="G60" i="6"/>
  <c r="G61" i="6"/>
  <c r="G62" i="6"/>
  <c r="G63" i="6"/>
  <c r="G64" i="6"/>
  <c r="G65" i="6"/>
  <c r="G66" i="6"/>
  <c r="G67" i="6"/>
  <c r="G68" i="6"/>
  <c r="G69" i="6"/>
  <c r="G70" i="6"/>
  <c r="G71" i="6"/>
  <c r="G72" i="6"/>
  <c r="G73" i="6"/>
  <c r="G74" i="6"/>
  <c r="G75" i="6"/>
  <c r="G76" i="6"/>
  <c r="G77" i="6"/>
  <c r="G78" i="6"/>
  <c r="G79" i="6"/>
  <c r="G80" i="6"/>
  <c r="G82" i="6"/>
  <c r="G83" i="6"/>
  <c r="G84" i="6"/>
  <c r="G85" i="6"/>
  <c r="G86" i="6"/>
  <c r="G87" i="6"/>
  <c r="G49" i="6"/>
  <c r="G50" i="6"/>
  <c r="G7" i="6"/>
  <c r="G8" i="6"/>
  <c r="G9" i="6"/>
  <c r="G10" i="6"/>
  <c r="G11" i="6"/>
  <c r="G13" i="6"/>
  <c r="G14" i="6"/>
  <c r="G15" i="6"/>
  <c r="G16" i="6"/>
  <c r="G17" i="6"/>
  <c r="G18" i="6"/>
  <c r="G19" i="6"/>
  <c r="G20" i="6"/>
  <c r="G21" i="6"/>
  <c r="G22" i="6"/>
  <c r="G23" i="6"/>
  <c r="G24" i="6"/>
  <c r="G25" i="6"/>
  <c r="G27" i="6"/>
  <c r="G30" i="6"/>
  <c r="G31" i="6"/>
  <c r="G32" i="6"/>
  <c r="G34" i="6"/>
  <c r="G36" i="6"/>
  <c r="G37" i="6"/>
  <c r="G38" i="6"/>
  <c r="G39" i="6"/>
  <c r="G40" i="6"/>
  <c r="G42" i="6"/>
  <c r="G43" i="6"/>
  <c r="G44" i="6"/>
  <c r="G45" i="6"/>
  <c r="G46" i="6"/>
  <c r="G47" i="6"/>
  <c r="O38" i="6"/>
  <c r="P38" i="6"/>
  <c r="O39" i="6"/>
  <c r="P39" i="6"/>
  <c r="O40" i="6"/>
  <c r="N56" i="5"/>
  <c r="N57" i="5"/>
  <c r="N60" i="5"/>
  <c r="N61" i="5"/>
  <c r="N12" i="5"/>
  <c r="N13" i="5"/>
  <c r="N14" i="5"/>
  <c r="N16" i="5"/>
  <c r="N17" i="5"/>
  <c r="N18" i="5"/>
  <c r="N19" i="5"/>
  <c r="N20" i="5"/>
  <c r="N22" i="5"/>
  <c r="N23" i="5"/>
  <c r="N24" i="5"/>
  <c r="N25" i="5"/>
  <c r="N27" i="5"/>
  <c r="N28" i="5"/>
  <c r="N29" i="5"/>
  <c r="N30" i="5"/>
  <c r="N32" i="5"/>
  <c r="N34" i="5"/>
  <c r="N36" i="5"/>
  <c r="N38" i="5"/>
  <c r="N40" i="5"/>
  <c r="N41" i="5"/>
  <c r="N42" i="5"/>
  <c r="N44" i="5"/>
  <c r="N45" i="5"/>
  <c r="N46" i="5"/>
  <c r="N47" i="5"/>
  <c r="N48" i="5"/>
  <c r="N49" i="5"/>
  <c r="N51" i="5"/>
  <c r="J56" i="5"/>
  <c r="J57" i="5"/>
  <c r="J60" i="5"/>
  <c r="J61" i="5"/>
  <c r="J12" i="5"/>
  <c r="J13" i="5"/>
  <c r="J14" i="5"/>
  <c r="J16" i="5"/>
  <c r="J17" i="5"/>
  <c r="J18" i="5"/>
  <c r="J19" i="5"/>
  <c r="J20" i="5"/>
  <c r="J22" i="5"/>
  <c r="J23" i="5"/>
  <c r="J24" i="5"/>
  <c r="J25" i="5"/>
  <c r="J27" i="5"/>
  <c r="J28" i="5"/>
  <c r="J29" i="5"/>
  <c r="J30" i="5"/>
  <c r="J32" i="5"/>
  <c r="J34" i="5"/>
  <c r="J36" i="5"/>
  <c r="J38" i="5"/>
  <c r="J40" i="5"/>
  <c r="J41" i="5"/>
  <c r="J42" i="5"/>
  <c r="J44" i="5"/>
  <c r="J45" i="5"/>
  <c r="J46" i="5"/>
  <c r="J47" i="5"/>
  <c r="J48" i="5"/>
  <c r="J49" i="5"/>
  <c r="J51" i="5"/>
  <c r="H56" i="5"/>
  <c r="H57" i="5"/>
  <c r="H60" i="5"/>
  <c r="H61" i="5"/>
  <c r="H69" i="5"/>
  <c r="H70" i="5"/>
  <c r="H71" i="5"/>
  <c r="H72" i="5"/>
  <c r="H74" i="5"/>
  <c r="H22" i="5"/>
  <c r="H23" i="5"/>
  <c r="H24" i="5"/>
  <c r="H25" i="5"/>
  <c r="H27" i="5"/>
  <c r="H28" i="5"/>
  <c r="H29" i="5"/>
  <c r="H30" i="5"/>
  <c r="H32" i="5"/>
  <c r="H34" i="5"/>
  <c r="H36" i="5"/>
  <c r="H38" i="5"/>
  <c r="H40" i="5"/>
  <c r="H41" i="5"/>
  <c r="H42" i="5"/>
  <c r="H44" i="5"/>
  <c r="H45" i="5"/>
  <c r="H46" i="5"/>
  <c r="H47" i="5"/>
  <c r="H48" i="5"/>
  <c r="H49" i="5"/>
  <c r="H51" i="5"/>
  <c r="H12" i="5"/>
  <c r="H13" i="5"/>
  <c r="H14" i="5"/>
  <c r="H16" i="5"/>
  <c r="H17" i="5"/>
  <c r="H18" i="5"/>
  <c r="H19" i="5"/>
  <c r="H20" i="5"/>
  <c r="L15" i="5"/>
  <c r="P15" i="5"/>
  <c r="K15" i="5"/>
  <c r="P47" i="6"/>
  <c r="G56" i="5"/>
  <c r="G57" i="5"/>
  <c r="G45" i="5"/>
  <c r="G46" i="5"/>
  <c r="G47" i="5"/>
  <c r="G48" i="5"/>
  <c r="O25" i="5"/>
  <c r="P25" i="5"/>
  <c r="M12" i="5"/>
  <c r="M13" i="5"/>
  <c r="M14" i="5"/>
  <c r="F22" i="6"/>
  <c r="H22" i="6"/>
  <c r="P22" i="6"/>
  <c r="I25" i="5"/>
  <c r="M60" i="5"/>
  <c r="O60" i="5"/>
  <c r="P60" i="5"/>
  <c r="I60" i="5"/>
  <c r="G60" i="5"/>
  <c r="O30" i="5"/>
  <c r="P30" i="5"/>
  <c r="L21" i="6"/>
  <c r="H40" i="6"/>
  <c r="F40" i="6"/>
  <c r="H38" i="6"/>
  <c r="F38" i="6"/>
  <c r="M34" i="5"/>
  <c r="G61" i="5"/>
  <c r="G30" i="5"/>
  <c r="I30" i="5"/>
  <c r="G25" i="5"/>
  <c r="F26" i="5"/>
  <c r="D26" i="5"/>
  <c r="K33" i="6"/>
  <c r="J33" i="6"/>
  <c r="O33" i="6"/>
  <c r="K50" i="5"/>
  <c r="L50" i="5"/>
  <c r="F20" i="6"/>
  <c r="H20" i="6"/>
  <c r="O61" i="5"/>
  <c r="P61" i="5"/>
  <c r="M61" i="5"/>
  <c r="I61" i="5"/>
  <c r="L43" i="6"/>
  <c r="O14" i="5"/>
  <c r="P14" i="5"/>
  <c r="P21" i="6"/>
  <c r="L10" i="6"/>
  <c r="L11" i="6"/>
  <c r="E33" i="6"/>
  <c r="I33" i="6"/>
  <c r="P47" i="5"/>
  <c r="L55" i="5"/>
  <c r="L54" i="5"/>
  <c r="K55" i="5"/>
  <c r="M47" i="5"/>
  <c r="M48" i="5"/>
  <c r="M36" i="5"/>
  <c r="M32" i="5"/>
  <c r="M51" i="5"/>
  <c r="M44" i="5"/>
  <c r="M45" i="5"/>
  <c r="M46" i="5"/>
  <c r="G49" i="5"/>
  <c r="I49" i="5"/>
  <c r="E50" i="5"/>
  <c r="F50" i="5"/>
  <c r="H50" i="5" s="1"/>
  <c r="D50" i="5"/>
  <c r="M56" i="5"/>
  <c r="M57" i="5"/>
  <c r="I32" i="5"/>
  <c r="G32" i="5"/>
  <c r="L22" i="6"/>
  <c r="L23" i="6"/>
  <c r="L49" i="6"/>
  <c r="L50" i="6"/>
  <c r="L46" i="6"/>
  <c r="L47" i="6"/>
  <c r="L13" i="6"/>
  <c r="L14" i="6"/>
  <c r="L15" i="6"/>
  <c r="F27" i="6"/>
  <c r="H27" i="6"/>
  <c r="L27" i="6"/>
  <c r="O27" i="6"/>
  <c r="P27" i="6"/>
  <c r="L43" i="5"/>
  <c r="G12" i="5"/>
  <c r="G13" i="5"/>
  <c r="L26" i="5"/>
  <c r="K26" i="5"/>
  <c r="L21" i="5"/>
  <c r="K21" i="5"/>
  <c r="E11" i="5"/>
  <c r="F34" i="6"/>
  <c r="F36" i="6"/>
  <c r="F37" i="6"/>
  <c r="F39" i="6"/>
  <c r="F42" i="6"/>
  <c r="F43" i="6"/>
  <c r="F44" i="6"/>
  <c r="F45" i="6"/>
  <c r="F46" i="6"/>
  <c r="F47" i="6"/>
  <c r="K41" i="6"/>
  <c r="J41" i="6"/>
  <c r="L37" i="5"/>
  <c r="N37" i="5" s="1"/>
  <c r="K43" i="5"/>
  <c r="K37" i="5"/>
  <c r="L11" i="5"/>
  <c r="K11" i="5"/>
  <c r="J81" i="6"/>
  <c r="O81" i="6"/>
  <c r="K81" i="6"/>
  <c r="P81" i="6" s="1"/>
  <c r="F11" i="5"/>
  <c r="F37" i="5"/>
  <c r="E37" i="5"/>
  <c r="E35" i="5" s="1"/>
  <c r="F43" i="5"/>
  <c r="O49" i="5"/>
  <c r="P49" i="5"/>
  <c r="M49" i="5"/>
  <c r="L8" i="6"/>
  <c r="O46" i="6"/>
  <c r="P46" i="6"/>
  <c r="Q46" i="6" s="1"/>
  <c r="O47" i="6"/>
  <c r="H46" i="6"/>
  <c r="H47" i="6"/>
  <c r="P50" i="6"/>
  <c r="O50" i="6"/>
  <c r="R50" i="6" s="1"/>
  <c r="P49" i="6"/>
  <c r="O49" i="6"/>
  <c r="R49" i="6" s="1"/>
  <c r="L44" i="6"/>
  <c r="L34" i="6"/>
  <c r="H8" i="6"/>
  <c r="H9" i="6"/>
  <c r="H34" i="6"/>
  <c r="H43" i="6"/>
  <c r="H44" i="6"/>
  <c r="F24" i="6"/>
  <c r="H24" i="6"/>
  <c r="F25" i="6"/>
  <c r="H25" i="6"/>
  <c r="F14" i="6"/>
  <c r="H14" i="6"/>
  <c r="F15" i="6"/>
  <c r="H15" i="6"/>
  <c r="F16" i="6"/>
  <c r="H16" i="6"/>
  <c r="F17" i="6"/>
  <c r="H17" i="6"/>
  <c r="F18" i="6"/>
  <c r="H18" i="6"/>
  <c r="F19" i="6"/>
  <c r="H19" i="6"/>
  <c r="P34" i="6"/>
  <c r="Q34" i="6"/>
  <c r="O34" i="6"/>
  <c r="P43" i="6"/>
  <c r="O43" i="6"/>
  <c r="P44" i="6"/>
  <c r="O44" i="6"/>
  <c r="P45" i="6"/>
  <c r="O45" i="6"/>
  <c r="O14" i="6"/>
  <c r="Q14" i="6" s="1"/>
  <c r="P14" i="6"/>
  <c r="O15" i="6"/>
  <c r="P15" i="6"/>
  <c r="O16" i="6"/>
  <c r="P16" i="6"/>
  <c r="O17" i="6"/>
  <c r="P17" i="6"/>
  <c r="O18" i="6"/>
  <c r="P18" i="6"/>
  <c r="O19" i="6"/>
  <c r="P19" i="6"/>
  <c r="O20" i="6"/>
  <c r="O21" i="6"/>
  <c r="O22" i="6"/>
  <c r="O23" i="6"/>
  <c r="P23" i="6"/>
  <c r="O24" i="6"/>
  <c r="P24" i="6"/>
  <c r="Q24" i="6" s="1"/>
  <c r="O25" i="6"/>
  <c r="P25" i="6"/>
  <c r="O8" i="6"/>
  <c r="P8" i="6"/>
  <c r="O9" i="6"/>
  <c r="P9" i="6"/>
  <c r="L24" i="6"/>
  <c r="L25" i="6"/>
  <c r="F21" i="6"/>
  <c r="H21" i="6"/>
  <c r="E12" i="6"/>
  <c r="P12" i="6"/>
  <c r="P17" i="5"/>
  <c r="O17" i="5"/>
  <c r="P42" i="5"/>
  <c r="O42" i="5"/>
  <c r="P45" i="5"/>
  <c r="O45" i="5"/>
  <c r="P46" i="5"/>
  <c r="O46" i="5"/>
  <c r="D43" i="5"/>
  <c r="F13" i="6"/>
  <c r="F23" i="6"/>
  <c r="F30" i="6"/>
  <c r="F31" i="6"/>
  <c r="F32" i="6"/>
  <c r="F49" i="6"/>
  <c r="F50" i="6"/>
  <c r="F52" i="6"/>
  <c r="F53" i="6"/>
  <c r="F54" i="6"/>
  <c r="F55" i="6"/>
  <c r="F56" i="6"/>
  <c r="F57" i="6"/>
  <c r="F58" i="6"/>
  <c r="F59" i="6"/>
  <c r="F60" i="6"/>
  <c r="F61" i="6"/>
  <c r="F62" i="6"/>
  <c r="F63" i="6"/>
  <c r="F64" i="6"/>
  <c r="F65" i="6"/>
  <c r="F66" i="6"/>
  <c r="F67" i="6"/>
  <c r="F68" i="6"/>
  <c r="F69" i="6"/>
  <c r="F70" i="6"/>
  <c r="F71" i="6"/>
  <c r="F72" i="6"/>
  <c r="F73" i="6"/>
  <c r="F74" i="6"/>
  <c r="F75" i="6"/>
  <c r="F76" i="6"/>
  <c r="F77" i="6"/>
  <c r="F78" i="6"/>
  <c r="F79" i="6"/>
  <c r="F80" i="6"/>
  <c r="F82" i="6"/>
  <c r="F83" i="6"/>
  <c r="F84" i="6"/>
  <c r="F85" i="6"/>
  <c r="F86" i="6"/>
  <c r="F87" i="6"/>
  <c r="G16" i="5"/>
  <c r="G17" i="5"/>
  <c r="G18" i="5"/>
  <c r="G19" i="5"/>
  <c r="G20" i="5"/>
  <c r="G22" i="5"/>
  <c r="G23" i="5"/>
  <c r="G24" i="5"/>
  <c r="G27" i="5"/>
  <c r="G28" i="5"/>
  <c r="G29" i="5"/>
  <c r="G36" i="5"/>
  <c r="G38" i="5"/>
  <c r="G40" i="5"/>
  <c r="G41" i="5"/>
  <c r="G42" i="5"/>
  <c r="G44" i="5"/>
  <c r="G51" i="5"/>
  <c r="O7" i="6"/>
  <c r="P7" i="6"/>
  <c r="O10" i="6"/>
  <c r="Q10" i="6" s="1"/>
  <c r="P10" i="6"/>
  <c r="O11" i="6"/>
  <c r="P11" i="6"/>
  <c r="O13" i="6"/>
  <c r="P13" i="6"/>
  <c r="Q13" i="6"/>
  <c r="O30" i="6"/>
  <c r="P30" i="6"/>
  <c r="O31" i="6"/>
  <c r="P31" i="6"/>
  <c r="R31" i="6" s="1"/>
  <c r="O32" i="6"/>
  <c r="P32" i="6"/>
  <c r="O36" i="6"/>
  <c r="P36" i="6"/>
  <c r="Q36" i="6" s="1"/>
  <c r="O37" i="6"/>
  <c r="P37" i="6"/>
  <c r="O42" i="6"/>
  <c r="P42" i="6"/>
  <c r="H42" i="6"/>
  <c r="L42" i="6"/>
  <c r="L87" i="6"/>
  <c r="L86" i="6"/>
  <c r="L85" i="6"/>
  <c r="L84" i="6"/>
  <c r="L45" i="6"/>
  <c r="D37" i="5"/>
  <c r="O37" i="5"/>
  <c r="I23" i="5"/>
  <c r="I22" i="5"/>
  <c r="P23" i="5"/>
  <c r="O23" i="5"/>
  <c r="P22" i="5"/>
  <c r="O22" i="5"/>
  <c r="P24" i="5"/>
  <c r="O24" i="5"/>
  <c r="L7" i="6"/>
  <c r="H7" i="6"/>
  <c r="D11" i="5"/>
  <c r="L16" i="6"/>
  <c r="O52" i="6"/>
  <c r="P52" i="6"/>
  <c r="R52" i="6" s="1"/>
  <c r="O53" i="6"/>
  <c r="P53" i="6"/>
  <c r="R53" i="6"/>
  <c r="O54" i="6"/>
  <c r="O55" i="6"/>
  <c r="P55" i="6"/>
  <c r="O56" i="6"/>
  <c r="P56" i="6"/>
  <c r="R56" i="6" s="1"/>
  <c r="O57" i="6"/>
  <c r="O58" i="6"/>
  <c r="O59" i="6"/>
  <c r="P59" i="6"/>
  <c r="R59" i="6" s="1"/>
  <c r="O60" i="6"/>
  <c r="P60" i="6"/>
  <c r="O61" i="6"/>
  <c r="P61" i="6"/>
  <c r="Q61" i="6" s="1"/>
  <c r="O62" i="6"/>
  <c r="P62" i="6"/>
  <c r="O63" i="6"/>
  <c r="R63" i="6" s="1"/>
  <c r="P63" i="6"/>
  <c r="O64" i="6"/>
  <c r="P64" i="6"/>
  <c r="O65" i="6"/>
  <c r="P65" i="6"/>
  <c r="Q65" i="6" s="1"/>
  <c r="O66" i="6"/>
  <c r="P66" i="6"/>
  <c r="O67" i="6"/>
  <c r="O68" i="6"/>
  <c r="O69" i="6"/>
  <c r="P69" i="6"/>
  <c r="O70" i="6"/>
  <c r="P70" i="6"/>
  <c r="R70" i="6" s="1"/>
  <c r="O71" i="6"/>
  <c r="P71" i="6"/>
  <c r="O72" i="6"/>
  <c r="P72" i="6"/>
  <c r="O73" i="6"/>
  <c r="O74" i="6"/>
  <c r="O75" i="6"/>
  <c r="P75" i="6"/>
  <c r="O76" i="6"/>
  <c r="P76" i="6"/>
  <c r="O77" i="6"/>
  <c r="P77" i="6"/>
  <c r="O78" i="6"/>
  <c r="P78" i="6"/>
  <c r="O79" i="6"/>
  <c r="P79" i="6"/>
  <c r="O80" i="6"/>
  <c r="O82" i="6"/>
  <c r="P82" i="6"/>
  <c r="O83" i="6"/>
  <c r="P83" i="6"/>
  <c r="O84" i="6"/>
  <c r="P84" i="6"/>
  <c r="R84" i="6"/>
  <c r="O85" i="6"/>
  <c r="P85" i="6"/>
  <c r="O86" i="6"/>
  <c r="P86" i="6"/>
  <c r="Q86" i="6"/>
  <c r="O87" i="6"/>
  <c r="P87" i="6"/>
  <c r="H36" i="6"/>
  <c r="H37" i="6"/>
  <c r="H39" i="6"/>
  <c r="H45" i="6"/>
  <c r="H23" i="6"/>
  <c r="N23" i="6"/>
  <c r="I27" i="5"/>
  <c r="F73" i="5"/>
  <c r="J73" i="5"/>
  <c r="P54" i="6"/>
  <c r="Q54" i="6" s="1"/>
  <c r="P67" i="6"/>
  <c r="O57" i="5"/>
  <c r="P57" i="5"/>
  <c r="H10" i="6"/>
  <c r="H11" i="6"/>
  <c r="H13" i="6"/>
  <c r="H30" i="6"/>
  <c r="H31" i="6"/>
  <c r="H32" i="6"/>
  <c r="H49" i="6"/>
  <c r="H50" i="6"/>
  <c r="H52" i="6"/>
  <c r="H53" i="6"/>
  <c r="H54" i="6"/>
  <c r="H55" i="6"/>
  <c r="H56" i="6"/>
  <c r="H58" i="6"/>
  <c r="H59" i="6"/>
  <c r="H60" i="6"/>
  <c r="H62" i="6"/>
  <c r="H63" i="6"/>
  <c r="H64" i="6"/>
  <c r="H65" i="6"/>
  <c r="H66" i="6"/>
  <c r="H68" i="6"/>
  <c r="H69" i="6"/>
  <c r="H70" i="6"/>
  <c r="H71" i="6"/>
  <c r="H72" i="6"/>
  <c r="H74" i="6"/>
  <c r="H75" i="6"/>
  <c r="H76" i="6"/>
  <c r="H77" i="6"/>
  <c r="H78" i="6"/>
  <c r="H79" i="6"/>
  <c r="H83" i="6"/>
  <c r="H84" i="6"/>
  <c r="H85" i="6"/>
  <c r="H86" i="6"/>
  <c r="H87" i="6"/>
  <c r="N13" i="6"/>
  <c r="O27" i="5"/>
  <c r="P27" i="5"/>
  <c r="M27" i="5"/>
  <c r="O70" i="5"/>
  <c r="P70" i="5"/>
  <c r="Q70" i="5" s="1"/>
  <c r="O71" i="5"/>
  <c r="P71" i="5"/>
  <c r="Q71" i="5" s="1"/>
  <c r="O72" i="5"/>
  <c r="P72" i="5"/>
  <c r="R72" i="5" s="1"/>
  <c r="K73" i="5"/>
  <c r="O73" i="5"/>
  <c r="L73" i="5"/>
  <c r="O74" i="5"/>
  <c r="P74" i="5"/>
  <c r="Q74" i="5" s="1"/>
  <c r="P69" i="5"/>
  <c r="R69" i="5" s="1"/>
  <c r="O69" i="5"/>
  <c r="M72" i="5"/>
  <c r="N72" i="5"/>
  <c r="N71" i="5"/>
  <c r="M71" i="5"/>
  <c r="I69" i="5"/>
  <c r="J69" i="5"/>
  <c r="I70" i="5"/>
  <c r="J70" i="5"/>
  <c r="I71" i="5"/>
  <c r="J71" i="5"/>
  <c r="I72" i="5"/>
  <c r="J72" i="5"/>
  <c r="P20" i="5"/>
  <c r="R20" i="5"/>
  <c r="I12" i="5"/>
  <c r="I13" i="5"/>
  <c r="I16" i="5"/>
  <c r="I17" i="5"/>
  <c r="I18" i="5"/>
  <c r="I19" i="5"/>
  <c r="I28" i="5"/>
  <c r="I29" i="5"/>
  <c r="I36" i="5"/>
  <c r="I38" i="5"/>
  <c r="I40" i="5"/>
  <c r="I41" i="5"/>
  <c r="I42" i="5"/>
  <c r="I44" i="5"/>
  <c r="I47" i="5"/>
  <c r="I48" i="5"/>
  <c r="I74" i="5"/>
  <c r="J74" i="5"/>
  <c r="O38" i="5"/>
  <c r="P38" i="5"/>
  <c r="M38" i="5"/>
  <c r="M40" i="5"/>
  <c r="M41" i="5"/>
  <c r="M42" i="5"/>
  <c r="O32" i="5"/>
  <c r="P32" i="5"/>
  <c r="M28" i="5"/>
  <c r="M29" i="5"/>
  <c r="M30" i="5"/>
  <c r="O28" i="5"/>
  <c r="R28" i="5" s="1"/>
  <c r="P28" i="5"/>
  <c r="O29" i="5"/>
  <c r="P29" i="5"/>
  <c r="P18" i="5"/>
  <c r="O18" i="5"/>
  <c r="P19" i="5"/>
  <c r="O19" i="5"/>
  <c r="O56" i="5"/>
  <c r="Q56" i="5" s="1"/>
  <c r="P56" i="5"/>
  <c r="M74" i="5"/>
  <c r="N74" i="5"/>
  <c r="N6" i="6"/>
  <c r="N32" i="6"/>
  <c r="M16" i="5"/>
  <c r="O16" i="5"/>
  <c r="P16" i="5"/>
  <c r="Q16" i="5" s="1"/>
  <c r="O47" i="5"/>
  <c r="P40" i="5"/>
  <c r="O40" i="5"/>
  <c r="P41" i="5"/>
  <c r="O41" i="5"/>
  <c r="P36" i="5"/>
  <c r="O36" i="5"/>
  <c r="L9" i="6"/>
  <c r="L30" i="6"/>
  <c r="L31" i="6"/>
  <c r="L32" i="6"/>
  <c r="L52" i="6"/>
  <c r="L53" i="6"/>
  <c r="L54" i="6"/>
  <c r="L55" i="6"/>
  <c r="L56" i="6"/>
  <c r="L57" i="6"/>
  <c r="L58" i="6"/>
  <c r="L59" i="6"/>
  <c r="L60" i="6"/>
  <c r="L61" i="6"/>
  <c r="L62" i="6"/>
  <c r="L63" i="6"/>
  <c r="L64" i="6"/>
  <c r="L65" i="6"/>
  <c r="L66" i="6"/>
  <c r="L67" i="6"/>
  <c r="L68" i="6"/>
  <c r="L69" i="6"/>
  <c r="L70" i="6"/>
  <c r="L71" i="6"/>
  <c r="L72" i="6"/>
  <c r="L73" i="6"/>
  <c r="L74" i="6"/>
  <c r="L75" i="6"/>
  <c r="L76" i="6"/>
  <c r="L77" i="6"/>
  <c r="L78" i="6"/>
  <c r="L79" i="6"/>
  <c r="L80" i="6"/>
  <c r="C11" i="5"/>
  <c r="C15" i="5"/>
  <c r="C24" i="5"/>
  <c r="C21" i="5"/>
  <c r="C50" i="5"/>
  <c r="C55" i="5"/>
  <c r="C59" i="5"/>
  <c r="C54" i="5"/>
  <c r="C53" i="5" s="1"/>
  <c r="C73" i="5"/>
  <c r="O12" i="5"/>
  <c r="P12" i="5"/>
  <c r="P13" i="5"/>
  <c r="O13" i="5"/>
  <c r="P44" i="5"/>
  <c r="O44" i="5"/>
  <c r="O48" i="5"/>
  <c r="Q48" i="5" s="1"/>
  <c r="P48" i="5"/>
  <c r="O51" i="5"/>
  <c r="P51" i="5"/>
  <c r="M19" i="5"/>
  <c r="M24" i="5"/>
  <c r="M21" i="5" s="1"/>
  <c r="C43" i="5"/>
  <c r="N49" i="6"/>
  <c r="N16" i="6"/>
  <c r="N20" i="6"/>
  <c r="N30" i="6"/>
  <c r="N31" i="6"/>
  <c r="N33" i="6"/>
  <c r="N12" i="6"/>
  <c r="N11" i="6"/>
  <c r="N10" i="6"/>
  <c r="N9" i="6"/>
  <c r="I24" i="5"/>
  <c r="H67" i="6"/>
  <c r="H61" i="6"/>
  <c r="P74" i="6"/>
  <c r="Q74" i="6" s="1"/>
  <c r="P68" i="6"/>
  <c r="R68" i="6"/>
  <c r="P58" i="6"/>
  <c r="R58" i="6" s="1"/>
  <c r="P57" i="6"/>
  <c r="H57" i="6"/>
  <c r="P73" i="6"/>
  <c r="H73" i="6"/>
  <c r="H80" i="6"/>
  <c r="P80" i="6"/>
  <c r="N48" i="6"/>
  <c r="N51" i="6"/>
  <c r="I57" i="5"/>
  <c r="I56" i="5"/>
  <c r="H73" i="5"/>
  <c r="O6" i="6"/>
  <c r="R86" i="6"/>
  <c r="Q84" i="6"/>
  <c r="G59" i="5"/>
  <c r="G81" i="6"/>
  <c r="Q42" i="6"/>
  <c r="Q43" i="6"/>
  <c r="Q18" i="6"/>
  <c r="Q35" i="6"/>
  <c r="R29" i="6"/>
  <c r="R39" i="6"/>
  <c r="L6" i="6"/>
  <c r="H33" i="6"/>
  <c r="Q45" i="6"/>
  <c r="Q21" i="6"/>
  <c r="M12" i="6"/>
  <c r="R21" i="6"/>
  <c r="R14" i="6"/>
  <c r="R61" i="6"/>
  <c r="Q58" i="6"/>
  <c r="R71" i="6"/>
  <c r="R69" i="6"/>
  <c r="R66" i="6"/>
  <c r="Q64" i="6"/>
  <c r="Q62" i="6"/>
  <c r="R55" i="6"/>
  <c r="G33" i="6"/>
  <c r="R35" i="6"/>
  <c r="Q71" i="6"/>
  <c r="Q73" i="6"/>
  <c r="R87" i="6"/>
  <c r="R79" i="6"/>
  <c r="Q77" i="6"/>
  <c r="Q72" i="6"/>
  <c r="Q66" i="6"/>
  <c r="Q47" i="6"/>
  <c r="Q76" i="6"/>
  <c r="Q69" i="6"/>
  <c r="R64" i="6"/>
  <c r="R62" i="6"/>
  <c r="R80" i="6"/>
  <c r="R74" i="6"/>
  <c r="R72" i="6"/>
  <c r="R77" i="6"/>
  <c r="Q57" i="6"/>
  <c r="Q67" i="6"/>
  <c r="Q53" i="6"/>
  <c r="R54" i="6"/>
  <c r="R76" i="6"/>
  <c r="Q55" i="6"/>
  <c r="Q56" i="6"/>
  <c r="F81" i="6"/>
  <c r="R75" i="6"/>
  <c r="R60" i="6"/>
  <c r="Q52" i="6"/>
  <c r="R45" i="6"/>
  <c r="Q59" i="6"/>
  <c r="Q79" i="6"/>
  <c r="Q63" i="6"/>
  <c r="R78" i="6"/>
  <c r="R42" i="6"/>
  <c r="R73" i="6"/>
  <c r="R67" i="6"/>
  <c r="Q87" i="6"/>
  <c r="R85" i="6"/>
  <c r="Q80" i="6"/>
  <c r="Q70" i="6"/>
  <c r="R65" i="6"/>
  <c r="R46" i="6"/>
  <c r="R24" i="6"/>
  <c r="L41" i="6"/>
  <c r="Q78" i="6"/>
  <c r="Q75" i="6"/>
  <c r="Q85" i="6"/>
  <c r="F33" i="6"/>
  <c r="Q68" i="6"/>
  <c r="R57" i="6"/>
  <c r="Q60" i="6"/>
  <c r="H6" i="6"/>
  <c r="R14" i="5"/>
  <c r="Q39" i="5"/>
  <c r="G55" i="5"/>
  <c r="F54" i="5"/>
  <c r="F53" i="5" s="1"/>
  <c r="R40" i="5"/>
  <c r="Q14" i="5"/>
  <c r="N73" i="5"/>
  <c r="M37" i="5"/>
  <c r="N55" i="5"/>
  <c r="M73" i="5"/>
  <c r="O26" i="5"/>
  <c r="R26" i="5" s="1"/>
  <c r="K54" i="5"/>
  <c r="K53" i="5"/>
  <c r="R70" i="5"/>
  <c r="R34" i="5"/>
  <c r="R47" i="5"/>
  <c r="Q46" i="5"/>
  <c r="R65" i="5"/>
  <c r="M59" i="5"/>
  <c r="Q20" i="6"/>
  <c r="R36" i="6"/>
  <c r="H43" i="5"/>
  <c r="G50" i="5"/>
  <c r="Q32" i="5"/>
  <c r="J50" i="5"/>
  <c r="P50" i="5"/>
  <c r="Q50" i="5" s="1"/>
  <c r="N59" i="5"/>
  <c r="M11" i="5"/>
  <c r="M26" i="5"/>
  <c r="M55" i="5"/>
  <c r="P21" i="5"/>
  <c r="Q66" i="5"/>
  <c r="M31" i="5"/>
  <c r="Q22" i="6"/>
  <c r="R34" i="6"/>
  <c r="R37" i="6"/>
  <c r="R44" i="6"/>
  <c r="L33" i="6"/>
  <c r="Q38" i="6"/>
  <c r="R40" i="6"/>
  <c r="R19" i="6"/>
  <c r="M41" i="6"/>
  <c r="R47" i="6"/>
  <c r="Q32" i="6"/>
  <c r="Q30" i="6"/>
  <c r="R11" i="6"/>
  <c r="R7" i="6"/>
  <c r="Q9" i="6"/>
  <c r="R25" i="6"/>
  <c r="R23" i="6"/>
  <c r="R43" i="6"/>
  <c r="R20" i="6"/>
  <c r="Q29" i="6"/>
  <c r="O41" i="6"/>
  <c r="Q37" i="6"/>
  <c r="K48" i="6"/>
  <c r="K51" i="6"/>
  <c r="K88" i="6"/>
  <c r="P33" i="6"/>
  <c r="M33" i="6"/>
  <c r="R32" i="6"/>
  <c r="R30" i="6"/>
  <c r="L12" i="6"/>
  <c r="J48" i="6"/>
  <c r="Q25" i="6"/>
  <c r="Q23" i="6"/>
  <c r="Q11" i="6"/>
  <c r="R9" i="6"/>
  <c r="Q7" i="6"/>
  <c r="Q49" i="6"/>
  <c r="R38" i="6"/>
  <c r="Q19" i="6"/>
  <c r="Q17" i="6"/>
  <c r="R15" i="6"/>
  <c r="Q28" i="6"/>
  <c r="Q40" i="6"/>
  <c r="R18" i="6"/>
  <c r="Q16" i="6"/>
  <c r="Q39" i="6"/>
  <c r="Q26" i="6"/>
  <c r="R28" i="6"/>
  <c r="Q27" i="6"/>
  <c r="R16" i="6"/>
  <c r="I41" i="6"/>
  <c r="D48" i="6"/>
  <c r="D51" i="6"/>
  <c r="D88" i="6" s="1"/>
  <c r="F88" i="6" s="1"/>
  <c r="Q44" i="6"/>
  <c r="G41" i="6"/>
  <c r="P41" i="6"/>
  <c r="R41" i="6" s="1"/>
  <c r="H41" i="6"/>
  <c r="F41" i="6"/>
  <c r="C48" i="6"/>
  <c r="C51" i="6"/>
  <c r="Q31" i="6"/>
  <c r="R27" i="6"/>
  <c r="O12" i="6"/>
  <c r="Q12" i="6"/>
  <c r="H12" i="6"/>
  <c r="I12" i="6"/>
  <c r="R22" i="6"/>
  <c r="R17" i="6"/>
  <c r="Q15" i="6"/>
  <c r="R13" i="6"/>
  <c r="F12" i="6"/>
  <c r="G12" i="6"/>
  <c r="R10" i="6"/>
  <c r="R8" i="6"/>
  <c r="E48" i="6"/>
  <c r="P6" i="6"/>
  <c r="F6" i="6"/>
  <c r="Q8" i="6"/>
  <c r="G6" i="6"/>
  <c r="E54" i="5"/>
  <c r="E53" i="5" s="1"/>
  <c r="Q65" i="5"/>
  <c r="R25" i="5"/>
  <c r="Q33" i="5"/>
  <c r="P37" i="5"/>
  <c r="Q37" i="5"/>
  <c r="O59" i="5"/>
  <c r="O55" i="5"/>
  <c r="Q55" i="5" s="1"/>
  <c r="Q51" i="5"/>
  <c r="O31" i="5"/>
  <c r="M50" i="5"/>
  <c r="R46" i="5"/>
  <c r="R32" i="5"/>
  <c r="R49" i="5"/>
  <c r="Q67" i="5"/>
  <c r="Q29" i="5"/>
  <c r="Q24" i="5"/>
  <c r="R23" i="5"/>
  <c r="H11" i="5"/>
  <c r="R63" i="5"/>
  <c r="R39" i="5"/>
  <c r="Q49" i="5"/>
  <c r="R51" i="5"/>
  <c r="Q36" i="5"/>
  <c r="Q19" i="5"/>
  <c r="R45" i="5"/>
  <c r="Q64" i="5"/>
  <c r="Q63" i="5"/>
  <c r="Q13" i="5"/>
  <c r="R41" i="5"/>
  <c r="O21" i="5"/>
  <c r="R61" i="5"/>
  <c r="O15" i="5"/>
  <c r="R15" i="5"/>
  <c r="D54" i="5"/>
  <c r="Q58" i="5"/>
  <c r="R62" i="5"/>
  <c r="R67" i="5"/>
  <c r="R64" i="5"/>
  <c r="Q60" i="5"/>
  <c r="M54" i="5"/>
  <c r="Q41" i="5"/>
  <c r="N26" i="5"/>
  <c r="R33" i="5"/>
  <c r="N31" i="5"/>
  <c r="Q25" i="5"/>
  <c r="J59" i="5"/>
  <c r="I55" i="5"/>
  <c r="R29" i="5"/>
  <c r="Q27" i="5"/>
  <c r="Q57" i="5"/>
  <c r="R42" i="5"/>
  <c r="N21" i="5"/>
  <c r="J55" i="5"/>
  <c r="H15" i="5"/>
  <c r="L53" i="5"/>
  <c r="P53" i="5" s="1"/>
  <c r="R60" i="5"/>
  <c r="Q45" i="5"/>
  <c r="K10" i="5"/>
  <c r="N10" i="5" s="1"/>
  <c r="O43" i="5"/>
  <c r="O50" i="5"/>
  <c r="N50" i="5"/>
  <c r="R58" i="5"/>
  <c r="Q44" i="5"/>
  <c r="R56" i="5"/>
  <c r="P73" i="5"/>
  <c r="R73" i="5" s="1"/>
  <c r="Q72" i="5"/>
  <c r="R24" i="5"/>
  <c r="R17" i="5"/>
  <c r="P43" i="5"/>
  <c r="R66" i="5"/>
  <c r="I59" i="5"/>
  <c r="C10" i="5"/>
  <c r="C52" i="5"/>
  <c r="C75" i="5" s="1"/>
  <c r="N54" i="5"/>
  <c r="G15" i="5"/>
  <c r="K35" i="5"/>
  <c r="O35" i="5" s="1"/>
  <c r="H59" i="5"/>
  <c r="R13" i="5"/>
  <c r="P55" i="5"/>
  <c r="Q47" i="5"/>
  <c r="I73" i="5"/>
  <c r="I15" i="5"/>
  <c r="N11" i="5"/>
  <c r="Q18" i="5"/>
  <c r="Q69" i="5"/>
  <c r="R57" i="5"/>
  <c r="Q22" i="5"/>
  <c r="Q61" i="5"/>
  <c r="G43" i="5"/>
  <c r="P31" i="5"/>
  <c r="M43" i="5"/>
  <c r="N43" i="5"/>
  <c r="I50" i="5"/>
  <c r="I43" i="5"/>
  <c r="M15" i="5"/>
  <c r="L10" i="5"/>
  <c r="R44" i="5"/>
  <c r="R12" i="5"/>
  <c r="Q40" i="5"/>
  <c r="R19" i="5"/>
  <c r="J43" i="5"/>
  <c r="E10" i="5"/>
  <c r="L35" i="5"/>
  <c r="R27" i="5"/>
  <c r="N15" i="5"/>
  <c r="R38" i="5"/>
  <c r="O11" i="5"/>
  <c r="J11" i="5"/>
  <c r="I26" i="5"/>
  <c r="Q30" i="5"/>
  <c r="H21" i="5"/>
  <c r="Q62" i="5"/>
  <c r="H55" i="5"/>
  <c r="Q42" i="5"/>
  <c r="D35" i="5"/>
  <c r="G37" i="5"/>
  <c r="R37" i="5"/>
  <c r="Q38" i="5"/>
  <c r="I37" i="5"/>
  <c r="F35" i="5"/>
  <c r="H37" i="5"/>
  <c r="J37" i="5"/>
  <c r="R36" i="5"/>
  <c r="G31" i="5"/>
  <c r="I31" i="5"/>
  <c r="J31" i="5"/>
  <c r="H31" i="5"/>
  <c r="J26" i="5"/>
  <c r="R30" i="5"/>
  <c r="G26" i="5"/>
  <c r="H26" i="5"/>
  <c r="Q28" i="5"/>
  <c r="P26" i="5"/>
  <c r="Q23" i="5"/>
  <c r="R21" i="5"/>
  <c r="G21" i="5"/>
  <c r="Q21" i="5"/>
  <c r="J21" i="5"/>
  <c r="I21" i="5"/>
  <c r="R22" i="5"/>
  <c r="R18" i="5"/>
  <c r="Q17" i="5"/>
  <c r="Q15" i="5"/>
  <c r="P11" i="5"/>
  <c r="R11" i="5" s="1"/>
  <c r="F10" i="5"/>
  <c r="J10" i="5" s="1"/>
  <c r="I11" i="5"/>
  <c r="G11" i="5"/>
  <c r="D10" i="5"/>
  <c r="Q12" i="5"/>
  <c r="O54" i="5"/>
  <c r="L48" i="6"/>
  <c r="L51" i="6"/>
  <c r="L88" i="6" s="1"/>
  <c r="Q43" i="5"/>
  <c r="J51" i="6"/>
  <c r="M51" i="6" s="1"/>
  <c r="R33" i="6"/>
  <c r="Q33" i="6"/>
  <c r="M48" i="6"/>
  <c r="R12" i="6"/>
  <c r="O48" i="6"/>
  <c r="Q48" i="6" s="1"/>
  <c r="C88" i="6"/>
  <c r="P48" i="6"/>
  <c r="I48" i="6"/>
  <c r="E51" i="6"/>
  <c r="G48" i="6"/>
  <c r="F48" i="6"/>
  <c r="H48" i="6"/>
  <c r="R6" i="6"/>
  <c r="Q6" i="6"/>
  <c r="D53" i="5"/>
  <c r="O53" i="5" s="1"/>
  <c r="N53" i="5"/>
  <c r="R31" i="5"/>
  <c r="R43" i="5"/>
  <c r="Q31" i="5"/>
  <c r="Q11" i="5"/>
  <c r="Q73" i="5"/>
  <c r="L52" i="5"/>
  <c r="P10" i="5"/>
  <c r="N35" i="5"/>
  <c r="J35" i="5"/>
  <c r="P35" i="5"/>
  <c r="Q35" i="5" s="1"/>
  <c r="I35" i="5"/>
  <c r="F52" i="5"/>
  <c r="H10" i="5"/>
  <c r="I10" i="5"/>
  <c r="D52" i="5"/>
  <c r="E88" i="6"/>
  <c r="F51" i="6"/>
  <c r="P51" i="6"/>
  <c r="G51" i="6"/>
  <c r="I51" i="6"/>
  <c r="H51" i="6"/>
  <c r="R48" i="6"/>
  <c r="L68" i="5"/>
  <c r="H88" i="6"/>
  <c r="I88" i="6"/>
  <c r="L75" i="5"/>
  <c r="R53" i="5" l="1"/>
  <c r="Q53" i="5"/>
  <c r="Q59" i="5"/>
  <c r="R59" i="5"/>
  <c r="G52" i="5"/>
  <c r="J53" i="5"/>
  <c r="I53" i="5"/>
  <c r="G53" i="5"/>
  <c r="H53" i="5"/>
  <c r="F68" i="5"/>
  <c r="G88" i="6"/>
  <c r="G35" i="5"/>
  <c r="E52" i="5"/>
  <c r="E68" i="5" s="1"/>
  <c r="H35" i="5"/>
  <c r="P88" i="6"/>
  <c r="I52" i="5"/>
  <c r="M10" i="5"/>
  <c r="Q41" i="6"/>
  <c r="J88" i="6"/>
  <c r="O88" i="6" s="1"/>
  <c r="M53" i="5"/>
  <c r="R74" i="5"/>
  <c r="R71" i="5"/>
  <c r="R50" i="5"/>
  <c r="J54" i="5"/>
  <c r="Q50" i="6"/>
  <c r="J52" i="5"/>
  <c r="R48" i="5"/>
  <c r="R35" i="5"/>
  <c r="G10" i="5"/>
  <c r="K52" i="5"/>
  <c r="I54" i="5"/>
  <c r="G54" i="5"/>
  <c r="R16" i="5"/>
  <c r="O10" i="5"/>
  <c r="O51" i="6"/>
  <c r="R51" i="6" s="1"/>
  <c r="Q26" i="5"/>
  <c r="P52" i="5"/>
  <c r="Q51" i="6"/>
  <c r="R55" i="5"/>
  <c r="D68" i="5"/>
  <c r="D75" i="5" s="1"/>
  <c r="P54" i="5"/>
  <c r="H54" i="5"/>
  <c r="M35" i="5"/>
  <c r="R88" i="6" l="1"/>
  <c r="Q88" i="6"/>
  <c r="Q10" i="5"/>
  <c r="R10" i="5"/>
  <c r="M52" i="5"/>
  <c r="K68" i="5"/>
  <c r="N52" i="5"/>
  <c r="P68" i="5"/>
  <c r="M88" i="6"/>
  <c r="Q54" i="5"/>
  <c r="R54" i="5"/>
  <c r="H52" i="5"/>
  <c r="J68" i="5"/>
  <c r="G68" i="5"/>
  <c r="F75" i="5"/>
  <c r="I68" i="5"/>
  <c r="H68" i="5"/>
  <c r="O52" i="5"/>
  <c r="O68" i="5" s="1"/>
  <c r="Q52" i="5" l="1"/>
  <c r="N68" i="5"/>
  <c r="K75" i="5"/>
  <c r="M68" i="5"/>
  <c r="H75" i="5"/>
  <c r="J75" i="5"/>
  <c r="I75" i="5"/>
  <c r="P75" i="5"/>
  <c r="Q68" i="5"/>
  <c r="R68" i="5"/>
  <c r="R52" i="5"/>
  <c r="N75" i="5" l="1"/>
  <c r="M75" i="5"/>
  <c r="O75" i="5"/>
  <c r="R75" i="5" s="1"/>
  <c r="Q75" i="5" l="1"/>
</calcChain>
</file>

<file path=xl/sharedStrings.xml><?xml version="1.0" encoding="utf-8"?>
<sst xmlns="http://schemas.openxmlformats.org/spreadsheetml/2006/main" count="288" uniqueCount="248">
  <si>
    <t>Кредитування</t>
  </si>
  <si>
    <t xml:space="preserve">Надання пільгового довгострокового кредиту громадянам на будівництво (реконструкцію) та придбання житла </t>
  </si>
  <si>
    <t>Повернення кредитів, наданих для кредитування громадян на будівництво (реконструкцію) та придбання житла</t>
  </si>
  <si>
    <t>Надання державного пільгового кредиту індивідуальним сільським забудовникам</t>
  </si>
  <si>
    <t>Всьго видатків</t>
  </si>
  <si>
    <t>Дані</t>
  </si>
  <si>
    <t>Чернівецької області</t>
  </si>
  <si>
    <t>Код бюджетної класифікації</t>
  </si>
  <si>
    <t>Найменування доходів</t>
  </si>
  <si>
    <t>Надійшло з початку року</t>
  </si>
  <si>
    <t>Процент виконання</t>
  </si>
  <si>
    <t>5</t>
  </si>
  <si>
    <t>9</t>
  </si>
  <si>
    <t>10</t>
  </si>
  <si>
    <t>11</t>
  </si>
  <si>
    <t>12</t>
  </si>
  <si>
    <t>14</t>
  </si>
  <si>
    <t>Податкові надходження</t>
  </si>
  <si>
    <t>Місцеві податки і збори</t>
  </si>
  <si>
    <t>Неподаткові надходження</t>
  </si>
  <si>
    <t>Інші надходження</t>
  </si>
  <si>
    <t>Цільові фонди</t>
  </si>
  <si>
    <t>Разом доходів</t>
  </si>
  <si>
    <t>Всього доходів</t>
  </si>
  <si>
    <t xml:space="preserve">  </t>
  </si>
  <si>
    <t>Найменування видатків</t>
  </si>
  <si>
    <t>900201</t>
  </si>
  <si>
    <t xml:space="preserve">Разом видатків </t>
  </si>
  <si>
    <t>900202</t>
  </si>
  <si>
    <t>900300</t>
  </si>
  <si>
    <t>Перевищення доходів над видатками (дефіцит бюджету)</t>
  </si>
  <si>
    <t xml:space="preserve">III. Джерела фінансування дефіциту : </t>
  </si>
  <si>
    <t xml:space="preserve">Зміна залишків коштів місцевих бюджетів та бюджетних установ, що утримуються з  місцевих бюджетів </t>
  </si>
  <si>
    <t xml:space="preserve">Залишки на початок року </t>
  </si>
  <si>
    <t xml:space="preserve">Залишки на кінець звітного періоду </t>
  </si>
  <si>
    <t>Фінансування за рахунок коштів бюджетів різних рівнів та державних фондів</t>
  </si>
  <si>
    <t>Позики, одержані з державних фондів</t>
  </si>
  <si>
    <t xml:space="preserve">         одержано позик</t>
  </si>
  <si>
    <t xml:space="preserve">         погашено  позик</t>
  </si>
  <si>
    <t>Позики, одержані з бюджетів вищих рівнів</t>
  </si>
  <si>
    <t>Позики, одержані з бюджетів нижчих рівнів</t>
  </si>
  <si>
    <t xml:space="preserve">Фінансування за рахунок  позик Національного банку України </t>
  </si>
  <si>
    <t>Позики Національного банку України для фінансування дефіциту бюджету</t>
  </si>
  <si>
    <t xml:space="preserve">          зміна залишків коштів на рахунках бюджетних установ</t>
  </si>
  <si>
    <t xml:space="preserve">          зміна готівкових залишків коштів</t>
  </si>
  <si>
    <t>Фінансування за рахунок комерційних банків</t>
  </si>
  <si>
    <t>Позики комерційних банків для фінансування  дефіциту бюджету</t>
  </si>
  <si>
    <t xml:space="preserve">          одержано позик</t>
  </si>
  <si>
    <t xml:space="preserve">          погашено позик</t>
  </si>
  <si>
    <t>Інше внутрішнє фінансування</t>
  </si>
  <si>
    <t>Коригування</t>
  </si>
  <si>
    <t>Разом коштів, отриманих з усіх джерел фінансування дефіциту бюджету</t>
  </si>
  <si>
    <t>Державне мито</t>
  </si>
  <si>
    <t xml:space="preserve">Власні надходження бюджетних установ </t>
  </si>
  <si>
    <t>Офіційні трансферти</t>
  </si>
  <si>
    <t>Від органів державного управління</t>
  </si>
  <si>
    <t>Кошти, одержані із загального фонду до бюджету розвитку</t>
  </si>
  <si>
    <t>Податки на доходи, податки на прибуток, податки на збільшення ринкової вартості</t>
  </si>
  <si>
    <t>Внутрішні податки на товари та послуги</t>
  </si>
  <si>
    <t>Інші неподаткові надходження</t>
  </si>
  <si>
    <t>Державне управління</t>
  </si>
  <si>
    <t>Освіта</t>
  </si>
  <si>
    <t>Соціальний захист та соціальне забезпечення</t>
  </si>
  <si>
    <t>Житлово-комунальне господарство</t>
  </si>
  <si>
    <t>Культура і мистецтво</t>
  </si>
  <si>
    <t>Засоби масової інформації</t>
  </si>
  <si>
    <t>Фізична культура і спорт</t>
  </si>
  <si>
    <t>Дотації</t>
  </si>
  <si>
    <t>Субвенції</t>
  </si>
  <si>
    <t>Доходи від операцій з капіталом</t>
  </si>
  <si>
    <t xml:space="preserve">про виконання місцевих бюджетів  </t>
  </si>
  <si>
    <t>Податок на прибуток підприємств</t>
  </si>
  <si>
    <t>Доходи від власності та підприємницької діяльності</t>
  </si>
  <si>
    <t>15</t>
  </si>
  <si>
    <t>3</t>
  </si>
  <si>
    <t>8</t>
  </si>
  <si>
    <t>13</t>
  </si>
  <si>
    <t>Резервний фонд</t>
  </si>
  <si>
    <t>Загальний фонд</t>
  </si>
  <si>
    <t>Спеціальний фонд</t>
  </si>
  <si>
    <t>Разом</t>
  </si>
  <si>
    <t>Офіційні трансферти з іншої                                                                                              частини бюджету</t>
  </si>
  <si>
    <t>Доходи від операцій  з кредитування та надання гарантій</t>
  </si>
  <si>
    <t>Затверджено обласною радою  на 2010 рік із урахуванням змін</t>
  </si>
  <si>
    <t>Виконано з початку року</t>
  </si>
  <si>
    <t>Збір за місця для паркування транспортних засобів </t>
  </si>
  <si>
    <t>Туристичний збір </t>
  </si>
  <si>
    <t>Єдиний податок  </t>
  </si>
  <si>
    <t>Інші податки та збори</t>
  </si>
  <si>
    <t>Екологічний податок</t>
  </si>
  <si>
    <t>24170000</t>
  </si>
  <si>
    <t>Надходження коштів пайової участі у розвитку інфраструктури населеного пункту</t>
  </si>
  <si>
    <t>Плата за використання інших природних ресурсів  </t>
  </si>
  <si>
    <t>41030300</t>
  </si>
  <si>
    <t>41035000</t>
  </si>
  <si>
    <t>Кошти, що передаються до районних та мiських  бюджетiв з міських (міст районного значення), селищних, сільських та районних у містах бюджетів</t>
  </si>
  <si>
    <t>Дотації вирівнювання, що передаються з районних та міських (обласного значення) бюджетів</t>
  </si>
  <si>
    <t>Інші субвенції</t>
  </si>
  <si>
    <t>41010600</t>
  </si>
  <si>
    <t>41020300</t>
  </si>
  <si>
    <t>Субвенція на утримання об"єктів спільного користування чи ліквідацію негативних наслідків діяльності об"їктів спільного користування</t>
  </si>
  <si>
    <t>Усього доходів</t>
  </si>
  <si>
    <t>16</t>
  </si>
  <si>
    <t>17</t>
  </si>
  <si>
    <t>Базова дотація</t>
  </si>
  <si>
    <t>Організація та проведення громадських робіт</t>
  </si>
  <si>
    <t>6</t>
  </si>
  <si>
    <t>7</t>
  </si>
  <si>
    <t>2000</t>
  </si>
  <si>
    <t>3000</t>
  </si>
  <si>
    <t>3100</t>
  </si>
  <si>
    <t>3110</t>
  </si>
  <si>
    <t>3130</t>
  </si>
  <si>
    <t>3140</t>
  </si>
  <si>
    <t>Повернення коштів, наданих для кредитування індивідуальних сільських забудовників</t>
  </si>
  <si>
    <t>Відхилення (+/-) до плану на рік</t>
  </si>
  <si>
    <t>Плата за надання адміністративних послуг</t>
  </si>
  <si>
    <t>0100</t>
  </si>
  <si>
    <t>0180</t>
  </si>
  <si>
    <t>1000</t>
  </si>
  <si>
    <t>Соціальний захист ветеранів війни та праці</t>
  </si>
  <si>
    <t>3030</t>
  </si>
  <si>
    <t>3190</t>
  </si>
  <si>
    <t>3240</t>
  </si>
  <si>
    <t>4000</t>
  </si>
  <si>
    <t>5000</t>
  </si>
  <si>
    <t>6000</t>
  </si>
  <si>
    <t>7000</t>
  </si>
  <si>
    <t>8000</t>
  </si>
  <si>
    <t>8100</t>
  </si>
  <si>
    <t>7600</t>
  </si>
  <si>
    <t>7300</t>
  </si>
  <si>
    <t>7400</t>
  </si>
  <si>
    <t>Реверсна дотація </t>
  </si>
  <si>
    <t xml:space="preserve">Всього видатків </t>
  </si>
  <si>
    <t>Код типової програмної класифікації видатків та кредитування місцевих бюджетів</t>
  </si>
  <si>
    <t>Акцизний податок з вироблених в Україні підакцизних товарів (продукції)</t>
  </si>
  <si>
    <t xml:space="preserve"> I. Доходи  по області (загальний та спеціальний фонди)</t>
  </si>
  <si>
    <t>II  Видатки  по області (загальний та спеціальний фонди)</t>
  </si>
  <si>
    <t>0150</t>
  </si>
  <si>
    <t>Економічна діяльність</t>
  </si>
  <si>
    <t>Будівництво та регіональний розвиток</t>
  </si>
  <si>
    <t>Транспорт та транспортна інфраструктура</t>
  </si>
  <si>
    <t>Інші програми та заходи, пов'язані з економічною діяльністю</t>
  </si>
  <si>
    <t>Інша діяльність</t>
  </si>
  <si>
    <t>Захист населення і територій від надзвичайних ситуацій</t>
  </si>
  <si>
    <t>8200</t>
  </si>
  <si>
    <t>8300</t>
  </si>
  <si>
    <t>8400</t>
  </si>
  <si>
    <t>8700</t>
  </si>
  <si>
    <t>Громадський порядок та безпека</t>
  </si>
  <si>
    <t>Охорона навколишнього природного середовища</t>
  </si>
  <si>
    <t>7100</t>
  </si>
  <si>
    <t>Сільське, лісове, рибне господарство та мисливство</t>
  </si>
  <si>
    <t>Інші заклади та заходи</t>
  </si>
  <si>
    <t>Додаткова дотація з державного бюджету місцевим бюджетам на здійснення переданих з державного бюджету видатків з утримання закладів освіти та охорони здоров'я</t>
  </si>
  <si>
    <t>0160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</si>
  <si>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</si>
  <si>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Керівництво і управління у відповідній сфері у містах (місті Києві), селищах, селах, об’єднаних територіальних громадах</t>
  </si>
  <si>
    <t>Інша діяльність у сфері державного управління</t>
  </si>
  <si>
    <t>Пільгове медичне обслуговування осіб, які постраждали внаслідок Чорнобильської катастрофи</t>
  </si>
  <si>
    <t>Видатки на поховання учасників бойових дій та осіб з інвалідністю внаслідок війни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</si>
  <si>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</si>
  <si>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Забезпечення обробки інформації з нарахування та виплати допомог і компенсацій</t>
  </si>
  <si>
    <t>Забезпечення реалізації окремих програм для осіб з інвалідністю</t>
  </si>
  <si>
    <t>9110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</si>
  <si>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</si>
  <si>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</si>
  <si>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Рентна плата та плата за використання інших природних ресурсів</t>
  </si>
  <si>
    <t>Рентна плата за спеціальне використання лісових ресурсів</t>
  </si>
  <si>
    <t>Рентна плата за спеціальне використання води</t>
  </si>
  <si>
    <t>Рентна плата за користування надрами</t>
  </si>
  <si>
    <t>Акцизний податок з ввезених на митну територію України підакцизних товарів (продукції) </t>
  </si>
  <si>
    <t>Акцизний податок з реалізації суб’єктами господарювання роздрібної торгівлі підакцизних товарів</t>
  </si>
  <si>
    <t>Податок на майно</t>
  </si>
  <si>
    <t>Адміністративні збори та платежі, доходи від некомерційної господарської діяльності </t>
  </si>
  <si>
    <t>Надходження від орендної плати за користування цілісним майновим комплексом та іншим державним майном  </t>
  </si>
  <si>
    <t>Цільові фонди, утворені Верховною Радою Автономної Республіки Крим, органами місцевого самоврядування та місцевими органами виконавчої влади  </t>
  </si>
  <si>
    <t>7700</t>
  </si>
  <si>
    <t>Реалізація програм допомоги і грантів Європейського Союзу, урядів іноземних держав, міжнародних організацій, донорських установ</t>
  </si>
  <si>
    <t>8600</t>
  </si>
  <si>
    <t>Обслуговування місцевого боргу</t>
  </si>
  <si>
    <t>42000000</t>
  </si>
  <si>
    <t>Від Європейського Союзу, урядів іноземних держав, міжнародних організацій, донорських установ</t>
  </si>
  <si>
    <t>4</t>
  </si>
  <si>
    <t>Відхилення (+;-)</t>
  </si>
  <si>
    <t>Надання соціальних та реабілітаційних послуг громадянам похилого віку, особам з інвалідністю, дітям з інвалідністю в установах соціального обслуговування</t>
  </si>
  <si>
    <t>Заклади і заходи з питань дітей та їх соціального захисту</t>
  </si>
  <si>
    <t>Здійснення соціальної роботи з вразливими категоріями населення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</si>
  <si>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</si>
  <si>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Відхилення  (+;-)</t>
  </si>
  <si>
    <t>Податок та збір на доходи фізичних осіб</t>
  </si>
  <si>
    <t>41033900</t>
  </si>
  <si>
    <t>Освітня субвенція з державного бюджету місцевим бюджетам</t>
  </si>
  <si>
    <t>Відхилення від кошторисних призначень (+/-)</t>
  </si>
  <si>
    <t>Процент виконання до плану року</t>
  </si>
  <si>
    <t>Охорона здоров'я</t>
  </si>
  <si>
    <t>Зв'язок, телекомунікації та інформатика</t>
  </si>
  <si>
    <t>7500</t>
  </si>
  <si>
    <t>Податки на власність</t>
  </si>
  <si>
    <t>12000000</t>
  </si>
  <si>
    <t>Окремі податки і збори, що зараховуються до місцевих бюджетів </t>
  </si>
  <si>
    <t>Субвенція з державного бюджету місцевим бюджетам на виплату грошової компенсації за належні для отримання жилі приміщення для внутрішньо переміщених осіб, які захищали незалежність, суверенітет та територіальну цілісність України і брали безпосередню участь в антитерористичній операції, забезпеченні її проведення, перебуваючи безпосередньо в районах антитерористичної операції у період її проведення, у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перебуваючи безпосередньо в районах та у період здійснення зазначених заходів, та визнані особами з інвалідністю внаслідок війни III групи відповідно до пунктів 11 - 14 частини другої статті 7 або учасниками бойових дій відповідно до пунктів 19 - 20 частини першої статті 6 Закону України "Про статус ветеранів війни, гарантії їх соціального захисту", та які потребують поліпшення житлових умов</t>
  </si>
  <si>
    <t>Субвенція з державного бюджету місцевим бюджетам на реалізацію пректів з реконструкції, капітального ремонту приймальних відділень в опорних закладах охорони здоров"я у госпітальних округах</t>
  </si>
  <si>
    <t>Рентна плата за користування надрами місцевого значення</t>
  </si>
  <si>
    <t>Податки і збори, не віднесені до інших категорій, та кошти, що передаються (отримуються) відповідно до бюджетного законодавства</t>
  </si>
  <si>
    <t>(тис. грн)</t>
  </si>
  <si>
    <t>7200</t>
  </si>
  <si>
    <t>Газове господарство</t>
  </si>
  <si>
    <t>(по шифровому звіту)</t>
  </si>
  <si>
    <t>Субвенція з державного бюджету місцевим бюджетам на забезпечення окремих видатків районних рад, спрямованих на виконання їх повноважень</t>
  </si>
  <si>
    <t>Збір за забруднення навколишнього природного середовища  </t>
  </si>
  <si>
    <t>41021400</t>
  </si>
  <si>
    <t>Процент виконання до плану 2025 року</t>
  </si>
  <si>
    <t>Плата за ліцензії у сфері діяльності з організації та проведення азартних ігор і за ліцензії на випуск та проведення лотерей</t>
  </si>
  <si>
    <t>Субвенція з державного бюджету місцевим бюджетам на реалізацію публічного інвестиційного проекту на безперешкодний доступ до якісної освіти - шкільні автобуси</t>
  </si>
  <si>
    <t>41035800</t>
  </si>
  <si>
    <t>41036300</t>
  </si>
  <si>
    <t>Надання інших внутрішніх кредитів</t>
  </si>
  <si>
    <t>4120</t>
  </si>
  <si>
    <t>Повернення внутрішніх кредитів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</si>
  <si>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зв’язку з повномасштабною збройною агресією Російської Федерації</t>
  </si>
  <si>
    <t>Субвенція з державного бюджету місцевим бюджетам на здійснення підтримки окремих закладів та заходів у системі охорони здоров'я</t>
  </si>
  <si>
    <t xml:space="preserve">Застверджено  на 2005 рік </t>
  </si>
  <si>
    <t>Орендна плата за водні об'єкти (їх частини), що надаються в користування на умовах оренди Радою міністрів Автономної Республіки Крим, обласними, районними, Київською та Севастопольською міськими державними адміністраціями,  </t>
  </si>
  <si>
    <t>Затверджено  на 2026 рік із урахуванням змін</t>
  </si>
  <si>
    <t>Затверджено  на 2026 рік із урахуванням змін (кошторисні призначення)</t>
  </si>
  <si>
    <t>Затверджено   на 2026 рік з урахуванням змін</t>
  </si>
  <si>
    <t>Затверджено  на 2026 рік з урахуванням змін (кошторисні призначення)</t>
  </si>
  <si>
    <t>41030600</t>
  </si>
  <si>
    <t>41031100</t>
  </si>
  <si>
    <t>41033000</t>
  </si>
  <si>
    <t>Надання пільг з оплати послуг зв'язку, інших передбачених законодавством пільг окремим категоріям громадян та компенсації за пільговий проїзд окремих категорій громадян</t>
  </si>
  <si>
    <t>Реалізація державної політики у молодіжній сфері та сфері з утвердження української національної та громадянської ідентичності</t>
  </si>
  <si>
    <t>Видатки, пов'язані з наданням підтримки внутрішньо переміщеним та/або евакуйованим особам у зв'язку із введенням воєнного стану</t>
  </si>
  <si>
    <t>Підготовка та реалізація публічних інвестиційних проектів / програм публічних інвестицій за рахунок коштів місцевого бюджету в галузі соціального захисту та соціального забезпечення</t>
  </si>
  <si>
    <t>Підготовка та реалізація публічних інвестиційних проектів / програм публічних інвестицій за рахунок коштів місцевого бюджету у сфері ветеранської політики</t>
  </si>
  <si>
    <t/>
  </si>
  <si>
    <t>41035400</t>
  </si>
  <si>
    <t>Субвенція з державного бюджету місцевим бюджетам на надання державної підтримки особам з особливими освітніми потребами</t>
  </si>
  <si>
    <t>41038800</t>
  </si>
  <si>
    <t>Субвенція з державного бюджету місцевим бюджетам на реалізацію проектів в рамках Програми відновлення України ІІІ</t>
  </si>
  <si>
    <t>за січень-лютий 2026 року</t>
  </si>
  <si>
    <t>План на січень-лютий 2026 року</t>
  </si>
  <si>
    <t>Відхилення на січень-лютий 2026 року (+/-)</t>
  </si>
  <si>
    <t xml:space="preserve">Процент виконання до плану на січень-лютий 2026 року </t>
  </si>
  <si>
    <t>План на січень-лютий 2025 року</t>
  </si>
  <si>
    <t>Відхилення до плану на січень-лютий 2026 року (+/-)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</si>
</sst>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88" formatCode="_-* #,##0_р_._-;\-* #,##0_р_._-;_-* &quot;-&quot;_р_._-;_-@_-"/>
    <numFmt numFmtId="189" formatCode="_-* #,##0.00_р_._-;\-* #,##0.00_р_._-;_-* &quot;-&quot;??_р_._-;_-@_-"/>
    <numFmt numFmtId="191" formatCode="0.0"/>
    <numFmt numFmtId="200" formatCode="#,##0.0"/>
    <numFmt numFmtId="210" formatCode="0.0%"/>
  </numFmts>
  <fonts count="80" x14ac:knownFonts="1">
    <font>
      <sz val="10"/>
      <name val="Arial Cyr"/>
      <charset val="204"/>
    </font>
    <font>
      <sz val="10"/>
      <name val="Arial Cyr"/>
      <charset val="204"/>
    </font>
    <font>
      <sz val="12"/>
      <name val="Times New Roman Cyr"/>
      <family val="1"/>
      <charset val="204"/>
    </font>
    <font>
      <sz val="12"/>
      <name val="Times New Roman CYR"/>
      <charset val="204"/>
    </font>
    <font>
      <b/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10"/>
      <name val="Times New Roman Cyr"/>
      <family val="1"/>
      <charset val="204"/>
    </font>
    <font>
      <sz val="8"/>
      <name val="Arial Cyr"/>
      <charset val="204"/>
    </font>
    <font>
      <b/>
      <sz val="12"/>
      <color indexed="10"/>
      <name val="Times New Roman"/>
      <family val="1"/>
      <charset val="204"/>
    </font>
    <font>
      <b/>
      <sz val="14"/>
      <color indexed="10"/>
      <name val="Times New Roman"/>
      <family val="1"/>
      <charset val="204"/>
    </font>
    <font>
      <sz val="14"/>
      <color indexed="10"/>
      <name val="Times New Roman"/>
      <family val="1"/>
      <charset val="204"/>
    </font>
    <font>
      <b/>
      <sz val="16"/>
      <color indexed="10"/>
      <name val="Times New Roman"/>
      <family val="1"/>
      <charset val="204"/>
    </font>
    <font>
      <b/>
      <i/>
      <sz val="15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b/>
      <sz val="11"/>
      <color indexed="10"/>
      <name val="Times New Roman"/>
      <family val="1"/>
      <charset val="204"/>
    </font>
    <font>
      <i/>
      <sz val="10"/>
      <color indexed="10"/>
      <name val="Times New Roman Cyr"/>
      <family val="1"/>
      <charset val="204"/>
    </font>
    <font>
      <sz val="12"/>
      <color indexed="10"/>
      <name val="Times New Roman Cyr"/>
      <family val="1"/>
      <charset val="204"/>
    </font>
    <font>
      <b/>
      <sz val="14"/>
      <name val="Times New Roman Cyr"/>
      <family val="1"/>
      <charset val="204"/>
    </font>
    <font>
      <sz val="11"/>
      <color indexed="10"/>
      <name val="Times New Roman"/>
      <family val="1"/>
      <charset val="204"/>
    </font>
    <font>
      <b/>
      <i/>
      <sz val="11"/>
      <color indexed="10"/>
      <name val="Times New Roman"/>
      <family val="1"/>
      <charset val="204"/>
    </font>
    <font>
      <i/>
      <sz val="10"/>
      <color indexed="10"/>
      <name val="Times New Roman"/>
      <family val="1"/>
      <charset val="204"/>
    </font>
    <font>
      <b/>
      <sz val="10"/>
      <name val="Arial Cyr"/>
      <charset val="204"/>
    </font>
    <font>
      <i/>
      <sz val="12"/>
      <color indexed="10"/>
      <name val="Times New Roman"/>
      <family val="1"/>
      <charset val="204"/>
    </font>
    <font>
      <sz val="10"/>
      <name val="Arial Cyr"/>
      <charset val="204"/>
    </font>
    <font>
      <b/>
      <sz val="14"/>
      <name val="Times New Roman Cyr"/>
      <charset val="204"/>
    </font>
    <font>
      <sz val="14"/>
      <name val="Times New Roman"/>
      <family val="1"/>
      <charset val="204"/>
    </font>
    <font>
      <sz val="14"/>
      <name val="Times New Roman"/>
      <family val="1"/>
    </font>
    <font>
      <sz val="14"/>
      <name val="Times New Roman CYR"/>
      <family val="1"/>
      <charset val="204"/>
    </font>
    <font>
      <b/>
      <i/>
      <sz val="15"/>
      <color indexed="10"/>
      <name val="Times New Roman"/>
      <family val="1"/>
      <charset val="204"/>
    </font>
    <font>
      <b/>
      <i/>
      <sz val="16"/>
      <name val="Times New Roman"/>
      <family val="1"/>
      <charset val="204"/>
    </font>
    <font>
      <i/>
      <sz val="16"/>
      <name val="Times New Roman"/>
      <family val="1"/>
      <charset val="204"/>
    </font>
    <font>
      <sz val="16"/>
      <name val="Times New Roman"/>
      <family val="1"/>
      <charset val="204"/>
    </font>
    <font>
      <b/>
      <sz val="16"/>
      <name val="Times New Roman Cyr"/>
      <family val="1"/>
      <charset val="204"/>
    </font>
    <font>
      <b/>
      <i/>
      <sz val="16"/>
      <name val="Times New Roman Cyr"/>
      <family val="1"/>
      <charset val="204"/>
    </font>
    <font>
      <i/>
      <sz val="16"/>
      <name val="Times New Roman Cyr"/>
      <family val="1"/>
      <charset val="204"/>
    </font>
    <font>
      <i/>
      <sz val="16"/>
      <color indexed="8"/>
      <name val="Times New Roman"/>
      <family val="1"/>
      <charset val="204"/>
    </font>
    <font>
      <b/>
      <sz val="16"/>
      <name val="Times New Roman Cyr"/>
      <charset val="204"/>
    </font>
    <font>
      <sz val="16"/>
      <name val="Times New Roman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"/>
      <family val="2"/>
      <charset val="204"/>
    </font>
    <font>
      <sz val="10"/>
      <name val="Helv"/>
      <charset val="204"/>
    </font>
    <font>
      <sz val="10"/>
      <color indexed="8"/>
      <name val="Calibri"/>
      <family val="2"/>
      <charset val="204"/>
    </font>
    <font>
      <i/>
      <sz val="14"/>
      <name val="Times New Roman"/>
      <family val="1"/>
      <charset val="204"/>
    </font>
    <font>
      <i/>
      <sz val="12"/>
      <color indexed="10"/>
      <name val="Times New Roman Cyr"/>
      <family val="1"/>
      <charset val="204"/>
    </font>
    <font>
      <i/>
      <sz val="12"/>
      <name val="Times New Roman Cyr"/>
      <family val="1"/>
      <charset val="204"/>
    </font>
    <font>
      <i/>
      <sz val="14"/>
      <name val="Times New Roman Cyr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i/>
      <sz val="16"/>
      <name val="Times New Roman Cyr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4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i/>
      <sz val="10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i/>
      <sz val="10"/>
      <color rgb="FFFF0000"/>
      <name val="Times New Roman Cyr"/>
      <family val="1"/>
      <charset val="204"/>
    </font>
    <font>
      <i/>
      <sz val="16"/>
      <color rgb="FFFF0000"/>
      <name val="Times New Roman"/>
      <family val="1"/>
      <charset val="204"/>
    </font>
    <font>
      <sz val="4"/>
      <color rgb="FF000000"/>
      <name val="Times New Roman"/>
      <family val="1"/>
      <charset val="204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73">
    <xf numFmtId="0" fontId="0" fillId="0" borderId="0"/>
    <xf numFmtId="0" fontId="46" fillId="2" borderId="0" applyNumberFormat="0" applyBorder="0" applyAlignment="0" applyProtection="0"/>
    <xf numFmtId="0" fontId="46" fillId="3" borderId="0" applyNumberFormat="0" applyBorder="0" applyAlignment="0" applyProtection="0"/>
    <xf numFmtId="0" fontId="46" fillId="4" borderId="0" applyNumberFormat="0" applyBorder="0" applyAlignment="0" applyProtection="0"/>
    <xf numFmtId="0" fontId="46" fillId="5" borderId="0" applyNumberFormat="0" applyBorder="0" applyAlignment="0" applyProtection="0"/>
    <xf numFmtId="0" fontId="46" fillId="6" borderId="0" applyNumberFormat="0" applyBorder="0" applyAlignment="0" applyProtection="0"/>
    <xf numFmtId="0" fontId="46" fillId="7" borderId="0" applyNumberFormat="0" applyBorder="0" applyAlignment="0" applyProtection="0"/>
    <xf numFmtId="0" fontId="46" fillId="2" borderId="0" applyNumberFormat="0" applyBorder="0" applyAlignment="0" applyProtection="0"/>
    <xf numFmtId="0" fontId="46" fillId="3" borderId="0" applyNumberFormat="0" applyBorder="0" applyAlignment="0" applyProtection="0"/>
    <xf numFmtId="0" fontId="46" fillId="4" borderId="0" applyNumberFormat="0" applyBorder="0" applyAlignment="0" applyProtection="0"/>
    <xf numFmtId="0" fontId="46" fillId="5" borderId="0" applyNumberFormat="0" applyBorder="0" applyAlignment="0" applyProtection="0"/>
    <xf numFmtId="0" fontId="46" fillId="6" borderId="0" applyNumberFormat="0" applyBorder="0" applyAlignment="0" applyProtection="0"/>
    <xf numFmtId="0" fontId="46" fillId="7" borderId="0" applyNumberFormat="0" applyBorder="0" applyAlignment="0" applyProtection="0"/>
    <xf numFmtId="0" fontId="46" fillId="8" borderId="0" applyNumberFormat="0" applyBorder="0" applyAlignment="0" applyProtection="0"/>
    <xf numFmtId="0" fontId="46" fillId="9" borderId="0" applyNumberFormat="0" applyBorder="0" applyAlignment="0" applyProtection="0"/>
    <xf numFmtId="0" fontId="46" fillId="10" borderId="0" applyNumberFormat="0" applyBorder="0" applyAlignment="0" applyProtection="0"/>
    <xf numFmtId="0" fontId="46" fillId="5" borderId="0" applyNumberFormat="0" applyBorder="0" applyAlignment="0" applyProtection="0"/>
    <xf numFmtId="0" fontId="46" fillId="8" borderId="0" applyNumberFormat="0" applyBorder="0" applyAlignment="0" applyProtection="0"/>
    <xf numFmtId="0" fontId="46" fillId="11" borderId="0" applyNumberFormat="0" applyBorder="0" applyAlignment="0" applyProtection="0"/>
    <xf numFmtId="0" fontId="46" fillId="8" borderId="0" applyNumberFormat="0" applyBorder="0" applyAlignment="0" applyProtection="0"/>
    <xf numFmtId="0" fontId="46" fillId="9" borderId="0" applyNumberFormat="0" applyBorder="0" applyAlignment="0" applyProtection="0"/>
    <xf numFmtId="0" fontId="46" fillId="10" borderId="0" applyNumberFormat="0" applyBorder="0" applyAlignment="0" applyProtection="0"/>
    <xf numFmtId="0" fontId="46" fillId="5" borderId="0" applyNumberFormat="0" applyBorder="0" applyAlignment="0" applyProtection="0"/>
    <xf numFmtId="0" fontId="46" fillId="8" borderId="0" applyNumberFormat="0" applyBorder="0" applyAlignment="0" applyProtection="0"/>
    <xf numFmtId="0" fontId="46" fillId="11" borderId="0" applyNumberFormat="0" applyBorder="0" applyAlignment="0" applyProtection="0"/>
    <xf numFmtId="0" fontId="47" fillId="12" borderId="0" applyNumberFormat="0" applyBorder="0" applyAlignment="0" applyProtection="0"/>
    <xf numFmtId="0" fontId="47" fillId="9" borderId="0" applyNumberFormat="0" applyBorder="0" applyAlignment="0" applyProtection="0"/>
    <xf numFmtId="0" fontId="47" fillId="10" borderId="0" applyNumberFormat="0" applyBorder="0" applyAlignment="0" applyProtection="0"/>
    <xf numFmtId="0" fontId="47" fillId="13" borderId="0" applyNumberFormat="0" applyBorder="0" applyAlignment="0" applyProtection="0"/>
    <xf numFmtId="0" fontId="47" fillId="14" borderId="0" applyNumberFormat="0" applyBorder="0" applyAlignment="0" applyProtection="0"/>
    <xf numFmtId="0" fontId="47" fillId="15" borderId="0" applyNumberFormat="0" applyBorder="0" applyAlignment="0" applyProtection="0"/>
    <xf numFmtId="0" fontId="47" fillId="12" borderId="0" applyNumberFormat="0" applyBorder="0" applyAlignment="0" applyProtection="0"/>
    <xf numFmtId="0" fontId="47" fillId="9" borderId="0" applyNumberFormat="0" applyBorder="0" applyAlignment="0" applyProtection="0"/>
    <xf numFmtId="0" fontId="47" fillId="10" borderId="0" applyNumberFormat="0" applyBorder="0" applyAlignment="0" applyProtection="0"/>
    <xf numFmtId="0" fontId="47" fillId="13" borderId="0" applyNumberFormat="0" applyBorder="0" applyAlignment="0" applyProtection="0"/>
    <xf numFmtId="0" fontId="47" fillId="14" borderId="0" applyNumberFormat="0" applyBorder="0" applyAlignment="0" applyProtection="0"/>
    <xf numFmtId="0" fontId="47" fillId="15" borderId="0" applyNumberFormat="0" applyBorder="0" applyAlignment="0" applyProtection="0"/>
    <xf numFmtId="0" fontId="58" fillId="0" borderId="0"/>
    <xf numFmtId="0" fontId="47" fillId="16" borderId="0" applyNumberFormat="0" applyBorder="0" applyAlignment="0" applyProtection="0"/>
    <xf numFmtId="0" fontId="47" fillId="17" borderId="0" applyNumberFormat="0" applyBorder="0" applyAlignment="0" applyProtection="0"/>
    <xf numFmtId="0" fontId="47" fillId="18" borderId="0" applyNumberFormat="0" applyBorder="0" applyAlignment="0" applyProtection="0"/>
    <xf numFmtId="0" fontId="47" fillId="13" borderId="0" applyNumberFormat="0" applyBorder="0" applyAlignment="0" applyProtection="0"/>
    <xf numFmtId="0" fontId="47" fillId="14" borderId="0" applyNumberFormat="0" applyBorder="0" applyAlignment="0" applyProtection="0"/>
    <xf numFmtId="0" fontId="47" fillId="19" borderId="0" applyNumberFormat="0" applyBorder="0" applyAlignment="0" applyProtection="0"/>
    <xf numFmtId="0" fontId="48" fillId="7" borderId="1" applyNumberFormat="0" applyAlignment="0" applyProtection="0"/>
    <xf numFmtId="9" fontId="1" fillId="0" borderId="0" applyFont="0" applyFill="0" applyBorder="0" applyAlignment="0" applyProtection="0"/>
    <xf numFmtId="0" fontId="57" fillId="4" borderId="0" applyNumberFormat="0" applyBorder="0" applyAlignment="0" applyProtection="0"/>
    <xf numFmtId="0" fontId="49" fillId="0" borderId="2" applyNumberFormat="0" applyFill="0" applyAlignment="0" applyProtection="0"/>
    <xf numFmtId="0" fontId="50" fillId="0" borderId="3" applyNumberFormat="0" applyFill="0" applyAlignment="0" applyProtection="0"/>
    <xf numFmtId="0" fontId="51" fillId="0" borderId="4" applyNumberFormat="0" applyFill="0" applyAlignment="0" applyProtection="0"/>
    <xf numFmtId="0" fontId="51" fillId="0" borderId="0" applyNumberFormat="0" applyFill="0" applyBorder="0" applyAlignment="0" applyProtection="0"/>
    <xf numFmtId="0" fontId="58" fillId="0" borderId="0"/>
    <xf numFmtId="0" fontId="66" fillId="0" borderId="0"/>
    <xf numFmtId="0" fontId="31" fillId="0" borderId="0"/>
    <xf numFmtId="0" fontId="68" fillId="0" borderId="0"/>
    <xf numFmtId="0" fontId="55" fillId="0" borderId="5" applyNumberFormat="0" applyFill="0" applyAlignment="0" applyProtection="0"/>
    <xf numFmtId="0" fontId="52" fillId="20" borderId="6" applyNumberFormat="0" applyAlignment="0" applyProtection="0"/>
    <xf numFmtId="0" fontId="53" fillId="0" borderId="0" applyNumberFormat="0" applyFill="0" applyBorder="0" applyAlignment="0" applyProtection="0"/>
    <xf numFmtId="0" fontId="69" fillId="0" borderId="0"/>
    <xf numFmtId="0" fontId="58" fillId="0" borderId="0"/>
    <xf numFmtId="0" fontId="65" fillId="0" borderId="0"/>
    <xf numFmtId="0" fontId="68" fillId="0" borderId="0"/>
    <xf numFmtId="0" fontId="60" fillId="0" borderId="0"/>
    <xf numFmtId="0" fontId="2" fillId="0" borderId="0"/>
    <xf numFmtId="0" fontId="3" fillId="0" borderId="0"/>
    <xf numFmtId="0" fontId="3" fillId="0" borderId="0"/>
    <xf numFmtId="0" fontId="46" fillId="22" borderId="7" applyNumberFormat="0" applyFont="0" applyAlignment="0" applyProtection="0"/>
    <xf numFmtId="0" fontId="65" fillId="22" borderId="7" applyNumberFormat="0" applyFont="0" applyAlignment="0" applyProtection="0"/>
    <xf numFmtId="0" fontId="54" fillId="21" borderId="0" applyNumberFormat="0" applyBorder="0" applyAlignment="0" applyProtection="0"/>
    <xf numFmtId="0" fontId="59" fillId="0" borderId="0"/>
    <xf numFmtId="0" fontId="56" fillId="0" borderId="0" applyNumberFormat="0" applyFill="0" applyBorder="0" applyAlignment="0" applyProtection="0"/>
    <xf numFmtId="188" fontId="1" fillId="0" borderId="0" applyFont="0" applyFill="0" applyBorder="0" applyAlignment="0" applyProtection="0"/>
    <xf numFmtId="189" fontId="1" fillId="0" borderId="0" applyFont="0" applyFill="0" applyBorder="0" applyAlignment="0" applyProtection="0"/>
  </cellStyleXfs>
  <cellXfs count="297">
    <xf numFmtId="0" fontId="0" fillId="0" borderId="0" xfId="0"/>
    <xf numFmtId="0" fontId="8" fillId="0" borderId="0" xfId="63" applyFont="1" applyFill="1" applyProtection="1"/>
    <xf numFmtId="0" fontId="5" fillId="0" borderId="0" xfId="63" applyFont="1" applyFill="1" applyAlignment="1" applyProtection="1">
      <alignment horizontal="left" vertical="center"/>
    </xf>
    <xf numFmtId="0" fontId="10" fillId="0" borderId="0" xfId="63" applyFont="1" applyProtection="1"/>
    <xf numFmtId="0" fontId="11" fillId="0" borderId="8" xfId="63" applyFont="1" applyBorder="1" applyAlignment="1" applyProtection="1">
      <alignment horizontal="center" vertical="center"/>
    </xf>
    <xf numFmtId="0" fontId="8" fillId="0" borderId="0" xfId="63" applyFont="1" applyProtection="1"/>
    <xf numFmtId="0" fontId="6" fillId="0" borderId="8" xfId="63" applyFont="1" applyBorder="1" applyAlignment="1" applyProtection="1">
      <alignment horizontal="center" vertical="center" wrapText="1"/>
    </xf>
    <xf numFmtId="191" fontId="9" fillId="0" borderId="8" xfId="63" applyNumberFormat="1" applyFont="1" applyBorder="1" applyProtection="1">
      <protection locked="0"/>
    </xf>
    <xf numFmtId="0" fontId="6" fillId="23" borderId="8" xfId="63" applyFont="1" applyFill="1" applyBorder="1" applyAlignment="1" applyProtection="1">
      <alignment horizontal="center" vertical="center"/>
    </xf>
    <xf numFmtId="0" fontId="6" fillId="23" borderId="8" xfId="63" applyFont="1" applyFill="1" applyBorder="1" applyAlignment="1" applyProtection="1">
      <alignment horizontal="center" vertical="center" wrapText="1"/>
    </xf>
    <xf numFmtId="191" fontId="6" fillId="23" borderId="8" xfId="63" applyNumberFormat="1" applyFont="1" applyFill="1" applyBorder="1" applyProtection="1"/>
    <xf numFmtId="0" fontId="11" fillId="0" borderId="0" xfId="0" applyFont="1" applyProtection="1"/>
    <xf numFmtId="0" fontId="2" fillId="0" borderId="0" xfId="63" applyFont="1" applyProtection="1"/>
    <xf numFmtId="0" fontId="10" fillId="0" borderId="8" xfId="63" applyFont="1" applyBorder="1" applyAlignment="1" applyProtection="1">
      <alignment horizontal="center" vertical="center"/>
    </xf>
    <xf numFmtId="191" fontId="13" fillId="0" borderId="8" xfId="63" applyNumberFormat="1" applyFont="1" applyBorder="1" applyProtection="1">
      <protection locked="0"/>
    </xf>
    <xf numFmtId="49" fontId="11" fillId="0" borderId="8" xfId="63" applyNumberFormat="1" applyFont="1" applyBorder="1" applyAlignment="1" applyProtection="1">
      <alignment horizontal="center" vertical="top" wrapText="1"/>
    </xf>
    <xf numFmtId="0" fontId="11" fillId="0" borderId="8" xfId="63" applyFont="1" applyBorder="1" applyAlignment="1" applyProtection="1">
      <alignment horizontal="center" vertical="top" wrapText="1"/>
    </xf>
    <xf numFmtId="0" fontId="7" fillId="0" borderId="8" xfId="63" applyFont="1" applyBorder="1" applyAlignment="1" applyProtection="1">
      <alignment vertical="center" wrapText="1"/>
    </xf>
    <xf numFmtId="0" fontId="18" fillId="0" borderId="0" xfId="63" applyFont="1" applyAlignment="1" applyProtection="1"/>
    <xf numFmtId="0" fontId="19" fillId="0" borderId="0" xfId="63" applyFont="1" applyFill="1" applyAlignment="1" applyProtection="1"/>
    <xf numFmtId="0" fontId="17" fillId="0" borderId="0" xfId="64" applyFont="1" applyAlignment="1" applyProtection="1"/>
    <xf numFmtId="0" fontId="16" fillId="0" borderId="0" xfId="63" applyFont="1" applyFill="1" applyAlignment="1" applyProtection="1"/>
    <xf numFmtId="0" fontId="21" fillId="0" borderId="0" xfId="63" applyFont="1" applyFill="1" applyProtection="1"/>
    <xf numFmtId="0" fontId="21" fillId="0" borderId="0" xfId="63" applyFont="1" applyProtection="1"/>
    <xf numFmtId="0" fontId="21" fillId="0" borderId="0" xfId="63" applyFont="1" applyBorder="1" applyProtection="1"/>
    <xf numFmtId="0" fontId="22" fillId="0" borderId="0" xfId="0" applyFont="1" applyProtection="1"/>
    <xf numFmtId="0" fontId="24" fillId="0" borderId="0" xfId="63" applyFont="1" applyProtection="1"/>
    <xf numFmtId="200" fontId="24" fillId="0" borderId="0" xfId="63" applyNumberFormat="1" applyFont="1" applyProtection="1"/>
    <xf numFmtId="0" fontId="8" fillId="0" borderId="0" xfId="63" applyFont="1" applyAlignment="1" applyProtection="1">
      <alignment horizontal="center"/>
    </xf>
    <xf numFmtId="0" fontId="26" fillId="0" borderId="0" xfId="63" applyFont="1" applyProtection="1"/>
    <xf numFmtId="0" fontId="16" fillId="0" borderId="0" xfId="0" applyFont="1" applyFill="1" applyAlignment="1" applyProtection="1"/>
    <xf numFmtId="0" fontId="16" fillId="0" borderId="0" xfId="0" applyFont="1" applyFill="1" applyBorder="1" applyAlignment="1" applyProtection="1">
      <alignment vertical="center"/>
    </xf>
    <xf numFmtId="191" fontId="16" fillId="0" borderId="0" xfId="0" applyNumberFormat="1" applyFont="1" applyFill="1" applyBorder="1" applyAlignment="1" applyProtection="1">
      <alignment vertical="center"/>
    </xf>
    <xf numFmtId="191" fontId="21" fillId="0" borderId="0" xfId="63" applyNumberFormat="1" applyFont="1" applyBorder="1" applyProtection="1"/>
    <xf numFmtId="0" fontId="6" fillId="0" borderId="9" xfId="63" applyFont="1" applyFill="1" applyBorder="1" applyAlignment="1" applyProtection="1">
      <alignment horizontal="center" wrapText="1"/>
    </xf>
    <xf numFmtId="0" fontId="8" fillId="0" borderId="0" xfId="63" applyFont="1" applyAlignment="1" applyProtection="1">
      <alignment wrapText="1"/>
    </xf>
    <xf numFmtId="49" fontId="11" fillId="0" borderId="10" xfId="63" applyNumberFormat="1" applyFont="1" applyBorder="1" applyAlignment="1" applyProtection="1">
      <alignment horizontal="center" vertical="top" wrapText="1"/>
    </xf>
    <xf numFmtId="191" fontId="8" fillId="0" borderId="0" xfId="63" applyNumberFormat="1" applyFont="1" applyBorder="1" applyAlignment="1" applyProtection="1">
      <alignment wrapText="1"/>
    </xf>
    <xf numFmtId="191" fontId="8" fillId="0" borderId="0" xfId="63" applyNumberFormat="1" applyFont="1" applyBorder="1" applyAlignment="1" applyProtection="1">
      <alignment horizontal="center"/>
    </xf>
    <xf numFmtId="191" fontId="8" fillId="0" borderId="0" xfId="63" applyNumberFormat="1" applyFont="1" applyBorder="1" applyAlignment="1" applyProtection="1">
      <alignment horizontal="center" vertical="center" wrapText="1"/>
    </xf>
    <xf numFmtId="191" fontId="8" fillId="0" borderId="0" xfId="63" applyNumberFormat="1" applyFont="1" applyAlignment="1" applyProtection="1">
      <alignment wrapText="1"/>
    </xf>
    <xf numFmtId="191" fontId="8" fillId="0" borderId="0" xfId="63" applyNumberFormat="1" applyFont="1" applyAlignment="1" applyProtection="1">
      <alignment horizontal="center"/>
    </xf>
    <xf numFmtId="191" fontId="6" fillId="0" borderId="0" xfId="63" applyNumberFormat="1" applyFont="1" applyBorder="1" applyAlignment="1" applyProtection="1">
      <alignment horizontal="center" vertical="center" wrapText="1"/>
    </xf>
    <xf numFmtId="191" fontId="29" fillId="0" borderId="0" xfId="0" applyNumberFormat="1" applyFont="1" applyBorder="1" applyAlignment="1">
      <alignment horizontal="center" vertical="center"/>
    </xf>
    <xf numFmtId="191" fontId="13" fillId="0" borderId="8" xfId="63" applyNumberFormat="1" applyFont="1" applyFill="1" applyBorder="1" applyProtection="1">
      <protection locked="0"/>
    </xf>
    <xf numFmtId="191" fontId="8" fillId="0" borderId="0" xfId="63" applyNumberFormat="1" applyFont="1" applyBorder="1" applyProtection="1"/>
    <xf numFmtId="191" fontId="8" fillId="0" borderId="0" xfId="63" applyNumberFormat="1" applyFont="1" applyProtection="1"/>
    <xf numFmtId="0" fontId="6" fillId="0" borderId="0" xfId="63" applyFont="1" applyFill="1" applyAlignment="1" applyProtection="1">
      <alignment horizontal="center" wrapText="1"/>
    </xf>
    <xf numFmtId="2" fontId="8" fillId="0" borderId="0" xfId="63" applyNumberFormat="1" applyFont="1" applyFill="1" applyProtection="1"/>
    <xf numFmtId="200" fontId="6" fillId="0" borderId="0" xfId="65" applyNumberFormat="1" applyFont="1" applyAlignment="1" applyProtection="1">
      <alignment horizontal="center"/>
    </xf>
    <xf numFmtId="191" fontId="27" fillId="0" borderId="0" xfId="63" applyNumberFormat="1" applyFont="1" applyFill="1" applyBorder="1" applyProtection="1"/>
    <xf numFmtId="191" fontId="28" fillId="0" borderId="0" xfId="63" applyNumberFormat="1" applyFont="1" applyFill="1" applyBorder="1" applyProtection="1"/>
    <xf numFmtId="0" fontId="24" fillId="0" borderId="0" xfId="63" applyFont="1" applyFill="1" applyProtection="1"/>
    <xf numFmtId="0" fontId="2" fillId="0" borderId="0" xfId="63" applyFont="1" applyFill="1" applyProtection="1"/>
    <xf numFmtId="0" fontId="23" fillId="0" borderId="0" xfId="63" applyFont="1" applyFill="1" applyProtection="1"/>
    <xf numFmtId="0" fontId="8" fillId="0" borderId="0" xfId="0" applyFont="1" applyFill="1" applyBorder="1" applyAlignment="1" applyProtection="1">
      <alignment vertical="center"/>
    </xf>
    <xf numFmtId="0" fontId="11" fillId="0" borderId="11" xfId="63" applyFont="1" applyFill="1" applyBorder="1" applyAlignment="1" applyProtection="1">
      <alignment horizontal="centerContinuous" vertical="center" wrapText="1"/>
    </xf>
    <xf numFmtId="0" fontId="11" fillId="0" borderId="11" xfId="63" applyFont="1" applyFill="1" applyBorder="1" applyAlignment="1" applyProtection="1">
      <alignment horizontal="center" vertical="center" wrapText="1"/>
    </xf>
    <xf numFmtId="0" fontId="11" fillId="0" borderId="8" xfId="0" applyFont="1" applyFill="1" applyBorder="1" applyAlignment="1" applyProtection="1">
      <alignment horizontal="centerContinuous" vertical="center" wrapText="1"/>
    </xf>
    <xf numFmtId="0" fontId="11" fillId="0" borderId="8" xfId="63" applyFont="1" applyFill="1" applyBorder="1" applyAlignment="1" applyProtection="1">
      <alignment horizontal="centerContinuous" vertical="center" wrapText="1"/>
    </xf>
    <xf numFmtId="0" fontId="11" fillId="0" borderId="12" xfId="0" applyFont="1" applyFill="1" applyBorder="1" applyAlignment="1" applyProtection="1">
      <alignment horizontal="centerContinuous" vertical="center" wrapText="1"/>
    </xf>
    <xf numFmtId="0" fontId="11" fillId="0" borderId="11" xfId="0" applyFont="1" applyFill="1" applyBorder="1" applyAlignment="1" applyProtection="1">
      <alignment horizontal="centerContinuous" vertical="center" wrapText="1"/>
    </xf>
    <xf numFmtId="0" fontId="26" fillId="0" borderId="0" xfId="63" applyFont="1" applyFill="1" applyProtection="1"/>
    <xf numFmtId="0" fontId="11" fillId="0" borderId="8" xfId="63" applyFont="1" applyFill="1" applyBorder="1" applyAlignment="1" applyProtection="1">
      <alignment horizontal="center" vertical="center" wrapText="1"/>
    </xf>
    <xf numFmtId="49" fontId="4" fillId="0" borderId="8" xfId="63" applyNumberFormat="1" applyFont="1" applyFill="1" applyBorder="1" applyAlignment="1" applyProtection="1">
      <alignment horizontal="center"/>
    </xf>
    <xf numFmtId="49" fontId="34" fillId="0" borderId="8" xfId="0" applyNumberFormat="1" applyFont="1" applyFill="1" applyBorder="1" applyAlignment="1">
      <alignment horizontal="center" vertical="center"/>
    </xf>
    <xf numFmtId="49" fontId="25" fillId="0" borderId="8" xfId="63" applyNumberFormat="1" applyFont="1" applyFill="1" applyBorder="1" applyAlignment="1" applyProtection="1">
      <alignment horizontal="center"/>
    </xf>
    <xf numFmtId="49" fontId="25" fillId="0" borderId="8" xfId="63" applyNumberFormat="1" applyFont="1" applyFill="1" applyBorder="1" applyAlignment="1" applyProtection="1">
      <alignment horizontal="center" vertical="center" wrapText="1"/>
    </xf>
    <xf numFmtId="49" fontId="25" fillId="24" borderId="8" xfId="63" applyNumberFormat="1" applyFont="1" applyFill="1" applyBorder="1" applyAlignment="1" applyProtection="1">
      <alignment horizontal="center"/>
    </xf>
    <xf numFmtId="49" fontId="35" fillId="0" borderId="8" xfId="63" applyNumberFormat="1" applyFont="1" applyFill="1" applyBorder="1" applyAlignment="1" applyProtection="1">
      <alignment horizontal="center" vertical="center" wrapText="1"/>
    </xf>
    <xf numFmtId="49" fontId="25" fillId="23" borderId="8" xfId="63" applyNumberFormat="1" applyFont="1" applyFill="1" applyBorder="1" applyAlignment="1" applyProtection="1">
      <alignment horizontal="center"/>
    </xf>
    <xf numFmtId="49" fontId="25" fillId="0" borderId="8" xfId="63" applyNumberFormat="1" applyFont="1" applyBorder="1" applyAlignment="1" applyProtection="1">
      <alignment horizontal="center"/>
    </xf>
    <xf numFmtId="0" fontId="33" fillId="0" borderId="8" xfId="0" applyFont="1" applyFill="1" applyBorder="1" applyAlignment="1" applyProtection="1">
      <alignment horizontal="center"/>
    </xf>
    <xf numFmtId="0" fontId="4" fillId="0" borderId="8" xfId="0" applyFont="1" applyFill="1" applyBorder="1" applyAlignment="1" applyProtection="1">
      <alignment horizontal="center"/>
    </xf>
    <xf numFmtId="0" fontId="33" fillId="0" borderId="8" xfId="63" applyFont="1" applyFill="1" applyBorder="1" applyProtection="1">
      <protection locked="0"/>
    </xf>
    <xf numFmtId="200" fontId="32" fillId="23" borderId="8" xfId="63" applyNumberFormat="1" applyFont="1" applyFill="1" applyBorder="1" applyAlignment="1" applyProtection="1">
      <alignment horizontal="right"/>
    </xf>
    <xf numFmtId="0" fontId="11" fillId="0" borderId="13" xfId="0" applyFont="1" applyFill="1" applyBorder="1" applyAlignment="1" applyProtection="1">
      <alignment horizontal="center" vertical="center" wrapText="1"/>
    </xf>
    <xf numFmtId="200" fontId="8" fillId="0" borderId="0" xfId="63" applyNumberFormat="1" applyFont="1" applyFill="1" applyProtection="1"/>
    <xf numFmtId="49" fontId="25" fillId="25" borderId="8" xfId="63" applyNumberFormat="1" applyFont="1" applyFill="1" applyBorder="1" applyAlignment="1" applyProtection="1">
      <alignment horizontal="center" vertical="center" wrapText="1"/>
    </xf>
    <xf numFmtId="0" fontId="23" fillId="25" borderId="0" xfId="63" applyFont="1" applyFill="1" applyProtection="1"/>
    <xf numFmtId="0" fontId="24" fillId="25" borderId="0" xfId="63" applyFont="1" applyFill="1" applyProtection="1"/>
    <xf numFmtId="0" fontId="2" fillId="25" borderId="0" xfId="63" applyFont="1" applyFill="1" applyProtection="1"/>
    <xf numFmtId="49" fontId="11" fillId="25" borderId="8" xfId="63" applyNumberFormat="1" applyFont="1" applyFill="1" applyBorder="1" applyAlignment="1" applyProtection="1">
      <alignment horizontal="center" vertical="top" wrapText="1"/>
    </xf>
    <xf numFmtId="0" fontId="11" fillId="25" borderId="8" xfId="0" applyFont="1" applyFill="1" applyBorder="1" applyAlignment="1" applyProtection="1">
      <alignment horizontal="centerContinuous" vertical="center" wrapText="1"/>
    </xf>
    <xf numFmtId="0" fontId="21" fillId="25" borderId="0" xfId="63" applyFont="1" applyFill="1" applyProtection="1"/>
    <xf numFmtId="191" fontId="27" fillId="25" borderId="0" xfId="63" applyNumberFormat="1" applyFont="1" applyFill="1" applyBorder="1" applyProtection="1"/>
    <xf numFmtId="0" fontId="8" fillId="25" borderId="0" xfId="63" applyFont="1" applyFill="1" applyProtection="1"/>
    <xf numFmtId="0" fontId="6" fillId="23" borderId="8" xfId="63" applyNumberFormat="1" applyFont="1" applyFill="1" applyBorder="1" applyAlignment="1" applyProtection="1">
      <alignment horizontal="center"/>
    </xf>
    <xf numFmtId="191" fontId="28" fillId="25" borderId="0" xfId="63" applyNumberFormat="1" applyFont="1" applyFill="1" applyBorder="1" applyProtection="1"/>
    <xf numFmtId="191" fontId="21" fillId="25" borderId="0" xfId="63" applyNumberFormat="1" applyFont="1" applyFill="1" applyProtection="1"/>
    <xf numFmtId="0" fontId="6" fillId="0" borderId="0" xfId="63" applyFont="1" applyFill="1" applyProtection="1"/>
    <xf numFmtId="0" fontId="4" fillId="0" borderId="0" xfId="0" applyFont="1" applyFill="1" applyBorder="1" applyAlignment="1" applyProtection="1">
      <alignment vertical="center"/>
    </xf>
    <xf numFmtId="200" fontId="21" fillId="0" borderId="0" xfId="63" applyNumberFormat="1" applyFont="1" applyProtection="1"/>
    <xf numFmtId="200" fontId="8" fillId="0" borderId="0" xfId="63" applyNumberFormat="1" applyFont="1" applyProtection="1"/>
    <xf numFmtId="200" fontId="6" fillId="0" borderId="0" xfId="0" applyNumberFormat="1" applyFont="1" applyFill="1" applyBorder="1" applyAlignment="1" applyProtection="1">
      <alignment vertical="center"/>
    </xf>
    <xf numFmtId="200" fontId="13" fillId="0" borderId="8" xfId="63" applyNumberFormat="1" applyFont="1" applyBorder="1" applyProtection="1">
      <protection locked="0"/>
    </xf>
    <xf numFmtId="200" fontId="6" fillId="0" borderId="8" xfId="63" applyNumberFormat="1" applyFont="1" applyFill="1" applyBorder="1" applyProtection="1"/>
    <xf numFmtId="200" fontId="13" fillId="0" borderId="8" xfId="63" applyNumberFormat="1" applyFont="1" applyBorder="1" applyProtection="1"/>
    <xf numFmtId="200" fontId="11" fillId="0" borderId="8" xfId="63" applyNumberFormat="1" applyFont="1" applyBorder="1" applyProtection="1"/>
    <xf numFmtId="200" fontId="8" fillId="0" borderId="8" xfId="63" applyNumberFormat="1" applyFont="1" applyFill="1" applyBorder="1" applyProtection="1"/>
    <xf numFmtId="200" fontId="14" fillId="0" borderId="8" xfId="0" applyNumberFormat="1" applyFont="1" applyFill="1" applyBorder="1" applyAlignment="1">
      <alignment vertical="center"/>
    </xf>
    <xf numFmtId="200" fontId="6" fillId="23" borderId="8" xfId="63" applyNumberFormat="1" applyFont="1" applyFill="1" applyBorder="1" applyProtection="1"/>
    <xf numFmtId="200" fontId="12" fillId="23" borderId="8" xfId="63" applyNumberFormat="1" applyFont="1" applyFill="1" applyBorder="1" applyProtection="1"/>
    <xf numFmtId="200" fontId="8" fillId="0" borderId="0" xfId="63" applyNumberFormat="1" applyFont="1" applyBorder="1" applyProtection="1"/>
    <xf numFmtId="0" fontId="5" fillId="0" borderId="8" xfId="63" applyFont="1" applyFill="1" applyBorder="1" applyAlignment="1" applyProtection="1">
      <alignment horizontal="center" vertical="center" wrapText="1"/>
    </xf>
    <xf numFmtId="191" fontId="5" fillId="0" borderId="8" xfId="63" applyNumberFormat="1" applyFont="1" applyFill="1" applyBorder="1" applyProtection="1"/>
    <xf numFmtId="0" fontId="38" fillId="0" borderId="8" xfId="63" applyFont="1" applyFill="1" applyBorder="1" applyAlignment="1" applyProtection="1">
      <alignment vertical="center" wrapText="1"/>
    </xf>
    <xf numFmtId="191" fontId="38" fillId="0" borderId="8" xfId="63" applyNumberFormat="1" applyFont="1" applyFill="1" applyBorder="1" applyProtection="1">
      <protection locked="0"/>
    </xf>
    <xf numFmtId="191" fontId="5" fillId="0" borderId="8" xfId="63" applyNumberFormat="1" applyFont="1" applyFill="1" applyBorder="1" applyProtection="1">
      <protection locked="0"/>
    </xf>
    <xf numFmtId="191" fontId="39" fillId="0" borderId="8" xfId="63" applyNumberFormat="1" applyFont="1" applyFill="1" applyBorder="1" applyProtection="1">
      <protection locked="0"/>
    </xf>
    <xf numFmtId="0" fontId="5" fillId="25" borderId="8" xfId="63" applyFont="1" applyFill="1" applyBorder="1" applyAlignment="1" applyProtection="1">
      <alignment horizontal="center" vertical="center" wrapText="1"/>
    </xf>
    <xf numFmtId="191" fontId="5" fillId="25" borderId="8" xfId="63" applyNumberFormat="1" applyFont="1" applyFill="1" applyBorder="1" applyProtection="1">
      <protection locked="0"/>
    </xf>
    <xf numFmtId="191" fontId="37" fillId="0" borderId="8" xfId="63" applyNumberFormat="1" applyFont="1" applyFill="1" applyBorder="1" applyProtection="1">
      <protection locked="0"/>
    </xf>
    <xf numFmtId="191" fontId="37" fillId="25" borderId="8" xfId="63" applyNumberFormat="1" applyFont="1" applyFill="1" applyBorder="1" applyProtection="1">
      <protection locked="0"/>
    </xf>
    <xf numFmtId="0" fontId="5" fillId="23" borderId="8" xfId="63" applyFont="1" applyFill="1" applyBorder="1" applyAlignment="1" applyProtection="1">
      <alignment horizontal="center" vertical="center" wrapText="1"/>
    </xf>
    <xf numFmtId="191" fontId="5" fillId="23" borderId="8" xfId="63" applyNumberFormat="1" applyFont="1" applyFill="1" applyBorder="1" applyProtection="1"/>
    <xf numFmtId="191" fontId="40" fillId="0" borderId="8" xfId="0" applyNumberFormat="1" applyFont="1" applyFill="1" applyBorder="1" applyAlignment="1">
      <alignment vertical="center"/>
    </xf>
    <xf numFmtId="191" fontId="41" fillId="0" borderId="8" xfId="0" applyNumberFormat="1" applyFont="1" applyFill="1" applyBorder="1" applyAlignment="1">
      <alignment vertical="center"/>
    </xf>
    <xf numFmtId="0" fontId="37" fillId="0" borderId="8" xfId="63" applyFont="1" applyFill="1" applyBorder="1" applyAlignment="1" applyProtection="1">
      <alignment horizontal="center" vertical="center" wrapText="1"/>
    </xf>
    <xf numFmtId="200" fontId="5" fillId="23" borderId="8" xfId="63" applyNumberFormat="1" applyFont="1" applyFill="1" applyBorder="1" applyAlignment="1" applyProtection="1">
      <alignment horizontal="left"/>
    </xf>
    <xf numFmtId="0" fontId="5" fillId="0" borderId="8" xfId="63" applyFont="1" applyFill="1" applyBorder="1" applyAlignment="1" applyProtection="1">
      <alignment horizontal="left" wrapText="1"/>
    </xf>
    <xf numFmtId="0" fontId="42" fillId="0" borderId="8" xfId="63" applyFont="1" applyFill="1" applyBorder="1" applyAlignment="1" applyProtection="1">
      <alignment vertical="center" wrapText="1"/>
    </xf>
    <xf numFmtId="0" fontId="5" fillId="0" borderId="8" xfId="63" applyFont="1" applyFill="1" applyBorder="1" applyAlignment="1" applyProtection="1">
      <alignment horizontal="left"/>
    </xf>
    <xf numFmtId="0" fontId="5" fillId="0" borderId="8" xfId="63" applyFont="1" applyFill="1" applyBorder="1" applyAlignment="1" applyProtection="1">
      <alignment horizontal="left" vertical="center" wrapText="1"/>
    </xf>
    <xf numFmtId="0" fontId="40" fillId="0" borderId="8" xfId="63" applyFont="1" applyFill="1" applyBorder="1" applyAlignment="1" applyProtection="1">
      <alignment horizontal="left" vertical="center" wrapText="1"/>
    </xf>
    <xf numFmtId="0" fontId="40" fillId="25" borderId="8" xfId="63" applyFont="1" applyFill="1" applyBorder="1" applyAlignment="1" applyProtection="1">
      <alignment horizontal="left" vertical="center" wrapText="1"/>
    </xf>
    <xf numFmtId="0" fontId="42" fillId="0" borderId="8" xfId="63" applyFont="1" applyFill="1" applyBorder="1" applyAlignment="1" applyProtection="1">
      <alignment horizontal="left" vertical="center" wrapText="1"/>
    </xf>
    <xf numFmtId="0" fontId="40" fillId="24" borderId="8" xfId="63" applyFont="1" applyFill="1" applyBorder="1" applyAlignment="1" applyProtection="1">
      <alignment horizontal="center" vertical="center" wrapText="1"/>
    </xf>
    <xf numFmtId="0" fontId="40" fillId="23" borderId="8" xfId="63" applyFont="1" applyFill="1" applyBorder="1" applyAlignment="1" applyProtection="1">
      <alignment horizontal="center" vertical="center" wrapText="1"/>
    </xf>
    <xf numFmtId="0" fontId="40" fillId="0" borderId="8" xfId="63" applyFont="1" applyBorder="1" applyAlignment="1" applyProtection="1">
      <alignment horizontal="center" vertical="center" wrapText="1"/>
    </xf>
    <xf numFmtId="0" fontId="5" fillId="0" borderId="8" xfId="0" applyFont="1" applyFill="1" applyBorder="1" applyAlignment="1" applyProtection="1">
      <alignment horizontal="centerContinuous" vertical="center" wrapText="1"/>
    </xf>
    <xf numFmtId="0" fontId="5" fillId="0" borderId="8" xfId="0" applyFont="1" applyFill="1" applyBorder="1" applyAlignment="1" applyProtection="1">
      <alignment vertical="center" wrapText="1"/>
    </xf>
    <xf numFmtId="0" fontId="5" fillId="0" borderId="8" xfId="0" applyFont="1" applyFill="1" applyBorder="1" applyAlignment="1" applyProtection="1">
      <alignment horizontal="left" vertical="center" wrapText="1"/>
    </xf>
    <xf numFmtId="0" fontId="39" fillId="0" borderId="8" xfId="0" applyFont="1" applyFill="1" applyBorder="1" applyAlignment="1" applyProtection="1">
      <alignment horizontal="left" vertical="center" wrapText="1"/>
    </xf>
    <xf numFmtId="0" fontId="38" fillId="0" borderId="8" xfId="0" applyFont="1" applyFill="1" applyBorder="1" applyAlignment="1" applyProtection="1">
      <alignment vertical="center" wrapText="1"/>
    </xf>
    <xf numFmtId="0" fontId="39" fillId="0" borderId="8" xfId="0" applyFont="1" applyFill="1" applyBorder="1" applyAlignment="1" applyProtection="1">
      <alignment vertical="center" wrapText="1"/>
    </xf>
    <xf numFmtId="0" fontId="5" fillId="0" borderId="8" xfId="0" applyFont="1" applyFill="1" applyBorder="1" applyAlignment="1" applyProtection="1">
      <alignment horizontal="center" vertical="center" wrapText="1"/>
    </xf>
    <xf numFmtId="0" fontId="38" fillId="25" borderId="8" xfId="0" applyNumberFormat="1" applyFont="1" applyFill="1" applyBorder="1" applyAlignment="1">
      <alignment horizontal="left" vertical="center" wrapText="1"/>
    </xf>
    <xf numFmtId="0" fontId="38" fillId="0" borderId="8" xfId="0" applyNumberFormat="1" applyFont="1" applyFill="1" applyBorder="1" applyAlignment="1">
      <alignment horizontal="left" vertical="center" wrapText="1"/>
    </xf>
    <xf numFmtId="200" fontId="44" fillId="23" borderId="8" xfId="63" applyNumberFormat="1" applyFont="1" applyFill="1" applyBorder="1" applyAlignment="1" applyProtection="1">
      <alignment horizontal="left"/>
    </xf>
    <xf numFmtId="0" fontId="37" fillId="0" borderId="8" xfId="63" applyFont="1" applyFill="1" applyBorder="1" applyAlignment="1" applyProtection="1">
      <alignment vertical="center" wrapText="1"/>
    </xf>
    <xf numFmtId="49" fontId="35" fillId="25" borderId="8" xfId="63" applyNumberFormat="1" applyFont="1" applyFill="1" applyBorder="1" applyAlignment="1" applyProtection="1">
      <alignment horizontal="center"/>
    </xf>
    <xf numFmtId="0" fontId="5" fillId="25" borderId="8" xfId="0" applyFont="1" applyFill="1" applyBorder="1" applyAlignment="1" applyProtection="1"/>
    <xf numFmtId="4" fontId="6" fillId="0" borderId="0" xfId="63" applyNumberFormat="1" applyFont="1" applyBorder="1" applyAlignment="1" applyProtection="1">
      <alignment horizontal="centerContinuous" vertical="center"/>
    </xf>
    <xf numFmtId="4" fontId="8" fillId="0" borderId="0" xfId="63" applyNumberFormat="1" applyFont="1" applyBorder="1" applyAlignment="1" applyProtection="1">
      <alignment horizontal="centerContinuous" vertical="center"/>
    </xf>
    <xf numFmtId="4" fontId="8" fillId="0" borderId="0" xfId="63" applyNumberFormat="1" applyFont="1" applyProtection="1"/>
    <xf numFmtId="200" fontId="5" fillId="25" borderId="8" xfId="63" applyNumberFormat="1" applyFont="1" applyFill="1" applyBorder="1" applyAlignment="1" applyProtection="1">
      <alignment horizontal="center"/>
    </xf>
    <xf numFmtId="200" fontId="5" fillId="0" borderId="8" xfId="63" applyNumberFormat="1" applyFont="1" applyFill="1" applyBorder="1" applyAlignment="1" applyProtection="1">
      <alignment horizontal="center"/>
    </xf>
    <xf numFmtId="200" fontId="38" fillId="25" borderId="8" xfId="63" applyNumberFormat="1" applyFont="1" applyFill="1" applyBorder="1" applyAlignment="1" applyProtection="1">
      <alignment horizontal="center"/>
    </xf>
    <xf numFmtId="200" fontId="38" fillId="0" borderId="8" xfId="63" applyNumberFormat="1" applyFont="1" applyFill="1" applyBorder="1" applyAlignment="1" applyProtection="1">
      <alignment horizontal="center"/>
    </xf>
    <xf numFmtId="200" fontId="40" fillId="24" borderId="8" xfId="63" applyNumberFormat="1" applyFont="1" applyFill="1" applyBorder="1" applyAlignment="1" applyProtection="1">
      <alignment horizontal="center" vertical="center" wrapText="1"/>
    </xf>
    <xf numFmtId="200" fontId="44" fillId="23" borderId="8" xfId="63" applyNumberFormat="1" applyFont="1" applyFill="1" applyBorder="1" applyAlignment="1" applyProtection="1">
      <alignment horizontal="center"/>
    </xf>
    <xf numFmtId="200" fontId="5" fillId="25" borderId="8" xfId="0" applyNumberFormat="1" applyFont="1" applyFill="1" applyBorder="1" applyAlignment="1" applyProtection="1">
      <alignment horizontal="center"/>
    </xf>
    <xf numFmtId="200" fontId="40" fillId="0" borderId="8" xfId="63" applyNumberFormat="1" applyFont="1" applyBorder="1" applyAlignment="1" applyProtection="1">
      <alignment horizontal="center"/>
    </xf>
    <xf numFmtId="200" fontId="41" fillId="0" borderId="8" xfId="63" applyNumberFormat="1" applyFont="1" applyBorder="1" applyAlignment="1" applyProtection="1">
      <alignment horizontal="center"/>
    </xf>
    <xf numFmtId="200" fontId="39" fillId="0" borderId="8" xfId="63" applyNumberFormat="1" applyFont="1" applyBorder="1" applyAlignment="1" applyProtection="1">
      <alignment horizontal="center"/>
    </xf>
    <xf numFmtId="200" fontId="38" fillId="0" borderId="8" xfId="63" applyNumberFormat="1" applyFont="1" applyBorder="1" applyAlignment="1" applyProtection="1">
      <alignment horizontal="center"/>
    </xf>
    <xf numFmtId="200" fontId="39" fillId="0" borderId="8" xfId="63" applyNumberFormat="1" applyFont="1" applyBorder="1" applyAlignment="1" applyProtection="1">
      <alignment horizontal="center"/>
      <protection locked="0"/>
    </xf>
    <xf numFmtId="200" fontId="42" fillId="25" borderId="8" xfId="0" applyNumberFormat="1" applyFont="1" applyFill="1" applyBorder="1" applyAlignment="1">
      <alignment horizontal="center"/>
    </xf>
    <xf numFmtId="200" fontId="42" fillId="0" borderId="8" xfId="0" applyNumberFormat="1" applyFont="1" applyFill="1" applyBorder="1" applyAlignment="1">
      <alignment horizontal="center"/>
    </xf>
    <xf numFmtId="200" fontId="5" fillId="0" borderId="10" xfId="63" applyNumberFormat="1" applyFont="1" applyFill="1" applyBorder="1" applyAlignment="1" applyProtection="1">
      <alignment horizontal="center"/>
    </xf>
    <xf numFmtId="200" fontId="37" fillId="0" borderId="8" xfId="63" applyNumberFormat="1" applyFont="1" applyFill="1" applyBorder="1" applyAlignment="1" applyProtection="1">
      <alignment horizontal="center"/>
    </xf>
    <xf numFmtId="200" fontId="38" fillId="0" borderId="8" xfId="63" applyNumberFormat="1" applyFont="1" applyFill="1" applyBorder="1" applyAlignment="1" applyProtection="1">
      <alignment horizontal="center"/>
      <protection locked="0"/>
    </xf>
    <xf numFmtId="200" fontId="38" fillId="0" borderId="10" xfId="63" applyNumberFormat="1" applyFont="1" applyFill="1" applyBorder="1" applyAlignment="1" applyProtection="1">
      <alignment horizontal="center"/>
    </xf>
    <xf numFmtId="200" fontId="38" fillId="25" borderId="8" xfId="63" applyNumberFormat="1" applyFont="1" applyFill="1" applyBorder="1" applyAlignment="1" applyProtection="1">
      <alignment horizontal="center"/>
      <protection locked="0"/>
    </xf>
    <xf numFmtId="200" fontId="38" fillId="25" borderId="14" xfId="63" applyNumberFormat="1" applyFont="1" applyFill="1" applyBorder="1" applyAlignment="1" applyProtection="1">
      <alignment horizontal="center"/>
      <protection locked="0"/>
    </xf>
    <xf numFmtId="200" fontId="5" fillId="23" borderId="8" xfId="63" applyNumberFormat="1" applyFont="1" applyFill="1" applyBorder="1" applyAlignment="1" applyProtection="1">
      <alignment horizontal="center"/>
    </xf>
    <xf numFmtId="200" fontId="37" fillId="0" borderId="8" xfId="63" applyNumberFormat="1" applyFont="1" applyFill="1" applyBorder="1" applyAlignment="1" applyProtection="1">
      <alignment horizontal="center"/>
      <protection locked="0"/>
    </xf>
    <xf numFmtId="200" fontId="38" fillId="28" borderId="8" xfId="63" applyNumberFormat="1" applyFont="1" applyFill="1" applyBorder="1" applyAlignment="1" applyProtection="1">
      <alignment horizontal="center"/>
    </xf>
    <xf numFmtId="0" fontId="43" fillId="26" borderId="15" xfId="0" applyFont="1" applyFill="1" applyBorder="1" applyAlignment="1">
      <alignment horizontal="left" vertical="center" wrapText="1"/>
    </xf>
    <xf numFmtId="200" fontId="5" fillId="0" borderId="8" xfId="63" applyNumberFormat="1" applyFont="1" applyFill="1" applyBorder="1" applyAlignment="1" applyProtection="1">
      <alignment horizontal="center"/>
      <protection locked="0"/>
    </xf>
    <xf numFmtId="210" fontId="5" fillId="0" borderId="8" xfId="45" applyNumberFormat="1" applyFont="1" applyFill="1" applyBorder="1" applyAlignment="1" applyProtection="1">
      <alignment horizontal="center"/>
    </xf>
    <xf numFmtId="210" fontId="39" fillId="0" borderId="8" xfId="45" applyNumberFormat="1" applyFont="1" applyFill="1" applyBorder="1" applyAlignment="1" applyProtection="1">
      <alignment horizontal="center"/>
    </xf>
    <xf numFmtId="210" fontId="5" fillId="23" borderId="8" xfId="45" applyNumberFormat="1" applyFont="1" applyFill="1" applyBorder="1" applyAlignment="1" applyProtection="1">
      <alignment horizontal="center"/>
    </xf>
    <xf numFmtId="210" fontId="5" fillId="25" borderId="8" xfId="45" applyNumberFormat="1" applyFont="1" applyFill="1" applyBorder="1" applyAlignment="1" applyProtection="1">
      <alignment horizontal="center"/>
    </xf>
    <xf numFmtId="210" fontId="40" fillId="24" borderId="8" xfId="45" applyNumberFormat="1" applyFont="1" applyFill="1" applyBorder="1" applyAlignment="1" applyProtection="1">
      <alignment horizontal="center" vertical="center" wrapText="1"/>
    </xf>
    <xf numFmtId="210" fontId="44" fillId="23" borderId="8" xfId="45" applyNumberFormat="1" applyFont="1" applyFill="1" applyBorder="1" applyAlignment="1" applyProtection="1">
      <alignment horizontal="center"/>
    </xf>
    <xf numFmtId="210" fontId="44" fillId="28" borderId="8" xfId="45" applyNumberFormat="1" applyFont="1" applyFill="1" applyBorder="1" applyAlignment="1" applyProtection="1">
      <alignment horizontal="center"/>
    </xf>
    <xf numFmtId="0" fontId="33" fillId="25" borderId="8" xfId="63" applyFont="1" applyFill="1" applyBorder="1" applyAlignment="1" applyProtection="1">
      <alignment horizontal="center" vertical="center"/>
      <protection locked="0"/>
    </xf>
    <xf numFmtId="0" fontId="6" fillId="0" borderId="8" xfId="63" applyFont="1" applyFill="1" applyBorder="1" applyAlignment="1" applyProtection="1">
      <alignment horizontal="center" vertical="center"/>
    </xf>
    <xf numFmtId="0" fontId="8" fillId="0" borderId="8" xfId="63" applyFont="1" applyFill="1" applyBorder="1" applyAlignment="1" applyProtection="1">
      <alignment horizontal="center" vertical="center"/>
    </xf>
    <xf numFmtId="0" fontId="6" fillId="25" borderId="8" xfId="63" applyFont="1" applyFill="1" applyBorder="1" applyAlignment="1" applyProtection="1">
      <alignment horizontal="center" vertical="center"/>
    </xf>
    <xf numFmtId="49" fontId="4" fillId="0" borderId="8" xfId="63" applyNumberFormat="1" applyFont="1" applyFill="1" applyBorder="1" applyAlignment="1" applyProtection="1">
      <alignment horizontal="center" vertical="center"/>
    </xf>
    <xf numFmtId="200" fontId="39" fillId="0" borderId="8" xfId="63" applyNumberFormat="1" applyFont="1" applyFill="1" applyBorder="1" applyAlignment="1" applyProtection="1">
      <alignment horizontal="center"/>
    </xf>
    <xf numFmtId="0" fontId="6" fillId="0" borderId="8" xfId="0" applyNumberFormat="1" applyFont="1" applyFill="1" applyBorder="1" applyAlignment="1" applyProtection="1">
      <alignment horizontal="center" vertical="center"/>
    </xf>
    <xf numFmtId="0" fontId="5" fillId="0" borderId="8" xfId="63" applyFont="1" applyFill="1" applyBorder="1" applyAlignment="1" applyProtection="1">
      <alignment vertical="center" wrapText="1"/>
    </xf>
    <xf numFmtId="0" fontId="38" fillId="0" borderId="0" xfId="63" applyFont="1" applyFill="1" applyBorder="1" applyAlignment="1" applyProtection="1">
      <alignment horizontal="left" vertical="center" wrapText="1"/>
    </xf>
    <xf numFmtId="49" fontId="11" fillId="0" borderId="8" xfId="63" applyNumberFormat="1" applyFont="1" applyFill="1" applyBorder="1" applyAlignment="1" applyProtection="1">
      <alignment horizontal="center" vertical="top" wrapText="1"/>
    </xf>
    <xf numFmtId="200" fontId="39" fillId="0" borderId="8" xfId="63" applyNumberFormat="1" applyFont="1" applyFill="1" applyBorder="1" applyAlignment="1" applyProtection="1">
      <alignment horizontal="center"/>
      <protection locked="0"/>
    </xf>
    <xf numFmtId="200" fontId="16" fillId="0" borderId="0" xfId="65" applyNumberFormat="1" applyFont="1" applyFill="1" applyAlignment="1" applyProtection="1">
      <alignment horizontal="center"/>
    </xf>
    <xf numFmtId="200" fontId="40" fillId="0" borderId="8" xfId="63" applyNumberFormat="1" applyFont="1" applyFill="1" applyBorder="1" applyAlignment="1" applyProtection="1">
      <alignment horizontal="center"/>
    </xf>
    <xf numFmtId="4" fontId="21" fillId="0" borderId="0" xfId="63" applyNumberFormat="1" applyFont="1" applyFill="1" applyProtection="1"/>
    <xf numFmtId="4" fontId="30" fillId="0" borderId="0" xfId="63" applyNumberFormat="1" applyFont="1" applyFill="1" applyProtection="1"/>
    <xf numFmtId="0" fontId="30" fillId="0" borderId="0" xfId="63" applyFont="1" applyFill="1" applyProtection="1"/>
    <xf numFmtId="210" fontId="5" fillId="28" borderId="8" xfId="45" applyNumberFormat="1" applyFont="1" applyFill="1" applyBorder="1" applyAlignment="1" applyProtection="1">
      <alignment horizontal="center"/>
    </xf>
    <xf numFmtId="210" fontId="39" fillId="28" borderId="8" xfId="45" applyNumberFormat="1" applyFont="1" applyFill="1" applyBorder="1" applyAlignment="1" applyProtection="1">
      <alignment horizontal="center"/>
    </xf>
    <xf numFmtId="210" fontId="45" fillId="28" borderId="8" xfId="45" applyNumberFormat="1" applyFont="1" applyFill="1" applyBorder="1" applyAlignment="1" applyProtection="1">
      <alignment horizontal="center"/>
    </xf>
    <xf numFmtId="210" fontId="45" fillId="28" borderId="8" xfId="45" applyNumberFormat="1" applyFont="1" applyFill="1" applyBorder="1" applyAlignment="1" applyProtection="1">
      <alignment horizontal="center" vertical="center" wrapText="1"/>
    </xf>
    <xf numFmtId="200" fontId="40" fillId="23" borderId="8" xfId="63" applyNumberFormat="1" applyFont="1" applyFill="1" applyBorder="1" applyAlignment="1" applyProtection="1">
      <alignment horizontal="center" wrapText="1"/>
    </xf>
    <xf numFmtId="210" fontId="45" fillId="28" borderId="8" xfId="45" applyNumberFormat="1" applyFont="1" applyFill="1" applyBorder="1" applyAlignment="1" applyProtection="1">
      <alignment horizontal="center" wrapText="1"/>
    </xf>
    <xf numFmtId="0" fontId="8" fillId="0" borderId="0" xfId="63" applyFont="1" applyBorder="1" applyProtection="1"/>
    <xf numFmtId="4" fontId="70" fillId="0" borderId="0" xfId="63" applyNumberFormat="1" applyFont="1" applyFill="1" applyBorder="1" applyAlignment="1" applyProtection="1">
      <alignment horizontal="centerContinuous" vertical="center"/>
    </xf>
    <xf numFmtId="191" fontId="70" fillId="25" borderId="0" xfId="63" applyNumberFormat="1" applyFont="1" applyFill="1" applyProtection="1"/>
    <xf numFmtId="0" fontId="70" fillId="0" borderId="0" xfId="63" applyFont="1" applyFill="1" applyProtection="1"/>
    <xf numFmtId="191" fontId="70" fillId="0" borderId="0" xfId="63" applyNumberFormat="1" applyFont="1" applyFill="1" applyProtection="1"/>
    <xf numFmtId="4" fontId="70" fillId="0" borderId="0" xfId="63" applyNumberFormat="1" applyFont="1" applyFill="1" applyBorder="1" applyProtection="1"/>
    <xf numFmtId="0" fontId="70" fillId="0" borderId="0" xfId="63" applyFont="1" applyFill="1" applyBorder="1" applyProtection="1"/>
    <xf numFmtId="200" fontId="70" fillId="0" borderId="0" xfId="63" applyNumberFormat="1" applyFont="1" applyFill="1" applyBorder="1" applyProtection="1"/>
    <xf numFmtId="2" fontId="8" fillId="28" borderId="0" xfId="63" applyNumberFormat="1" applyFont="1" applyFill="1" applyProtection="1"/>
    <xf numFmtId="210" fontId="38" fillId="0" borderId="8" xfId="45" applyNumberFormat="1" applyFont="1" applyFill="1" applyBorder="1" applyAlignment="1" applyProtection="1">
      <alignment horizontal="center"/>
    </xf>
    <xf numFmtId="0" fontId="61" fillId="0" borderId="8" xfId="0" applyNumberFormat="1" applyFont="1" applyFill="1" applyBorder="1" applyAlignment="1" applyProtection="1">
      <alignment horizontal="center" vertical="center"/>
      <protection hidden="1"/>
    </xf>
    <xf numFmtId="0" fontId="62" fillId="0" borderId="0" xfId="63" applyFont="1" applyFill="1" applyProtection="1"/>
    <xf numFmtId="0" fontId="63" fillId="0" borderId="0" xfId="63" applyFont="1" applyFill="1" applyProtection="1"/>
    <xf numFmtId="0" fontId="61" fillId="28" borderId="8" xfId="0" applyNumberFormat="1" applyFont="1" applyFill="1" applyBorder="1" applyAlignment="1" applyProtection="1">
      <alignment horizontal="center" vertical="center"/>
      <protection hidden="1"/>
    </xf>
    <xf numFmtId="49" fontId="64" fillId="0" borderId="8" xfId="63" applyNumberFormat="1" applyFont="1" applyFill="1" applyBorder="1" applyAlignment="1" applyProtection="1">
      <alignment horizontal="center" vertical="center" wrapText="1"/>
    </xf>
    <xf numFmtId="0" fontId="7" fillId="0" borderId="8" xfId="63" applyFont="1" applyFill="1" applyBorder="1" applyAlignment="1" applyProtection="1">
      <alignment horizontal="center" vertical="center"/>
    </xf>
    <xf numFmtId="200" fontId="37" fillId="25" borderId="8" xfId="63" applyNumberFormat="1" applyFont="1" applyFill="1" applyBorder="1" applyAlignment="1" applyProtection="1">
      <alignment horizontal="center"/>
    </xf>
    <xf numFmtId="210" fontId="38" fillId="28" borderId="8" xfId="45" applyNumberFormat="1" applyFont="1" applyFill="1" applyBorder="1" applyAlignment="1" applyProtection="1">
      <alignment horizontal="center"/>
    </xf>
    <xf numFmtId="0" fontId="7" fillId="0" borderId="0" xfId="63" applyFont="1" applyFill="1" applyProtection="1"/>
    <xf numFmtId="0" fontId="7" fillId="0" borderId="8" xfId="0" applyNumberFormat="1" applyFont="1" applyFill="1" applyBorder="1" applyAlignment="1" applyProtection="1">
      <alignment horizontal="center" vertical="center"/>
    </xf>
    <xf numFmtId="210" fontId="37" fillId="28" borderId="8" xfId="45" applyNumberFormat="1" applyFont="1" applyFill="1" applyBorder="1" applyAlignment="1" applyProtection="1">
      <alignment horizontal="center"/>
    </xf>
    <xf numFmtId="0" fontId="71" fillId="25" borderId="0" xfId="63" applyFont="1" applyFill="1" applyAlignment="1" applyProtection="1">
      <alignment horizontal="center" wrapText="1"/>
    </xf>
    <xf numFmtId="200" fontId="71" fillId="25" borderId="0" xfId="63" applyNumberFormat="1" applyFont="1" applyFill="1" applyBorder="1" applyAlignment="1" applyProtection="1">
      <alignment horizontal="center" wrapText="1"/>
    </xf>
    <xf numFmtId="39" fontId="72" fillId="28" borderId="0" xfId="0" applyNumberFormat="1" applyFont="1" applyFill="1" applyBorder="1" applyAlignment="1">
      <alignment horizontal="right" vertical="center" wrapText="1"/>
    </xf>
    <xf numFmtId="2" fontId="70" fillId="28" borderId="0" xfId="63" applyNumberFormat="1" applyFont="1" applyFill="1" applyProtection="1"/>
    <xf numFmtId="4" fontId="71" fillId="25" borderId="0" xfId="63" applyNumberFormat="1" applyFont="1" applyFill="1" applyBorder="1" applyAlignment="1" applyProtection="1">
      <alignment horizontal="centerContinuous" vertical="center"/>
    </xf>
    <xf numFmtId="4" fontId="71" fillId="0" borderId="0" xfId="63" applyNumberFormat="1" applyFont="1" applyFill="1" applyBorder="1" applyAlignment="1" applyProtection="1">
      <alignment horizontal="centerContinuous" vertical="center"/>
    </xf>
    <xf numFmtId="4" fontId="70" fillId="25" borderId="0" xfId="63" applyNumberFormat="1" applyFont="1" applyFill="1" applyBorder="1" applyAlignment="1" applyProtection="1">
      <alignment horizontal="centerContinuous" vertical="center"/>
    </xf>
    <xf numFmtId="191" fontId="70" fillId="25" borderId="0" xfId="63" applyNumberFormat="1" applyFont="1" applyFill="1" applyBorder="1" applyAlignment="1" applyProtection="1">
      <alignment horizontal="center" vertical="center" wrapText="1"/>
    </xf>
    <xf numFmtId="191" fontId="70" fillId="0" borderId="0" xfId="63" applyNumberFormat="1" applyFont="1" applyFill="1" applyBorder="1" applyAlignment="1" applyProtection="1">
      <alignment horizontal="center" vertical="center" wrapText="1"/>
    </xf>
    <xf numFmtId="2" fontId="73" fillId="25" borderId="0" xfId="0" applyNumberFormat="1" applyFont="1" applyFill="1" applyBorder="1" applyAlignment="1">
      <alignment horizontal="right"/>
    </xf>
    <xf numFmtId="191" fontId="70" fillId="25" borderId="0" xfId="63" applyNumberFormat="1" applyFont="1" applyFill="1" applyBorder="1" applyAlignment="1" applyProtection="1">
      <alignment horizontal="center"/>
    </xf>
    <xf numFmtId="191" fontId="70" fillId="0" borderId="0" xfId="63" applyNumberFormat="1" applyFont="1" applyFill="1" applyBorder="1" applyAlignment="1" applyProtection="1">
      <alignment horizontal="center"/>
    </xf>
    <xf numFmtId="191" fontId="70" fillId="25" borderId="0" xfId="63" applyNumberFormat="1" applyFont="1" applyFill="1" applyBorder="1" applyProtection="1"/>
    <xf numFmtId="191" fontId="70" fillId="25" borderId="0" xfId="63" applyNumberFormat="1" applyFont="1" applyFill="1" applyAlignment="1" applyProtection="1">
      <alignment horizontal="center"/>
    </xf>
    <xf numFmtId="191" fontId="70" fillId="0" borderId="0" xfId="63" applyNumberFormat="1" applyFont="1" applyFill="1" applyAlignment="1" applyProtection="1">
      <alignment horizontal="center"/>
    </xf>
    <xf numFmtId="0" fontId="70" fillId="25" borderId="0" xfId="63" applyFont="1" applyFill="1" applyAlignment="1" applyProtection="1">
      <alignment horizontal="center"/>
    </xf>
    <xf numFmtId="0" fontId="70" fillId="0" borderId="0" xfId="63" applyFont="1" applyFill="1" applyAlignment="1" applyProtection="1">
      <alignment horizontal="center"/>
    </xf>
    <xf numFmtId="0" fontId="70" fillId="25" borderId="0" xfId="63" applyFont="1" applyFill="1" applyProtection="1"/>
    <xf numFmtId="200" fontId="74" fillId="0" borderId="0" xfId="63" applyNumberFormat="1" applyFont="1" applyFill="1" applyAlignment="1" applyProtection="1">
      <alignment horizontal="left" vertical="center"/>
    </xf>
    <xf numFmtId="200" fontId="74" fillId="0" borderId="0" xfId="63" applyNumberFormat="1" applyFont="1" applyFill="1" applyAlignment="1" applyProtection="1">
      <alignment horizontal="right" vertical="center"/>
    </xf>
    <xf numFmtId="200" fontId="75" fillId="0" borderId="8" xfId="63" applyNumberFormat="1" applyFont="1" applyBorder="1" applyProtection="1">
      <protection locked="0"/>
    </xf>
    <xf numFmtId="200" fontId="76" fillId="0" borderId="8" xfId="63" applyNumberFormat="1" applyFont="1" applyBorder="1" applyProtection="1"/>
    <xf numFmtId="200" fontId="77" fillId="0" borderId="8" xfId="0" applyNumberFormat="1" applyFont="1" applyFill="1" applyBorder="1" applyAlignment="1">
      <alignment vertical="center"/>
    </xf>
    <xf numFmtId="200" fontId="71" fillId="23" borderId="8" xfId="63" applyNumberFormat="1" applyFont="1" applyFill="1" applyBorder="1" applyProtection="1"/>
    <xf numFmtId="200" fontId="71" fillId="0" borderId="0" xfId="0" applyNumberFormat="1" applyFont="1" applyFill="1" applyAlignment="1" applyProtection="1"/>
    <xf numFmtId="200" fontId="70" fillId="0" borderId="0" xfId="63" applyNumberFormat="1" applyFont="1" applyProtection="1"/>
    <xf numFmtId="200" fontId="71" fillId="0" borderId="0" xfId="0" applyNumberFormat="1" applyFont="1" applyFill="1" applyBorder="1" applyAlignment="1" applyProtection="1">
      <alignment vertical="center"/>
    </xf>
    <xf numFmtId="191" fontId="71" fillId="0" borderId="0" xfId="0" applyNumberFormat="1" applyFont="1" applyFill="1" applyBorder="1" applyAlignment="1" applyProtection="1">
      <alignment vertical="center"/>
    </xf>
    <xf numFmtId="191" fontId="70" fillId="0" borderId="0" xfId="63" applyNumberFormat="1" applyFont="1" applyProtection="1"/>
    <xf numFmtId="191" fontId="70" fillId="0" borderId="0" xfId="63" applyNumberFormat="1" applyFont="1" applyBorder="1" applyProtection="1"/>
    <xf numFmtId="0" fontId="70" fillId="0" borderId="0" xfId="63" applyFont="1" applyProtection="1"/>
    <xf numFmtId="0" fontId="70" fillId="0" borderId="0" xfId="63" applyFont="1" applyBorder="1" applyProtection="1"/>
    <xf numFmtId="200" fontId="70" fillId="0" borderId="0" xfId="63" applyNumberFormat="1" applyFont="1" applyBorder="1" applyProtection="1"/>
    <xf numFmtId="200" fontId="70" fillId="25" borderId="0" xfId="63" applyNumberFormat="1" applyFont="1" applyFill="1" applyProtection="1"/>
    <xf numFmtId="200" fontId="71" fillId="27" borderId="8" xfId="63" applyNumberFormat="1" applyFont="1" applyFill="1" applyBorder="1" applyProtection="1"/>
    <xf numFmtId="200" fontId="75" fillId="27" borderId="8" xfId="63" applyNumberFormat="1" applyFont="1" applyFill="1" applyBorder="1" applyProtection="1">
      <protection locked="0"/>
    </xf>
    <xf numFmtId="200" fontId="76" fillId="27" borderId="8" xfId="63" applyNumberFormat="1" applyFont="1" applyFill="1" applyBorder="1" applyProtection="1"/>
    <xf numFmtId="200" fontId="77" fillId="27" borderId="8" xfId="0" applyNumberFormat="1" applyFont="1" applyFill="1" applyBorder="1" applyAlignment="1"/>
    <xf numFmtId="200" fontId="70" fillId="25" borderId="0" xfId="63" applyNumberFormat="1" applyFont="1" applyFill="1" applyBorder="1" applyProtection="1"/>
    <xf numFmtId="191" fontId="70" fillId="27" borderId="0" xfId="63" applyNumberFormat="1" applyFont="1" applyFill="1" applyBorder="1" applyProtection="1"/>
    <xf numFmtId="191" fontId="70" fillId="27" borderId="0" xfId="63" applyNumberFormat="1" applyFont="1" applyFill="1" applyProtection="1"/>
    <xf numFmtId="0" fontId="70" fillId="27" borderId="0" xfId="63" applyFont="1" applyFill="1" applyProtection="1"/>
    <xf numFmtId="200" fontId="78" fillId="0" borderId="8" xfId="63" applyNumberFormat="1" applyFont="1" applyFill="1" applyBorder="1" applyAlignment="1" applyProtection="1">
      <alignment horizontal="center"/>
    </xf>
    <xf numFmtId="0" fontId="79" fillId="0" borderId="0" xfId="0" applyFont="1" applyAlignment="1">
      <alignment horizontal="right" vertical="center" wrapText="1"/>
    </xf>
    <xf numFmtId="0" fontId="11" fillId="0" borderId="13" xfId="63" applyFont="1" applyFill="1" applyBorder="1" applyAlignment="1" applyProtection="1">
      <alignment horizontal="center" vertical="center" wrapText="1"/>
    </xf>
    <xf numFmtId="0" fontId="11" fillId="25" borderId="13" xfId="63" applyFont="1" applyFill="1" applyBorder="1" applyAlignment="1" applyProtection="1">
      <alignment horizontal="center" vertical="center" wrapText="1"/>
    </xf>
    <xf numFmtId="49" fontId="11" fillId="25" borderId="17" xfId="63" applyNumberFormat="1" applyFont="1" applyFill="1" applyBorder="1" applyAlignment="1" applyProtection="1">
      <alignment horizontal="center" vertical="top" wrapText="1"/>
    </xf>
    <xf numFmtId="0" fontId="79" fillId="28" borderId="0" xfId="0" applyFont="1" applyFill="1" applyAlignment="1">
      <alignment horizontal="right" vertical="center" wrapText="1"/>
    </xf>
    <xf numFmtId="200" fontId="40" fillId="25" borderId="8" xfId="63" applyNumberFormat="1" applyFont="1" applyFill="1" applyBorder="1" applyAlignment="1" applyProtection="1">
      <alignment horizontal="center"/>
    </xf>
    <xf numFmtId="200" fontId="39" fillId="25" borderId="8" xfId="63" applyNumberFormat="1" applyFont="1" applyFill="1" applyBorder="1" applyAlignment="1" applyProtection="1">
      <alignment horizontal="center"/>
    </xf>
    <xf numFmtId="200" fontId="39" fillId="25" borderId="8" xfId="63" applyNumberFormat="1" applyFont="1" applyFill="1" applyBorder="1" applyAlignment="1" applyProtection="1">
      <alignment horizontal="center"/>
      <protection locked="0"/>
    </xf>
    <xf numFmtId="0" fontId="8" fillId="24" borderId="0" xfId="63" applyFont="1" applyFill="1" applyProtection="1"/>
    <xf numFmtId="0" fontId="11" fillId="25" borderId="8" xfId="63" applyFont="1" applyFill="1" applyBorder="1" applyAlignment="1" applyProtection="1">
      <alignment horizontal="center" vertical="center" wrapText="1"/>
    </xf>
    <xf numFmtId="210" fontId="67" fillId="28" borderId="8" xfId="45" applyNumberFormat="1" applyFont="1" applyFill="1" applyBorder="1" applyAlignment="1" applyProtection="1">
      <alignment horizontal="center" vertical="center" wrapText="1"/>
    </xf>
    <xf numFmtId="210" fontId="67" fillId="28" borderId="8" xfId="45" applyNumberFormat="1" applyFont="1" applyFill="1" applyBorder="1" applyAlignment="1" applyProtection="1">
      <alignment horizontal="center" wrapText="1"/>
    </xf>
    <xf numFmtId="0" fontId="21" fillId="0" borderId="0" xfId="63" applyFont="1" applyAlignment="1" applyProtection="1">
      <alignment horizontal="center"/>
    </xf>
    <xf numFmtId="0" fontId="7" fillId="0" borderId="0" xfId="63" applyFont="1" applyFill="1" applyAlignment="1" applyProtection="1">
      <alignment horizontal="center" vertical="center" wrapText="1"/>
    </xf>
    <xf numFmtId="0" fontId="5" fillId="25" borderId="8" xfId="63" applyFont="1" applyFill="1" applyBorder="1" applyAlignment="1" applyProtection="1">
      <alignment horizontal="center" vertical="center"/>
    </xf>
    <xf numFmtId="0" fontId="5" fillId="25" borderId="11" xfId="63" applyFont="1" applyFill="1" applyBorder="1" applyAlignment="1" applyProtection="1">
      <alignment horizontal="center" vertical="center"/>
    </xf>
    <xf numFmtId="0" fontId="9" fillId="0" borderId="8" xfId="63" applyFont="1" applyFill="1" applyBorder="1" applyAlignment="1" applyProtection="1">
      <alignment horizontal="center" vertical="center" wrapText="1"/>
    </xf>
    <xf numFmtId="0" fontId="4" fillId="0" borderId="8" xfId="63" applyFont="1" applyFill="1" applyBorder="1" applyAlignment="1" applyProtection="1">
      <alignment horizontal="center" vertical="center" wrapText="1"/>
    </xf>
    <xf numFmtId="0" fontId="8" fillId="0" borderId="9" xfId="63" applyFont="1" applyFill="1" applyBorder="1" applyAlignment="1" applyProtection="1">
      <alignment horizontal="center"/>
    </xf>
    <xf numFmtId="0" fontId="4" fillId="0" borderId="0" xfId="63" applyFont="1" applyAlignment="1" applyProtection="1">
      <alignment horizontal="center"/>
    </xf>
    <xf numFmtId="0" fontId="17" fillId="0" borderId="0" xfId="63" applyFont="1" applyAlignment="1" applyProtection="1">
      <alignment horizontal="center"/>
    </xf>
    <xf numFmtId="0" fontId="20" fillId="0" borderId="0" xfId="63" applyFont="1" applyFill="1" applyAlignment="1" applyProtection="1">
      <alignment horizontal="center" vertical="center" wrapText="1"/>
    </xf>
    <xf numFmtId="0" fontId="36" fillId="0" borderId="0" xfId="63" applyFont="1" applyFill="1" applyAlignment="1" applyProtection="1">
      <alignment horizontal="center" vertical="center" wrapText="1"/>
    </xf>
    <xf numFmtId="0" fontId="4" fillId="0" borderId="0" xfId="64" applyFont="1" applyAlignment="1" applyProtection="1">
      <alignment horizontal="center"/>
    </xf>
    <xf numFmtId="0" fontId="17" fillId="0" borderId="0" xfId="64" applyFont="1" applyAlignment="1" applyProtection="1">
      <alignment horizontal="center"/>
    </xf>
    <xf numFmtId="0" fontId="5" fillId="0" borderId="12" xfId="63" applyFont="1" applyFill="1" applyBorder="1" applyAlignment="1" applyProtection="1">
      <alignment horizontal="center" vertical="center"/>
    </xf>
    <xf numFmtId="0" fontId="5" fillId="0" borderId="16" xfId="63" applyFont="1" applyFill="1" applyBorder="1" applyAlignment="1" applyProtection="1">
      <alignment horizontal="center" vertical="center"/>
    </xf>
    <xf numFmtId="0" fontId="5" fillId="0" borderId="10" xfId="63" applyFont="1" applyFill="1" applyBorder="1" applyAlignment="1" applyProtection="1">
      <alignment horizontal="center" vertical="center"/>
    </xf>
    <xf numFmtId="0" fontId="5" fillId="0" borderId="17" xfId="63" applyFont="1" applyFill="1" applyBorder="1" applyAlignment="1" applyProtection="1">
      <alignment horizontal="center" vertical="center"/>
    </xf>
    <xf numFmtId="0" fontId="19" fillId="0" borderId="16" xfId="63" applyFont="1" applyFill="1" applyBorder="1" applyAlignment="1" applyProtection="1">
      <alignment horizontal="center" vertical="center"/>
    </xf>
    <xf numFmtId="0" fontId="5" fillId="0" borderId="0" xfId="63" applyFont="1" applyFill="1" applyAlignment="1" applyProtection="1">
      <alignment horizontal="center" vertical="center" wrapText="1"/>
    </xf>
    <xf numFmtId="0" fontId="5" fillId="0" borderId="8" xfId="63" applyFont="1" applyFill="1" applyBorder="1" applyAlignment="1" applyProtection="1">
      <alignment horizontal="center" vertical="center"/>
    </xf>
    <xf numFmtId="0" fontId="5" fillId="0" borderId="0" xfId="63" applyFont="1" applyFill="1" applyAlignment="1" applyProtection="1">
      <alignment horizontal="center" wrapText="1"/>
    </xf>
  </cellXfs>
  <cellStyles count="73">
    <cellStyle name="20% — акцент1" xfId="1"/>
    <cellStyle name="20% — акцент2" xfId="2"/>
    <cellStyle name="20% — акцент3" xfId="3"/>
    <cellStyle name="20% — акцент4" xfId="4"/>
    <cellStyle name="20% — акцент5" xfId="5"/>
    <cellStyle name="20% — акцент6" xfId="6"/>
    <cellStyle name="20% – Акцентування1" xfId="7"/>
    <cellStyle name="20% – Акцентування2" xfId="8"/>
    <cellStyle name="20% – Акцентування3" xfId="9"/>
    <cellStyle name="20% – Акцентування4" xfId="10"/>
    <cellStyle name="20% – Акцентування5" xfId="11"/>
    <cellStyle name="20% – Акцентування6" xfId="12"/>
    <cellStyle name="40% — акцент1" xfId="13"/>
    <cellStyle name="40% — акцент2" xfId="14"/>
    <cellStyle name="40% — акцент3" xfId="15"/>
    <cellStyle name="40% — акцент4" xfId="16"/>
    <cellStyle name="40% — акцент5" xfId="17"/>
    <cellStyle name="40% — акцент6" xfId="18"/>
    <cellStyle name="40% – Акцентування1" xfId="19"/>
    <cellStyle name="40% – Акцентування2" xfId="20"/>
    <cellStyle name="40% – Акцентування3" xfId="21"/>
    <cellStyle name="40% – Акцентування4" xfId="22"/>
    <cellStyle name="40% – Акцентування5" xfId="23"/>
    <cellStyle name="40% – Акцентування6" xfId="24"/>
    <cellStyle name="60% — акцент1" xfId="25"/>
    <cellStyle name="60% — акцент2" xfId="26"/>
    <cellStyle name="60% — акцент3" xfId="27"/>
    <cellStyle name="60% — акцент4" xfId="28"/>
    <cellStyle name="60% — акцент5" xfId="29"/>
    <cellStyle name="60% — акцент6" xfId="30"/>
    <cellStyle name="60% – Акцентування1" xfId="31"/>
    <cellStyle name="60% – Акцентування2" xfId="32"/>
    <cellStyle name="60% – Акцентування3" xfId="33"/>
    <cellStyle name="60% – Акцентування4" xfId="34"/>
    <cellStyle name="60% – Акцентування5" xfId="35"/>
    <cellStyle name="60% – Акцентування6" xfId="36"/>
    <cellStyle name="Normal_Доходи" xfId="37"/>
    <cellStyle name="Акцентування1" xfId="38"/>
    <cellStyle name="Акцентування2" xfId="39"/>
    <cellStyle name="Акцентування3" xfId="40"/>
    <cellStyle name="Акцентування4" xfId="41"/>
    <cellStyle name="Акцентування5" xfId="42"/>
    <cellStyle name="Акцентування6" xfId="43"/>
    <cellStyle name="Ввід" xfId="44"/>
    <cellStyle name="Відсотковий" xfId="45" builtinId="5"/>
    <cellStyle name="Добре" xfId="46"/>
    <cellStyle name="Заголовок 1 2" xfId="47"/>
    <cellStyle name="Заголовок 2 2" xfId="48"/>
    <cellStyle name="Заголовок 3 2" xfId="49"/>
    <cellStyle name="Заголовок 4 2" xfId="50"/>
    <cellStyle name="Звичайний" xfId="0" builtinId="0"/>
    <cellStyle name="Звичайний 2" xfId="51"/>
    <cellStyle name="Звичайний 2 2" xfId="52"/>
    <cellStyle name="Звичайний 3" xfId="53"/>
    <cellStyle name="Звичайний 4" xfId="54"/>
    <cellStyle name="Зв'язана клітинка" xfId="55"/>
    <cellStyle name="Контрольна клітинка" xfId="56"/>
    <cellStyle name="Назва" xfId="57"/>
    <cellStyle name="Обычный 2" xfId="58"/>
    <cellStyle name="Обычный 2 2" xfId="59"/>
    <cellStyle name="Обычный 2 3" xfId="60"/>
    <cellStyle name="Обычный 3" xfId="61"/>
    <cellStyle name="Обычный 3 2" xfId="62"/>
    <cellStyle name="Обычный_ZV1PIV98" xfId="63"/>
    <cellStyle name="Обычный_Додаток 4" xfId="64"/>
    <cellStyle name="Обычный_Додаток 5" xfId="65"/>
    <cellStyle name="Примечание 2" xfId="66"/>
    <cellStyle name="Примітка 2" xfId="67"/>
    <cellStyle name="Середній" xfId="68"/>
    <cellStyle name="Стиль 1" xfId="69"/>
    <cellStyle name="Текст попередження" xfId="70"/>
    <cellStyle name="Тысячи [0]_Розподіл (2)" xfId="71"/>
    <cellStyle name="Тысячи_Розподіл (2)" xfId="7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28"/>
  <sheetViews>
    <sheetView showGridLines="0" showZeros="0" tabSelected="1" view="pageBreakPreview" zoomScale="75" zoomScaleNormal="75" zoomScaleSheetLayoutView="75" workbookViewId="0">
      <pane xSplit="3" ySplit="9" topLeftCell="D41" activePane="bottomRight" state="frozen"/>
      <selection pane="topRight" activeCell="D1" sqref="D1"/>
      <selection pane="bottomLeft" activeCell="A10" sqref="A10"/>
      <selection pane="bottomRight" activeCell="B57" sqref="B57"/>
    </sheetView>
  </sheetViews>
  <sheetFormatPr defaultColWidth="7.88671875" defaultRowHeight="15.6" x14ac:dyDescent="0.3"/>
  <cols>
    <col min="1" max="1" width="12.44140625" style="23" customWidth="1"/>
    <col min="2" max="2" width="77.33203125" style="23" customWidth="1"/>
    <col min="3" max="3" width="0.109375" style="23" customWidth="1"/>
    <col min="4" max="4" width="24" style="251" customWidth="1"/>
    <col min="5" max="5" width="23.6640625" style="251" customWidth="1"/>
    <col min="6" max="6" width="21.5546875" style="251" customWidth="1"/>
    <col min="7" max="7" width="23.44140625" style="5" customWidth="1"/>
    <col min="8" max="8" width="15.5546875" style="5" customWidth="1"/>
    <col min="9" max="9" width="20.33203125" style="5" customWidth="1"/>
    <col min="10" max="10" width="16" style="5" customWidth="1"/>
    <col min="11" max="11" width="22.44140625" style="262" customWidth="1"/>
    <col min="12" max="12" width="19.33203125" style="262" customWidth="1"/>
    <col min="13" max="13" width="20.5546875" style="23" customWidth="1"/>
    <col min="14" max="14" width="12.33203125" style="23" customWidth="1"/>
    <col min="15" max="15" width="20.5546875" style="5" customWidth="1"/>
    <col min="16" max="16" width="19.109375" style="5" customWidth="1"/>
    <col min="17" max="17" width="20.5546875" style="5" customWidth="1"/>
    <col min="18" max="18" width="13.33203125" style="5" customWidth="1"/>
    <col min="19" max="33" width="7.88671875" style="23" customWidth="1"/>
    <col min="34" max="16384" width="7.88671875" style="5"/>
  </cols>
  <sheetData>
    <row r="1" spans="1:33" s="18" customFormat="1" ht="18" x14ac:dyDescent="0.35">
      <c r="A1" s="283" t="s">
        <v>5</v>
      </c>
      <c r="B1" s="283"/>
      <c r="C1" s="283"/>
      <c r="D1" s="284"/>
      <c r="E1" s="284"/>
      <c r="F1" s="284"/>
      <c r="G1" s="283"/>
      <c r="H1" s="283"/>
      <c r="I1" s="283"/>
      <c r="J1" s="283"/>
      <c r="K1" s="283"/>
      <c r="L1" s="283"/>
      <c r="M1" s="283"/>
      <c r="N1" s="283"/>
      <c r="O1" s="283"/>
      <c r="P1" s="283"/>
      <c r="Q1" s="283"/>
      <c r="R1" s="283"/>
    </row>
    <row r="2" spans="1:33" s="19" customFormat="1" ht="20.25" customHeight="1" x14ac:dyDescent="0.35">
      <c r="A2" s="285" t="s">
        <v>70</v>
      </c>
      <c r="B2" s="285"/>
      <c r="C2" s="285"/>
      <c r="D2" s="286"/>
      <c r="E2" s="286"/>
      <c r="F2" s="286"/>
      <c r="G2" s="285"/>
      <c r="H2" s="285"/>
      <c r="I2" s="285"/>
      <c r="J2" s="285"/>
      <c r="K2" s="285"/>
      <c r="L2" s="285"/>
      <c r="M2" s="285"/>
      <c r="N2" s="285"/>
      <c r="O2" s="285"/>
      <c r="P2" s="285"/>
      <c r="Q2" s="285"/>
      <c r="R2" s="285"/>
    </row>
    <row r="3" spans="1:33" s="20" customFormat="1" ht="15.75" customHeight="1" x14ac:dyDescent="0.3">
      <c r="A3" s="287" t="s">
        <v>6</v>
      </c>
      <c r="B3" s="287"/>
      <c r="C3" s="287"/>
      <c r="D3" s="288"/>
      <c r="E3" s="288"/>
      <c r="F3" s="288"/>
      <c r="G3" s="287"/>
      <c r="H3" s="287"/>
      <c r="I3" s="287"/>
      <c r="J3" s="287"/>
      <c r="K3" s="287"/>
      <c r="L3" s="287"/>
      <c r="M3" s="287"/>
      <c r="N3" s="287"/>
      <c r="O3" s="287"/>
      <c r="P3" s="287"/>
      <c r="Q3" s="287"/>
      <c r="R3" s="287"/>
    </row>
    <row r="4" spans="1:33" s="21" customFormat="1" ht="26.25" customHeight="1" x14ac:dyDescent="0.3">
      <c r="A4" s="294" t="s">
        <v>242</v>
      </c>
      <c r="B4" s="294"/>
      <c r="C4" s="294"/>
      <c r="D4" s="294"/>
      <c r="E4" s="294"/>
      <c r="F4" s="294"/>
      <c r="G4" s="294"/>
      <c r="H4" s="294"/>
      <c r="I4" s="294"/>
      <c r="J4" s="294"/>
      <c r="K4" s="294"/>
      <c r="L4" s="294"/>
      <c r="M4" s="294"/>
      <c r="N4" s="294"/>
      <c r="O4" s="294"/>
      <c r="P4" s="294"/>
      <c r="Q4" s="294"/>
      <c r="R4" s="294"/>
      <c r="S4" s="294"/>
    </row>
    <row r="5" spans="1:33" s="21" customFormat="1" ht="23.25" customHeight="1" x14ac:dyDescent="0.3">
      <c r="A5" s="277" t="s">
        <v>209</v>
      </c>
      <c r="B5" s="277"/>
      <c r="C5" s="277"/>
      <c r="D5" s="277"/>
      <c r="E5" s="277"/>
      <c r="F5" s="277"/>
      <c r="G5" s="277"/>
      <c r="H5" s="277"/>
      <c r="I5" s="277"/>
      <c r="J5" s="277"/>
      <c r="K5" s="277"/>
      <c r="L5" s="277"/>
      <c r="M5" s="277"/>
      <c r="N5" s="277"/>
      <c r="O5" s="277"/>
      <c r="P5" s="277"/>
      <c r="Q5" s="277"/>
      <c r="R5" s="277"/>
    </row>
    <row r="6" spans="1:33" s="1" customFormat="1" ht="20.399999999999999" x14ac:dyDescent="0.3">
      <c r="B6" s="2" t="s">
        <v>137</v>
      </c>
      <c r="C6" s="2"/>
      <c r="D6" s="239"/>
      <c r="E6" s="240"/>
      <c r="F6" s="239"/>
      <c r="G6" s="77"/>
      <c r="H6" s="77"/>
      <c r="K6" s="202"/>
      <c r="L6" s="254"/>
      <c r="M6" s="89"/>
      <c r="N6" s="84"/>
      <c r="O6" s="77"/>
      <c r="Q6" s="282" t="s">
        <v>206</v>
      </c>
      <c r="R6" s="28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</row>
    <row r="7" spans="1:33" s="22" customFormat="1" ht="18" customHeight="1" x14ac:dyDescent="0.3">
      <c r="A7" s="280" t="s">
        <v>7</v>
      </c>
      <c r="B7" s="281" t="s">
        <v>8</v>
      </c>
      <c r="C7" s="292" t="s">
        <v>78</v>
      </c>
      <c r="D7" s="293"/>
      <c r="E7" s="293"/>
      <c r="F7" s="293"/>
      <c r="G7" s="290"/>
      <c r="H7" s="290"/>
      <c r="I7" s="290"/>
      <c r="J7" s="291"/>
      <c r="K7" s="278" t="s">
        <v>79</v>
      </c>
      <c r="L7" s="279"/>
      <c r="M7" s="279"/>
      <c r="N7" s="279"/>
      <c r="O7" s="289" t="s">
        <v>80</v>
      </c>
      <c r="P7" s="289"/>
      <c r="Q7" s="290"/>
      <c r="R7" s="291"/>
    </row>
    <row r="8" spans="1:33" s="62" customFormat="1" ht="114" customHeight="1" x14ac:dyDescent="0.25">
      <c r="A8" s="280"/>
      <c r="B8" s="281"/>
      <c r="C8" s="56" t="s">
        <v>223</v>
      </c>
      <c r="D8" s="57" t="s">
        <v>225</v>
      </c>
      <c r="E8" s="265" t="s">
        <v>243</v>
      </c>
      <c r="F8" s="265" t="s">
        <v>9</v>
      </c>
      <c r="G8" s="76" t="s">
        <v>244</v>
      </c>
      <c r="H8" s="57" t="s">
        <v>245</v>
      </c>
      <c r="I8" s="57" t="s">
        <v>115</v>
      </c>
      <c r="J8" s="57" t="s">
        <v>213</v>
      </c>
      <c r="K8" s="266" t="s">
        <v>226</v>
      </c>
      <c r="L8" s="83" t="s">
        <v>9</v>
      </c>
      <c r="M8" s="83" t="s">
        <v>194</v>
      </c>
      <c r="N8" s="83" t="s">
        <v>10</v>
      </c>
      <c r="O8" s="59" t="s">
        <v>227</v>
      </c>
      <c r="P8" s="58" t="s">
        <v>9</v>
      </c>
      <c r="Q8" s="60" t="s">
        <v>185</v>
      </c>
      <c r="R8" s="61" t="s">
        <v>10</v>
      </c>
    </row>
    <row r="9" spans="1:33" s="3" customFormat="1" ht="13.8" x14ac:dyDescent="0.25">
      <c r="A9" s="16">
        <v>1</v>
      </c>
      <c r="B9" s="16">
        <v>2</v>
      </c>
      <c r="C9" s="15" t="s">
        <v>74</v>
      </c>
      <c r="D9" s="15" t="s">
        <v>74</v>
      </c>
      <c r="E9" s="15" t="s">
        <v>184</v>
      </c>
      <c r="F9" s="15" t="s">
        <v>11</v>
      </c>
      <c r="G9" s="15" t="s">
        <v>106</v>
      </c>
      <c r="H9" s="15" t="s">
        <v>107</v>
      </c>
      <c r="I9" s="15" t="s">
        <v>75</v>
      </c>
      <c r="J9" s="15" t="s">
        <v>12</v>
      </c>
      <c r="K9" s="267" t="s">
        <v>13</v>
      </c>
      <c r="L9" s="82" t="s">
        <v>14</v>
      </c>
      <c r="M9" s="82" t="s">
        <v>15</v>
      </c>
      <c r="N9" s="82" t="s">
        <v>76</v>
      </c>
      <c r="O9" s="15" t="s">
        <v>16</v>
      </c>
      <c r="P9" s="15" t="s">
        <v>73</v>
      </c>
      <c r="Q9" s="36" t="s">
        <v>102</v>
      </c>
      <c r="R9" s="15" t="s">
        <v>103</v>
      </c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29"/>
    </row>
    <row r="10" spans="1:33" s="1" customFormat="1" ht="20.25" customHeight="1" x14ac:dyDescent="0.35">
      <c r="A10" s="179">
        <v>10000000</v>
      </c>
      <c r="B10" s="104" t="s">
        <v>17</v>
      </c>
      <c r="C10" s="105" t="e">
        <f>C11+#REF!+C15+C21+#REF!</f>
        <v>#REF!</v>
      </c>
      <c r="D10" s="147">
        <f>D11+D15+D21+D26+D31+D25</f>
        <v>8348999.5919999992</v>
      </c>
      <c r="E10" s="147">
        <f>E11+E15+E21+E26+E31+E25</f>
        <v>1263675.034</v>
      </c>
      <c r="F10" s="147">
        <f>F11+F15+F21+F26+F31+F25</f>
        <v>1366540.8132</v>
      </c>
      <c r="G10" s="147">
        <f>F10-E10</f>
        <v>102865.77919999999</v>
      </c>
      <c r="H10" s="171">
        <f>IFERROR(F10/E10,"")</f>
        <v>1.0814020823647925</v>
      </c>
      <c r="I10" s="147">
        <f t="shared" ref="I10:I19" si="0">F10-D10</f>
        <v>-6982458.7787999995</v>
      </c>
      <c r="J10" s="171">
        <f>IFERROR(F10/D10,"")</f>
        <v>0.16367719247578089</v>
      </c>
      <c r="K10" s="146">
        <f>K11+K15+K21+K26+K31+K14</f>
        <v>7481.3140000000003</v>
      </c>
      <c r="L10" s="146">
        <f>L11+L15+L21+L26+L31+L14</f>
        <v>4136.2593500000003</v>
      </c>
      <c r="M10" s="146">
        <f t="shared" ref="M10:M16" si="1">L10-K10</f>
        <v>-3345.05465</v>
      </c>
      <c r="N10" s="174">
        <f>IFERROR(L10/K10,"")</f>
        <v>0.55287872558216378</v>
      </c>
      <c r="O10" s="147">
        <f t="shared" ref="O10:O19" si="2">D10+K10</f>
        <v>8356480.9059999995</v>
      </c>
      <c r="P10" s="147">
        <f t="shared" ref="P10:P24" si="3">L10+F10</f>
        <v>1370677.0725499999</v>
      </c>
      <c r="Q10" s="160">
        <f t="shared" ref="Q10:Q19" si="4">P10-O10</f>
        <v>-6985803.8334499998</v>
      </c>
      <c r="R10" s="171">
        <f>IFERROR(P10/O10,"")</f>
        <v>0.16402563327415087</v>
      </c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</row>
    <row r="11" spans="1:33" s="1" customFormat="1" ht="40.5" customHeight="1" x14ac:dyDescent="0.35">
      <c r="A11" s="179">
        <v>11000000</v>
      </c>
      <c r="B11" s="104" t="s">
        <v>57</v>
      </c>
      <c r="C11" s="105">
        <f>C12+C13</f>
        <v>107497.5</v>
      </c>
      <c r="D11" s="147">
        <f>D12+D13</f>
        <v>5197507.2749999994</v>
      </c>
      <c r="E11" s="147">
        <f>E12+E13</f>
        <v>723458.27999999991</v>
      </c>
      <c r="F11" s="147">
        <f>F12+F13</f>
        <v>764949.26421000005</v>
      </c>
      <c r="G11" s="147">
        <f t="shared" ref="G11:G68" si="5">F11-E11</f>
        <v>41490.984210000141</v>
      </c>
      <c r="H11" s="171">
        <f t="shared" ref="H11:H51" si="6">IFERROR(F11/E11,"")</f>
        <v>1.0573509010222402</v>
      </c>
      <c r="I11" s="147">
        <f t="shared" si="0"/>
        <v>-4432558.0107899997</v>
      </c>
      <c r="J11" s="171">
        <f t="shared" ref="J11:J51" si="7">IFERROR(F11/D11,"")</f>
        <v>0.14717617960621326</v>
      </c>
      <c r="K11" s="146">
        <f>K12+K13</f>
        <v>0</v>
      </c>
      <c r="L11" s="146">
        <f>L12+L13</f>
        <v>0</v>
      </c>
      <c r="M11" s="146">
        <f>L11-K11</f>
        <v>0</v>
      </c>
      <c r="N11" s="174" t="str">
        <f t="shared" ref="N11:N51" si="8">IFERROR(L11/K11,"")</f>
        <v/>
      </c>
      <c r="O11" s="147">
        <f t="shared" si="2"/>
        <v>5197507.2749999994</v>
      </c>
      <c r="P11" s="147">
        <f t="shared" si="3"/>
        <v>764949.26421000005</v>
      </c>
      <c r="Q11" s="160">
        <f t="shared" si="4"/>
        <v>-4432558.0107899997</v>
      </c>
      <c r="R11" s="171">
        <f t="shared" ref="R11:R51" si="9">IFERROR(P11/O11,"")</f>
        <v>0.14717617960621326</v>
      </c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</row>
    <row r="12" spans="1:33" s="218" customFormat="1" ht="21" customHeight="1" x14ac:dyDescent="0.4">
      <c r="A12" s="215">
        <v>11010000</v>
      </c>
      <c r="B12" s="106" t="s">
        <v>191</v>
      </c>
      <c r="C12" s="107">
        <v>106199</v>
      </c>
      <c r="D12" s="162">
        <v>5108576.2149999999</v>
      </c>
      <c r="E12" s="162">
        <v>720412.38899999997</v>
      </c>
      <c r="F12" s="162">
        <v>756407.50101000001</v>
      </c>
      <c r="G12" s="162">
        <f t="shared" si="5"/>
        <v>35995.112010000041</v>
      </c>
      <c r="H12" s="209">
        <f t="shared" si="6"/>
        <v>1.0499645932796418</v>
      </c>
      <c r="I12" s="162">
        <f t="shared" si="0"/>
        <v>-4352168.7139900001</v>
      </c>
      <c r="J12" s="209">
        <f t="shared" si="7"/>
        <v>0.14806620654674915</v>
      </c>
      <c r="K12" s="216">
        <v>0</v>
      </c>
      <c r="L12" s="216">
        <v>0</v>
      </c>
      <c r="M12" s="216">
        <f>L12-K12</f>
        <v>0</v>
      </c>
      <c r="N12" s="217" t="str">
        <f t="shared" si="8"/>
        <v/>
      </c>
      <c r="O12" s="149">
        <f t="shared" si="2"/>
        <v>5108576.2149999999</v>
      </c>
      <c r="P12" s="162">
        <f t="shared" si="3"/>
        <v>756407.50101000001</v>
      </c>
      <c r="Q12" s="163">
        <f t="shared" si="4"/>
        <v>-4352168.7139900001</v>
      </c>
      <c r="R12" s="209">
        <f t="shared" si="9"/>
        <v>0.14806620654674915</v>
      </c>
      <c r="S12" s="193"/>
      <c r="T12" s="193"/>
      <c r="U12" s="193"/>
      <c r="V12" s="193"/>
      <c r="W12" s="193"/>
      <c r="X12" s="193"/>
      <c r="Y12" s="193"/>
      <c r="Z12" s="193"/>
      <c r="AA12" s="193"/>
      <c r="AB12" s="193"/>
      <c r="AC12" s="193"/>
      <c r="AD12" s="193"/>
      <c r="AE12" s="193"/>
      <c r="AF12" s="193"/>
      <c r="AG12" s="193"/>
    </row>
    <row r="13" spans="1:33" s="218" customFormat="1" ht="24" customHeight="1" x14ac:dyDescent="0.4">
      <c r="A13" s="215">
        <v>11020000</v>
      </c>
      <c r="B13" s="106" t="s">
        <v>71</v>
      </c>
      <c r="C13" s="107">
        <v>1298.5</v>
      </c>
      <c r="D13" s="162">
        <v>88931.06</v>
      </c>
      <c r="E13" s="162">
        <v>3045.8910000000001</v>
      </c>
      <c r="F13" s="162">
        <v>8541.7631999999994</v>
      </c>
      <c r="G13" s="162">
        <f t="shared" si="5"/>
        <v>5495.8721999999998</v>
      </c>
      <c r="H13" s="209">
        <f t="shared" si="6"/>
        <v>2.8043561637629182</v>
      </c>
      <c r="I13" s="162">
        <f t="shared" si="0"/>
        <v>-80389.296799999996</v>
      </c>
      <c r="J13" s="209">
        <f t="shared" si="7"/>
        <v>9.604926782611159E-2</v>
      </c>
      <c r="K13" s="216"/>
      <c r="L13" s="216">
        <v>0</v>
      </c>
      <c r="M13" s="216">
        <f>L13-K13</f>
        <v>0</v>
      </c>
      <c r="N13" s="217" t="str">
        <f t="shared" si="8"/>
        <v/>
      </c>
      <c r="O13" s="149">
        <f t="shared" si="2"/>
        <v>88931.06</v>
      </c>
      <c r="P13" s="162">
        <f t="shared" si="3"/>
        <v>8541.7631999999994</v>
      </c>
      <c r="Q13" s="163">
        <f t="shared" si="4"/>
        <v>-80389.296799999996</v>
      </c>
      <c r="R13" s="209">
        <f t="shared" si="9"/>
        <v>9.604926782611159E-2</v>
      </c>
      <c r="S13" s="193"/>
      <c r="T13" s="193"/>
      <c r="U13" s="193"/>
      <c r="V13" s="193"/>
      <c r="W13" s="193"/>
      <c r="X13" s="193"/>
      <c r="Y13" s="193"/>
      <c r="Z13" s="193"/>
      <c r="AA13" s="193"/>
      <c r="AB13" s="193"/>
      <c r="AC13" s="193"/>
      <c r="AD13" s="193"/>
      <c r="AE13" s="193"/>
      <c r="AF13" s="193"/>
      <c r="AG13" s="193"/>
    </row>
    <row r="14" spans="1:33" s="1" customFormat="1" ht="24" hidden="1" customHeight="1" x14ac:dyDescent="0.4">
      <c r="A14" s="179" t="s">
        <v>200</v>
      </c>
      <c r="B14" s="104" t="s">
        <v>199</v>
      </c>
      <c r="C14" s="107"/>
      <c r="D14" s="167">
        <v>0</v>
      </c>
      <c r="E14" s="167">
        <v>0</v>
      </c>
      <c r="F14" s="167">
        <v>0</v>
      </c>
      <c r="G14" s="167"/>
      <c r="H14" s="171" t="str">
        <f t="shared" si="6"/>
        <v/>
      </c>
      <c r="I14" s="167"/>
      <c r="J14" s="171" t="str">
        <f t="shared" si="7"/>
        <v/>
      </c>
      <c r="K14" s="146">
        <v>0</v>
      </c>
      <c r="L14" s="146">
        <v>0</v>
      </c>
      <c r="M14" s="146">
        <f>L14-K14</f>
        <v>0</v>
      </c>
      <c r="N14" s="174" t="str">
        <f t="shared" si="8"/>
        <v/>
      </c>
      <c r="O14" s="149">
        <f>D14+K14</f>
        <v>0</v>
      </c>
      <c r="P14" s="162">
        <f>L14+F14</f>
        <v>0</v>
      </c>
      <c r="Q14" s="163">
        <f>P14-O14</f>
        <v>0</v>
      </c>
      <c r="R14" s="171" t="str">
        <f t="shared" si="9"/>
        <v/>
      </c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</row>
    <row r="15" spans="1:33" s="1" customFormat="1" ht="43.5" customHeight="1" x14ac:dyDescent="0.35">
      <c r="A15" s="179">
        <v>13000000</v>
      </c>
      <c r="B15" s="104" t="s">
        <v>168</v>
      </c>
      <c r="C15" s="108" t="e">
        <f>C16+#REF!+#REF!+C19</f>
        <v>#REF!</v>
      </c>
      <c r="D15" s="147">
        <f>SUM(D16:D20)</f>
        <v>38090.466</v>
      </c>
      <c r="E15" s="147">
        <f>SUM(E16:E20)</f>
        <v>9878.898000000001</v>
      </c>
      <c r="F15" s="147">
        <f>SUM(F16:F20)</f>
        <v>12960.16417</v>
      </c>
      <c r="G15" s="147">
        <f t="shared" si="5"/>
        <v>3081.266169999999</v>
      </c>
      <c r="H15" s="171">
        <f t="shared" si="6"/>
        <v>1.3119038348204424</v>
      </c>
      <c r="I15" s="147">
        <f t="shared" si="0"/>
        <v>-25130.30183</v>
      </c>
      <c r="J15" s="171">
        <f t="shared" si="7"/>
        <v>0.34024693134497225</v>
      </c>
      <c r="K15" s="146">
        <f>SUM(K16:K20)</f>
        <v>0</v>
      </c>
      <c r="L15" s="146">
        <f>SUM(L16:L20)</f>
        <v>0</v>
      </c>
      <c r="M15" s="146">
        <f t="shared" si="1"/>
        <v>0</v>
      </c>
      <c r="N15" s="174" t="str">
        <f t="shared" si="8"/>
        <v/>
      </c>
      <c r="O15" s="147">
        <f t="shared" si="2"/>
        <v>38090.466</v>
      </c>
      <c r="P15" s="147">
        <f t="shared" si="3"/>
        <v>12960.16417</v>
      </c>
      <c r="Q15" s="160">
        <f t="shared" si="4"/>
        <v>-25130.30183</v>
      </c>
      <c r="R15" s="171">
        <f t="shared" si="9"/>
        <v>0.34024693134497225</v>
      </c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</row>
    <row r="16" spans="1:33" s="218" customFormat="1" ht="42.75" customHeight="1" x14ac:dyDescent="0.4">
      <c r="A16" s="215">
        <v>13010000</v>
      </c>
      <c r="B16" s="106" t="s">
        <v>169</v>
      </c>
      <c r="C16" s="107">
        <v>1</v>
      </c>
      <c r="D16" s="162">
        <v>25453.846000000001</v>
      </c>
      <c r="E16" s="162">
        <v>7505.5029999999997</v>
      </c>
      <c r="F16" s="162">
        <v>8603.0749299999989</v>
      </c>
      <c r="G16" s="162">
        <f t="shared" si="5"/>
        <v>1097.5719299999992</v>
      </c>
      <c r="H16" s="209">
        <f t="shared" si="6"/>
        <v>1.1462356260466486</v>
      </c>
      <c r="I16" s="162">
        <f t="shared" si="0"/>
        <v>-16850.771070000003</v>
      </c>
      <c r="J16" s="209">
        <f t="shared" si="7"/>
        <v>0.33798723108484269</v>
      </c>
      <c r="K16" s="148">
        <v>0</v>
      </c>
      <c r="L16" s="148">
        <v>0</v>
      </c>
      <c r="M16" s="148">
        <f t="shared" si="1"/>
        <v>0</v>
      </c>
      <c r="N16" s="217" t="str">
        <f t="shared" si="8"/>
        <v/>
      </c>
      <c r="O16" s="149">
        <f t="shared" si="2"/>
        <v>25453.846000000001</v>
      </c>
      <c r="P16" s="162">
        <f t="shared" si="3"/>
        <v>8603.0749299999989</v>
      </c>
      <c r="Q16" s="163">
        <f t="shared" si="4"/>
        <v>-16850.771070000003</v>
      </c>
      <c r="R16" s="209">
        <f t="shared" si="9"/>
        <v>0.33798723108484269</v>
      </c>
      <c r="S16" s="193"/>
      <c r="T16" s="193"/>
      <c r="U16" s="193"/>
      <c r="V16" s="193"/>
      <c r="W16" s="193"/>
      <c r="X16" s="193"/>
      <c r="Y16" s="193"/>
      <c r="Z16" s="193"/>
      <c r="AA16" s="193"/>
      <c r="AB16" s="193"/>
      <c r="AC16" s="193"/>
      <c r="AD16" s="193"/>
      <c r="AE16" s="193"/>
      <c r="AF16" s="193"/>
      <c r="AG16" s="193"/>
    </row>
    <row r="17" spans="1:33" s="218" customFormat="1" ht="32.25" customHeight="1" x14ac:dyDescent="0.4">
      <c r="A17" s="215">
        <v>13020000</v>
      </c>
      <c r="B17" s="106" t="s">
        <v>170</v>
      </c>
      <c r="C17" s="107"/>
      <c r="D17" s="162">
        <v>5000</v>
      </c>
      <c r="E17" s="162">
        <v>1084</v>
      </c>
      <c r="F17" s="162">
        <v>1525.9769699999999</v>
      </c>
      <c r="G17" s="162">
        <f t="shared" si="5"/>
        <v>441.97696999999994</v>
      </c>
      <c r="H17" s="209">
        <f t="shared" si="6"/>
        <v>1.4077278321033211</v>
      </c>
      <c r="I17" s="162">
        <f t="shared" si="0"/>
        <v>-3474.0230300000003</v>
      </c>
      <c r="J17" s="209">
        <f t="shared" si="7"/>
        <v>0.30519539400000001</v>
      </c>
      <c r="K17" s="148">
        <v>0</v>
      </c>
      <c r="L17" s="148">
        <v>0</v>
      </c>
      <c r="M17" s="148"/>
      <c r="N17" s="217" t="str">
        <f t="shared" si="8"/>
        <v/>
      </c>
      <c r="O17" s="149">
        <f t="shared" si="2"/>
        <v>5000</v>
      </c>
      <c r="P17" s="162">
        <f t="shared" si="3"/>
        <v>1525.9769699999999</v>
      </c>
      <c r="Q17" s="163">
        <f t="shared" si="4"/>
        <v>-3474.0230300000003</v>
      </c>
      <c r="R17" s="209">
        <f t="shared" si="9"/>
        <v>0.30519539400000001</v>
      </c>
      <c r="S17" s="193"/>
      <c r="T17" s="193"/>
      <c r="U17" s="193"/>
      <c r="V17" s="193"/>
      <c r="W17" s="193"/>
      <c r="X17" s="193"/>
      <c r="Y17" s="193"/>
      <c r="Z17" s="193"/>
      <c r="AA17" s="193"/>
      <c r="AB17" s="193"/>
      <c r="AC17" s="193"/>
      <c r="AD17" s="193"/>
      <c r="AE17" s="193"/>
      <c r="AF17" s="193"/>
      <c r="AG17" s="193"/>
    </row>
    <row r="18" spans="1:33" s="218" customFormat="1" ht="35.25" customHeight="1" x14ac:dyDescent="0.4">
      <c r="A18" s="215">
        <v>13030000</v>
      </c>
      <c r="B18" s="106" t="s">
        <v>171</v>
      </c>
      <c r="C18" s="107"/>
      <c r="D18" s="162">
        <v>3928.12</v>
      </c>
      <c r="E18" s="162">
        <v>668.745</v>
      </c>
      <c r="F18" s="162">
        <v>1682.1620600000001</v>
      </c>
      <c r="G18" s="162">
        <f t="shared" si="5"/>
        <v>1013.4170600000001</v>
      </c>
      <c r="H18" s="209">
        <f t="shared" si="6"/>
        <v>2.515401326365057</v>
      </c>
      <c r="I18" s="162">
        <f t="shared" si="0"/>
        <v>-2245.9579399999998</v>
      </c>
      <c r="J18" s="209">
        <f t="shared" si="7"/>
        <v>0.42823591438143443</v>
      </c>
      <c r="K18" s="148">
        <v>0</v>
      </c>
      <c r="L18" s="148">
        <v>0</v>
      </c>
      <c r="M18" s="148"/>
      <c r="N18" s="217" t="str">
        <f t="shared" si="8"/>
        <v/>
      </c>
      <c r="O18" s="149">
        <f t="shared" si="2"/>
        <v>3928.12</v>
      </c>
      <c r="P18" s="162">
        <f t="shared" si="3"/>
        <v>1682.1620600000001</v>
      </c>
      <c r="Q18" s="163">
        <f t="shared" si="4"/>
        <v>-2245.9579399999998</v>
      </c>
      <c r="R18" s="209">
        <f t="shared" si="9"/>
        <v>0.42823591438143443</v>
      </c>
      <c r="S18" s="193"/>
      <c r="T18" s="193"/>
      <c r="U18" s="193"/>
      <c r="V18" s="193"/>
      <c r="W18" s="193"/>
      <c r="X18" s="193"/>
      <c r="Y18" s="193"/>
      <c r="Z18" s="193"/>
      <c r="AA18" s="193"/>
      <c r="AB18" s="193"/>
      <c r="AC18" s="193"/>
      <c r="AD18" s="193"/>
      <c r="AE18" s="193"/>
      <c r="AF18" s="193"/>
      <c r="AG18" s="193"/>
    </row>
    <row r="19" spans="1:33" s="218" customFormat="1" ht="42" customHeight="1" x14ac:dyDescent="0.4">
      <c r="A19" s="215">
        <v>13040000</v>
      </c>
      <c r="B19" s="106" t="s">
        <v>204</v>
      </c>
      <c r="C19" s="107"/>
      <c r="D19" s="162">
        <v>3708.5</v>
      </c>
      <c r="E19" s="162">
        <v>620.65</v>
      </c>
      <c r="F19" s="162">
        <v>1148.95021</v>
      </c>
      <c r="G19" s="161">
        <f t="shared" si="5"/>
        <v>528.30020999999999</v>
      </c>
      <c r="H19" s="209">
        <f t="shared" si="6"/>
        <v>1.8512047208571658</v>
      </c>
      <c r="I19" s="162">
        <f t="shared" si="0"/>
        <v>-2559.54979</v>
      </c>
      <c r="J19" s="209">
        <f t="shared" si="7"/>
        <v>0.30981534582715381</v>
      </c>
      <c r="K19" s="148">
        <v>0</v>
      </c>
      <c r="L19" s="148">
        <v>0</v>
      </c>
      <c r="M19" s="148">
        <f>L19-K19</f>
        <v>0</v>
      </c>
      <c r="N19" s="217" t="str">
        <f t="shared" si="8"/>
        <v/>
      </c>
      <c r="O19" s="149">
        <f t="shared" si="2"/>
        <v>3708.5</v>
      </c>
      <c r="P19" s="162">
        <f t="shared" si="3"/>
        <v>1148.95021</v>
      </c>
      <c r="Q19" s="163">
        <f t="shared" si="4"/>
        <v>-2559.54979</v>
      </c>
      <c r="R19" s="209">
        <f t="shared" si="9"/>
        <v>0.30981534582715381</v>
      </c>
      <c r="S19" s="193"/>
      <c r="T19" s="193"/>
      <c r="U19" s="193"/>
      <c r="V19" s="193"/>
      <c r="W19" s="193"/>
      <c r="X19" s="193"/>
      <c r="Y19" s="193"/>
      <c r="Z19" s="193"/>
      <c r="AA19" s="193"/>
      <c r="AB19" s="193"/>
      <c r="AC19" s="193"/>
      <c r="AD19" s="193"/>
      <c r="AE19" s="193"/>
      <c r="AF19" s="193"/>
      <c r="AG19" s="193"/>
    </row>
    <row r="20" spans="1:33" s="1" customFormat="1" ht="26.25" hidden="1" customHeight="1" x14ac:dyDescent="0.4">
      <c r="A20" s="180">
        <v>13070000</v>
      </c>
      <c r="B20" s="106" t="s">
        <v>92</v>
      </c>
      <c r="C20" s="107"/>
      <c r="D20" s="162">
        <v>0</v>
      </c>
      <c r="E20" s="162">
        <v>0</v>
      </c>
      <c r="F20" s="162">
        <v>0</v>
      </c>
      <c r="G20" s="147">
        <f t="shared" si="5"/>
        <v>0</v>
      </c>
      <c r="H20" s="172" t="str">
        <f t="shared" si="6"/>
        <v/>
      </c>
      <c r="I20" s="162"/>
      <c r="J20" s="172" t="str">
        <f t="shared" si="7"/>
        <v/>
      </c>
      <c r="K20" s="148">
        <v>0</v>
      </c>
      <c r="L20" s="148">
        <v>0</v>
      </c>
      <c r="M20" s="148"/>
      <c r="N20" s="195" t="str">
        <f t="shared" si="8"/>
        <v/>
      </c>
      <c r="O20" s="149"/>
      <c r="P20" s="162">
        <f t="shared" si="3"/>
        <v>0</v>
      </c>
      <c r="Q20" s="163"/>
      <c r="R20" s="172" t="str">
        <f t="shared" si="9"/>
        <v/>
      </c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</row>
    <row r="21" spans="1:33" s="1" customFormat="1" ht="27.75" customHeight="1" x14ac:dyDescent="0.35">
      <c r="A21" s="179">
        <v>14000000</v>
      </c>
      <c r="B21" s="104" t="s">
        <v>58</v>
      </c>
      <c r="C21" s="108" t="e">
        <f>C24+#REF!</f>
        <v>#REF!</v>
      </c>
      <c r="D21" s="147">
        <f>D24+D23+D22</f>
        <v>821480.571</v>
      </c>
      <c r="E21" s="147">
        <f>E24+E23+E22</f>
        <v>118536.283</v>
      </c>
      <c r="F21" s="147">
        <f>F22+F23+F24</f>
        <v>138608.83902000001</v>
      </c>
      <c r="G21" s="147">
        <f t="shared" si="5"/>
        <v>20072.556020000018</v>
      </c>
      <c r="H21" s="171">
        <f t="shared" si="6"/>
        <v>1.1693368098947392</v>
      </c>
      <c r="I21" s="147">
        <f t="shared" ref="I21:I34" si="10">F21-D21</f>
        <v>-682871.73197999992</v>
      </c>
      <c r="J21" s="171">
        <f t="shared" si="7"/>
        <v>0.16873051404157921</v>
      </c>
      <c r="K21" s="146">
        <f>((K24+K23+K22)/1000)/1000</f>
        <v>0</v>
      </c>
      <c r="L21" s="146">
        <f>((L24+L23+L22)/1000)/1000</f>
        <v>0</v>
      </c>
      <c r="M21" s="146">
        <f>M24+M23+M22</f>
        <v>0</v>
      </c>
      <c r="N21" s="174" t="str">
        <f t="shared" si="8"/>
        <v/>
      </c>
      <c r="O21" s="147">
        <f>O24+O23+O22</f>
        <v>821480.571</v>
      </c>
      <c r="P21" s="147">
        <f>P24+P23+P22</f>
        <v>138608.83901999998</v>
      </c>
      <c r="Q21" s="160">
        <f t="shared" ref="Q21:Q29" si="11">P21-O21</f>
        <v>-682871.73198000004</v>
      </c>
      <c r="R21" s="171">
        <f t="shared" si="9"/>
        <v>0.16873051404157918</v>
      </c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</row>
    <row r="22" spans="1:33" s="218" customFormat="1" ht="49.5" customHeight="1" x14ac:dyDescent="0.4">
      <c r="A22" s="219">
        <v>14020000</v>
      </c>
      <c r="B22" s="106" t="s">
        <v>136</v>
      </c>
      <c r="C22" s="107"/>
      <c r="D22" s="162">
        <v>44947.51</v>
      </c>
      <c r="E22" s="162">
        <v>7961.22</v>
      </c>
      <c r="F22" s="162">
        <v>3222.2238700000003</v>
      </c>
      <c r="G22" s="162">
        <f t="shared" si="5"/>
        <v>-4738.9961299999995</v>
      </c>
      <c r="H22" s="209">
        <f t="shared" si="6"/>
        <v>0.40473996070953949</v>
      </c>
      <c r="I22" s="162">
        <f t="shared" si="10"/>
        <v>-41725.28613</v>
      </c>
      <c r="J22" s="209">
        <f t="shared" si="7"/>
        <v>7.1688595653018383E-2</v>
      </c>
      <c r="K22" s="164">
        <v>0</v>
      </c>
      <c r="L22" s="164">
        <v>0</v>
      </c>
      <c r="M22" s="164"/>
      <c r="N22" s="217" t="str">
        <f t="shared" si="8"/>
        <v/>
      </c>
      <c r="O22" s="162">
        <f>D22+K22</f>
        <v>44947.51</v>
      </c>
      <c r="P22" s="162">
        <f>L22+F22</f>
        <v>3222.2238700000003</v>
      </c>
      <c r="Q22" s="162">
        <f t="shared" si="11"/>
        <v>-41725.28613</v>
      </c>
      <c r="R22" s="209">
        <f t="shared" si="9"/>
        <v>7.1688595653018383E-2</v>
      </c>
      <c r="S22" s="193"/>
      <c r="T22" s="193"/>
      <c r="U22" s="193"/>
      <c r="V22" s="193"/>
      <c r="W22" s="193"/>
      <c r="X22" s="193"/>
      <c r="Y22" s="193"/>
      <c r="Z22" s="193"/>
      <c r="AA22" s="193"/>
      <c r="AB22" s="193"/>
      <c r="AC22" s="193"/>
      <c r="AD22" s="193"/>
      <c r="AE22" s="193"/>
      <c r="AF22" s="193"/>
      <c r="AG22" s="193"/>
    </row>
    <row r="23" spans="1:33" s="218" customFormat="1" ht="48" customHeight="1" x14ac:dyDescent="0.4">
      <c r="A23" s="219">
        <v>14030000</v>
      </c>
      <c r="B23" s="106" t="s">
        <v>172</v>
      </c>
      <c r="C23" s="107"/>
      <c r="D23" s="162">
        <v>365934.326</v>
      </c>
      <c r="E23" s="162">
        <v>47961.14</v>
      </c>
      <c r="F23" s="162">
        <v>67162.934290000005</v>
      </c>
      <c r="G23" s="162">
        <f t="shared" si="5"/>
        <v>19201.794290000005</v>
      </c>
      <c r="H23" s="209">
        <f t="shared" si="6"/>
        <v>1.4003615070450788</v>
      </c>
      <c r="I23" s="162">
        <f t="shared" si="10"/>
        <v>-298771.39171</v>
      </c>
      <c r="J23" s="209">
        <f t="shared" si="7"/>
        <v>0.18353821852175739</v>
      </c>
      <c r="K23" s="164">
        <v>0</v>
      </c>
      <c r="L23" s="164">
        <v>0</v>
      </c>
      <c r="M23" s="164"/>
      <c r="N23" s="217" t="str">
        <f t="shared" si="8"/>
        <v/>
      </c>
      <c r="O23" s="162">
        <f>D23+K23</f>
        <v>365934.326</v>
      </c>
      <c r="P23" s="162">
        <f>L23+F23</f>
        <v>67162.934290000005</v>
      </c>
      <c r="Q23" s="162">
        <f t="shared" si="11"/>
        <v>-298771.39171</v>
      </c>
      <c r="R23" s="209">
        <f t="shared" si="9"/>
        <v>0.18353821852175739</v>
      </c>
      <c r="S23" s="193"/>
      <c r="T23" s="193"/>
      <c r="U23" s="193"/>
      <c r="V23" s="193"/>
      <c r="W23" s="193"/>
      <c r="X23" s="193"/>
      <c r="Y23" s="193"/>
      <c r="Z23" s="193"/>
      <c r="AA23" s="193"/>
      <c r="AB23" s="193"/>
      <c r="AC23" s="193"/>
      <c r="AD23" s="193"/>
      <c r="AE23" s="193"/>
      <c r="AF23" s="193"/>
      <c r="AG23" s="193"/>
    </row>
    <row r="24" spans="1:33" s="218" customFormat="1" ht="64.5" customHeight="1" x14ac:dyDescent="0.4">
      <c r="A24" s="219">
        <v>14040000</v>
      </c>
      <c r="B24" s="106" t="s">
        <v>173</v>
      </c>
      <c r="C24" s="107" t="e">
        <f>#REF!+#REF!+#REF!+#REF!+#REF!</f>
        <v>#REF!</v>
      </c>
      <c r="D24" s="162">
        <v>410598.73499999999</v>
      </c>
      <c r="E24" s="162">
        <v>62613.923000000003</v>
      </c>
      <c r="F24" s="162">
        <v>68223.680859999993</v>
      </c>
      <c r="G24" s="162">
        <f t="shared" si="5"/>
        <v>5609.7578599999906</v>
      </c>
      <c r="H24" s="209">
        <f t="shared" si="6"/>
        <v>1.0895928188367943</v>
      </c>
      <c r="I24" s="162">
        <f t="shared" si="10"/>
        <v>-342375.05414000002</v>
      </c>
      <c r="J24" s="209">
        <f t="shared" si="7"/>
        <v>0.16615657829535202</v>
      </c>
      <c r="K24" s="164">
        <v>0</v>
      </c>
      <c r="L24" s="164">
        <v>0</v>
      </c>
      <c r="M24" s="164">
        <f>L24-K24</f>
        <v>0</v>
      </c>
      <c r="N24" s="217" t="str">
        <f t="shared" si="8"/>
        <v/>
      </c>
      <c r="O24" s="162">
        <f>D24+K24</f>
        <v>410598.73499999999</v>
      </c>
      <c r="P24" s="162">
        <f t="shared" si="3"/>
        <v>68223.680859999993</v>
      </c>
      <c r="Q24" s="162">
        <f t="shared" si="11"/>
        <v>-342375.05414000002</v>
      </c>
      <c r="R24" s="209">
        <f t="shared" si="9"/>
        <v>0.16615657829535202</v>
      </c>
      <c r="S24" s="193"/>
      <c r="T24" s="193"/>
      <c r="U24" s="193"/>
      <c r="V24" s="193"/>
      <c r="W24" s="193"/>
      <c r="X24" s="193"/>
      <c r="Y24" s="193"/>
      <c r="Z24" s="193"/>
      <c r="AA24" s="193"/>
      <c r="AB24" s="193"/>
      <c r="AC24" s="193"/>
      <c r="AD24" s="193"/>
      <c r="AE24" s="193"/>
      <c r="AF24" s="193"/>
      <c r="AG24" s="193"/>
    </row>
    <row r="25" spans="1:33" s="1" customFormat="1" ht="42.75" hidden="1" customHeight="1" x14ac:dyDescent="0.4">
      <c r="A25" s="184">
        <v>16000000</v>
      </c>
      <c r="B25" s="185" t="s">
        <v>201</v>
      </c>
      <c r="C25" s="109"/>
      <c r="D25" s="167">
        <v>0</v>
      </c>
      <c r="E25" s="167">
        <v>0</v>
      </c>
      <c r="F25" s="167">
        <v>0</v>
      </c>
      <c r="G25" s="167">
        <f t="shared" si="5"/>
        <v>0</v>
      </c>
      <c r="H25" s="172" t="str">
        <f t="shared" si="6"/>
        <v/>
      </c>
      <c r="I25" s="167">
        <f t="shared" si="10"/>
        <v>0</v>
      </c>
      <c r="J25" s="171" t="str">
        <f t="shared" si="7"/>
        <v/>
      </c>
      <c r="K25" s="164"/>
      <c r="L25" s="164"/>
      <c r="M25" s="164"/>
      <c r="N25" s="174" t="str">
        <f t="shared" si="8"/>
        <v/>
      </c>
      <c r="O25" s="162">
        <f>D25+K25</f>
        <v>0</v>
      </c>
      <c r="P25" s="170">
        <f>L25+F25</f>
        <v>0</v>
      </c>
      <c r="Q25" s="170">
        <f>P25-O25</f>
        <v>0</v>
      </c>
      <c r="R25" s="171" t="str">
        <f t="shared" si="9"/>
        <v/>
      </c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</row>
    <row r="26" spans="1:33" s="1" customFormat="1" ht="20.25" customHeight="1" x14ac:dyDescent="0.35">
      <c r="A26" s="179">
        <v>18000000</v>
      </c>
      <c r="B26" s="104" t="s">
        <v>18</v>
      </c>
      <c r="C26" s="104"/>
      <c r="D26" s="147">
        <f>SUM(D27:D30)</f>
        <v>2291921.2800000003</v>
      </c>
      <c r="E26" s="147">
        <f>SUM(E27:E30)</f>
        <v>411801.57299999997</v>
      </c>
      <c r="F26" s="147">
        <f>SUM(F27:F30)</f>
        <v>450021.84579999995</v>
      </c>
      <c r="G26" s="147">
        <f t="shared" si="5"/>
        <v>38220.272799999977</v>
      </c>
      <c r="H26" s="171">
        <f t="shared" si="6"/>
        <v>1.09281235261333</v>
      </c>
      <c r="I26" s="147">
        <f t="shared" si="10"/>
        <v>-1841899.4342000003</v>
      </c>
      <c r="J26" s="171">
        <f t="shared" si="7"/>
        <v>0.19635135365556705</v>
      </c>
      <c r="K26" s="146">
        <f>(K27+K28+K29+K30)/1000</f>
        <v>0</v>
      </c>
      <c r="L26" s="146">
        <f>(L27+L28+L29+L30)/1000</f>
        <v>0</v>
      </c>
      <c r="M26" s="146">
        <f t="shared" ref="M26:M34" si="12">L26-K26</f>
        <v>0</v>
      </c>
      <c r="N26" s="174" t="str">
        <f t="shared" si="8"/>
        <v/>
      </c>
      <c r="O26" s="147">
        <f t="shared" ref="O26:O59" si="13">D26+K26</f>
        <v>2291921.2800000003</v>
      </c>
      <c r="P26" s="147">
        <f t="shared" ref="P26:P32" si="14">L26+F26</f>
        <v>450021.84579999995</v>
      </c>
      <c r="Q26" s="160">
        <f t="shared" si="11"/>
        <v>-1841899.4342000003</v>
      </c>
      <c r="R26" s="171">
        <f t="shared" si="9"/>
        <v>0.19635135365556705</v>
      </c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</row>
    <row r="27" spans="1:33" s="218" customFormat="1" ht="29.25" customHeight="1" x14ac:dyDescent="0.4">
      <c r="A27" s="215">
        <v>18010000</v>
      </c>
      <c r="B27" s="106" t="s">
        <v>174</v>
      </c>
      <c r="C27" s="118"/>
      <c r="D27" s="162">
        <v>1050103.8400000001</v>
      </c>
      <c r="E27" s="162">
        <v>151164.28200000001</v>
      </c>
      <c r="F27" s="162">
        <v>174340.50066999998</v>
      </c>
      <c r="G27" s="162">
        <f t="shared" si="5"/>
        <v>23176.218669999973</v>
      </c>
      <c r="H27" s="209">
        <f t="shared" si="6"/>
        <v>1.1533180878668148</v>
      </c>
      <c r="I27" s="162">
        <f t="shared" si="10"/>
        <v>-875763.3393300001</v>
      </c>
      <c r="J27" s="209">
        <f t="shared" si="7"/>
        <v>0.16602215326629027</v>
      </c>
      <c r="K27" s="165">
        <v>0</v>
      </c>
      <c r="L27" s="165">
        <v>0</v>
      </c>
      <c r="M27" s="165">
        <f>L27-K27</f>
        <v>0</v>
      </c>
      <c r="N27" s="217" t="str">
        <f t="shared" si="8"/>
        <v/>
      </c>
      <c r="O27" s="149">
        <f t="shared" si="13"/>
        <v>1050103.8400000001</v>
      </c>
      <c r="P27" s="149">
        <f t="shared" si="14"/>
        <v>174340.50066999998</v>
      </c>
      <c r="Q27" s="149">
        <f t="shared" si="11"/>
        <v>-875763.3393300001</v>
      </c>
      <c r="R27" s="209">
        <f t="shared" si="9"/>
        <v>0.16602215326629027</v>
      </c>
      <c r="S27" s="193"/>
      <c r="T27" s="193"/>
      <c r="U27" s="193"/>
      <c r="V27" s="193"/>
      <c r="W27" s="193"/>
      <c r="X27" s="193"/>
      <c r="Y27" s="193"/>
      <c r="Z27" s="193"/>
      <c r="AA27" s="193"/>
      <c r="AB27" s="193"/>
      <c r="AC27" s="193"/>
      <c r="AD27" s="193"/>
      <c r="AE27" s="193"/>
      <c r="AF27" s="193"/>
      <c r="AG27" s="193"/>
    </row>
    <row r="28" spans="1:33" s="218" customFormat="1" ht="36" customHeight="1" x14ac:dyDescent="0.4">
      <c r="A28" s="215">
        <v>18020000</v>
      </c>
      <c r="B28" s="106" t="s">
        <v>85</v>
      </c>
      <c r="C28" s="107"/>
      <c r="D28" s="162">
        <v>4749.3</v>
      </c>
      <c r="E28" s="162">
        <v>1078.5999999999999</v>
      </c>
      <c r="F28" s="162">
        <v>1070.8346799999999</v>
      </c>
      <c r="G28" s="162">
        <f t="shared" si="5"/>
        <v>-7.7653199999999742</v>
      </c>
      <c r="H28" s="209">
        <f t="shared" si="6"/>
        <v>0.99280055627665498</v>
      </c>
      <c r="I28" s="162">
        <f t="shared" si="10"/>
        <v>-3678.4653200000002</v>
      </c>
      <c r="J28" s="209">
        <f t="shared" si="7"/>
        <v>0.22547210746846902</v>
      </c>
      <c r="K28" s="148">
        <v>0</v>
      </c>
      <c r="L28" s="148">
        <v>0</v>
      </c>
      <c r="M28" s="148">
        <f t="shared" si="12"/>
        <v>0</v>
      </c>
      <c r="N28" s="217" t="str">
        <f t="shared" si="8"/>
        <v/>
      </c>
      <c r="O28" s="149">
        <f t="shared" si="13"/>
        <v>4749.3</v>
      </c>
      <c r="P28" s="162">
        <f t="shared" si="14"/>
        <v>1070.8346799999999</v>
      </c>
      <c r="Q28" s="163">
        <f t="shared" si="11"/>
        <v>-3678.4653200000002</v>
      </c>
      <c r="R28" s="209">
        <f t="shared" si="9"/>
        <v>0.22547210746846902</v>
      </c>
      <c r="S28" s="193"/>
      <c r="T28" s="193"/>
      <c r="U28" s="193"/>
      <c r="V28" s="193"/>
      <c r="W28" s="193"/>
      <c r="X28" s="193"/>
      <c r="Y28" s="193"/>
      <c r="Z28" s="193"/>
      <c r="AA28" s="193"/>
      <c r="AB28" s="193"/>
      <c r="AC28" s="193"/>
      <c r="AD28" s="193"/>
      <c r="AE28" s="193"/>
      <c r="AF28" s="193"/>
      <c r="AG28" s="193"/>
    </row>
    <row r="29" spans="1:33" s="218" customFormat="1" ht="27" customHeight="1" x14ac:dyDescent="0.4">
      <c r="A29" s="215">
        <v>18030000</v>
      </c>
      <c r="B29" s="106" t="s">
        <v>86</v>
      </c>
      <c r="C29" s="107"/>
      <c r="D29" s="162">
        <v>4668.4799999999996</v>
      </c>
      <c r="E29" s="162">
        <v>870.36</v>
      </c>
      <c r="F29" s="162">
        <v>980.11305000000004</v>
      </c>
      <c r="G29" s="162">
        <f t="shared" si="5"/>
        <v>109.75305000000003</v>
      </c>
      <c r="H29" s="209">
        <f t="shared" si="6"/>
        <v>1.1261007514132084</v>
      </c>
      <c r="I29" s="162">
        <f t="shared" si="10"/>
        <v>-3688.3669499999996</v>
      </c>
      <c r="J29" s="209">
        <f t="shared" si="7"/>
        <v>0.2099426472856262</v>
      </c>
      <c r="K29" s="148">
        <v>0</v>
      </c>
      <c r="L29" s="148">
        <v>0</v>
      </c>
      <c r="M29" s="148">
        <f t="shared" si="12"/>
        <v>0</v>
      </c>
      <c r="N29" s="217" t="str">
        <f t="shared" si="8"/>
        <v/>
      </c>
      <c r="O29" s="149">
        <f t="shared" si="13"/>
        <v>4668.4799999999996</v>
      </c>
      <c r="P29" s="162">
        <f t="shared" si="14"/>
        <v>980.11305000000004</v>
      </c>
      <c r="Q29" s="163">
        <f t="shared" si="11"/>
        <v>-3688.3669499999996</v>
      </c>
      <c r="R29" s="209">
        <f t="shared" si="9"/>
        <v>0.2099426472856262</v>
      </c>
      <c r="S29" s="193"/>
      <c r="T29" s="193"/>
      <c r="U29" s="193"/>
      <c r="V29" s="193"/>
      <c r="W29" s="193"/>
      <c r="X29" s="193"/>
      <c r="Y29" s="193"/>
      <c r="Z29" s="193"/>
      <c r="AA29" s="193"/>
      <c r="AB29" s="193"/>
      <c r="AC29" s="193"/>
      <c r="AD29" s="193"/>
      <c r="AE29" s="193"/>
      <c r="AF29" s="193"/>
      <c r="AG29" s="193"/>
    </row>
    <row r="30" spans="1:33" s="218" customFormat="1" ht="22.5" customHeight="1" x14ac:dyDescent="0.4">
      <c r="A30" s="215">
        <v>18050000</v>
      </c>
      <c r="B30" s="106" t="s">
        <v>87</v>
      </c>
      <c r="C30" s="107"/>
      <c r="D30" s="162">
        <v>1232399.6599999999</v>
      </c>
      <c r="E30" s="162">
        <v>258688.33100000001</v>
      </c>
      <c r="F30" s="162">
        <v>273630.39739999996</v>
      </c>
      <c r="G30" s="162">
        <f>F30-E30</f>
        <v>14942.066399999952</v>
      </c>
      <c r="H30" s="209">
        <f t="shared" si="6"/>
        <v>1.0577608829213094</v>
      </c>
      <c r="I30" s="162">
        <f>F30-D30</f>
        <v>-958769.26260000002</v>
      </c>
      <c r="J30" s="209">
        <f t="shared" si="7"/>
        <v>0.22203056871989074</v>
      </c>
      <c r="K30" s="148">
        <v>0</v>
      </c>
      <c r="L30" s="148">
        <v>0</v>
      </c>
      <c r="M30" s="148">
        <f t="shared" si="12"/>
        <v>0</v>
      </c>
      <c r="N30" s="217" t="str">
        <f t="shared" si="8"/>
        <v/>
      </c>
      <c r="O30" s="149">
        <f>D30+K30</f>
        <v>1232399.6599999999</v>
      </c>
      <c r="P30" s="162">
        <f>L30+F30</f>
        <v>273630.39739999996</v>
      </c>
      <c r="Q30" s="163">
        <f>P30-O30</f>
        <v>-958769.26260000002</v>
      </c>
      <c r="R30" s="209">
        <f t="shared" si="9"/>
        <v>0.22203056871989074</v>
      </c>
      <c r="S30" s="193"/>
      <c r="T30" s="193"/>
      <c r="U30" s="193"/>
      <c r="V30" s="193"/>
      <c r="W30" s="193"/>
      <c r="X30" s="193"/>
      <c r="Y30" s="193"/>
      <c r="Z30" s="193"/>
      <c r="AA30" s="193"/>
      <c r="AB30" s="193"/>
      <c r="AC30" s="193"/>
      <c r="AD30" s="193"/>
      <c r="AE30" s="193"/>
      <c r="AF30" s="193"/>
      <c r="AG30" s="193"/>
    </row>
    <row r="31" spans="1:33" s="1" customFormat="1" ht="21.75" customHeight="1" x14ac:dyDescent="0.4">
      <c r="A31" s="179">
        <v>19000000</v>
      </c>
      <c r="B31" s="104" t="s">
        <v>88</v>
      </c>
      <c r="C31" s="107"/>
      <c r="D31" s="170">
        <f>D32+D33+D34</f>
        <v>0</v>
      </c>
      <c r="E31" s="170">
        <f>E32+E33+E34</f>
        <v>0</v>
      </c>
      <c r="F31" s="170">
        <f>F32+F33+F34</f>
        <v>0.7</v>
      </c>
      <c r="G31" s="170">
        <f t="shared" si="5"/>
        <v>0.7</v>
      </c>
      <c r="H31" s="171" t="str">
        <f t="shared" si="6"/>
        <v/>
      </c>
      <c r="I31" s="170">
        <f t="shared" si="10"/>
        <v>0.7</v>
      </c>
      <c r="J31" s="171" t="str">
        <f t="shared" si="7"/>
        <v/>
      </c>
      <c r="K31" s="146">
        <f>K32+K34+K33</f>
        <v>7481.3140000000003</v>
      </c>
      <c r="L31" s="146">
        <f>L32+L34+L33</f>
        <v>4136.2593500000003</v>
      </c>
      <c r="M31" s="146">
        <f t="shared" si="12"/>
        <v>-3345.05465</v>
      </c>
      <c r="N31" s="174">
        <f t="shared" si="8"/>
        <v>0.55287872558216378</v>
      </c>
      <c r="O31" s="147">
        <f t="shared" si="13"/>
        <v>7481.3140000000003</v>
      </c>
      <c r="P31" s="147">
        <f t="shared" si="14"/>
        <v>4136.9593500000001</v>
      </c>
      <c r="Q31" s="147">
        <f t="shared" ref="Q31:Q56" si="15">P31-O31</f>
        <v>-3344.3546500000002</v>
      </c>
      <c r="R31" s="171">
        <f t="shared" si="9"/>
        <v>0.55297229203319098</v>
      </c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</row>
    <row r="32" spans="1:33" s="218" customFormat="1" ht="23.25" customHeight="1" x14ac:dyDescent="0.4">
      <c r="A32" s="215">
        <v>19010000</v>
      </c>
      <c r="B32" s="106" t="s">
        <v>89</v>
      </c>
      <c r="C32" s="107"/>
      <c r="D32" s="162">
        <v>0</v>
      </c>
      <c r="E32" s="162">
        <v>0</v>
      </c>
      <c r="F32" s="162">
        <v>0</v>
      </c>
      <c r="G32" s="162">
        <f t="shared" si="5"/>
        <v>0</v>
      </c>
      <c r="H32" s="209" t="str">
        <f t="shared" si="6"/>
        <v/>
      </c>
      <c r="I32" s="162">
        <f t="shared" si="10"/>
        <v>0</v>
      </c>
      <c r="J32" s="209" t="str">
        <f t="shared" si="7"/>
        <v/>
      </c>
      <c r="K32" s="148">
        <v>7481.3140000000003</v>
      </c>
      <c r="L32" s="148">
        <v>4136.2593500000003</v>
      </c>
      <c r="M32" s="148">
        <f t="shared" si="12"/>
        <v>-3345.05465</v>
      </c>
      <c r="N32" s="217">
        <f t="shared" si="8"/>
        <v>0.55287872558216378</v>
      </c>
      <c r="O32" s="149">
        <f t="shared" si="13"/>
        <v>7481.3140000000003</v>
      </c>
      <c r="P32" s="162">
        <f t="shared" si="14"/>
        <v>4136.2593500000003</v>
      </c>
      <c r="Q32" s="149">
        <f t="shared" si="15"/>
        <v>-3345.05465</v>
      </c>
      <c r="R32" s="209">
        <f t="shared" si="9"/>
        <v>0.55287872558216378</v>
      </c>
      <c r="S32" s="193"/>
      <c r="T32" s="193"/>
      <c r="U32" s="193"/>
      <c r="V32" s="193"/>
      <c r="W32" s="193"/>
      <c r="X32" s="193"/>
      <c r="Y32" s="193"/>
      <c r="Z32" s="193"/>
      <c r="AA32" s="193"/>
      <c r="AB32" s="193"/>
      <c r="AC32" s="193"/>
      <c r="AD32" s="193"/>
      <c r="AE32" s="193"/>
      <c r="AF32" s="193"/>
      <c r="AG32" s="193"/>
    </row>
    <row r="33" spans="1:33" s="218" customFormat="1" ht="42" hidden="1" customHeight="1" x14ac:dyDescent="0.4">
      <c r="A33" s="215">
        <v>19050000</v>
      </c>
      <c r="B33" s="106" t="s">
        <v>211</v>
      </c>
      <c r="C33" s="106"/>
      <c r="D33" s="162"/>
      <c r="E33" s="162"/>
      <c r="F33" s="162"/>
      <c r="G33" s="162"/>
      <c r="H33" s="209"/>
      <c r="I33" s="162"/>
      <c r="J33" s="209"/>
      <c r="K33" s="148">
        <v>0</v>
      </c>
      <c r="L33" s="148"/>
      <c r="M33" s="148">
        <f t="shared" si="12"/>
        <v>0</v>
      </c>
      <c r="N33" s="217" t="str">
        <f t="shared" si="8"/>
        <v/>
      </c>
      <c r="O33" s="149">
        <f>D33+K33</f>
        <v>0</v>
      </c>
      <c r="P33" s="162">
        <f>L33+F33</f>
        <v>0</v>
      </c>
      <c r="Q33" s="149">
        <f>P33-O33</f>
        <v>0</v>
      </c>
      <c r="R33" s="209" t="str">
        <f>IFERROR(P33/O33,"")</f>
        <v/>
      </c>
      <c r="S33" s="193"/>
      <c r="T33" s="193"/>
      <c r="U33" s="193"/>
      <c r="V33" s="193"/>
      <c r="W33" s="193"/>
      <c r="X33" s="193"/>
      <c r="Y33" s="193"/>
      <c r="Z33" s="193"/>
      <c r="AA33" s="193"/>
      <c r="AB33" s="193"/>
      <c r="AC33" s="193"/>
      <c r="AD33" s="193"/>
      <c r="AE33" s="193"/>
      <c r="AF33" s="193"/>
      <c r="AG33" s="193"/>
    </row>
    <row r="34" spans="1:33" s="218" customFormat="1" ht="63" x14ac:dyDescent="0.4">
      <c r="A34" s="215">
        <v>19090000</v>
      </c>
      <c r="B34" s="106" t="s">
        <v>205</v>
      </c>
      <c r="C34" s="107"/>
      <c r="D34" s="162">
        <v>0</v>
      </c>
      <c r="E34" s="162">
        <v>0</v>
      </c>
      <c r="F34" s="162">
        <v>0.7</v>
      </c>
      <c r="G34" s="162">
        <f t="shared" si="5"/>
        <v>0.7</v>
      </c>
      <c r="H34" s="209" t="str">
        <f t="shared" si="6"/>
        <v/>
      </c>
      <c r="I34" s="162">
        <f t="shared" si="10"/>
        <v>0.7</v>
      </c>
      <c r="J34" s="209" t="str">
        <f t="shared" si="7"/>
        <v/>
      </c>
      <c r="K34" s="148">
        <v>0</v>
      </c>
      <c r="L34" s="148">
        <v>0</v>
      </c>
      <c r="M34" s="148">
        <f t="shared" si="12"/>
        <v>0</v>
      </c>
      <c r="N34" s="217" t="str">
        <f t="shared" si="8"/>
        <v/>
      </c>
      <c r="O34" s="149">
        <f>D34+K34</f>
        <v>0</v>
      </c>
      <c r="P34" s="162">
        <f>L34+F34</f>
        <v>0.7</v>
      </c>
      <c r="Q34" s="149">
        <f>P34-O34</f>
        <v>0.7</v>
      </c>
      <c r="R34" s="209" t="str">
        <f>IFERROR(P34/O34,"")</f>
        <v/>
      </c>
      <c r="S34" s="193"/>
      <c r="T34" s="193"/>
      <c r="U34" s="193"/>
      <c r="V34" s="193"/>
      <c r="W34" s="193"/>
      <c r="X34" s="193"/>
      <c r="Y34" s="193"/>
      <c r="Z34" s="193"/>
      <c r="AA34" s="193"/>
      <c r="AB34" s="193"/>
      <c r="AC34" s="193"/>
      <c r="AD34" s="193"/>
      <c r="AE34" s="193"/>
      <c r="AF34" s="193"/>
      <c r="AG34" s="193"/>
    </row>
    <row r="35" spans="1:33" s="86" customFormat="1" ht="23.25" customHeight="1" x14ac:dyDescent="0.35">
      <c r="A35" s="181">
        <v>20000000</v>
      </c>
      <c r="B35" s="110" t="s">
        <v>19</v>
      </c>
      <c r="C35" s="111">
        <v>5750.4</v>
      </c>
      <c r="D35" s="146">
        <f>(D36+D37+D43+D47)</f>
        <v>239718.60600000006</v>
      </c>
      <c r="E35" s="146">
        <f>(E36+E37+E43+E47)</f>
        <v>37020.234999999993</v>
      </c>
      <c r="F35" s="146">
        <f>(F36+F37+F43+F47)</f>
        <v>50856.753880000004</v>
      </c>
      <c r="G35" s="146">
        <f t="shared" si="5"/>
        <v>13836.518880000011</v>
      </c>
      <c r="H35" s="171">
        <f t="shared" si="6"/>
        <v>1.3737555658412222</v>
      </c>
      <c r="I35" s="146">
        <f t="shared" ref="I35:I44" si="16">F35-D35</f>
        <v>-188861.85212000005</v>
      </c>
      <c r="J35" s="171">
        <f t="shared" si="7"/>
        <v>0.21215188394679715</v>
      </c>
      <c r="K35" s="146">
        <f>K36+K37+K43+K47</f>
        <v>388963.82987999998</v>
      </c>
      <c r="L35" s="146">
        <f>L36+L37+L43+L47</f>
        <v>74442.564790000004</v>
      </c>
      <c r="M35" s="146">
        <f t="shared" ref="M35:M48" si="17">L35-K35</f>
        <v>-314521.26509</v>
      </c>
      <c r="N35" s="174">
        <f t="shared" si="8"/>
        <v>0.19138685674955028</v>
      </c>
      <c r="O35" s="146">
        <f t="shared" si="13"/>
        <v>628682.43588</v>
      </c>
      <c r="P35" s="146">
        <f t="shared" ref="P35:P59" si="18">L35+F35</f>
        <v>125299.31867000001</v>
      </c>
      <c r="Q35" s="146">
        <f t="shared" si="15"/>
        <v>-503383.11721</v>
      </c>
      <c r="R35" s="171">
        <f t="shared" si="9"/>
        <v>0.1993046274541008</v>
      </c>
      <c r="S35" s="85"/>
      <c r="T35" s="84"/>
      <c r="U35" s="84"/>
      <c r="V35" s="84"/>
      <c r="W35" s="84"/>
      <c r="X35" s="84"/>
      <c r="Y35" s="84"/>
      <c r="Z35" s="84"/>
      <c r="AA35" s="84"/>
      <c r="AB35" s="84"/>
      <c r="AC35" s="84"/>
      <c r="AD35" s="84"/>
      <c r="AE35" s="84"/>
      <c r="AF35" s="84"/>
      <c r="AG35" s="84"/>
    </row>
    <row r="36" spans="1:33" s="1" customFormat="1" ht="45.75" customHeight="1" x14ac:dyDescent="0.35">
      <c r="A36" s="179">
        <v>21000000</v>
      </c>
      <c r="B36" s="104" t="s">
        <v>72</v>
      </c>
      <c r="C36" s="108">
        <v>1</v>
      </c>
      <c r="D36" s="147">
        <v>39878.171000000002</v>
      </c>
      <c r="E36" s="147">
        <v>6735.7820000000002</v>
      </c>
      <c r="F36" s="147">
        <v>10941.36483</v>
      </c>
      <c r="G36" s="147">
        <f t="shared" si="5"/>
        <v>4205.5828300000003</v>
      </c>
      <c r="H36" s="171">
        <f t="shared" si="6"/>
        <v>1.6243644509278952</v>
      </c>
      <c r="I36" s="147">
        <f t="shared" si="16"/>
        <v>-28936.806170000003</v>
      </c>
      <c r="J36" s="171">
        <f t="shared" si="7"/>
        <v>0.27436977563489556</v>
      </c>
      <c r="K36" s="146"/>
      <c r="L36" s="146"/>
      <c r="M36" s="146">
        <f t="shared" si="17"/>
        <v>0</v>
      </c>
      <c r="N36" s="174" t="str">
        <f t="shared" si="8"/>
        <v/>
      </c>
      <c r="O36" s="147">
        <f t="shared" si="13"/>
        <v>39878.171000000002</v>
      </c>
      <c r="P36" s="147">
        <f t="shared" si="18"/>
        <v>10941.36483</v>
      </c>
      <c r="Q36" s="147">
        <f t="shared" si="15"/>
        <v>-28936.806170000003</v>
      </c>
      <c r="R36" s="171">
        <f t="shared" si="9"/>
        <v>0.27436977563489556</v>
      </c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</row>
    <row r="37" spans="1:33" s="1" customFormat="1" ht="44.25" customHeight="1" x14ac:dyDescent="0.35">
      <c r="A37" s="179">
        <v>22000000</v>
      </c>
      <c r="B37" s="104" t="s">
        <v>175</v>
      </c>
      <c r="C37" s="108">
        <v>4948.8</v>
      </c>
      <c r="D37" s="147">
        <f>SUM(D38:D42)</f>
        <v>180257.23500000004</v>
      </c>
      <c r="E37" s="147">
        <f>SUM(E38:E42)</f>
        <v>26916.127999999997</v>
      </c>
      <c r="F37" s="147">
        <f>SUM(F38:F42)</f>
        <v>27930.276800000003</v>
      </c>
      <c r="G37" s="147">
        <f t="shared" si="5"/>
        <v>1014.1488000000063</v>
      </c>
      <c r="H37" s="171">
        <f t="shared" si="6"/>
        <v>1.0376781088275404</v>
      </c>
      <c r="I37" s="147">
        <f t="shared" si="16"/>
        <v>-152326.95820000005</v>
      </c>
      <c r="J37" s="171">
        <f t="shared" si="7"/>
        <v>0.1549467725941763</v>
      </c>
      <c r="K37" s="146">
        <f>SUM(K38:K42)</f>
        <v>0</v>
      </c>
      <c r="L37" s="146">
        <f>SUM(L38:L42)</f>
        <v>0</v>
      </c>
      <c r="M37" s="146">
        <f t="shared" si="17"/>
        <v>0</v>
      </c>
      <c r="N37" s="174" t="str">
        <f t="shared" si="8"/>
        <v/>
      </c>
      <c r="O37" s="147">
        <f t="shared" si="13"/>
        <v>180257.23500000004</v>
      </c>
      <c r="P37" s="147">
        <f t="shared" si="18"/>
        <v>27930.276800000003</v>
      </c>
      <c r="Q37" s="147">
        <f t="shared" si="15"/>
        <v>-152326.95820000005</v>
      </c>
      <c r="R37" s="171">
        <f t="shared" si="9"/>
        <v>0.1549467725941763</v>
      </c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</row>
    <row r="38" spans="1:33" s="218" customFormat="1" ht="22.5" customHeight="1" x14ac:dyDescent="0.4">
      <c r="A38" s="215">
        <v>22010000</v>
      </c>
      <c r="B38" s="106" t="s">
        <v>116</v>
      </c>
      <c r="C38" s="112"/>
      <c r="D38" s="162">
        <v>84396.997000000003</v>
      </c>
      <c r="E38" s="162">
        <v>11933.312</v>
      </c>
      <c r="F38" s="162">
        <v>12640.533160000001</v>
      </c>
      <c r="G38" s="162">
        <f t="shared" si="5"/>
        <v>707.22116000000096</v>
      </c>
      <c r="H38" s="209">
        <f t="shared" si="6"/>
        <v>1.0592644489643781</v>
      </c>
      <c r="I38" s="162">
        <f t="shared" si="16"/>
        <v>-71756.463839999997</v>
      </c>
      <c r="J38" s="209">
        <f t="shared" si="7"/>
        <v>0.14977467930523641</v>
      </c>
      <c r="K38" s="148"/>
      <c r="L38" s="148">
        <v>0</v>
      </c>
      <c r="M38" s="148">
        <f t="shared" si="17"/>
        <v>0</v>
      </c>
      <c r="N38" s="217" t="str">
        <f t="shared" si="8"/>
        <v/>
      </c>
      <c r="O38" s="149">
        <f t="shared" si="13"/>
        <v>84396.997000000003</v>
      </c>
      <c r="P38" s="162">
        <f t="shared" si="18"/>
        <v>12640.533160000001</v>
      </c>
      <c r="Q38" s="149">
        <f t="shared" si="15"/>
        <v>-71756.463839999997</v>
      </c>
      <c r="R38" s="209">
        <f t="shared" si="9"/>
        <v>0.14977467930523641</v>
      </c>
      <c r="S38" s="193"/>
      <c r="T38" s="193"/>
      <c r="U38" s="193"/>
      <c r="V38" s="193"/>
      <c r="W38" s="193"/>
      <c r="X38" s="193"/>
      <c r="Y38" s="193"/>
      <c r="Z38" s="193"/>
      <c r="AA38" s="193"/>
      <c r="AB38" s="193"/>
      <c r="AC38" s="193"/>
      <c r="AD38" s="193"/>
      <c r="AE38" s="193"/>
      <c r="AF38" s="193"/>
      <c r="AG38" s="193"/>
    </row>
    <row r="39" spans="1:33" s="218" customFormat="1" ht="60.75" customHeight="1" x14ac:dyDescent="0.4">
      <c r="A39" s="215">
        <v>22020000</v>
      </c>
      <c r="B39" s="106" t="s">
        <v>214</v>
      </c>
      <c r="C39" s="106"/>
      <c r="D39" s="162">
        <v>3062</v>
      </c>
      <c r="E39" s="162" t="s">
        <v>237</v>
      </c>
      <c r="F39" s="162">
        <v>0</v>
      </c>
      <c r="G39" s="162"/>
      <c r="H39" s="209"/>
      <c r="I39" s="162"/>
      <c r="J39" s="209"/>
      <c r="K39" s="148"/>
      <c r="L39" s="148"/>
      <c r="M39" s="148"/>
      <c r="N39" s="217"/>
      <c r="O39" s="149">
        <f>D39+K39</f>
        <v>3062</v>
      </c>
      <c r="P39" s="162">
        <f>L39+F39</f>
        <v>0</v>
      </c>
      <c r="Q39" s="149">
        <f>P39-O39</f>
        <v>-3062</v>
      </c>
      <c r="R39" s="209">
        <f>IFERROR(P39/O39,"")</f>
        <v>0</v>
      </c>
      <c r="S39" s="193"/>
      <c r="T39" s="193"/>
      <c r="U39" s="193"/>
      <c r="V39" s="193"/>
      <c r="W39" s="193"/>
      <c r="X39" s="193"/>
      <c r="Y39" s="193"/>
      <c r="Z39" s="193"/>
      <c r="AA39" s="193"/>
      <c r="AB39" s="193"/>
      <c r="AC39" s="193"/>
      <c r="AD39" s="193"/>
      <c r="AE39" s="193"/>
      <c r="AF39" s="193"/>
      <c r="AG39" s="193"/>
    </row>
    <row r="40" spans="1:33" s="218" customFormat="1" ht="61.5" customHeight="1" x14ac:dyDescent="0.4">
      <c r="A40" s="215">
        <v>22080000</v>
      </c>
      <c r="B40" s="106" t="s">
        <v>176</v>
      </c>
      <c r="C40" s="107">
        <v>259.60000000000002</v>
      </c>
      <c r="D40" s="162">
        <v>90956.86</v>
      </c>
      <c r="E40" s="162">
        <v>14802.61</v>
      </c>
      <c r="F40" s="162">
        <v>15051.55645</v>
      </c>
      <c r="G40" s="162">
        <f t="shared" si="5"/>
        <v>248.94644999999946</v>
      </c>
      <c r="H40" s="209">
        <f t="shared" si="6"/>
        <v>1.0168177402498613</v>
      </c>
      <c r="I40" s="162">
        <f t="shared" si="16"/>
        <v>-75905.303549999997</v>
      </c>
      <c r="J40" s="209">
        <f t="shared" si="7"/>
        <v>0.16548016774105878</v>
      </c>
      <c r="K40" s="148"/>
      <c r="L40" s="148">
        <v>0</v>
      </c>
      <c r="M40" s="148">
        <f t="shared" si="17"/>
        <v>0</v>
      </c>
      <c r="N40" s="217" t="str">
        <f t="shared" si="8"/>
        <v/>
      </c>
      <c r="O40" s="149">
        <f t="shared" si="13"/>
        <v>90956.86</v>
      </c>
      <c r="P40" s="162">
        <f t="shared" si="18"/>
        <v>15051.55645</v>
      </c>
      <c r="Q40" s="149">
        <f t="shared" si="15"/>
        <v>-75905.303549999997</v>
      </c>
      <c r="R40" s="209">
        <f t="shared" si="9"/>
        <v>0.16548016774105878</v>
      </c>
      <c r="S40" s="193"/>
      <c r="T40" s="193"/>
      <c r="U40" s="193"/>
      <c r="V40" s="193"/>
      <c r="W40" s="193"/>
      <c r="X40" s="193"/>
      <c r="Y40" s="193"/>
      <c r="Z40" s="193"/>
      <c r="AA40" s="193"/>
      <c r="AB40" s="193"/>
      <c r="AC40" s="193"/>
      <c r="AD40" s="193"/>
      <c r="AE40" s="193"/>
      <c r="AF40" s="193"/>
      <c r="AG40" s="193"/>
    </row>
    <row r="41" spans="1:33" s="218" customFormat="1" ht="23.25" customHeight="1" x14ac:dyDescent="0.4">
      <c r="A41" s="215">
        <v>22090000</v>
      </c>
      <c r="B41" s="106" t="s">
        <v>52</v>
      </c>
      <c r="C41" s="107">
        <v>4672.3</v>
      </c>
      <c r="D41" s="162">
        <v>1441.6780000000001</v>
      </c>
      <c r="E41" s="162">
        <v>161.40600000000001</v>
      </c>
      <c r="F41" s="162">
        <v>167.17205999999999</v>
      </c>
      <c r="G41" s="162">
        <f t="shared" si="5"/>
        <v>5.7660599999999818</v>
      </c>
      <c r="H41" s="209">
        <f t="shared" si="6"/>
        <v>1.0357239507824987</v>
      </c>
      <c r="I41" s="162">
        <f t="shared" si="16"/>
        <v>-1274.50594</v>
      </c>
      <c r="J41" s="209">
        <f t="shared" si="7"/>
        <v>0.11595658669966523</v>
      </c>
      <c r="K41" s="148"/>
      <c r="L41" s="148">
        <v>0</v>
      </c>
      <c r="M41" s="148">
        <f t="shared" si="17"/>
        <v>0</v>
      </c>
      <c r="N41" s="217" t="str">
        <f t="shared" si="8"/>
        <v/>
      </c>
      <c r="O41" s="149">
        <f t="shared" si="13"/>
        <v>1441.6780000000001</v>
      </c>
      <c r="P41" s="162">
        <f t="shared" si="18"/>
        <v>167.17205999999999</v>
      </c>
      <c r="Q41" s="149">
        <f t="shared" si="15"/>
        <v>-1274.50594</v>
      </c>
      <c r="R41" s="209">
        <f t="shared" si="9"/>
        <v>0.11595658669966523</v>
      </c>
      <c r="S41" s="193"/>
      <c r="T41" s="193"/>
      <c r="U41" s="193"/>
      <c r="V41" s="193"/>
      <c r="W41" s="193"/>
      <c r="X41" s="193"/>
      <c r="Y41" s="193"/>
      <c r="Z41" s="193"/>
      <c r="AA41" s="193"/>
      <c r="AB41" s="193"/>
      <c r="AC41" s="193"/>
      <c r="AD41" s="193"/>
      <c r="AE41" s="193"/>
      <c r="AF41" s="193"/>
      <c r="AG41" s="193"/>
    </row>
    <row r="42" spans="1:33" s="218" customFormat="1" ht="120" customHeight="1" x14ac:dyDescent="0.4">
      <c r="A42" s="215">
        <v>22130000</v>
      </c>
      <c r="B42" s="106" t="s">
        <v>224</v>
      </c>
      <c r="C42" s="107"/>
      <c r="D42" s="162">
        <v>399.7</v>
      </c>
      <c r="E42" s="162">
        <v>18.8</v>
      </c>
      <c r="F42" s="162">
        <v>71.015129999999999</v>
      </c>
      <c r="G42" s="162">
        <f t="shared" si="5"/>
        <v>52.215130000000002</v>
      </c>
      <c r="H42" s="209">
        <f t="shared" si="6"/>
        <v>3.7774005319148936</v>
      </c>
      <c r="I42" s="162">
        <f t="shared" si="16"/>
        <v>-328.68486999999999</v>
      </c>
      <c r="J42" s="209">
        <f t="shared" si="7"/>
        <v>0.17767107830873155</v>
      </c>
      <c r="K42" s="148"/>
      <c r="L42" s="148">
        <v>0</v>
      </c>
      <c r="M42" s="148">
        <f t="shared" si="17"/>
        <v>0</v>
      </c>
      <c r="N42" s="217" t="str">
        <f t="shared" si="8"/>
        <v/>
      </c>
      <c r="O42" s="149">
        <f t="shared" si="13"/>
        <v>399.7</v>
      </c>
      <c r="P42" s="162">
        <f t="shared" si="18"/>
        <v>71.015129999999999</v>
      </c>
      <c r="Q42" s="149">
        <f t="shared" si="15"/>
        <v>-328.68486999999999</v>
      </c>
      <c r="R42" s="209">
        <f t="shared" si="9"/>
        <v>0.17767107830873155</v>
      </c>
      <c r="S42" s="193"/>
      <c r="T42" s="193"/>
      <c r="U42" s="193"/>
      <c r="V42" s="193"/>
      <c r="W42" s="193"/>
      <c r="X42" s="193"/>
      <c r="Y42" s="193"/>
      <c r="Z42" s="193"/>
      <c r="AA42" s="193"/>
      <c r="AB42" s="193"/>
      <c r="AC42" s="193"/>
      <c r="AD42" s="193"/>
      <c r="AE42" s="193"/>
      <c r="AF42" s="193"/>
      <c r="AG42" s="193"/>
    </row>
    <row r="43" spans="1:33" s="1" customFormat="1" ht="20.25" customHeight="1" x14ac:dyDescent="0.35">
      <c r="A43" s="179">
        <v>24000000</v>
      </c>
      <c r="B43" s="104" t="s">
        <v>59</v>
      </c>
      <c r="C43" s="108">
        <f>C44+C47</f>
        <v>300.2</v>
      </c>
      <c r="D43" s="147">
        <f>SUM(D44:D45)</f>
        <v>19583.2</v>
      </c>
      <c r="E43" s="147">
        <f>SUM(E44:E45)</f>
        <v>3368.3249999999998</v>
      </c>
      <c r="F43" s="147">
        <f>SUM(F44:F45)</f>
        <v>11985.11225</v>
      </c>
      <c r="G43" s="147">
        <f t="shared" si="5"/>
        <v>8616.7872500000012</v>
      </c>
      <c r="H43" s="171">
        <f t="shared" si="6"/>
        <v>3.5581816629927339</v>
      </c>
      <c r="I43" s="147">
        <f t="shared" si="16"/>
        <v>-7598.0877500000006</v>
      </c>
      <c r="J43" s="171">
        <f t="shared" si="7"/>
        <v>0.61200989879080026</v>
      </c>
      <c r="K43" s="146">
        <f>K44+K45+K46</f>
        <v>5392.5509999999995</v>
      </c>
      <c r="L43" s="146">
        <f>L44+L45+L46</f>
        <v>5445.9619200000006</v>
      </c>
      <c r="M43" s="146">
        <f t="shared" si="17"/>
        <v>53.41092000000117</v>
      </c>
      <c r="N43" s="174">
        <f t="shared" si="8"/>
        <v>1.0099045739205808</v>
      </c>
      <c r="O43" s="147">
        <f t="shared" si="13"/>
        <v>24975.751</v>
      </c>
      <c r="P43" s="147">
        <f t="shared" si="18"/>
        <v>17431.07417</v>
      </c>
      <c r="Q43" s="147">
        <f t="shared" si="15"/>
        <v>-7544.6768300000003</v>
      </c>
      <c r="R43" s="171">
        <f t="shared" si="9"/>
        <v>0.69791992120677371</v>
      </c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</row>
    <row r="44" spans="1:33" s="218" customFormat="1" ht="24" customHeight="1" x14ac:dyDescent="0.4">
      <c r="A44" s="215">
        <v>24060000</v>
      </c>
      <c r="B44" s="106" t="s">
        <v>20</v>
      </c>
      <c r="C44" s="107">
        <v>300.2</v>
      </c>
      <c r="D44" s="162">
        <v>19583.2</v>
      </c>
      <c r="E44" s="162">
        <v>3368.3249999999998</v>
      </c>
      <c r="F44" s="162">
        <v>11985.11225</v>
      </c>
      <c r="G44" s="162">
        <f t="shared" si="5"/>
        <v>8616.7872500000012</v>
      </c>
      <c r="H44" s="209">
        <f t="shared" si="6"/>
        <v>3.5581816629927339</v>
      </c>
      <c r="I44" s="162">
        <f t="shared" si="16"/>
        <v>-7598.0877500000006</v>
      </c>
      <c r="J44" s="209">
        <f t="shared" si="7"/>
        <v>0.61200989879080026</v>
      </c>
      <c r="K44" s="148">
        <v>982.45</v>
      </c>
      <c r="L44" s="148">
        <v>886.29240000000004</v>
      </c>
      <c r="M44" s="148">
        <f t="shared" si="17"/>
        <v>-96.157600000000002</v>
      </c>
      <c r="N44" s="217">
        <f t="shared" si="8"/>
        <v>0.9021246882793017</v>
      </c>
      <c r="O44" s="149">
        <f t="shared" si="13"/>
        <v>20565.650000000001</v>
      </c>
      <c r="P44" s="162">
        <f>L44+F44</f>
        <v>12871.40465</v>
      </c>
      <c r="Q44" s="149">
        <f t="shared" si="15"/>
        <v>-7694.2453500000011</v>
      </c>
      <c r="R44" s="209">
        <f t="shared" si="9"/>
        <v>0.62586908996311807</v>
      </c>
      <c r="S44" s="193"/>
      <c r="T44" s="193"/>
      <c r="U44" s="193"/>
      <c r="V44" s="193"/>
      <c r="W44" s="193"/>
      <c r="X44" s="193"/>
      <c r="Y44" s="193"/>
      <c r="Z44" s="193"/>
      <c r="AA44" s="193"/>
      <c r="AB44" s="193"/>
      <c r="AC44" s="193"/>
      <c r="AD44" s="193"/>
      <c r="AE44" s="193"/>
      <c r="AF44" s="193"/>
      <c r="AG44" s="193"/>
    </row>
    <row r="45" spans="1:33" s="218" customFormat="1" ht="55.5" customHeight="1" x14ac:dyDescent="0.4">
      <c r="A45" s="215">
        <v>24110000</v>
      </c>
      <c r="B45" s="106" t="s">
        <v>82</v>
      </c>
      <c r="C45" s="107"/>
      <c r="D45" s="162">
        <v>0</v>
      </c>
      <c r="E45" s="162">
        <v>0</v>
      </c>
      <c r="F45" s="162">
        <v>0</v>
      </c>
      <c r="G45" s="162">
        <f t="shared" si="5"/>
        <v>0</v>
      </c>
      <c r="H45" s="209" t="str">
        <f t="shared" si="6"/>
        <v/>
      </c>
      <c r="I45" s="162"/>
      <c r="J45" s="209" t="str">
        <f t="shared" si="7"/>
        <v/>
      </c>
      <c r="K45" s="148">
        <v>82.900999999999996</v>
      </c>
      <c r="L45" s="148">
        <v>9.9995400000000014</v>
      </c>
      <c r="M45" s="148">
        <f t="shared" si="17"/>
        <v>-72.90146</v>
      </c>
      <c r="N45" s="217">
        <f t="shared" si="8"/>
        <v>0.12062025789797472</v>
      </c>
      <c r="O45" s="149">
        <f t="shared" si="13"/>
        <v>82.900999999999996</v>
      </c>
      <c r="P45" s="162">
        <f>L45+F45</f>
        <v>9.9995400000000014</v>
      </c>
      <c r="Q45" s="149">
        <f t="shared" si="15"/>
        <v>-72.90146</v>
      </c>
      <c r="R45" s="209">
        <f t="shared" si="9"/>
        <v>0.12062025789797472</v>
      </c>
      <c r="S45" s="193"/>
      <c r="T45" s="193"/>
      <c r="U45" s="193"/>
      <c r="V45" s="193"/>
      <c r="W45" s="193"/>
      <c r="X45" s="193"/>
      <c r="Y45" s="193"/>
      <c r="Z45" s="193"/>
      <c r="AA45" s="193"/>
      <c r="AB45" s="193"/>
      <c r="AC45" s="193"/>
      <c r="AD45" s="193"/>
      <c r="AE45" s="193"/>
      <c r="AF45" s="193"/>
      <c r="AG45" s="193"/>
    </row>
    <row r="46" spans="1:33" s="218" customFormat="1" ht="53.25" customHeight="1" x14ac:dyDescent="0.4">
      <c r="A46" s="215" t="s">
        <v>90</v>
      </c>
      <c r="B46" s="106" t="s">
        <v>91</v>
      </c>
      <c r="C46" s="107"/>
      <c r="D46" s="162">
        <v>0</v>
      </c>
      <c r="E46" s="162">
        <v>0</v>
      </c>
      <c r="F46" s="162">
        <v>0</v>
      </c>
      <c r="G46" s="162">
        <f t="shared" si="5"/>
        <v>0</v>
      </c>
      <c r="H46" s="209" t="str">
        <f t="shared" si="6"/>
        <v/>
      </c>
      <c r="I46" s="162"/>
      <c r="J46" s="209" t="str">
        <f t="shared" si="7"/>
        <v/>
      </c>
      <c r="K46" s="148">
        <v>4327.2</v>
      </c>
      <c r="L46" s="148">
        <v>4549.6699800000006</v>
      </c>
      <c r="M46" s="148">
        <f t="shared" si="17"/>
        <v>222.46998000000076</v>
      </c>
      <c r="N46" s="217">
        <f t="shared" si="8"/>
        <v>1.0514119938990574</v>
      </c>
      <c r="O46" s="149">
        <f t="shared" si="13"/>
        <v>4327.2</v>
      </c>
      <c r="P46" s="162">
        <f>L46+F46</f>
        <v>4549.6699800000006</v>
      </c>
      <c r="Q46" s="149">
        <f t="shared" si="15"/>
        <v>222.46998000000076</v>
      </c>
      <c r="R46" s="209">
        <f t="shared" si="9"/>
        <v>1.0514119938990574</v>
      </c>
      <c r="S46" s="193"/>
      <c r="T46" s="193"/>
      <c r="U46" s="193"/>
      <c r="V46" s="193"/>
      <c r="W46" s="193"/>
      <c r="X46" s="193"/>
      <c r="Y46" s="193"/>
      <c r="Z46" s="193"/>
      <c r="AA46" s="193"/>
      <c r="AB46" s="193"/>
      <c r="AC46" s="193"/>
      <c r="AD46" s="193"/>
      <c r="AE46" s="193"/>
      <c r="AF46" s="193"/>
      <c r="AG46" s="193"/>
    </row>
    <row r="47" spans="1:33" s="1" customFormat="1" ht="22.5" customHeight="1" x14ac:dyDescent="0.4">
      <c r="A47" s="179">
        <v>25000000</v>
      </c>
      <c r="B47" s="104" t="s">
        <v>53</v>
      </c>
      <c r="C47" s="108"/>
      <c r="D47" s="147">
        <v>0</v>
      </c>
      <c r="E47" s="147">
        <v>0</v>
      </c>
      <c r="F47" s="147">
        <v>0</v>
      </c>
      <c r="G47" s="162">
        <f t="shared" si="5"/>
        <v>0</v>
      </c>
      <c r="H47" s="171" t="str">
        <f t="shared" si="6"/>
        <v/>
      </c>
      <c r="I47" s="147">
        <f>F47-D47</f>
        <v>0</v>
      </c>
      <c r="J47" s="171" t="str">
        <f t="shared" si="7"/>
        <v/>
      </c>
      <c r="K47" s="146">
        <v>383571.27888</v>
      </c>
      <c r="L47" s="146">
        <v>68996.602870000002</v>
      </c>
      <c r="M47" s="146">
        <f t="shared" si="17"/>
        <v>-314574.67601</v>
      </c>
      <c r="N47" s="174">
        <f t="shared" si="8"/>
        <v>0.1798794817783673</v>
      </c>
      <c r="O47" s="147">
        <f t="shared" si="13"/>
        <v>383571.27888</v>
      </c>
      <c r="P47" s="170">
        <f>L47+F47</f>
        <v>68996.602870000002</v>
      </c>
      <c r="Q47" s="147">
        <f t="shared" si="15"/>
        <v>-314574.67601</v>
      </c>
      <c r="R47" s="171">
        <f t="shared" si="9"/>
        <v>0.1798794817783673</v>
      </c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</row>
    <row r="48" spans="1:33" s="1" customFormat="1" ht="20.399999999999999" x14ac:dyDescent="0.35">
      <c r="A48" s="179">
        <v>30000000</v>
      </c>
      <c r="B48" s="104" t="s">
        <v>69</v>
      </c>
      <c r="C48" s="112"/>
      <c r="D48" s="147">
        <v>86.05</v>
      </c>
      <c r="E48" s="147">
        <v>5</v>
      </c>
      <c r="F48" s="147">
        <v>15.63247</v>
      </c>
      <c r="G48" s="170">
        <f t="shared" si="5"/>
        <v>10.63247</v>
      </c>
      <c r="H48" s="171">
        <f t="shared" si="6"/>
        <v>3.1264940000000001</v>
      </c>
      <c r="I48" s="147">
        <f>F48-D48</f>
        <v>-70.417529999999999</v>
      </c>
      <c r="J48" s="171">
        <f t="shared" si="7"/>
        <v>0.18166728646135968</v>
      </c>
      <c r="K48" s="146">
        <v>192935.77799999999</v>
      </c>
      <c r="L48" s="146">
        <v>25942.094699999998</v>
      </c>
      <c r="M48" s="146">
        <f t="shared" si="17"/>
        <v>-166993.6833</v>
      </c>
      <c r="N48" s="174">
        <f t="shared" si="8"/>
        <v>0.13445974079519871</v>
      </c>
      <c r="O48" s="147">
        <f t="shared" si="13"/>
        <v>193021.82799999998</v>
      </c>
      <c r="P48" s="147">
        <f t="shared" si="18"/>
        <v>25957.727169999998</v>
      </c>
      <c r="Q48" s="147">
        <f t="shared" si="15"/>
        <v>-167064.10082999998</v>
      </c>
      <c r="R48" s="171">
        <f t="shared" si="9"/>
        <v>0.13448078613160788</v>
      </c>
      <c r="S48" s="50"/>
      <c r="T48" s="50"/>
      <c r="U48" s="50"/>
      <c r="V48" s="50"/>
      <c r="W48" s="51"/>
      <c r="X48" s="22"/>
      <c r="Y48" s="22"/>
      <c r="Z48" s="22"/>
      <c r="AA48" s="22"/>
      <c r="AB48" s="22"/>
      <c r="AC48" s="22"/>
      <c r="AD48" s="22"/>
      <c r="AE48" s="22"/>
      <c r="AF48" s="22"/>
      <c r="AG48" s="22"/>
    </row>
    <row r="49" spans="1:33" s="86" customFormat="1" ht="40.799999999999997" x14ac:dyDescent="0.35">
      <c r="A49" s="181" t="s">
        <v>182</v>
      </c>
      <c r="B49" s="110" t="s">
        <v>183</v>
      </c>
      <c r="C49" s="113"/>
      <c r="D49" s="147">
        <v>0</v>
      </c>
      <c r="E49" s="147">
        <v>0</v>
      </c>
      <c r="F49" s="147">
        <v>0</v>
      </c>
      <c r="G49" s="147">
        <f>F49-E49</f>
        <v>0</v>
      </c>
      <c r="H49" s="171" t="str">
        <f t="shared" si="6"/>
        <v/>
      </c>
      <c r="I49" s="147">
        <f>F49-D49</f>
        <v>0</v>
      </c>
      <c r="J49" s="171" t="str">
        <f t="shared" si="7"/>
        <v/>
      </c>
      <c r="K49" s="146">
        <v>190205</v>
      </c>
      <c r="L49" s="146">
        <v>0</v>
      </c>
      <c r="M49" s="146">
        <f t="shared" ref="M49:M57" si="19">L49-K49</f>
        <v>-190205</v>
      </c>
      <c r="N49" s="174">
        <f t="shared" si="8"/>
        <v>0</v>
      </c>
      <c r="O49" s="146">
        <f>D49+K49</f>
        <v>190205</v>
      </c>
      <c r="P49" s="146">
        <f>L49+F49</f>
        <v>0</v>
      </c>
      <c r="Q49" s="146">
        <f>P49-O49</f>
        <v>-190205</v>
      </c>
      <c r="R49" s="171">
        <f t="shared" si="9"/>
        <v>0</v>
      </c>
      <c r="S49" s="85"/>
      <c r="T49" s="85"/>
      <c r="U49" s="85"/>
      <c r="V49" s="85"/>
      <c r="W49" s="88"/>
      <c r="X49" s="84"/>
      <c r="Y49" s="84"/>
      <c r="Z49" s="84"/>
      <c r="AA49" s="84"/>
      <c r="AB49" s="84"/>
      <c r="AC49" s="84"/>
      <c r="AD49" s="84"/>
      <c r="AE49" s="84"/>
      <c r="AF49" s="84"/>
      <c r="AG49" s="84"/>
    </row>
    <row r="50" spans="1:33" s="1" customFormat="1" ht="30" customHeight="1" x14ac:dyDescent="0.35">
      <c r="A50" s="179">
        <v>50000000</v>
      </c>
      <c r="B50" s="104" t="s">
        <v>21</v>
      </c>
      <c r="C50" s="108" t="e">
        <f>#REF!+C51</f>
        <v>#REF!</v>
      </c>
      <c r="D50" s="147">
        <f>D51</f>
        <v>0</v>
      </c>
      <c r="E50" s="147">
        <f>E51</f>
        <v>0</v>
      </c>
      <c r="F50" s="147">
        <f>F51</f>
        <v>0</v>
      </c>
      <c r="G50" s="147">
        <f>F50-E50</f>
        <v>0</v>
      </c>
      <c r="H50" s="171" t="str">
        <f t="shared" si="6"/>
        <v/>
      </c>
      <c r="I50" s="147">
        <f>F50-D50</f>
        <v>0</v>
      </c>
      <c r="J50" s="171" t="str">
        <f t="shared" si="7"/>
        <v/>
      </c>
      <c r="K50" s="146">
        <f>K51</f>
        <v>106790.46428</v>
      </c>
      <c r="L50" s="146">
        <f>L51</f>
        <v>24939.430410000001</v>
      </c>
      <c r="M50" s="146">
        <f t="shared" si="19"/>
        <v>-81851.033869999999</v>
      </c>
      <c r="N50" s="174">
        <f t="shared" si="8"/>
        <v>0.23353611746279038</v>
      </c>
      <c r="O50" s="147">
        <f t="shared" si="13"/>
        <v>106790.46428</v>
      </c>
      <c r="P50" s="147">
        <f t="shared" si="18"/>
        <v>24939.430410000001</v>
      </c>
      <c r="Q50" s="147">
        <f t="shared" si="15"/>
        <v>-81851.033869999999</v>
      </c>
      <c r="R50" s="171">
        <f t="shared" si="9"/>
        <v>0.23353611746279038</v>
      </c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</row>
    <row r="51" spans="1:33" s="218" customFormat="1" ht="81" customHeight="1" x14ac:dyDescent="0.4">
      <c r="A51" s="215">
        <v>50110000</v>
      </c>
      <c r="B51" s="106" t="s">
        <v>177</v>
      </c>
      <c r="C51" s="107"/>
      <c r="D51" s="162">
        <v>0</v>
      </c>
      <c r="E51" s="162">
        <v>0</v>
      </c>
      <c r="F51" s="162">
        <v>0</v>
      </c>
      <c r="G51" s="162">
        <f t="shared" si="5"/>
        <v>0</v>
      </c>
      <c r="H51" s="209" t="str">
        <f t="shared" si="6"/>
        <v/>
      </c>
      <c r="I51" s="162"/>
      <c r="J51" s="209" t="str">
        <f t="shared" si="7"/>
        <v/>
      </c>
      <c r="K51" s="148">
        <v>106790.46428</v>
      </c>
      <c r="L51" s="148">
        <v>24939.430410000001</v>
      </c>
      <c r="M51" s="148">
        <f t="shared" si="19"/>
        <v>-81851.033869999999</v>
      </c>
      <c r="N51" s="217">
        <f t="shared" si="8"/>
        <v>0.23353611746279038</v>
      </c>
      <c r="O51" s="149">
        <f t="shared" si="13"/>
        <v>106790.46428</v>
      </c>
      <c r="P51" s="162">
        <f t="shared" si="18"/>
        <v>24939.430410000001</v>
      </c>
      <c r="Q51" s="149">
        <f t="shared" si="15"/>
        <v>-81851.033869999999</v>
      </c>
      <c r="R51" s="209">
        <f t="shared" si="9"/>
        <v>0.23353611746279038</v>
      </c>
      <c r="S51" s="193"/>
      <c r="T51" s="193"/>
      <c r="U51" s="193"/>
      <c r="V51" s="193"/>
      <c r="W51" s="193"/>
      <c r="X51" s="193"/>
      <c r="Y51" s="193"/>
      <c r="Z51" s="193"/>
      <c r="AA51" s="193"/>
      <c r="AB51" s="193"/>
      <c r="AC51" s="193"/>
      <c r="AD51" s="193"/>
      <c r="AE51" s="193"/>
      <c r="AF51" s="193"/>
      <c r="AG51" s="193"/>
    </row>
    <row r="52" spans="1:33" ht="20.25" customHeight="1" x14ac:dyDescent="0.35">
      <c r="A52" s="8">
        <v>900101</v>
      </c>
      <c r="B52" s="114" t="s">
        <v>22</v>
      </c>
      <c r="C52" s="115" t="e">
        <f>C10+C35+C50+#REF!</f>
        <v>#REF!</v>
      </c>
      <c r="D52" s="166">
        <f>D10+D35+D50+D48</f>
        <v>8588804.2479999997</v>
      </c>
      <c r="E52" s="166">
        <f>E10+E35+E50+E48</f>
        <v>1300700.2690000001</v>
      </c>
      <c r="F52" s="166">
        <f>F10+F35+F50+F48</f>
        <v>1417413.19955</v>
      </c>
      <c r="G52" s="166">
        <f t="shared" si="5"/>
        <v>116712.93054999993</v>
      </c>
      <c r="H52" s="173">
        <f t="shared" ref="H52:H61" si="20">IFERROR(F52/E52,"")</f>
        <v>1.0897308421714487</v>
      </c>
      <c r="I52" s="166">
        <f t="shared" ref="I52:I61" si="21">F52-D52</f>
        <v>-7171391.0484499997</v>
      </c>
      <c r="J52" s="173">
        <f t="shared" ref="J52:J61" si="22">IFERROR(F52/D52,"")</f>
        <v>0.16503033002295525</v>
      </c>
      <c r="K52" s="166">
        <f>K10+K35+K48+K50+K49</f>
        <v>886376.38615999999</v>
      </c>
      <c r="L52" s="166">
        <f>L10+L35+L48+L50+L49</f>
        <v>129460.34925000001</v>
      </c>
      <c r="M52" s="166">
        <f t="shared" si="19"/>
        <v>-756916.03691000002</v>
      </c>
      <c r="N52" s="173">
        <f t="shared" ref="N52:N61" si="23">IFERROR(L52/K52,"")</f>
        <v>0.14605572900114591</v>
      </c>
      <c r="O52" s="166">
        <f t="shared" si="13"/>
        <v>9475180.634159999</v>
      </c>
      <c r="P52" s="166">
        <f t="shared" si="18"/>
        <v>1546873.5488</v>
      </c>
      <c r="Q52" s="166">
        <f t="shared" si="15"/>
        <v>-7928307.085359999</v>
      </c>
      <c r="R52" s="173">
        <f t="shared" ref="R52:R62" si="24">IFERROR(P52/O52,"")</f>
        <v>0.16325530969016028</v>
      </c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</row>
    <row r="53" spans="1:33" s="1" customFormat="1" ht="22.5" customHeight="1" x14ac:dyDescent="0.35">
      <c r="A53" s="179">
        <v>40000000</v>
      </c>
      <c r="B53" s="104" t="s">
        <v>54</v>
      </c>
      <c r="C53" s="116" t="e">
        <f>C54+C73</f>
        <v>#REF!</v>
      </c>
      <c r="D53" s="147">
        <f>D54</f>
        <v>5264773.82</v>
      </c>
      <c r="E53" s="147">
        <f>E54</f>
        <v>1110226.97</v>
      </c>
      <c r="F53" s="147">
        <f>F54</f>
        <v>1131143.1000000001</v>
      </c>
      <c r="G53" s="147">
        <f t="shared" si="5"/>
        <v>20916.130000000121</v>
      </c>
      <c r="H53" s="194">
        <f t="shared" si="20"/>
        <v>1.0188395081052661</v>
      </c>
      <c r="I53" s="147">
        <f t="shared" si="21"/>
        <v>-4133630.72</v>
      </c>
      <c r="J53" s="194">
        <f t="shared" si="22"/>
        <v>0.21485122413103019</v>
      </c>
      <c r="K53" s="147">
        <f>K54</f>
        <v>16110</v>
      </c>
      <c r="L53" s="147">
        <f>L54</f>
        <v>0</v>
      </c>
      <c r="M53" s="147">
        <f t="shared" si="19"/>
        <v>-16110</v>
      </c>
      <c r="N53" s="194">
        <f t="shared" si="23"/>
        <v>0</v>
      </c>
      <c r="O53" s="147">
        <f t="shared" si="13"/>
        <v>5280883.82</v>
      </c>
      <c r="P53" s="147">
        <f t="shared" si="18"/>
        <v>1131143.1000000001</v>
      </c>
      <c r="Q53" s="147">
        <f t="shared" si="15"/>
        <v>-4149740.72</v>
      </c>
      <c r="R53" s="194">
        <f t="shared" si="24"/>
        <v>0.21419579346095138</v>
      </c>
    </row>
    <row r="54" spans="1:33" s="1" customFormat="1" ht="23.25" customHeight="1" x14ac:dyDescent="0.35">
      <c r="A54" s="179">
        <v>41000000</v>
      </c>
      <c r="B54" s="104" t="s">
        <v>55</v>
      </c>
      <c r="C54" s="116" t="e">
        <f>C55+C59</f>
        <v>#REF!</v>
      </c>
      <c r="D54" s="147">
        <f>D55+D59</f>
        <v>5264773.82</v>
      </c>
      <c r="E54" s="147">
        <f>E55+E59</f>
        <v>1110226.97</v>
      </c>
      <c r="F54" s="147">
        <f>F55+F59</f>
        <v>1131143.1000000001</v>
      </c>
      <c r="G54" s="147">
        <f t="shared" si="5"/>
        <v>20916.130000000121</v>
      </c>
      <c r="H54" s="194">
        <f t="shared" si="20"/>
        <v>1.0188395081052661</v>
      </c>
      <c r="I54" s="147">
        <f t="shared" si="21"/>
        <v>-4133630.72</v>
      </c>
      <c r="J54" s="194">
        <f t="shared" si="22"/>
        <v>0.21485122413103019</v>
      </c>
      <c r="K54" s="147">
        <f>K55+K59</f>
        <v>16110</v>
      </c>
      <c r="L54" s="147">
        <f>L55+L59</f>
        <v>0</v>
      </c>
      <c r="M54" s="147">
        <f t="shared" si="19"/>
        <v>-16110</v>
      </c>
      <c r="N54" s="194">
        <f t="shared" si="23"/>
        <v>0</v>
      </c>
      <c r="O54" s="147">
        <f t="shared" si="13"/>
        <v>5280883.82</v>
      </c>
      <c r="P54" s="147">
        <f t="shared" si="18"/>
        <v>1131143.1000000001</v>
      </c>
      <c r="Q54" s="147">
        <f t="shared" si="15"/>
        <v>-4149740.72</v>
      </c>
      <c r="R54" s="194">
        <f t="shared" si="24"/>
        <v>0.21419579346095138</v>
      </c>
    </row>
    <row r="55" spans="1:33" s="90" customFormat="1" ht="23.25" customHeight="1" x14ac:dyDescent="0.35">
      <c r="A55" s="179">
        <v>41020000</v>
      </c>
      <c r="B55" s="140" t="s">
        <v>67</v>
      </c>
      <c r="C55" s="117">
        <f>SUM(C56:C56)</f>
        <v>0</v>
      </c>
      <c r="D55" s="167">
        <f>SUM(D56:D58)</f>
        <v>2001949</v>
      </c>
      <c r="E55" s="167">
        <f>SUM(E56:E58)</f>
        <v>333661</v>
      </c>
      <c r="F55" s="167">
        <f>SUM(F56:F58)</f>
        <v>333661</v>
      </c>
      <c r="G55" s="147">
        <f t="shared" si="5"/>
        <v>0</v>
      </c>
      <c r="H55" s="194">
        <f t="shared" si="20"/>
        <v>1</v>
      </c>
      <c r="I55" s="167">
        <f t="shared" si="21"/>
        <v>-1668288</v>
      </c>
      <c r="J55" s="194">
        <f t="shared" si="22"/>
        <v>0.16666808195413568</v>
      </c>
      <c r="K55" s="147">
        <f>K56+K57</f>
        <v>0</v>
      </c>
      <c r="L55" s="147">
        <f>L56+L57</f>
        <v>0</v>
      </c>
      <c r="M55" s="147">
        <f t="shared" si="19"/>
        <v>0</v>
      </c>
      <c r="N55" s="194" t="str">
        <f t="shared" si="23"/>
        <v/>
      </c>
      <c r="O55" s="161">
        <f t="shared" si="13"/>
        <v>2001949</v>
      </c>
      <c r="P55" s="167">
        <f t="shared" si="18"/>
        <v>333661</v>
      </c>
      <c r="Q55" s="161">
        <f t="shared" si="15"/>
        <v>-1668288</v>
      </c>
      <c r="R55" s="194">
        <f t="shared" si="24"/>
        <v>0.16666808195413568</v>
      </c>
    </row>
    <row r="56" spans="1:33" s="218" customFormat="1" ht="29.25" customHeight="1" x14ac:dyDescent="0.4">
      <c r="A56" s="215">
        <v>41020100</v>
      </c>
      <c r="B56" s="169" t="s">
        <v>104</v>
      </c>
      <c r="C56" s="169"/>
      <c r="D56" s="162">
        <v>1619643.3</v>
      </c>
      <c r="E56" s="162">
        <v>269943.59999999998</v>
      </c>
      <c r="F56" s="162">
        <v>269943.59999999998</v>
      </c>
      <c r="G56" s="161">
        <f t="shared" si="5"/>
        <v>0</v>
      </c>
      <c r="H56" s="217">
        <f t="shared" si="20"/>
        <v>1</v>
      </c>
      <c r="I56" s="162">
        <f t="shared" si="21"/>
        <v>-1349699.7000000002</v>
      </c>
      <c r="J56" s="217">
        <f t="shared" si="22"/>
        <v>0.16666854979735352</v>
      </c>
      <c r="K56" s="161">
        <v>0</v>
      </c>
      <c r="L56" s="161">
        <v>0</v>
      </c>
      <c r="M56" s="161">
        <f t="shared" si="19"/>
        <v>0</v>
      </c>
      <c r="N56" s="217" t="str">
        <f t="shared" si="23"/>
        <v/>
      </c>
      <c r="O56" s="149">
        <f t="shared" si="13"/>
        <v>1619643.3</v>
      </c>
      <c r="P56" s="162">
        <f t="shared" si="18"/>
        <v>269943.59999999998</v>
      </c>
      <c r="Q56" s="149">
        <f t="shared" si="15"/>
        <v>-1349699.7000000002</v>
      </c>
      <c r="R56" s="217">
        <f t="shared" si="24"/>
        <v>0.16666854979735352</v>
      </c>
    </row>
    <row r="57" spans="1:33" s="218" customFormat="1" ht="84" customHeight="1" x14ac:dyDescent="0.4">
      <c r="A57" s="215">
        <v>41020200</v>
      </c>
      <c r="B57" s="169" t="s">
        <v>155</v>
      </c>
      <c r="C57" s="169"/>
      <c r="D57" s="162">
        <v>112638.9</v>
      </c>
      <c r="E57" s="162">
        <v>18773.2</v>
      </c>
      <c r="F57" s="162">
        <v>18773.2</v>
      </c>
      <c r="G57" s="161">
        <f t="shared" si="5"/>
        <v>0</v>
      </c>
      <c r="H57" s="217">
        <f t="shared" si="20"/>
        <v>1</v>
      </c>
      <c r="I57" s="162">
        <f t="shared" si="21"/>
        <v>-93865.7</v>
      </c>
      <c r="J57" s="217">
        <f t="shared" si="22"/>
        <v>0.16666711056304706</v>
      </c>
      <c r="K57" s="161">
        <v>0</v>
      </c>
      <c r="L57" s="161">
        <v>0</v>
      </c>
      <c r="M57" s="161">
        <f t="shared" si="19"/>
        <v>0</v>
      </c>
      <c r="N57" s="217" t="str">
        <f t="shared" si="23"/>
        <v/>
      </c>
      <c r="O57" s="149">
        <f t="shared" si="13"/>
        <v>112638.9</v>
      </c>
      <c r="P57" s="162">
        <f>L57+F57</f>
        <v>18773.2</v>
      </c>
      <c r="Q57" s="149">
        <f t="shared" ref="Q57:Q62" si="25">P57-O57</f>
        <v>-93865.7</v>
      </c>
      <c r="R57" s="217">
        <f t="shared" si="24"/>
        <v>0.16666711056304706</v>
      </c>
    </row>
    <row r="58" spans="1:33" s="218" customFormat="1" ht="126" x14ac:dyDescent="0.4">
      <c r="A58" s="215" t="s">
        <v>212</v>
      </c>
      <c r="B58" s="169" t="s">
        <v>221</v>
      </c>
      <c r="C58" s="169"/>
      <c r="D58" s="162">
        <v>269666.8</v>
      </c>
      <c r="E58" s="162">
        <v>44944.2</v>
      </c>
      <c r="F58" s="162">
        <v>44944.2</v>
      </c>
      <c r="G58" s="161">
        <f t="shared" ref="G58:G66" si="26">F58-E58</f>
        <v>0</v>
      </c>
      <c r="H58" s="217">
        <f>IFERROR(F58/E58,"")</f>
        <v>1</v>
      </c>
      <c r="I58" s="162">
        <f>F58-D58</f>
        <v>-224722.59999999998</v>
      </c>
      <c r="J58" s="217">
        <f>IFERROR(F58/D58,"")</f>
        <v>0.16666567779200109</v>
      </c>
      <c r="K58" s="161">
        <v>0</v>
      </c>
      <c r="L58" s="161">
        <v>0</v>
      </c>
      <c r="M58" s="161">
        <f>L58-K58</f>
        <v>0</v>
      </c>
      <c r="N58" s="217" t="str">
        <f>IFERROR(L58/K58,"")</f>
        <v/>
      </c>
      <c r="O58" s="149">
        <f>D58+K58</f>
        <v>269666.8</v>
      </c>
      <c r="P58" s="162">
        <f>L58+F58</f>
        <v>44944.2</v>
      </c>
      <c r="Q58" s="149">
        <f t="shared" si="25"/>
        <v>-224722.59999999998</v>
      </c>
      <c r="R58" s="217">
        <f>IFERROR(P58/O58,"")</f>
        <v>0.16666567779200109</v>
      </c>
    </row>
    <row r="59" spans="1:33" s="1" customFormat="1" ht="23.25" customHeight="1" x14ac:dyDescent="0.4">
      <c r="A59" s="179">
        <v>41030000</v>
      </c>
      <c r="B59" s="118" t="s">
        <v>68</v>
      </c>
      <c r="C59" s="108" t="e">
        <f>#REF!</f>
        <v>#REF!</v>
      </c>
      <c r="D59" s="147">
        <f>SUM(D60:D66)+D67</f>
        <v>3262824.82</v>
      </c>
      <c r="E59" s="147">
        <f>SUM(E60:E66)+E67</f>
        <v>776565.97</v>
      </c>
      <c r="F59" s="147">
        <f>SUM(F60:F66)+F67</f>
        <v>797482.1</v>
      </c>
      <c r="G59" s="147">
        <f t="shared" si="26"/>
        <v>20916.130000000005</v>
      </c>
      <c r="H59" s="194">
        <f t="shared" si="20"/>
        <v>1.0269341315587135</v>
      </c>
      <c r="I59" s="147">
        <f t="shared" si="21"/>
        <v>-2465342.7199999997</v>
      </c>
      <c r="J59" s="194">
        <f t="shared" si="22"/>
        <v>0.24441462352244825</v>
      </c>
      <c r="K59" s="146">
        <f>SUM(K60:K66)+K67</f>
        <v>16110</v>
      </c>
      <c r="L59" s="146">
        <f>SUM(L60:L66)+L67</f>
        <v>0</v>
      </c>
      <c r="M59" s="147">
        <f>L59-K59</f>
        <v>-16110</v>
      </c>
      <c r="N59" s="217">
        <f>IFERROR(L59/K59,"")</f>
        <v>0</v>
      </c>
      <c r="O59" s="147">
        <f t="shared" si="13"/>
        <v>3278934.82</v>
      </c>
      <c r="P59" s="147">
        <f t="shared" si="18"/>
        <v>797482.1</v>
      </c>
      <c r="Q59" s="147">
        <f t="shared" si="25"/>
        <v>-2481452.7199999997</v>
      </c>
      <c r="R59" s="194">
        <f t="shared" si="24"/>
        <v>0.24321377025725691</v>
      </c>
    </row>
    <row r="60" spans="1:33" s="1" customFormat="1" ht="107.25" customHeight="1" x14ac:dyDescent="0.4">
      <c r="A60" s="180" t="s">
        <v>229</v>
      </c>
      <c r="B60" s="186" t="s">
        <v>203</v>
      </c>
      <c r="C60" s="108"/>
      <c r="D60" s="149">
        <v>4348.2</v>
      </c>
      <c r="E60" s="149">
        <v>724.8</v>
      </c>
      <c r="F60" s="149">
        <v>724.8</v>
      </c>
      <c r="G60" s="149">
        <f t="shared" si="26"/>
        <v>0</v>
      </c>
      <c r="H60" s="217">
        <f t="shared" si="20"/>
        <v>1</v>
      </c>
      <c r="I60" s="149">
        <f t="shared" si="21"/>
        <v>-3623.3999999999996</v>
      </c>
      <c r="J60" s="217">
        <f t="shared" si="22"/>
        <v>0.16668966468883675</v>
      </c>
      <c r="K60" s="149"/>
      <c r="L60" s="149"/>
      <c r="M60" s="149">
        <f>L60-K60</f>
        <v>0</v>
      </c>
      <c r="N60" s="194" t="str">
        <f t="shared" si="23"/>
        <v/>
      </c>
      <c r="O60" s="149">
        <f t="shared" ref="O60:O66" si="27">D60+K60</f>
        <v>4348.2</v>
      </c>
      <c r="P60" s="149">
        <f t="shared" ref="P60:P66" si="28">L60+F60</f>
        <v>724.8</v>
      </c>
      <c r="Q60" s="149">
        <f t="shared" si="25"/>
        <v>-3623.3999999999996</v>
      </c>
      <c r="R60" s="217">
        <f t="shared" si="24"/>
        <v>0.16668966468883675</v>
      </c>
    </row>
    <row r="61" spans="1:33" s="1" customFormat="1" ht="409.6" customHeight="1" x14ac:dyDescent="0.4">
      <c r="A61" s="180" t="s">
        <v>230</v>
      </c>
      <c r="B61" s="169" t="s">
        <v>202</v>
      </c>
      <c r="C61" s="108"/>
      <c r="D61" s="149">
        <v>138102.9</v>
      </c>
      <c r="E61" s="149">
        <v>55241.4</v>
      </c>
      <c r="F61" s="149">
        <v>55241.4</v>
      </c>
      <c r="G61" s="149">
        <f t="shared" si="26"/>
        <v>0</v>
      </c>
      <c r="H61" s="217">
        <f t="shared" si="20"/>
        <v>1</v>
      </c>
      <c r="I61" s="149">
        <f t="shared" si="21"/>
        <v>-82861.5</v>
      </c>
      <c r="J61" s="217">
        <f t="shared" si="22"/>
        <v>0.40000173783461468</v>
      </c>
      <c r="K61" s="149"/>
      <c r="L61" s="149"/>
      <c r="M61" s="149">
        <f>L61-K61</f>
        <v>0</v>
      </c>
      <c r="N61" s="194" t="str">
        <f t="shared" si="23"/>
        <v/>
      </c>
      <c r="O61" s="149">
        <f t="shared" si="27"/>
        <v>138102.9</v>
      </c>
      <c r="P61" s="149">
        <f t="shared" si="28"/>
        <v>55241.4</v>
      </c>
      <c r="Q61" s="149">
        <f t="shared" si="25"/>
        <v>-82861.5</v>
      </c>
      <c r="R61" s="217">
        <f t="shared" si="24"/>
        <v>0.40000173783461468</v>
      </c>
    </row>
    <row r="62" spans="1:33" s="218" customFormat="1" ht="82.5" customHeight="1" x14ac:dyDescent="0.4">
      <c r="A62" s="180" t="s">
        <v>231</v>
      </c>
      <c r="B62" s="169" t="s">
        <v>210</v>
      </c>
      <c r="C62" s="169"/>
      <c r="D62" s="149">
        <v>24574.799999999999</v>
      </c>
      <c r="E62" s="149">
        <v>4167.5</v>
      </c>
      <c r="F62" s="149">
        <v>4167.5</v>
      </c>
      <c r="G62" s="149">
        <f t="shared" si="26"/>
        <v>0</v>
      </c>
      <c r="H62" s="217">
        <f t="shared" ref="H62:H67" si="29">IFERROR(F62/E62,"")</f>
        <v>1</v>
      </c>
      <c r="I62" s="149">
        <f t="shared" ref="I62:I67" si="30">F62-D62</f>
        <v>-20407.3</v>
      </c>
      <c r="J62" s="217">
        <f t="shared" ref="J62:J68" si="31">IFERROR(F62/D62,"")</f>
        <v>0.16958428959747385</v>
      </c>
      <c r="K62" s="149"/>
      <c r="L62" s="149"/>
      <c r="M62" s="149"/>
      <c r="N62" s="220"/>
      <c r="O62" s="149">
        <f t="shared" si="27"/>
        <v>24574.799999999999</v>
      </c>
      <c r="P62" s="149">
        <f t="shared" si="28"/>
        <v>4167.5</v>
      </c>
      <c r="Q62" s="149">
        <f t="shared" si="25"/>
        <v>-20407.3</v>
      </c>
      <c r="R62" s="217">
        <f t="shared" si="24"/>
        <v>0.16958428959747385</v>
      </c>
    </row>
    <row r="63" spans="1:33" s="218" customFormat="1" ht="82.5" customHeight="1" x14ac:dyDescent="0.4">
      <c r="A63" s="180" t="s">
        <v>192</v>
      </c>
      <c r="B63" s="169" t="s">
        <v>215</v>
      </c>
      <c r="C63" s="169"/>
      <c r="D63" s="149">
        <v>2753253.4</v>
      </c>
      <c r="E63" s="149">
        <v>629944.4</v>
      </c>
      <c r="F63" s="149">
        <v>629944.4</v>
      </c>
      <c r="G63" s="149">
        <f t="shared" si="26"/>
        <v>0</v>
      </c>
      <c r="H63" s="217">
        <f t="shared" si="29"/>
        <v>1</v>
      </c>
      <c r="I63" s="149">
        <f t="shared" si="30"/>
        <v>-2123309</v>
      </c>
      <c r="J63" s="217">
        <f t="shared" si="31"/>
        <v>0.22880000801960329</v>
      </c>
      <c r="K63" s="149"/>
      <c r="L63" s="149"/>
      <c r="M63" s="149"/>
      <c r="N63" s="220"/>
      <c r="O63" s="149">
        <f t="shared" si="27"/>
        <v>2753253.4</v>
      </c>
      <c r="P63" s="149">
        <f t="shared" si="28"/>
        <v>629944.4</v>
      </c>
      <c r="Q63" s="149">
        <f>P63-O63</f>
        <v>-2123309</v>
      </c>
      <c r="R63" s="217">
        <f t="shared" ref="R63:R68" si="32">IFERROR(P63/O63,"")</f>
        <v>0.22880000801960329</v>
      </c>
    </row>
    <row r="64" spans="1:33" s="218" customFormat="1" ht="82.5" customHeight="1" x14ac:dyDescent="0.4">
      <c r="A64" s="180" t="s">
        <v>238</v>
      </c>
      <c r="B64" s="169" t="s">
        <v>239</v>
      </c>
      <c r="C64" s="169"/>
      <c r="D64" s="149">
        <v>6199.1</v>
      </c>
      <c r="E64" s="149">
        <v>2040.8</v>
      </c>
      <c r="F64" s="149">
        <v>3423</v>
      </c>
      <c r="G64" s="149">
        <f>F64-E64</f>
        <v>1382.2</v>
      </c>
      <c r="H64" s="217">
        <f t="shared" si="29"/>
        <v>1.6772834182673462</v>
      </c>
      <c r="I64" s="149">
        <f t="shared" si="30"/>
        <v>-2776.1000000000004</v>
      </c>
      <c r="J64" s="217">
        <f t="shared" si="31"/>
        <v>0.55217692890903514</v>
      </c>
      <c r="K64" s="149"/>
      <c r="L64" s="149"/>
      <c r="M64" s="149"/>
      <c r="N64" s="220"/>
      <c r="O64" s="149">
        <f>D64+K64</f>
        <v>6199.1</v>
      </c>
      <c r="P64" s="149">
        <f>L64+F64</f>
        <v>3423</v>
      </c>
      <c r="Q64" s="149">
        <f>P64-O64</f>
        <v>-2776.1000000000004</v>
      </c>
      <c r="R64" s="217">
        <f t="shared" si="32"/>
        <v>0.55217692890903514</v>
      </c>
    </row>
    <row r="65" spans="1:33" s="218" customFormat="1" ht="61.5" customHeight="1" x14ac:dyDescent="0.4">
      <c r="A65" s="180" t="s">
        <v>216</v>
      </c>
      <c r="B65" s="169" t="s">
        <v>222</v>
      </c>
      <c r="C65" s="169"/>
      <c r="D65" s="149">
        <v>43728.12</v>
      </c>
      <c r="E65" s="149">
        <v>6507.72</v>
      </c>
      <c r="F65" s="149">
        <v>6441</v>
      </c>
      <c r="G65" s="149">
        <f t="shared" si="26"/>
        <v>-66.720000000000255</v>
      </c>
      <c r="H65" s="217">
        <f t="shared" si="29"/>
        <v>0.98974756135789488</v>
      </c>
      <c r="I65" s="149">
        <f t="shared" si="30"/>
        <v>-37287.120000000003</v>
      </c>
      <c r="J65" s="217">
        <f t="shared" si="31"/>
        <v>0.14729652223786432</v>
      </c>
      <c r="K65" s="149"/>
      <c r="L65" s="149"/>
      <c r="M65" s="149">
        <f>L65-K65</f>
        <v>0</v>
      </c>
      <c r="N65" s="217" t="str">
        <f>IFERROR(L65/K65,"")</f>
        <v/>
      </c>
      <c r="O65" s="149">
        <f t="shared" si="27"/>
        <v>43728.12</v>
      </c>
      <c r="P65" s="149">
        <f t="shared" si="28"/>
        <v>6441</v>
      </c>
      <c r="Q65" s="149">
        <f>P65-O65</f>
        <v>-37287.120000000003</v>
      </c>
      <c r="R65" s="217">
        <f t="shared" si="32"/>
        <v>0.14729652223786432</v>
      </c>
    </row>
    <row r="66" spans="1:33" s="218" customFormat="1" ht="44.25" customHeight="1" x14ac:dyDescent="0.4">
      <c r="A66" s="180" t="s">
        <v>217</v>
      </c>
      <c r="B66" s="169" t="s">
        <v>193</v>
      </c>
      <c r="C66" s="169"/>
      <c r="D66" s="149">
        <v>292618.3</v>
      </c>
      <c r="E66" s="149">
        <v>77939.350000000006</v>
      </c>
      <c r="F66" s="149">
        <v>97540</v>
      </c>
      <c r="G66" s="149">
        <f t="shared" si="26"/>
        <v>19600.649999999994</v>
      </c>
      <c r="H66" s="217">
        <f t="shared" si="29"/>
        <v>1.2514859310476671</v>
      </c>
      <c r="I66" s="149">
        <f t="shared" si="30"/>
        <v>-195078.3</v>
      </c>
      <c r="J66" s="217">
        <f t="shared" si="31"/>
        <v>0.33333526987204837</v>
      </c>
      <c r="K66" s="149"/>
      <c r="L66" s="149"/>
      <c r="M66" s="149">
        <f>L66-K66</f>
        <v>0</v>
      </c>
      <c r="N66" s="220" t="str">
        <f>IFERROR(L66/K66,"")</f>
        <v/>
      </c>
      <c r="O66" s="149">
        <f t="shared" si="27"/>
        <v>292618.3</v>
      </c>
      <c r="P66" s="149">
        <f t="shared" si="28"/>
        <v>97540</v>
      </c>
      <c r="Q66" s="149">
        <f>P66-O66</f>
        <v>-195078.3</v>
      </c>
      <c r="R66" s="217">
        <f t="shared" si="32"/>
        <v>0.33333526987204837</v>
      </c>
    </row>
    <row r="67" spans="1:33" s="218" customFormat="1" ht="73.5" customHeight="1" x14ac:dyDescent="0.4">
      <c r="A67" s="180" t="s">
        <v>240</v>
      </c>
      <c r="B67" s="169" t="s">
        <v>241</v>
      </c>
      <c r="C67" s="169"/>
      <c r="D67" s="149">
        <v>0</v>
      </c>
      <c r="E67" s="149"/>
      <c r="F67" s="149">
        <v>0</v>
      </c>
      <c r="G67" s="149">
        <f>F67-E67</f>
        <v>0</v>
      </c>
      <c r="H67" s="217" t="str">
        <f t="shared" si="29"/>
        <v/>
      </c>
      <c r="I67" s="149">
        <f t="shared" si="30"/>
        <v>0</v>
      </c>
      <c r="J67" s="217" t="str">
        <f t="shared" si="31"/>
        <v/>
      </c>
      <c r="K67" s="149">
        <v>16110</v>
      </c>
      <c r="L67" s="149"/>
      <c r="M67" s="149">
        <f>L67-K67</f>
        <v>-16110</v>
      </c>
      <c r="N67" s="220">
        <f>IFERROR(L67/K67,"")</f>
        <v>0</v>
      </c>
      <c r="O67" s="149">
        <f>D67+K67</f>
        <v>16110</v>
      </c>
      <c r="P67" s="149">
        <f>L67+F67</f>
        <v>0</v>
      </c>
      <c r="Q67" s="149">
        <f>P67-O67</f>
        <v>-16110</v>
      </c>
      <c r="R67" s="217">
        <f t="shared" si="32"/>
        <v>0</v>
      </c>
    </row>
    <row r="68" spans="1:33" ht="20.399999999999999" x14ac:dyDescent="0.35">
      <c r="A68" s="87">
        <v>900102</v>
      </c>
      <c r="B68" s="119" t="s">
        <v>23</v>
      </c>
      <c r="C68" s="119"/>
      <c r="D68" s="166">
        <f>D52+D53</f>
        <v>13853578.068</v>
      </c>
      <c r="E68" s="166">
        <f>E52+E53</f>
        <v>2410927.2390000001</v>
      </c>
      <c r="F68" s="166">
        <f>F53+F52</f>
        <v>2548556.2995500001</v>
      </c>
      <c r="G68" s="166">
        <f t="shared" si="5"/>
        <v>137629.06055000005</v>
      </c>
      <c r="H68" s="173">
        <f t="shared" ref="H68:H75" si="33">IFERROR(F68/E68,"")</f>
        <v>1.0570855305476101</v>
      </c>
      <c r="I68" s="166">
        <f t="shared" ref="I68:I75" si="34">F68-D68</f>
        <v>-11305021.768449999</v>
      </c>
      <c r="J68" s="173">
        <f t="shared" si="31"/>
        <v>0.18396375918484484</v>
      </c>
      <c r="K68" s="166">
        <f>K53+K52</f>
        <v>902486.38615999999</v>
      </c>
      <c r="L68" s="166">
        <f>L53+L52</f>
        <v>129460.34925000001</v>
      </c>
      <c r="M68" s="166">
        <f>L68-K68</f>
        <v>-773026.03691000002</v>
      </c>
      <c r="N68" s="173">
        <f>IFERROR(L68/K68,"")</f>
        <v>0.14344853422204226</v>
      </c>
      <c r="O68" s="166">
        <f>O53+O52</f>
        <v>14756064.454159999</v>
      </c>
      <c r="P68" s="166">
        <f>P53+P52</f>
        <v>2678016.6488000001</v>
      </c>
      <c r="Q68" s="166">
        <f t="shared" ref="Q68:Q74" si="35">P68-O68</f>
        <v>-12078047.805359999</v>
      </c>
      <c r="R68" s="173">
        <f t="shared" si="32"/>
        <v>0.1814858329684931</v>
      </c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</row>
    <row r="69" spans="1:33" s="1" customFormat="1" ht="31.2" hidden="1" x14ac:dyDescent="0.35">
      <c r="A69" s="13" t="s">
        <v>98</v>
      </c>
      <c r="B69" s="17" t="s">
        <v>95</v>
      </c>
      <c r="C69" s="44"/>
      <c r="D69" s="241"/>
      <c r="E69" s="241"/>
      <c r="F69" s="241"/>
      <c r="G69" s="95"/>
      <c r="H69" s="173" t="str">
        <f t="shared" si="33"/>
        <v/>
      </c>
      <c r="I69" s="95">
        <f t="shared" si="34"/>
        <v>0</v>
      </c>
      <c r="J69" s="95" t="e">
        <f t="shared" ref="J69:J75" si="36">F69/D69*100</f>
        <v>#DIV/0!</v>
      </c>
      <c r="K69" s="255">
        <v>0</v>
      </c>
      <c r="L69" s="255">
        <v>0</v>
      </c>
      <c r="M69" s="96"/>
      <c r="N69" s="96"/>
      <c r="O69" s="97">
        <f t="shared" ref="O69:O75" si="37">D69+K69</f>
        <v>0</v>
      </c>
      <c r="P69" s="97">
        <f t="shared" ref="P69:P75" si="38">L69+F69</f>
        <v>0</v>
      </c>
      <c r="Q69" s="97">
        <f t="shared" si="35"/>
        <v>0</v>
      </c>
      <c r="R69" s="97" t="e">
        <f t="shared" ref="R69:R75" si="39">P69/O69*100</f>
        <v>#DIV/0!</v>
      </c>
    </row>
    <row r="70" spans="1:33" s="1" customFormat="1" ht="31.2" hidden="1" x14ac:dyDescent="0.35">
      <c r="A70" s="13" t="s">
        <v>99</v>
      </c>
      <c r="B70" s="17" t="s">
        <v>96</v>
      </c>
      <c r="C70" s="44"/>
      <c r="D70" s="241"/>
      <c r="E70" s="241"/>
      <c r="F70" s="241"/>
      <c r="G70" s="95"/>
      <c r="H70" s="173" t="str">
        <f t="shared" si="33"/>
        <v/>
      </c>
      <c r="I70" s="95">
        <f t="shared" si="34"/>
        <v>0</v>
      </c>
      <c r="J70" s="95" t="e">
        <f t="shared" si="36"/>
        <v>#DIV/0!</v>
      </c>
      <c r="K70" s="255">
        <v>0</v>
      </c>
      <c r="L70" s="255">
        <v>0</v>
      </c>
      <c r="M70" s="96"/>
      <c r="N70" s="96"/>
      <c r="O70" s="97">
        <f t="shared" si="37"/>
        <v>0</v>
      </c>
      <c r="P70" s="97">
        <f t="shared" si="38"/>
        <v>0</v>
      </c>
      <c r="Q70" s="97">
        <f t="shared" si="35"/>
        <v>0</v>
      </c>
      <c r="R70" s="97" t="e">
        <f t="shared" si="39"/>
        <v>#DIV/0!</v>
      </c>
    </row>
    <row r="71" spans="1:33" s="1" customFormat="1" ht="31.2" hidden="1" x14ac:dyDescent="0.35">
      <c r="A71" s="13" t="s">
        <v>93</v>
      </c>
      <c r="B71" s="17" t="s">
        <v>100</v>
      </c>
      <c r="C71" s="44"/>
      <c r="D71" s="241"/>
      <c r="E71" s="241"/>
      <c r="F71" s="241"/>
      <c r="G71" s="95"/>
      <c r="H71" s="173" t="str">
        <f t="shared" si="33"/>
        <v/>
      </c>
      <c r="I71" s="95">
        <f t="shared" si="34"/>
        <v>0</v>
      </c>
      <c r="J71" s="95" t="e">
        <f t="shared" si="36"/>
        <v>#DIV/0!</v>
      </c>
      <c r="K71" s="256"/>
      <c r="L71" s="256">
        <v>0</v>
      </c>
      <c r="M71" s="95">
        <f>L71-K71</f>
        <v>0</v>
      </c>
      <c r="N71" s="96" t="e">
        <f>L71/K71*100</f>
        <v>#DIV/0!</v>
      </c>
      <c r="O71" s="97">
        <f t="shared" si="37"/>
        <v>0</v>
      </c>
      <c r="P71" s="97">
        <f t="shared" si="38"/>
        <v>0</v>
      </c>
      <c r="Q71" s="97">
        <f t="shared" si="35"/>
        <v>0</v>
      </c>
      <c r="R71" s="97" t="e">
        <f t="shared" si="39"/>
        <v>#DIV/0!</v>
      </c>
    </row>
    <row r="72" spans="1:33" s="1" customFormat="1" ht="20.399999999999999" hidden="1" x14ac:dyDescent="0.35">
      <c r="A72" s="13" t="s">
        <v>94</v>
      </c>
      <c r="B72" s="17" t="s">
        <v>97</v>
      </c>
      <c r="C72" s="44"/>
      <c r="D72" s="241"/>
      <c r="E72" s="241"/>
      <c r="F72" s="241"/>
      <c r="G72" s="95"/>
      <c r="H72" s="173" t="str">
        <f t="shared" si="33"/>
        <v/>
      </c>
      <c r="I72" s="95">
        <f t="shared" si="34"/>
        <v>0</v>
      </c>
      <c r="J72" s="95" t="e">
        <f t="shared" si="36"/>
        <v>#DIV/0!</v>
      </c>
      <c r="K72" s="256">
        <v>14155.1</v>
      </c>
      <c r="L72" s="256">
        <v>14356.1</v>
      </c>
      <c r="M72" s="95">
        <f>L72-K72</f>
        <v>201</v>
      </c>
      <c r="N72" s="95">
        <f>L72/K72*100</f>
        <v>101.41998290368844</v>
      </c>
      <c r="O72" s="97">
        <f t="shared" si="37"/>
        <v>14155.1</v>
      </c>
      <c r="P72" s="97">
        <f t="shared" si="38"/>
        <v>14356.1</v>
      </c>
      <c r="Q72" s="97">
        <f t="shared" si="35"/>
        <v>201</v>
      </c>
      <c r="R72" s="97">
        <f t="shared" si="39"/>
        <v>101.41998290368844</v>
      </c>
    </row>
    <row r="73" spans="1:33" ht="31.2" hidden="1" x14ac:dyDescent="0.35">
      <c r="A73" s="4">
        <v>43000000</v>
      </c>
      <c r="B73" s="6" t="s">
        <v>81</v>
      </c>
      <c r="C73" s="7">
        <f>C74</f>
        <v>0</v>
      </c>
      <c r="D73" s="242"/>
      <c r="E73" s="242"/>
      <c r="F73" s="242">
        <f>F74</f>
        <v>0</v>
      </c>
      <c r="G73" s="98"/>
      <c r="H73" s="173" t="str">
        <f t="shared" si="33"/>
        <v/>
      </c>
      <c r="I73" s="98">
        <f t="shared" si="34"/>
        <v>0</v>
      </c>
      <c r="J73" s="98" t="e">
        <f t="shared" si="36"/>
        <v>#DIV/0!</v>
      </c>
      <c r="K73" s="257">
        <f>K74</f>
        <v>0</v>
      </c>
      <c r="L73" s="257">
        <f>L74</f>
        <v>0</v>
      </c>
      <c r="M73" s="98">
        <f>L73-K73</f>
        <v>0</v>
      </c>
      <c r="N73" s="98" t="e">
        <f>L73/K73*100</f>
        <v>#DIV/0!</v>
      </c>
      <c r="O73" s="99">
        <f t="shared" si="37"/>
        <v>0</v>
      </c>
      <c r="P73" s="99">
        <f t="shared" si="38"/>
        <v>0</v>
      </c>
      <c r="Q73" s="99">
        <f t="shared" si="35"/>
        <v>0</v>
      </c>
      <c r="R73" s="99" t="e">
        <f t="shared" si="39"/>
        <v>#DIV/0!</v>
      </c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</row>
    <row r="74" spans="1:33" ht="20.399999999999999" hidden="1" x14ac:dyDescent="0.35">
      <c r="A74" s="13">
        <v>43010000</v>
      </c>
      <c r="B74" s="17" t="s">
        <v>56</v>
      </c>
      <c r="C74" s="14"/>
      <c r="D74" s="243"/>
      <c r="E74" s="243"/>
      <c r="F74" s="243"/>
      <c r="G74" s="100"/>
      <c r="H74" s="173" t="str">
        <f t="shared" si="33"/>
        <v/>
      </c>
      <c r="I74" s="100">
        <f t="shared" si="34"/>
        <v>0</v>
      </c>
      <c r="J74" s="100" t="e">
        <f t="shared" si="36"/>
        <v>#DIV/0!</v>
      </c>
      <c r="K74" s="258"/>
      <c r="L74" s="258"/>
      <c r="M74" s="97">
        <f>L74-K74</f>
        <v>0</v>
      </c>
      <c r="N74" s="95" t="e">
        <f>L74/K74*100</f>
        <v>#DIV/0!</v>
      </c>
      <c r="O74" s="99">
        <f t="shared" si="37"/>
        <v>0</v>
      </c>
      <c r="P74" s="99">
        <f t="shared" si="38"/>
        <v>0</v>
      </c>
      <c r="Q74" s="99">
        <f t="shared" si="35"/>
        <v>0</v>
      </c>
      <c r="R74" s="99" t="e">
        <f t="shared" si="39"/>
        <v>#DIV/0!</v>
      </c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</row>
    <row r="75" spans="1:33" ht="20.399999999999999" hidden="1" x14ac:dyDescent="0.35">
      <c r="A75" s="8">
        <v>900103</v>
      </c>
      <c r="B75" s="9" t="s">
        <v>101</v>
      </c>
      <c r="C75" s="10" t="e">
        <f>C52+C53</f>
        <v>#REF!</v>
      </c>
      <c r="D75" s="244">
        <f>D68+D69+D70+D71+D72</f>
        <v>13853578.068</v>
      </c>
      <c r="E75" s="244"/>
      <c r="F75" s="244">
        <f>F68+F69+F70+F71+F72</f>
        <v>2548556.2995500001</v>
      </c>
      <c r="G75" s="101"/>
      <c r="H75" s="173" t="str">
        <f t="shared" si="33"/>
        <v/>
      </c>
      <c r="I75" s="101">
        <f t="shared" si="34"/>
        <v>-11305021.768449999</v>
      </c>
      <c r="J75" s="101">
        <f t="shared" si="36"/>
        <v>18.396375918484484</v>
      </c>
      <c r="K75" s="255">
        <f>K68+K71+K72</f>
        <v>916641.48615999997</v>
      </c>
      <c r="L75" s="255">
        <f>L68+L71+L72</f>
        <v>143816.44925000001</v>
      </c>
      <c r="M75" s="101">
        <f>L75-K75</f>
        <v>-772825.03691000002</v>
      </c>
      <c r="N75" s="102">
        <f>L75/K75*100</f>
        <v>15.689498175832817</v>
      </c>
      <c r="O75" s="101">
        <f t="shared" si="37"/>
        <v>14770219.554160001</v>
      </c>
      <c r="P75" s="101">
        <f t="shared" si="38"/>
        <v>2692372.7488000002</v>
      </c>
      <c r="Q75" s="101">
        <f>P75-O75</f>
        <v>-12077846.805360001</v>
      </c>
      <c r="R75" s="102">
        <f t="shared" si="39"/>
        <v>18.228386781438864</v>
      </c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</row>
    <row r="76" spans="1:33" x14ac:dyDescent="0.3">
      <c r="B76" s="30"/>
      <c r="C76" s="30"/>
      <c r="D76" s="245"/>
      <c r="E76" s="245"/>
      <c r="F76" s="246"/>
      <c r="G76" s="93"/>
      <c r="H76" s="93"/>
      <c r="I76" s="103"/>
      <c r="J76" s="103"/>
      <c r="K76" s="254"/>
      <c r="L76" s="254"/>
      <c r="M76" s="92"/>
      <c r="N76" s="92"/>
      <c r="O76" s="93"/>
      <c r="P76" s="93"/>
      <c r="Q76" s="93"/>
      <c r="R76" s="93"/>
    </row>
    <row r="77" spans="1:33" x14ac:dyDescent="0.3">
      <c r="B77" s="55"/>
      <c r="C77" s="32"/>
      <c r="D77" s="247"/>
      <c r="E77" s="247"/>
      <c r="F77" s="247"/>
      <c r="G77" s="94"/>
      <c r="H77" s="94"/>
      <c r="I77" s="93"/>
      <c r="J77" s="93"/>
      <c r="K77" s="259"/>
      <c r="L77" s="259"/>
      <c r="M77" s="92"/>
      <c r="N77" s="92"/>
      <c r="O77" s="93"/>
      <c r="P77" s="93"/>
      <c r="Q77" s="93"/>
      <c r="R77" s="93"/>
    </row>
    <row r="78" spans="1:33" x14ac:dyDescent="0.3">
      <c r="B78" s="31"/>
      <c r="C78" s="32"/>
      <c r="D78" s="248"/>
      <c r="E78" s="248"/>
      <c r="F78" s="249"/>
      <c r="G78" s="46"/>
      <c r="H78" s="46"/>
      <c r="I78" s="46"/>
      <c r="J78" s="46"/>
      <c r="K78" s="260"/>
      <c r="L78" s="260"/>
    </row>
    <row r="79" spans="1:33" ht="17.399999999999999" x14ac:dyDescent="0.3">
      <c r="B79" s="91"/>
      <c r="C79" s="33"/>
      <c r="D79" s="250"/>
      <c r="E79" s="250"/>
      <c r="F79" s="246"/>
      <c r="K79" s="261"/>
      <c r="L79" s="261"/>
    </row>
    <row r="80" spans="1:33" x14ac:dyDescent="0.3">
      <c r="B80" s="24"/>
      <c r="C80" s="24"/>
      <c r="D80" s="250"/>
      <c r="E80" s="250"/>
      <c r="F80" s="250"/>
      <c r="G80" s="46"/>
      <c r="H80" s="46"/>
    </row>
    <row r="81" spans="2:5" x14ac:dyDescent="0.3">
      <c r="B81" s="24"/>
      <c r="C81" s="24"/>
      <c r="D81" s="250"/>
      <c r="E81" s="250"/>
    </row>
    <row r="82" spans="2:5" x14ac:dyDescent="0.3">
      <c r="B82" s="24"/>
      <c r="C82" s="24"/>
      <c r="D82" s="252"/>
      <c r="E82" s="252"/>
    </row>
    <row r="83" spans="2:5" x14ac:dyDescent="0.3">
      <c r="B83" s="24"/>
      <c r="C83" s="24"/>
      <c r="D83" s="253"/>
      <c r="E83" s="252"/>
    </row>
    <row r="84" spans="2:5" x14ac:dyDescent="0.3">
      <c r="B84" s="24"/>
      <c r="C84" s="24"/>
      <c r="D84" s="252"/>
      <c r="E84" s="252"/>
    </row>
    <row r="85" spans="2:5" x14ac:dyDescent="0.3">
      <c r="D85" s="246"/>
    </row>
    <row r="128" spans="1:13" x14ac:dyDescent="0.3">
      <c r="A128" s="276"/>
      <c r="B128" s="276"/>
      <c r="C128" s="276"/>
      <c r="D128" s="276"/>
      <c r="E128" s="276"/>
      <c r="F128" s="276"/>
      <c r="G128" s="276"/>
      <c r="H128" s="276"/>
      <c r="I128" s="276"/>
      <c r="J128" s="276"/>
      <c r="K128" s="276"/>
      <c r="L128" s="276"/>
      <c r="M128" s="276"/>
    </row>
  </sheetData>
  <sheetProtection password="C4FF" sheet="1"/>
  <mergeCells count="12">
    <mergeCell ref="A1:R1"/>
    <mergeCell ref="A2:R2"/>
    <mergeCell ref="A3:R3"/>
    <mergeCell ref="O7:R7"/>
    <mergeCell ref="C7:J7"/>
    <mergeCell ref="A4:S4"/>
    <mergeCell ref="A128:M128"/>
    <mergeCell ref="A5:R5"/>
    <mergeCell ref="K7:N7"/>
    <mergeCell ref="A7:A8"/>
    <mergeCell ref="B7:B8"/>
    <mergeCell ref="Q6:R6"/>
  </mergeCells>
  <phoneticPr fontId="15" type="noConversion"/>
  <printOptions horizontalCentered="1"/>
  <pageMargins left="0.19685039370078741" right="0.27559055118110237" top="0.39370078740157483" bottom="0.27559055118110237" header="0.15748031496062992" footer="0.15748031496062992"/>
  <pageSetup paperSize="9" scale="37" orientation="landscape" horizontalDpi="4294967294" verticalDpi="75" r:id="rId1"/>
  <headerFooter alignWithMargins="0">
    <oddHeader>&amp;R&amp;P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16"/>
  <sheetViews>
    <sheetView showGridLines="0" showZeros="0" view="pageBreakPreview" zoomScale="75" zoomScaleNormal="75" zoomScaleSheetLayoutView="75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M7" sqref="M7"/>
    </sheetView>
  </sheetViews>
  <sheetFormatPr defaultColWidth="7.5546875" defaultRowHeight="15.6" x14ac:dyDescent="0.3"/>
  <cols>
    <col min="1" max="1" width="11" style="35" customWidth="1"/>
    <col min="2" max="2" width="57.44140625" style="28" customWidth="1"/>
    <col min="3" max="3" width="25" style="236" customWidth="1"/>
    <col min="4" max="4" width="21.33203125" style="237" customWidth="1"/>
    <col min="5" max="5" width="22.109375" style="238" customWidth="1"/>
    <col min="6" max="6" width="22.33203125" style="5" customWidth="1"/>
    <col min="7" max="7" width="20.88671875" style="5" customWidth="1"/>
    <col min="8" max="8" width="25.109375" style="5" customWidth="1"/>
    <col min="9" max="9" width="17" style="5" customWidth="1"/>
    <col min="10" max="10" width="20.88671875" style="203" customWidth="1"/>
    <col min="11" max="11" width="26.5546875" style="203" customWidth="1"/>
    <col min="12" max="12" width="19.109375" style="22" customWidth="1"/>
    <col min="13" max="13" width="16.33203125" style="22" customWidth="1"/>
    <col min="14" max="14" width="1" style="5" hidden="1" customWidth="1"/>
    <col min="15" max="15" width="23.109375" style="5" customWidth="1"/>
    <col min="16" max="16" width="22" style="5" customWidth="1"/>
    <col min="17" max="17" width="22.88671875" style="5" customWidth="1"/>
    <col min="18" max="18" width="14" style="5" customWidth="1"/>
    <col min="19" max="20" width="7.5546875" style="23" customWidth="1"/>
    <col min="21" max="16384" width="7.5546875" style="5"/>
  </cols>
  <sheetData>
    <row r="1" spans="1:20" ht="18" customHeight="1" x14ac:dyDescent="0.35">
      <c r="A1" s="296" t="s">
        <v>138</v>
      </c>
      <c r="B1" s="296"/>
      <c r="C1" s="296"/>
      <c r="D1" s="296"/>
      <c r="E1" s="221"/>
      <c r="F1" s="47"/>
      <c r="G1" s="47"/>
      <c r="H1" s="46"/>
      <c r="I1" s="46"/>
      <c r="J1" s="203" t="s">
        <v>24</v>
      </c>
    </row>
    <row r="2" spans="1:20" s="1" customFormat="1" x14ac:dyDescent="0.3">
      <c r="A2" s="34"/>
      <c r="B2" s="34" t="s">
        <v>24</v>
      </c>
      <c r="C2" s="222"/>
      <c r="D2" s="223"/>
      <c r="E2" s="224"/>
      <c r="F2" s="208"/>
      <c r="G2" s="208"/>
      <c r="H2" s="49"/>
      <c r="I2" s="48"/>
      <c r="J2" s="268"/>
      <c r="K2" s="204"/>
      <c r="L2" s="189"/>
      <c r="M2" s="22"/>
      <c r="R2" s="1" t="s">
        <v>206</v>
      </c>
      <c r="S2" s="22"/>
      <c r="T2" s="22"/>
    </row>
    <row r="3" spans="1:20" s="22" customFormat="1" ht="20.399999999999999" x14ac:dyDescent="0.3">
      <c r="A3" s="280" t="s">
        <v>135</v>
      </c>
      <c r="B3" s="281" t="s">
        <v>25</v>
      </c>
      <c r="C3" s="295" t="s">
        <v>78</v>
      </c>
      <c r="D3" s="295"/>
      <c r="E3" s="295"/>
      <c r="F3" s="295"/>
      <c r="G3" s="295"/>
      <c r="H3" s="295"/>
      <c r="I3" s="295"/>
      <c r="J3" s="295" t="s">
        <v>79</v>
      </c>
      <c r="K3" s="295"/>
      <c r="L3" s="295"/>
      <c r="M3" s="295"/>
      <c r="N3" s="295" t="s">
        <v>80</v>
      </c>
      <c r="O3" s="295"/>
      <c r="P3" s="295"/>
      <c r="Q3" s="295"/>
      <c r="R3" s="295"/>
    </row>
    <row r="4" spans="1:20" s="62" customFormat="1" ht="128.25" customHeight="1" x14ac:dyDescent="0.25">
      <c r="A4" s="280"/>
      <c r="B4" s="281"/>
      <c r="C4" s="273" t="s">
        <v>225</v>
      </c>
      <c r="D4" s="265" t="s">
        <v>246</v>
      </c>
      <c r="E4" s="83" t="s">
        <v>84</v>
      </c>
      <c r="F4" s="76" t="s">
        <v>247</v>
      </c>
      <c r="G4" s="57" t="s">
        <v>245</v>
      </c>
      <c r="H4" s="63" t="s">
        <v>115</v>
      </c>
      <c r="I4" s="63" t="s">
        <v>195</v>
      </c>
      <c r="J4" s="63" t="s">
        <v>226</v>
      </c>
      <c r="K4" s="58" t="s">
        <v>84</v>
      </c>
      <c r="L4" s="58" t="s">
        <v>185</v>
      </c>
      <c r="M4" s="58" t="s">
        <v>10</v>
      </c>
      <c r="N4" s="59" t="s">
        <v>83</v>
      </c>
      <c r="O4" s="59" t="s">
        <v>228</v>
      </c>
      <c r="P4" s="58" t="s">
        <v>84</v>
      </c>
      <c r="Q4" s="58" t="s">
        <v>190</v>
      </c>
      <c r="R4" s="58" t="s">
        <v>10</v>
      </c>
    </row>
    <row r="5" spans="1:20" s="11" customFormat="1" ht="13.8" x14ac:dyDescent="0.25">
      <c r="A5" s="16">
        <v>1</v>
      </c>
      <c r="B5" s="16">
        <v>2</v>
      </c>
      <c r="C5" s="82" t="s">
        <v>74</v>
      </c>
      <c r="D5" s="187" t="s">
        <v>184</v>
      </c>
      <c r="E5" s="82" t="s">
        <v>11</v>
      </c>
      <c r="F5" s="15" t="s">
        <v>106</v>
      </c>
      <c r="G5" s="15" t="s">
        <v>107</v>
      </c>
      <c r="H5" s="15" t="s">
        <v>75</v>
      </c>
      <c r="I5" s="15" t="s">
        <v>12</v>
      </c>
      <c r="J5" s="187" t="s">
        <v>13</v>
      </c>
      <c r="K5" s="187" t="s">
        <v>14</v>
      </c>
      <c r="L5" s="187" t="s">
        <v>15</v>
      </c>
      <c r="M5" s="187" t="s">
        <v>76</v>
      </c>
      <c r="N5" s="15"/>
      <c r="O5" s="15" t="s">
        <v>16</v>
      </c>
      <c r="P5" s="15" t="s">
        <v>73</v>
      </c>
      <c r="Q5" s="15" t="s">
        <v>102</v>
      </c>
      <c r="R5" s="15" t="s">
        <v>103</v>
      </c>
      <c r="S5" s="25"/>
      <c r="T5" s="25"/>
    </row>
    <row r="6" spans="1:20" s="1" customFormat="1" ht="25.5" customHeight="1" x14ac:dyDescent="0.35">
      <c r="A6" s="64" t="s">
        <v>117</v>
      </c>
      <c r="B6" s="120" t="s">
        <v>60</v>
      </c>
      <c r="C6" s="147">
        <f>C7+C8+C9</f>
        <v>1659315.5460000001</v>
      </c>
      <c r="D6" s="147">
        <f>D7+D8+D9</f>
        <v>304160.82900000003</v>
      </c>
      <c r="E6" s="147">
        <f>E7+E8+E9</f>
        <v>233041.62841</v>
      </c>
      <c r="F6" s="147">
        <f t="shared" ref="F6:F11" si="0">E6-D6</f>
        <v>-71119.200590000022</v>
      </c>
      <c r="G6" s="171">
        <f>IFERROR(E6/D6,"")</f>
        <v>0.76617896254484497</v>
      </c>
      <c r="H6" s="147">
        <f t="shared" ref="H6:H13" si="1">E6-C6</f>
        <v>-1426273.9175900002</v>
      </c>
      <c r="I6" s="171">
        <f>IFERROR(E6/C6,"")</f>
        <v>0.14044443142341292</v>
      </c>
      <c r="J6" s="147">
        <f>J7+J9+J8</f>
        <v>12999.307930000001</v>
      </c>
      <c r="K6" s="147">
        <f>K7+K9+K8</f>
        <v>2762.8439000000003</v>
      </c>
      <c r="L6" s="147">
        <f t="shared" ref="L6:L15" si="2">K6-J6</f>
        <v>-10236.464030000001</v>
      </c>
      <c r="M6" s="171">
        <f>IFERROR(K6/J6,"")</f>
        <v>0.21253776853949793</v>
      </c>
      <c r="N6" s="147" t="e">
        <f>#REF!+#REF!</f>
        <v>#REF!</v>
      </c>
      <c r="O6" s="147">
        <f t="shared" ref="O6:O13" si="3">C6+J6</f>
        <v>1672314.85393</v>
      </c>
      <c r="P6" s="147">
        <f t="shared" ref="P6:P13" si="4">E6+K6</f>
        <v>235804.47231000001</v>
      </c>
      <c r="Q6" s="147">
        <f>P6-O6</f>
        <v>-1436510.3816199999</v>
      </c>
      <c r="R6" s="171">
        <f>IFERROR(P6/O6,"")</f>
        <v>0.14100483037380851</v>
      </c>
      <c r="S6" s="22"/>
      <c r="T6" s="22"/>
    </row>
    <row r="7" spans="1:20" s="1" customFormat="1" ht="133.5" customHeight="1" x14ac:dyDescent="0.4">
      <c r="A7" s="65" t="s">
        <v>139</v>
      </c>
      <c r="B7" s="121" t="s">
        <v>157</v>
      </c>
      <c r="C7" s="149">
        <v>1013509.0379999999</v>
      </c>
      <c r="D7" s="149">
        <v>192267.45500000002</v>
      </c>
      <c r="E7" s="149">
        <v>145783.80143000002</v>
      </c>
      <c r="F7" s="149">
        <f t="shared" si="0"/>
        <v>-46483.653569999995</v>
      </c>
      <c r="G7" s="209">
        <f t="shared" ref="G7:G47" si="5">IFERROR(E7/D7,"")</f>
        <v>0.75823441585576723</v>
      </c>
      <c r="H7" s="149">
        <f t="shared" si="1"/>
        <v>-867725.23656999995</v>
      </c>
      <c r="I7" s="209">
        <f t="shared" ref="I7:I47" si="6">IFERROR(E7/C7,"")</f>
        <v>0.14384065258824069</v>
      </c>
      <c r="J7" s="149">
        <v>4735.2228600000008</v>
      </c>
      <c r="K7" s="149">
        <v>1133.5317700000001</v>
      </c>
      <c r="L7" s="149">
        <f>K7-J7</f>
        <v>-3601.6910900000007</v>
      </c>
      <c r="M7" s="209">
        <f t="shared" ref="M7:M47" si="7">IFERROR(K7/J7,"")</f>
        <v>0.23938298228269658</v>
      </c>
      <c r="N7" s="149"/>
      <c r="O7" s="149">
        <f t="shared" si="3"/>
        <v>1018244.2608599999</v>
      </c>
      <c r="P7" s="149">
        <f t="shared" si="4"/>
        <v>146917.33320000002</v>
      </c>
      <c r="Q7" s="149">
        <f t="shared" ref="Q7:Q65" si="8">P7-O7</f>
        <v>-871326.92765999993</v>
      </c>
      <c r="R7" s="209">
        <f t="shared" ref="R7:R47" si="9">IFERROR(P7/O7,"")</f>
        <v>0.14428496073811894</v>
      </c>
      <c r="S7" s="22"/>
      <c r="T7" s="22"/>
    </row>
    <row r="8" spans="1:20" s="1" customFormat="1" ht="91.5" customHeight="1" x14ac:dyDescent="0.4">
      <c r="A8" s="65" t="s">
        <v>156</v>
      </c>
      <c r="B8" s="121" t="s">
        <v>158</v>
      </c>
      <c r="C8" s="149">
        <v>527996.98800000001</v>
      </c>
      <c r="D8" s="149">
        <v>91190.327000000005</v>
      </c>
      <c r="E8" s="149">
        <v>72238.345509999999</v>
      </c>
      <c r="F8" s="149">
        <f t="shared" si="0"/>
        <v>-18951.981490000006</v>
      </c>
      <c r="G8" s="209">
        <f t="shared" si="5"/>
        <v>0.79217114234056862</v>
      </c>
      <c r="H8" s="149">
        <f>E8-C8</f>
        <v>-455758.64249</v>
      </c>
      <c r="I8" s="209">
        <f t="shared" si="6"/>
        <v>0.13681582878650814</v>
      </c>
      <c r="J8" s="149">
        <v>30.06</v>
      </c>
      <c r="K8" s="149">
        <v>0.88200000000000001</v>
      </c>
      <c r="L8" s="149">
        <f>K8-J8</f>
        <v>-29.177999999999997</v>
      </c>
      <c r="M8" s="209">
        <f t="shared" si="7"/>
        <v>2.9341317365269463E-2</v>
      </c>
      <c r="N8" s="149"/>
      <c r="O8" s="149">
        <f t="shared" si="3"/>
        <v>528027.04800000007</v>
      </c>
      <c r="P8" s="149">
        <f t="shared" si="4"/>
        <v>72239.227509999997</v>
      </c>
      <c r="Q8" s="149">
        <f>P8-O8</f>
        <v>-455787.82049000007</v>
      </c>
      <c r="R8" s="209">
        <f t="shared" si="9"/>
        <v>0.13680971038059397</v>
      </c>
      <c r="S8" s="22"/>
      <c r="T8" s="22"/>
    </row>
    <row r="9" spans="1:20" s="53" customFormat="1" ht="51.75" customHeight="1" x14ac:dyDescent="0.4">
      <c r="A9" s="65" t="s">
        <v>118</v>
      </c>
      <c r="B9" s="121" t="s">
        <v>159</v>
      </c>
      <c r="C9" s="149">
        <v>117809.52</v>
      </c>
      <c r="D9" s="149">
        <v>20703.046999999999</v>
      </c>
      <c r="E9" s="149">
        <v>15019.481470000001</v>
      </c>
      <c r="F9" s="149">
        <f t="shared" si="0"/>
        <v>-5683.565529999998</v>
      </c>
      <c r="G9" s="209">
        <f t="shared" si="5"/>
        <v>0.72547202689536483</v>
      </c>
      <c r="H9" s="149">
        <f>E9-C9</f>
        <v>-102790.03853000001</v>
      </c>
      <c r="I9" s="209">
        <f t="shared" si="6"/>
        <v>0.12748953963992044</v>
      </c>
      <c r="J9" s="149">
        <v>8234.0250699999997</v>
      </c>
      <c r="K9" s="149">
        <v>1628.43013</v>
      </c>
      <c r="L9" s="149">
        <f t="shared" si="2"/>
        <v>-6605.59494</v>
      </c>
      <c r="M9" s="209">
        <f t="shared" si="7"/>
        <v>0.19776842020229604</v>
      </c>
      <c r="N9" s="149" t="e">
        <f>#REF!+#REF!</f>
        <v>#REF!</v>
      </c>
      <c r="O9" s="149">
        <f t="shared" si="3"/>
        <v>126043.54507000001</v>
      </c>
      <c r="P9" s="149">
        <f t="shared" si="4"/>
        <v>16647.911599999999</v>
      </c>
      <c r="Q9" s="149">
        <f>P9-O9</f>
        <v>-109395.63347</v>
      </c>
      <c r="R9" s="209">
        <f t="shared" si="9"/>
        <v>0.13208063602744871</v>
      </c>
      <c r="S9" s="52"/>
      <c r="T9" s="52"/>
    </row>
    <row r="10" spans="1:20" s="1" customFormat="1" ht="24.75" customHeight="1" x14ac:dyDescent="0.35">
      <c r="A10" s="64" t="s">
        <v>119</v>
      </c>
      <c r="B10" s="120" t="s">
        <v>61</v>
      </c>
      <c r="C10" s="147">
        <v>7858722.3429899998</v>
      </c>
      <c r="D10" s="147">
        <v>1680886.8279900004</v>
      </c>
      <c r="E10" s="147">
        <v>1332005.4251400002</v>
      </c>
      <c r="F10" s="147">
        <f t="shared" si="0"/>
        <v>-348881.40285000019</v>
      </c>
      <c r="G10" s="171">
        <f t="shared" si="5"/>
        <v>0.79244206270139461</v>
      </c>
      <c r="H10" s="147">
        <f t="shared" si="1"/>
        <v>-6526716.9178499999</v>
      </c>
      <c r="I10" s="171">
        <f t="shared" si="6"/>
        <v>0.16949389061036776</v>
      </c>
      <c r="J10" s="147">
        <v>337987.24394000001</v>
      </c>
      <c r="K10" s="147">
        <v>32431.421280000002</v>
      </c>
      <c r="L10" s="147">
        <f t="shared" si="2"/>
        <v>-305555.82266000001</v>
      </c>
      <c r="M10" s="171">
        <f t="shared" si="7"/>
        <v>9.5954571841052314E-2</v>
      </c>
      <c r="N10" s="147" t="e">
        <f>#REF!+#REF!</f>
        <v>#REF!</v>
      </c>
      <c r="O10" s="147">
        <f t="shared" si="3"/>
        <v>8196709.5869300002</v>
      </c>
      <c r="P10" s="147">
        <f t="shared" si="4"/>
        <v>1364436.8464200001</v>
      </c>
      <c r="Q10" s="147">
        <f t="shared" si="8"/>
        <v>-6832272.7405099999</v>
      </c>
      <c r="R10" s="171">
        <f t="shared" si="9"/>
        <v>0.16646153336890845</v>
      </c>
      <c r="S10" s="22"/>
      <c r="T10" s="22"/>
    </row>
    <row r="11" spans="1:20" s="1" customFormat="1" ht="29.25" customHeight="1" x14ac:dyDescent="0.35">
      <c r="A11" s="64" t="s">
        <v>108</v>
      </c>
      <c r="B11" s="122" t="s">
        <v>196</v>
      </c>
      <c r="C11" s="147">
        <v>513615.38099999999</v>
      </c>
      <c r="D11" s="147">
        <v>126413.26699999998</v>
      </c>
      <c r="E11" s="147">
        <v>66675.813079999993</v>
      </c>
      <c r="F11" s="147">
        <f t="shared" si="0"/>
        <v>-59737.453919999985</v>
      </c>
      <c r="G11" s="171">
        <f t="shared" si="5"/>
        <v>0.52744316053472462</v>
      </c>
      <c r="H11" s="147">
        <f t="shared" si="1"/>
        <v>-446939.56792</v>
      </c>
      <c r="I11" s="171">
        <f t="shared" si="6"/>
        <v>0.12981662065918542</v>
      </c>
      <c r="J11" s="147">
        <v>73842.898000000001</v>
      </c>
      <c r="K11" s="147">
        <v>0</v>
      </c>
      <c r="L11" s="147">
        <f t="shared" si="2"/>
        <v>-73842.898000000001</v>
      </c>
      <c r="M11" s="171">
        <f t="shared" si="7"/>
        <v>0</v>
      </c>
      <c r="N11" s="147" t="e">
        <f>#REF!+#REF!</f>
        <v>#REF!</v>
      </c>
      <c r="O11" s="147">
        <f t="shared" si="3"/>
        <v>587458.27899999998</v>
      </c>
      <c r="P11" s="147">
        <f t="shared" si="4"/>
        <v>66675.813079999993</v>
      </c>
      <c r="Q11" s="147">
        <f t="shared" si="8"/>
        <v>-520782.46591999999</v>
      </c>
      <c r="R11" s="171">
        <f t="shared" si="9"/>
        <v>0.11349880572540198</v>
      </c>
      <c r="S11" s="22"/>
      <c r="T11" s="22"/>
    </row>
    <row r="12" spans="1:20" s="1" customFormat="1" ht="47.25" customHeight="1" x14ac:dyDescent="0.35">
      <c r="A12" s="182" t="s">
        <v>109</v>
      </c>
      <c r="B12" s="123" t="s">
        <v>62</v>
      </c>
      <c r="C12" s="147">
        <f>SUM(C13:C27)</f>
        <v>882133.32263000007</v>
      </c>
      <c r="D12" s="147">
        <f>SUM(D13:D27)</f>
        <v>166139.49762999997</v>
      </c>
      <c r="E12" s="147">
        <f>SUM(E13:E27)</f>
        <v>115886.81763999999</v>
      </c>
      <c r="F12" s="147">
        <f t="shared" ref="F12:F78" si="10">E12-D12</f>
        <v>-50252.679989999975</v>
      </c>
      <c r="G12" s="171">
        <f t="shared" si="5"/>
        <v>0.69752719427432652</v>
      </c>
      <c r="H12" s="147">
        <f t="shared" si="1"/>
        <v>-766246.50499000004</v>
      </c>
      <c r="I12" s="171">
        <f t="shared" si="6"/>
        <v>0.13137109172397435</v>
      </c>
      <c r="J12" s="147">
        <f>SUM(J13:J29)</f>
        <v>72369.404559999995</v>
      </c>
      <c r="K12" s="147">
        <f>SUM(K13:K29)</f>
        <v>10187.02802</v>
      </c>
      <c r="L12" s="147">
        <f t="shared" si="2"/>
        <v>-62182.376539999997</v>
      </c>
      <c r="M12" s="171">
        <f t="shared" si="7"/>
        <v>0.14076429234061394</v>
      </c>
      <c r="N12" s="147" t="e">
        <f>#REF!+#REF!</f>
        <v>#REF!</v>
      </c>
      <c r="O12" s="147">
        <f t="shared" si="3"/>
        <v>954502.72719000001</v>
      </c>
      <c r="P12" s="147">
        <f t="shared" si="4"/>
        <v>126073.84565999999</v>
      </c>
      <c r="Q12" s="147">
        <f t="shared" si="8"/>
        <v>-828428.88153000001</v>
      </c>
      <c r="R12" s="171">
        <f t="shared" si="9"/>
        <v>0.13208327443039791</v>
      </c>
      <c r="S12" s="22"/>
      <c r="T12" s="22"/>
    </row>
    <row r="13" spans="1:20" s="212" customFormat="1" ht="108" customHeight="1" x14ac:dyDescent="0.4">
      <c r="A13" s="210" t="s">
        <v>121</v>
      </c>
      <c r="B13" s="121" t="s">
        <v>232</v>
      </c>
      <c r="C13" s="149">
        <v>170022.13</v>
      </c>
      <c r="D13" s="149">
        <v>27573.106</v>
      </c>
      <c r="E13" s="149">
        <v>21679.445329999999</v>
      </c>
      <c r="F13" s="149">
        <f t="shared" si="10"/>
        <v>-5893.6606700000011</v>
      </c>
      <c r="G13" s="209">
        <f t="shared" si="5"/>
        <v>0.78625329079719919</v>
      </c>
      <c r="H13" s="149">
        <f t="shared" si="1"/>
        <v>-148342.68467000002</v>
      </c>
      <c r="I13" s="209">
        <f t="shared" si="6"/>
        <v>0.12750955025678126</v>
      </c>
      <c r="J13" s="149">
        <v>0</v>
      </c>
      <c r="K13" s="149">
        <v>0</v>
      </c>
      <c r="L13" s="149">
        <f t="shared" si="2"/>
        <v>0</v>
      </c>
      <c r="M13" s="209" t="str">
        <f t="shared" si="7"/>
        <v/>
      </c>
      <c r="N13" s="149" t="e">
        <f>#REF!+#REF!</f>
        <v>#REF!</v>
      </c>
      <c r="O13" s="149">
        <f t="shared" si="3"/>
        <v>170022.13</v>
      </c>
      <c r="P13" s="149">
        <f t="shared" si="4"/>
        <v>21679.445329999999</v>
      </c>
      <c r="Q13" s="149">
        <f t="shared" si="8"/>
        <v>-148342.68467000002</v>
      </c>
      <c r="R13" s="209">
        <f t="shared" si="9"/>
        <v>0.12750955025678126</v>
      </c>
      <c r="S13" s="211"/>
      <c r="T13" s="211"/>
    </row>
    <row r="14" spans="1:20" s="212" customFormat="1" ht="66.75" customHeight="1" x14ac:dyDescent="0.4">
      <c r="A14" s="210">
        <v>3050</v>
      </c>
      <c r="B14" s="121" t="s">
        <v>160</v>
      </c>
      <c r="C14" s="149">
        <v>700</v>
      </c>
      <c r="D14" s="149">
        <v>50.061999999999998</v>
      </c>
      <c r="E14" s="149">
        <v>0</v>
      </c>
      <c r="F14" s="149">
        <f t="shared" ref="F14:F20" si="11">E14-D14</f>
        <v>-50.061999999999998</v>
      </c>
      <c r="G14" s="209">
        <f t="shared" si="5"/>
        <v>0</v>
      </c>
      <c r="H14" s="149">
        <f t="shared" ref="H14:H20" si="12">E14-C14</f>
        <v>-700</v>
      </c>
      <c r="I14" s="209">
        <f t="shared" si="6"/>
        <v>0</v>
      </c>
      <c r="J14" s="149">
        <v>0</v>
      </c>
      <c r="K14" s="149">
        <v>0</v>
      </c>
      <c r="L14" s="149">
        <f t="shared" si="2"/>
        <v>0</v>
      </c>
      <c r="M14" s="209" t="str">
        <f t="shared" si="7"/>
        <v/>
      </c>
      <c r="N14" s="149"/>
      <c r="O14" s="149">
        <f t="shared" ref="O14:O25" si="13">C14+J14</f>
        <v>700</v>
      </c>
      <c r="P14" s="149">
        <f t="shared" ref="P14:P25" si="14">E14+K14</f>
        <v>0</v>
      </c>
      <c r="Q14" s="149">
        <f t="shared" ref="Q14:Q25" si="15">P14-O14</f>
        <v>-700</v>
      </c>
      <c r="R14" s="209">
        <f t="shared" si="9"/>
        <v>0</v>
      </c>
      <c r="S14" s="211"/>
      <c r="T14" s="211"/>
    </row>
    <row r="15" spans="1:20" s="212" customFormat="1" ht="60.75" customHeight="1" x14ac:dyDescent="0.4">
      <c r="A15" s="210">
        <v>3090</v>
      </c>
      <c r="B15" s="121" t="s">
        <v>161</v>
      </c>
      <c r="C15" s="149">
        <v>900</v>
      </c>
      <c r="D15" s="149">
        <v>220</v>
      </c>
      <c r="E15" s="149">
        <v>69.040000000000006</v>
      </c>
      <c r="F15" s="149">
        <f t="shared" si="11"/>
        <v>-150.95999999999998</v>
      </c>
      <c r="G15" s="209">
        <f t="shared" si="5"/>
        <v>0.31381818181818183</v>
      </c>
      <c r="H15" s="149">
        <f t="shared" si="12"/>
        <v>-830.96</v>
      </c>
      <c r="I15" s="209">
        <f t="shared" si="6"/>
        <v>7.6711111111111119E-2</v>
      </c>
      <c r="J15" s="149">
        <v>0</v>
      </c>
      <c r="K15" s="149">
        <v>0</v>
      </c>
      <c r="L15" s="149">
        <f t="shared" si="2"/>
        <v>0</v>
      </c>
      <c r="M15" s="209" t="str">
        <f t="shared" si="7"/>
        <v/>
      </c>
      <c r="N15" s="149"/>
      <c r="O15" s="149">
        <f t="shared" si="13"/>
        <v>900</v>
      </c>
      <c r="P15" s="149">
        <f t="shared" si="14"/>
        <v>69.040000000000006</v>
      </c>
      <c r="Q15" s="149">
        <f t="shared" si="15"/>
        <v>-830.96</v>
      </c>
      <c r="R15" s="209">
        <f t="shared" si="9"/>
        <v>7.6711111111111119E-2</v>
      </c>
      <c r="S15" s="211"/>
      <c r="T15" s="211"/>
    </row>
    <row r="16" spans="1:20" s="212" customFormat="1" ht="102" customHeight="1" x14ac:dyDescent="0.4">
      <c r="A16" s="213" t="s">
        <v>110</v>
      </c>
      <c r="B16" s="121" t="s">
        <v>186</v>
      </c>
      <c r="C16" s="149">
        <v>227027.51500000001</v>
      </c>
      <c r="D16" s="149">
        <v>53868.851000000002</v>
      </c>
      <c r="E16" s="149">
        <v>41480.969060000003</v>
      </c>
      <c r="F16" s="149">
        <f t="shared" si="11"/>
        <v>-12387.881939999999</v>
      </c>
      <c r="G16" s="209">
        <f t="shared" si="5"/>
        <v>0.77003626938321001</v>
      </c>
      <c r="H16" s="149">
        <f t="shared" si="12"/>
        <v>-185546.54594000001</v>
      </c>
      <c r="I16" s="209">
        <f t="shared" si="6"/>
        <v>0.18271339956304417</v>
      </c>
      <c r="J16" s="149">
        <v>55485.352719999995</v>
      </c>
      <c r="K16" s="149">
        <v>6343.6047699999999</v>
      </c>
      <c r="L16" s="149">
        <f>K16-J16</f>
        <v>-49141.747949999997</v>
      </c>
      <c r="M16" s="209">
        <f t="shared" si="7"/>
        <v>0.11432935827248357</v>
      </c>
      <c r="N16" s="149" t="e">
        <f>#REF!+#REF!</f>
        <v>#REF!</v>
      </c>
      <c r="O16" s="149">
        <f t="shared" si="13"/>
        <v>282512.86771999998</v>
      </c>
      <c r="P16" s="149">
        <f t="shared" si="14"/>
        <v>47824.573830000001</v>
      </c>
      <c r="Q16" s="149">
        <f t="shared" si="15"/>
        <v>-234688.29388999997</v>
      </c>
      <c r="R16" s="209">
        <f t="shared" si="9"/>
        <v>0.16928281609246626</v>
      </c>
      <c r="S16" s="211"/>
      <c r="T16" s="211"/>
    </row>
    <row r="17" spans="1:20" s="212" customFormat="1" ht="52.5" customHeight="1" x14ac:dyDescent="0.4">
      <c r="A17" s="210" t="s">
        <v>111</v>
      </c>
      <c r="B17" s="121" t="s">
        <v>187</v>
      </c>
      <c r="C17" s="149">
        <v>11942.718000000001</v>
      </c>
      <c r="D17" s="149">
        <v>2831.6180000000004</v>
      </c>
      <c r="E17" s="149">
        <v>1181.7456499999998</v>
      </c>
      <c r="F17" s="149">
        <f t="shared" si="11"/>
        <v>-1649.8723500000006</v>
      </c>
      <c r="G17" s="209">
        <f t="shared" si="5"/>
        <v>0.41733936215972622</v>
      </c>
      <c r="H17" s="149">
        <f t="shared" si="12"/>
        <v>-10760.97235</v>
      </c>
      <c r="I17" s="209">
        <f t="shared" si="6"/>
        <v>9.8951147469110448E-2</v>
      </c>
      <c r="J17" s="149">
        <v>11.8</v>
      </c>
      <c r="K17" s="149">
        <v>11.8</v>
      </c>
      <c r="L17" s="149">
        <f>K17-J17</f>
        <v>0</v>
      </c>
      <c r="M17" s="209">
        <f t="shared" si="7"/>
        <v>1</v>
      </c>
      <c r="N17" s="149"/>
      <c r="O17" s="149">
        <f t="shared" si="13"/>
        <v>11954.518</v>
      </c>
      <c r="P17" s="149">
        <f t="shared" si="14"/>
        <v>1193.5456499999998</v>
      </c>
      <c r="Q17" s="149">
        <f t="shared" si="15"/>
        <v>-10760.97235</v>
      </c>
      <c r="R17" s="209">
        <f t="shared" si="9"/>
        <v>9.9840549823924291E-2</v>
      </c>
      <c r="S17" s="211"/>
      <c r="T17" s="211"/>
    </row>
    <row r="18" spans="1:20" s="212" customFormat="1" ht="54.75" customHeight="1" x14ac:dyDescent="0.4">
      <c r="A18" s="210">
        <v>3120</v>
      </c>
      <c r="B18" s="121" t="s">
        <v>188</v>
      </c>
      <c r="C18" s="149">
        <v>160084.30763</v>
      </c>
      <c r="D18" s="149">
        <v>33770.645629999999</v>
      </c>
      <c r="E18" s="149">
        <v>21856.218149999997</v>
      </c>
      <c r="F18" s="149">
        <f t="shared" si="11"/>
        <v>-11914.427480000002</v>
      </c>
      <c r="G18" s="209">
        <f t="shared" si="5"/>
        <v>0.64719574477380215</v>
      </c>
      <c r="H18" s="149">
        <f t="shared" si="12"/>
        <v>-138228.08948</v>
      </c>
      <c r="I18" s="209">
        <f t="shared" si="6"/>
        <v>0.13652942298701684</v>
      </c>
      <c r="J18" s="149">
        <v>3874.6184800000001</v>
      </c>
      <c r="K18" s="149">
        <v>1105.60861</v>
      </c>
      <c r="L18" s="149">
        <f>K18-J18</f>
        <v>-2769.0098699999999</v>
      </c>
      <c r="M18" s="209">
        <f t="shared" si="7"/>
        <v>0.28534644525826963</v>
      </c>
      <c r="N18" s="149"/>
      <c r="O18" s="149">
        <f t="shared" si="13"/>
        <v>163958.92611</v>
      </c>
      <c r="P18" s="149">
        <f t="shared" si="14"/>
        <v>22961.826759999996</v>
      </c>
      <c r="Q18" s="149">
        <f t="shared" si="15"/>
        <v>-140997.09935</v>
      </c>
      <c r="R18" s="209">
        <f t="shared" si="9"/>
        <v>0.14004621343149634</v>
      </c>
      <c r="S18" s="211"/>
      <c r="T18" s="211"/>
    </row>
    <row r="19" spans="1:20" s="212" customFormat="1" ht="83.25" customHeight="1" x14ac:dyDescent="0.4">
      <c r="A19" s="210" t="s">
        <v>112</v>
      </c>
      <c r="B19" s="121" t="s">
        <v>233</v>
      </c>
      <c r="C19" s="149">
        <v>14088.1</v>
      </c>
      <c r="D19" s="149">
        <v>1525.0800000000002</v>
      </c>
      <c r="E19" s="149">
        <v>917.46931000000006</v>
      </c>
      <c r="F19" s="149">
        <f t="shared" si="11"/>
        <v>-607.61069000000009</v>
      </c>
      <c r="G19" s="209">
        <f t="shared" si="5"/>
        <v>0.60158766097516192</v>
      </c>
      <c r="H19" s="149">
        <f t="shared" si="12"/>
        <v>-13170.63069</v>
      </c>
      <c r="I19" s="209">
        <f t="shared" si="6"/>
        <v>6.5123707952101428E-2</v>
      </c>
      <c r="J19" s="149"/>
      <c r="K19" s="149"/>
      <c r="L19" s="149">
        <f>K19-J19</f>
        <v>0</v>
      </c>
      <c r="M19" s="209" t="str">
        <f t="shared" si="7"/>
        <v/>
      </c>
      <c r="N19" s="149"/>
      <c r="O19" s="149">
        <f t="shared" si="13"/>
        <v>14088.1</v>
      </c>
      <c r="P19" s="149">
        <f t="shared" si="14"/>
        <v>917.46931000000006</v>
      </c>
      <c r="Q19" s="149">
        <f t="shared" si="15"/>
        <v>-13170.63069</v>
      </c>
      <c r="R19" s="209">
        <f t="shared" si="9"/>
        <v>6.5123707952101428E-2</v>
      </c>
      <c r="S19" s="211"/>
      <c r="T19" s="211"/>
    </row>
    <row r="20" spans="1:20" s="212" customFormat="1" ht="112.5" customHeight="1" x14ac:dyDescent="0.4">
      <c r="A20" s="210" t="s">
        <v>113</v>
      </c>
      <c r="B20" s="121" t="s">
        <v>189</v>
      </c>
      <c r="C20" s="149">
        <v>6624.2</v>
      </c>
      <c r="D20" s="149">
        <v>0</v>
      </c>
      <c r="E20" s="149">
        <v>0</v>
      </c>
      <c r="F20" s="149">
        <f t="shared" si="11"/>
        <v>0</v>
      </c>
      <c r="G20" s="209" t="str">
        <f t="shared" si="5"/>
        <v/>
      </c>
      <c r="H20" s="149">
        <f t="shared" si="12"/>
        <v>-6624.2</v>
      </c>
      <c r="I20" s="209">
        <f t="shared" si="6"/>
        <v>0</v>
      </c>
      <c r="J20" s="149">
        <v>52.210050000000003</v>
      </c>
      <c r="K20" s="149">
        <v>1.89</v>
      </c>
      <c r="L20" s="149">
        <f>K20-J20</f>
        <v>-50.320050000000002</v>
      </c>
      <c r="M20" s="209">
        <f t="shared" si="7"/>
        <v>3.6199927025543928E-2</v>
      </c>
      <c r="N20" s="149" t="e">
        <f>#REF!+#REF!</f>
        <v>#REF!</v>
      </c>
      <c r="O20" s="149">
        <f t="shared" si="13"/>
        <v>6676.4100499999995</v>
      </c>
      <c r="P20" s="149">
        <f t="shared" si="14"/>
        <v>1.89</v>
      </c>
      <c r="Q20" s="149">
        <f t="shared" si="15"/>
        <v>-6674.5200499999992</v>
      </c>
      <c r="R20" s="209">
        <f t="shared" si="9"/>
        <v>2.8308626729719815E-4</v>
      </c>
      <c r="S20" s="211"/>
      <c r="T20" s="211"/>
    </row>
    <row r="21" spans="1:20" s="212" customFormat="1" ht="150" customHeight="1" x14ac:dyDescent="0.4">
      <c r="A21" s="210">
        <v>3160</v>
      </c>
      <c r="B21" s="121" t="s">
        <v>162</v>
      </c>
      <c r="C21" s="149">
        <v>20658.916000000001</v>
      </c>
      <c r="D21" s="149">
        <v>3000.61</v>
      </c>
      <c r="E21" s="149">
        <v>1850.9373600000001</v>
      </c>
      <c r="F21" s="149">
        <f>E21-D21</f>
        <v>-1149.67264</v>
      </c>
      <c r="G21" s="209">
        <f t="shared" si="5"/>
        <v>0.61685369308240656</v>
      </c>
      <c r="H21" s="149">
        <f>E21-C21</f>
        <v>-18807.978640000001</v>
      </c>
      <c r="I21" s="209">
        <f t="shared" si="6"/>
        <v>8.959508620878269E-2</v>
      </c>
      <c r="J21" s="149">
        <v>0</v>
      </c>
      <c r="K21" s="149">
        <v>0</v>
      </c>
      <c r="L21" s="149">
        <f t="shared" ref="L21:L29" si="16">K21-J21</f>
        <v>0</v>
      </c>
      <c r="M21" s="209" t="str">
        <f t="shared" si="7"/>
        <v/>
      </c>
      <c r="N21" s="149"/>
      <c r="O21" s="149">
        <f t="shared" si="13"/>
        <v>20658.916000000001</v>
      </c>
      <c r="P21" s="149">
        <f>E21+K21</f>
        <v>1850.9373600000001</v>
      </c>
      <c r="Q21" s="149">
        <f t="shared" si="15"/>
        <v>-18807.978640000001</v>
      </c>
      <c r="R21" s="209">
        <f t="shared" si="9"/>
        <v>8.959508620878269E-2</v>
      </c>
      <c r="S21" s="211"/>
      <c r="T21" s="211"/>
    </row>
    <row r="22" spans="1:20" s="212" customFormat="1" ht="50.25" customHeight="1" x14ac:dyDescent="0.4">
      <c r="A22" s="210">
        <v>3170</v>
      </c>
      <c r="B22" s="121" t="s">
        <v>164</v>
      </c>
      <c r="C22" s="149">
        <v>500</v>
      </c>
      <c r="D22" s="149">
        <v>0</v>
      </c>
      <c r="E22" s="149">
        <v>0</v>
      </c>
      <c r="F22" s="149">
        <f>E22-D22</f>
        <v>0</v>
      </c>
      <c r="G22" s="209" t="str">
        <f t="shared" si="5"/>
        <v/>
      </c>
      <c r="H22" s="149">
        <f>E22-C22</f>
        <v>-500</v>
      </c>
      <c r="I22" s="209">
        <f t="shared" si="6"/>
        <v>0</v>
      </c>
      <c r="J22" s="149">
        <v>0</v>
      </c>
      <c r="K22" s="149">
        <v>0</v>
      </c>
      <c r="L22" s="149">
        <f t="shared" si="16"/>
        <v>0</v>
      </c>
      <c r="M22" s="209" t="str">
        <f t="shared" si="7"/>
        <v/>
      </c>
      <c r="N22" s="149"/>
      <c r="O22" s="149">
        <f t="shared" si="13"/>
        <v>500</v>
      </c>
      <c r="P22" s="149">
        <f>E22+K22</f>
        <v>0</v>
      </c>
      <c r="Q22" s="149">
        <f t="shared" si="15"/>
        <v>-500</v>
      </c>
      <c r="R22" s="209">
        <f t="shared" si="9"/>
        <v>0</v>
      </c>
      <c r="S22" s="211"/>
      <c r="T22" s="211"/>
    </row>
    <row r="23" spans="1:20" s="212" customFormat="1" ht="48.75" customHeight="1" x14ac:dyDescent="0.4">
      <c r="A23" s="210" t="s">
        <v>122</v>
      </c>
      <c r="B23" s="121" t="s">
        <v>120</v>
      </c>
      <c r="C23" s="149">
        <v>57146.616000000002</v>
      </c>
      <c r="D23" s="149">
        <v>10414.501</v>
      </c>
      <c r="E23" s="149">
        <v>6101.8415400000004</v>
      </c>
      <c r="F23" s="149">
        <f t="shared" si="10"/>
        <v>-4312.6594599999999</v>
      </c>
      <c r="G23" s="209">
        <f t="shared" si="5"/>
        <v>0.58589859850222303</v>
      </c>
      <c r="H23" s="149">
        <f t="shared" ref="H23:H33" si="17">E23-C23</f>
        <v>-51044.774460000001</v>
      </c>
      <c r="I23" s="209">
        <f t="shared" si="6"/>
        <v>0.10677520327712843</v>
      </c>
      <c r="J23" s="149">
        <v>500</v>
      </c>
      <c r="K23" s="149">
        <v>0</v>
      </c>
      <c r="L23" s="149">
        <f t="shared" si="16"/>
        <v>-500</v>
      </c>
      <c r="M23" s="209">
        <f t="shared" si="7"/>
        <v>0</v>
      </c>
      <c r="N23" s="149" t="e">
        <f>#REF!+#REF!</f>
        <v>#REF!</v>
      </c>
      <c r="O23" s="149">
        <f t="shared" si="13"/>
        <v>57646.616000000002</v>
      </c>
      <c r="P23" s="149">
        <f t="shared" si="14"/>
        <v>6101.8415400000004</v>
      </c>
      <c r="Q23" s="149">
        <f t="shared" si="15"/>
        <v>-51544.774460000001</v>
      </c>
      <c r="R23" s="209">
        <f t="shared" si="9"/>
        <v>0.10584908470603027</v>
      </c>
      <c r="S23" s="211"/>
      <c r="T23" s="211"/>
    </row>
    <row r="24" spans="1:20" s="212" customFormat="1" ht="66.75" customHeight="1" x14ac:dyDescent="0.4">
      <c r="A24" s="210">
        <v>3200</v>
      </c>
      <c r="B24" s="121" t="s">
        <v>163</v>
      </c>
      <c r="C24" s="149">
        <v>7911.3</v>
      </c>
      <c r="D24" s="149">
        <v>1705.6880000000001</v>
      </c>
      <c r="E24" s="149">
        <v>1246.67329</v>
      </c>
      <c r="F24" s="149">
        <f>E24-D24</f>
        <v>-459.01471000000015</v>
      </c>
      <c r="G24" s="209">
        <f t="shared" si="5"/>
        <v>0.73089175159818198</v>
      </c>
      <c r="H24" s="149">
        <f>E24-C24</f>
        <v>-6664.6267100000005</v>
      </c>
      <c r="I24" s="209">
        <f t="shared" si="6"/>
        <v>0.15758134440610266</v>
      </c>
      <c r="J24" s="149">
        <v>911.14553999999998</v>
      </c>
      <c r="K24" s="149">
        <v>29.495000000000001</v>
      </c>
      <c r="L24" s="149">
        <f t="shared" si="16"/>
        <v>-881.65053999999998</v>
      </c>
      <c r="M24" s="209">
        <f t="shared" si="7"/>
        <v>3.2371337733815828E-2</v>
      </c>
      <c r="N24" s="149"/>
      <c r="O24" s="149">
        <f t="shared" si="13"/>
        <v>8822.4455400000006</v>
      </c>
      <c r="P24" s="149">
        <f t="shared" si="14"/>
        <v>1276.1682899999998</v>
      </c>
      <c r="Q24" s="149">
        <f t="shared" si="15"/>
        <v>-7546.277250000001</v>
      </c>
      <c r="R24" s="209">
        <f t="shared" si="9"/>
        <v>0.14465017485389881</v>
      </c>
      <c r="S24" s="211"/>
      <c r="T24" s="211"/>
    </row>
    <row r="25" spans="1:20" s="212" customFormat="1" ht="53.25" customHeight="1" x14ac:dyDescent="0.4">
      <c r="A25" s="210">
        <v>3210</v>
      </c>
      <c r="B25" s="121" t="s">
        <v>105</v>
      </c>
      <c r="C25" s="149">
        <v>2191.8490000000002</v>
      </c>
      <c r="D25" s="149">
        <v>413.14800000000002</v>
      </c>
      <c r="E25" s="149">
        <v>45.692629999999994</v>
      </c>
      <c r="F25" s="149">
        <f>E25-D25</f>
        <v>-367.45537000000002</v>
      </c>
      <c r="G25" s="209">
        <f t="shared" si="5"/>
        <v>0.11059627542672358</v>
      </c>
      <c r="H25" s="149">
        <f>E25-C25</f>
        <v>-2146.1563700000002</v>
      </c>
      <c r="I25" s="209">
        <f t="shared" si="6"/>
        <v>2.0846613977513959E-2</v>
      </c>
      <c r="J25" s="149">
        <v>244.22232</v>
      </c>
      <c r="K25" s="149">
        <v>71.580079999999995</v>
      </c>
      <c r="L25" s="149">
        <f t="shared" si="16"/>
        <v>-172.64224000000002</v>
      </c>
      <c r="M25" s="209">
        <f t="shared" si="7"/>
        <v>0.29309393179132848</v>
      </c>
      <c r="N25" s="149"/>
      <c r="O25" s="149">
        <f t="shared" si="13"/>
        <v>2436.07132</v>
      </c>
      <c r="P25" s="149">
        <f t="shared" si="14"/>
        <v>117.27270999999999</v>
      </c>
      <c r="Q25" s="149">
        <f t="shared" si="15"/>
        <v>-2318.7986099999998</v>
      </c>
      <c r="R25" s="209">
        <f t="shared" si="9"/>
        <v>4.8140097146252676E-2</v>
      </c>
      <c r="S25" s="211"/>
      <c r="T25" s="211"/>
    </row>
    <row r="26" spans="1:20" s="212" customFormat="1" ht="84.75" customHeight="1" x14ac:dyDescent="0.4">
      <c r="A26" s="210">
        <v>3230</v>
      </c>
      <c r="B26" s="121" t="s">
        <v>234</v>
      </c>
      <c r="C26" s="149">
        <v>8982</v>
      </c>
      <c r="D26" s="149">
        <v>2081</v>
      </c>
      <c r="E26" s="149">
        <v>662.59911</v>
      </c>
      <c r="F26" s="149">
        <f>E26-D26</f>
        <v>-1418.4008899999999</v>
      </c>
      <c r="G26" s="209">
        <f>IFERROR(E26/D26,"")</f>
        <v>0.31840418548774629</v>
      </c>
      <c r="H26" s="149">
        <f>E26-C26</f>
        <v>-8319.4008900000008</v>
      </c>
      <c r="I26" s="209">
        <f t="shared" si="6"/>
        <v>7.3769662658650634E-2</v>
      </c>
      <c r="J26" s="149">
        <v>3499.83545</v>
      </c>
      <c r="K26" s="149">
        <v>2526.72532</v>
      </c>
      <c r="L26" s="149">
        <f>K26-J26</f>
        <v>-973.11013000000003</v>
      </c>
      <c r="M26" s="209">
        <f>IFERROR(K26/J26,"")</f>
        <v>0.72195546222037377</v>
      </c>
      <c r="N26" s="149"/>
      <c r="O26" s="149">
        <f>C26+J26</f>
        <v>12481.83545</v>
      </c>
      <c r="P26" s="149">
        <f>E26+K26</f>
        <v>3189.3244300000001</v>
      </c>
      <c r="Q26" s="149">
        <f>P26-O26</f>
        <v>-9292.5110199999999</v>
      </c>
      <c r="R26" s="209">
        <f>IFERROR(P26/O26,"")</f>
        <v>0.25551726288780707</v>
      </c>
      <c r="S26" s="211"/>
      <c r="T26" s="211"/>
    </row>
    <row r="27" spans="1:20" s="212" customFormat="1" ht="21" customHeight="1" x14ac:dyDescent="0.4">
      <c r="A27" s="210" t="s">
        <v>123</v>
      </c>
      <c r="B27" s="121" t="s">
        <v>154</v>
      </c>
      <c r="C27" s="149">
        <v>193353.671</v>
      </c>
      <c r="D27" s="149">
        <v>28685.188000000002</v>
      </c>
      <c r="E27" s="149">
        <v>18794.18621</v>
      </c>
      <c r="F27" s="149">
        <f t="shared" si="10"/>
        <v>-9891.0017900000021</v>
      </c>
      <c r="G27" s="209">
        <f t="shared" si="5"/>
        <v>0.65518783457162622</v>
      </c>
      <c r="H27" s="149">
        <f t="shared" si="17"/>
        <v>-174559.48479000002</v>
      </c>
      <c r="I27" s="209">
        <f t="shared" si="6"/>
        <v>9.7201082931598431E-2</v>
      </c>
      <c r="J27" s="149">
        <v>384.37200000000001</v>
      </c>
      <c r="K27" s="149">
        <v>96.324240000000003</v>
      </c>
      <c r="L27" s="149">
        <f t="shared" si="16"/>
        <v>-288.04776000000004</v>
      </c>
      <c r="M27" s="209">
        <f t="shared" si="7"/>
        <v>0.25060160469545129</v>
      </c>
      <c r="N27" s="149"/>
      <c r="O27" s="149">
        <f t="shared" ref="O27:O47" si="18">C27+J27</f>
        <v>193738.04300000001</v>
      </c>
      <c r="P27" s="149">
        <f t="shared" ref="P27:P47" si="19">E27+K27</f>
        <v>18890.510450000002</v>
      </c>
      <c r="Q27" s="149">
        <f>P27-O27</f>
        <v>-174847.53255</v>
      </c>
      <c r="R27" s="209">
        <f t="shared" si="9"/>
        <v>9.7505426180030122E-2</v>
      </c>
      <c r="S27" s="211"/>
      <c r="T27" s="211"/>
    </row>
    <row r="28" spans="1:20" s="212" customFormat="1" ht="114" customHeight="1" x14ac:dyDescent="0.4">
      <c r="A28" s="210">
        <v>3250</v>
      </c>
      <c r="B28" s="121" t="s">
        <v>235</v>
      </c>
      <c r="C28" s="149">
        <v>0</v>
      </c>
      <c r="D28" s="149">
        <v>0</v>
      </c>
      <c r="E28" s="149">
        <v>0</v>
      </c>
      <c r="F28" s="149">
        <f>E28-D28</f>
        <v>0</v>
      </c>
      <c r="G28" s="209" t="str">
        <f>IFERROR(E28/D28,"")</f>
        <v/>
      </c>
      <c r="H28" s="149">
        <f>E28-C28</f>
        <v>0</v>
      </c>
      <c r="I28" s="209" t="str">
        <f>IFERROR(E28/C28,"")</f>
        <v/>
      </c>
      <c r="J28" s="149">
        <v>7305.848</v>
      </c>
      <c r="K28" s="149">
        <v>0</v>
      </c>
      <c r="L28" s="149">
        <f t="shared" si="16"/>
        <v>-7305.848</v>
      </c>
      <c r="M28" s="209">
        <f t="shared" si="7"/>
        <v>0</v>
      </c>
      <c r="N28" s="149"/>
      <c r="O28" s="149">
        <f>C28+J28</f>
        <v>7305.848</v>
      </c>
      <c r="P28" s="149">
        <f>E28+K28</f>
        <v>0</v>
      </c>
      <c r="Q28" s="149">
        <f>P28-O28</f>
        <v>-7305.848</v>
      </c>
      <c r="R28" s="209">
        <f>IFERROR(P28/O28,"")</f>
        <v>0</v>
      </c>
      <c r="S28" s="211"/>
      <c r="T28" s="211"/>
    </row>
    <row r="29" spans="1:20" s="212" customFormat="1" ht="104.25" customHeight="1" x14ac:dyDescent="0.4">
      <c r="A29" s="210">
        <v>3270</v>
      </c>
      <c r="B29" s="121" t="s">
        <v>236</v>
      </c>
      <c r="C29" s="149">
        <v>0</v>
      </c>
      <c r="D29" s="149">
        <v>0</v>
      </c>
      <c r="E29" s="149">
        <v>0</v>
      </c>
      <c r="F29" s="149">
        <f>E29-D29</f>
        <v>0</v>
      </c>
      <c r="G29" s="209" t="str">
        <f>IFERROR(E29/D29,"")</f>
        <v/>
      </c>
      <c r="H29" s="149">
        <f>E29-C29</f>
        <v>0</v>
      </c>
      <c r="I29" s="209" t="str">
        <f>IFERROR(E29/C29,"")</f>
        <v/>
      </c>
      <c r="J29" s="149">
        <v>100</v>
      </c>
      <c r="K29" s="149">
        <v>0</v>
      </c>
      <c r="L29" s="149">
        <f t="shared" si="16"/>
        <v>-100</v>
      </c>
      <c r="M29" s="209">
        <f t="shared" si="7"/>
        <v>0</v>
      </c>
      <c r="N29" s="149"/>
      <c r="O29" s="149">
        <f>C29+J29</f>
        <v>100</v>
      </c>
      <c r="P29" s="149">
        <f>E29+K29</f>
        <v>0</v>
      </c>
      <c r="Q29" s="149">
        <f>P29-O29</f>
        <v>-100</v>
      </c>
      <c r="R29" s="209">
        <f>IFERROR(P29/O29,"")</f>
        <v>0</v>
      </c>
      <c r="S29" s="211"/>
      <c r="T29" s="211"/>
    </row>
    <row r="30" spans="1:20" s="53" customFormat="1" ht="27" customHeight="1" x14ac:dyDescent="0.35">
      <c r="A30" s="66" t="s">
        <v>124</v>
      </c>
      <c r="B30" s="124" t="s">
        <v>64</v>
      </c>
      <c r="C30" s="147">
        <v>379455.18</v>
      </c>
      <c r="D30" s="147">
        <v>69843.810000000012</v>
      </c>
      <c r="E30" s="147">
        <v>47130.769560000001</v>
      </c>
      <c r="F30" s="147">
        <f t="shared" si="10"/>
        <v>-22713.040440000012</v>
      </c>
      <c r="G30" s="171">
        <f t="shared" si="5"/>
        <v>0.67480238492144107</v>
      </c>
      <c r="H30" s="147">
        <f t="shared" si="17"/>
        <v>-332324.41044000001</v>
      </c>
      <c r="I30" s="171">
        <f t="shared" si="6"/>
        <v>0.12420642026813286</v>
      </c>
      <c r="J30" s="147">
        <v>12383.773720000001</v>
      </c>
      <c r="K30" s="147">
        <v>1716.23777</v>
      </c>
      <c r="L30" s="147">
        <f t="shared" ref="L30:L41" si="20">K30-J30</f>
        <v>-10667.535950000001</v>
      </c>
      <c r="M30" s="171">
        <f t="shared" si="7"/>
        <v>0.13858762351481338</v>
      </c>
      <c r="N30" s="147" t="e">
        <f>#REF!+#REF!</f>
        <v>#REF!</v>
      </c>
      <c r="O30" s="147">
        <f t="shared" si="18"/>
        <v>391838.95371999999</v>
      </c>
      <c r="P30" s="147">
        <f t="shared" si="19"/>
        <v>48847.00733</v>
      </c>
      <c r="Q30" s="147">
        <f t="shared" si="8"/>
        <v>-342991.94639</v>
      </c>
      <c r="R30" s="171">
        <f t="shared" si="9"/>
        <v>0.12466092731787218</v>
      </c>
      <c r="S30" s="52"/>
      <c r="T30" s="52"/>
    </row>
    <row r="31" spans="1:20" s="53" customFormat="1" ht="32.25" customHeight="1" x14ac:dyDescent="0.35">
      <c r="A31" s="67" t="s">
        <v>125</v>
      </c>
      <c r="B31" s="124" t="s">
        <v>66</v>
      </c>
      <c r="C31" s="147">
        <v>199573.92300000001</v>
      </c>
      <c r="D31" s="147">
        <v>35678.342000000004</v>
      </c>
      <c r="E31" s="147">
        <v>26242.240989999998</v>
      </c>
      <c r="F31" s="147">
        <f t="shared" si="10"/>
        <v>-9436.1010100000058</v>
      </c>
      <c r="G31" s="171">
        <f t="shared" si="5"/>
        <v>0.73552299571543978</v>
      </c>
      <c r="H31" s="147">
        <f t="shared" si="17"/>
        <v>-173331.68201000002</v>
      </c>
      <c r="I31" s="171">
        <f t="shared" si="6"/>
        <v>0.13149133211156047</v>
      </c>
      <c r="J31" s="147">
        <v>10541.436390000001</v>
      </c>
      <c r="K31" s="147">
        <v>495.74165999999997</v>
      </c>
      <c r="L31" s="147">
        <f t="shared" si="20"/>
        <v>-10045.694730000001</v>
      </c>
      <c r="M31" s="171">
        <f t="shared" si="7"/>
        <v>4.7027904135557748E-2</v>
      </c>
      <c r="N31" s="147" t="e">
        <f>#REF!+#REF!</f>
        <v>#REF!</v>
      </c>
      <c r="O31" s="147">
        <f t="shared" si="18"/>
        <v>210115.35939</v>
      </c>
      <c r="P31" s="147">
        <f t="shared" si="19"/>
        <v>26737.982649999998</v>
      </c>
      <c r="Q31" s="147">
        <f t="shared" si="8"/>
        <v>-183377.37674000001</v>
      </c>
      <c r="R31" s="171">
        <f t="shared" si="9"/>
        <v>0.12725382250790629</v>
      </c>
      <c r="S31" s="52"/>
      <c r="T31" s="52"/>
    </row>
    <row r="32" spans="1:20" s="53" customFormat="1" ht="34.5" customHeight="1" x14ac:dyDescent="0.35">
      <c r="A32" s="67" t="s">
        <v>126</v>
      </c>
      <c r="B32" s="124" t="s">
        <v>63</v>
      </c>
      <c r="C32" s="147">
        <v>1379871.142</v>
      </c>
      <c r="D32" s="147">
        <v>161567.139</v>
      </c>
      <c r="E32" s="147">
        <v>101328.30976</v>
      </c>
      <c r="F32" s="147">
        <f t="shared" si="10"/>
        <v>-60238.829239999992</v>
      </c>
      <c r="G32" s="171">
        <f t="shared" si="5"/>
        <v>0.62715915121824373</v>
      </c>
      <c r="H32" s="147">
        <f t="shared" si="17"/>
        <v>-1278542.8322399999</v>
      </c>
      <c r="I32" s="171">
        <f t="shared" si="6"/>
        <v>7.343316826898319E-2</v>
      </c>
      <c r="J32" s="147">
        <v>84643.601469999994</v>
      </c>
      <c r="K32" s="147">
        <v>2319.5355</v>
      </c>
      <c r="L32" s="147">
        <f t="shared" si="20"/>
        <v>-82324.065969999996</v>
      </c>
      <c r="M32" s="171">
        <f t="shared" si="7"/>
        <v>2.7403553957024228E-2</v>
      </c>
      <c r="N32" s="147" t="e">
        <f>#REF!+#REF!</f>
        <v>#REF!</v>
      </c>
      <c r="O32" s="147">
        <f t="shared" si="18"/>
        <v>1464514.7434700001</v>
      </c>
      <c r="P32" s="147">
        <f t="shared" si="19"/>
        <v>103647.84526</v>
      </c>
      <c r="Q32" s="147">
        <f t="shared" si="8"/>
        <v>-1360866.89821</v>
      </c>
      <c r="R32" s="171">
        <f t="shared" si="9"/>
        <v>7.0772824734026435E-2</v>
      </c>
      <c r="S32" s="52"/>
      <c r="T32" s="52"/>
    </row>
    <row r="33" spans="1:20" s="81" customFormat="1" ht="25.5" customHeight="1" x14ac:dyDescent="0.35">
      <c r="A33" s="78" t="s">
        <v>127</v>
      </c>
      <c r="B33" s="125" t="s">
        <v>140</v>
      </c>
      <c r="C33" s="146">
        <f>SUM(C34:C40)</f>
        <v>269393.03450000001</v>
      </c>
      <c r="D33" s="146">
        <f>SUM(D34:D40)</f>
        <v>30803.749499999998</v>
      </c>
      <c r="E33" s="146">
        <f>SUM(E34:E40)</f>
        <v>8842.93282</v>
      </c>
      <c r="F33" s="146">
        <f t="shared" si="10"/>
        <v>-21960.816679999996</v>
      </c>
      <c r="G33" s="171">
        <f t="shared" si="5"/>
        <v>0.28707326100025582</v>
      </c>
      <c r="H33" s="146">
        <f t="shared" si="17"/>
        <v>-260550.10168000002</v>
      </c>
      <c r="I33" s="171">
        <f t="shared" si="6"/>
        <v>3.2825395194098828E-2</v>
      </c>
      <c r="J33" s="147">
        <f>SUM(J34:J40)</f>
        <v>664530.76032</v>
      </c>
      <c r="K33" s="147">
        <f>SUM(K34:K40)</f>
        <v>17515.82689</v>
      </c>
      <c r="L33" s="147">
        <f t="shared" si="20"/>
        <v>-647014.93342999998</v>
      </c>
      <c r="M33" s="171">
        <f t="shared" si="7"/>
        <v>2.6358188267410494E-2</v>
      </c>
      <c r="N33" s="146" t="e">
        <f>#REF!+#REF!</f>
        <v>#REF!</v>
      </c>
      <c r="O33" s="146">
        <f t="shared" si="18"/>
        <v>933923.79481999995</v>
      </c>
      <c r="P33" s="146">
        <f t="shared" si="19"/>
        <v>26358.759709999998</v>
      </c>
      <c r="Q33" s="146">
        <f t="shared" si="8"/>
        <v>-907565.03510999994</v>
      </c>
      <c r="R33" s="171">
        <f t="shared" si="9"/>
        <v>2.8223672912285377E-2</v>
      </c>
      <c r="S33" s="79"/>
      <c r="T33" s="80"/>
    </row>
    <row r="34" spans="1:20" s="212" customFormat="1" ht="48" customHeight="1" x14ac:dyDescent="0.4">
      <c r="A34" s="214" t="s">
        <v>152</v>
      </c>
      <c r="B34" s="126" t="s">
        <v>153</v>
      </c>
      <c r="C34" s="149">
        <v>16468.900000000001</v>
      </c>
      <c r="D34" s="149">
        <v>2587.9</v>
      </c>
      <c r="E34" s="149">
        <v>284.38400000000001</v>
      </c>
      <c r="F34" s="149">
        <f t="shared" si="10"/>
        <v>-2303.5160000000001</v>
      </c>
      <c r="G34" s="209">
        <f t="shared" si="5"/>
        <v>0.10988987209706712</v>
      </c>
      <c r="H34" s="149">
        <f t="shared" ref="H34:H44" si="21">E34-C34</f>
        <v>-16184.516000000001</v>
      </c>
      <c r="I34" s="209">
        <f t="shared" si="6"/>
        <v>1.7267941392564167E-2</v>
      </c>
      <c r="J34" s="149"/>
      <c r="K34" s="149">
        <v>0</v>
      </c>
      <c r="L34" s="149">
        <f t="shared" si="20"/>
        <v>0</v>
      </c>
      <c r="M34" s="209" t="str">
        <f t="shared" si="7"/>
        <v/>
      </c>
      <c r="N34" s="149"/>
      <c r="O34" s="149">
        <f t="shared" si="18"/>
        <v>16468.900000000001</v>
      </c>
      <c r="P34" s="149">
        <f t="shared" si="19"/>
        <v>284.38400000000001</v>
      </c>
      <c r="Q34" s="149">
        <f>P34-O34</f>
        <v>-16184.516000000001</v>
      </c>
      <c r="R34" s="209">
        <f t="shared" si="9"/>
        <v>1.7267941392564167E-2</v>
      </c>
      <c r="S34" s="54"/>
      <c r="T34" s="211"/>
    </row>
    <row r="35" spans="1:20" s="212" customFormat="1" ht="29.25" hidden="1" customHeight="1" x14ac:dyDescent="0.4">
      <c r="A35" s="214" t="s">
        <v>207</v>
      </c>
      <c r="B35" s="126" t="s">
        <v>208</v>
      </c>
      <c r="C35" s="149">
        <v>0</v>
      </c>
      <c r="D35" s="149">
        <v>0</v>
      </c>
      <c r="E35" s="149">
        <v>0</v>
      </c>
      <c r="F35" s="149">
        <f t="shared" si="10"/>
        <v>0</v>
      </c>
      <c r="G35" s="209" t="str">
        <f t="shared" si="5"/>
        <v/>
      </c>
      <c r="H35" s="149">
        <f t="shared" si="21"/>
        <v>0</v>
      </c>
      <c r="I35" s="209" t="str">
        <f t="shared" si="6"/>
        <v/>
      </c>
      <c r="J35" s="149">
        <v>0</v>
      </c>
      <c r="K35" s="149">
        <v>0</v>
      </c>
      <c r="L35" s="149">
        <f t="shared" si="20"/>
        <v>0</v>
      </c>
      <c r="M35" s="209" t="str">
        <f t="shared" si="7"/>
        <v/>
      </c>
      <c r="N35" s="149"/>
      <c r="O35" s="149">
        <f t="shared" si="18"/>
        <v>0</v>
      </c>
      <c r="P35" s="149">
        <f t="shared" si="19"/>
        <v>0</v>
      </c>
      <c r="Q35" s="149">
        <f>P35-O35</f>
        <v>0</v>
      </c>
      <c r="R35" s="209" t="str">
        <f t="shared" si="9"/>
        <v/>
      </c>
      <c r="S35" s="54"/>
      <c r="T35" s="211"/>
    </row>
    <row r="36" spans="1:20" s="212" customFormat="1" ht="24" customHeight="1" x14ac:dyDescent="0.4">
      <c r="A36" s="214" t="s">
        <v>131</v>
      </c>
      <c r="B36" s="126" t="s">
        <v>141</v>
      </c>
      <c r="C36" s="149">
        <v>55529.710500000001</v>
      </c>
      <c r="D36" s="149">
        <v>747.1105</v>
      </c>
      <c r="E36" s="149">
        <v>179.91050000000001</v>
      </c>
      <c r="F36" s="149">
        <f t="shared" si="10"/>
        <v>-567.20000000000005</v>
      </c>
      <c r="G36" s="209">
        <f t="shared" si="5"/>
        <v>0.24080842124424701</v>
      </c>
      <c r="H36" s="149">
        <f t="shared" si="21"/>
        <v>-55349.8</v>
      </c>
      <c r="I36" s="209">
        <f t="shared" si="6"/>
        <v>3.2398962353675518E-3</v>
      </c>
      <c r="J36" s="149">
        <v>95880.628559999997</v>
      </c>
      <c r="K36" s="149">
        <v>0</v>
      </c>
      <c r="L36" s="149">
        <f t="shared" si="20"/>
        <v>-95880.628559999997</v>
      </c>
      <c r="M36" s="209">
        <f t="shared" si="7"/>
        <v>0</v>
      </c>
      <c r="N36" s="149"/>
      <c r="O36" s="149">
        <f t="shared" si="18"/>
        <v>151410.33906</v>
      </c>
      <c r="P36" s="149">
        <f t="shared" si="19"/>
        <v>179.91050000000001</v>
      </c>
      <c r="Q36" s="149">
        <f t="shared" si="8"/>
        <v>-151230.42856</v>
      </c>
      <c r="R36" s="209">
        <f t="shared" si="9"/>
        <v>1.1882312734846075E-3</v>
      </c>
      <c r="S36" s="54"/>
      <c r="T36" s="211"/>
    </row>
    <row r="37" spans="1:20" s="212" customFormat="1" ht="50.25" customHeight="1" x14ac:dyDescent="0.4">
      <c r="A37" s="214" t="s">
        <v>132</v>
      </c>
      <c r="B37" s="126" t="s">
        <v>142</v>
      </c>
      <c r="C37" s="149">
        <v>170619.144</v>
      </c>
      <c r="D37" s="149">
        <v>23309.835999999999</v>
      </c>
      <c r="E37" s="149">
        <v>6865.8382099999999</v>
      </c>
      <c r="F37" s="149">
        <f t="shared" si="10"/>
        <v>-16443.997790000001</v>
      </c>
      <c r="G37" s="209">
        <f t="shared" si="5"/>
        <v>0.29454682606947558</v>
      </c>
      <c r="H37" s="149">
        <f t="shared" si="21"/>
        <v>-163753.30579000001</v>
      </c>
      <c r="I37" s="209">
        <f t="shared" si="6"/>
        <v>4.0240725917602777E-2</v>
      </c>
      <c r="J37" s="149">
        <v>5774.9009999999998</v>
      </c>
      <c r="K37" s="149">
        <v>74.900999999999996</v>
      </c>
      <c r="L37" s="149">
        <f t="shared" si="20"/>
        <v>-5700</v>
      </c>
      <c r="M37" s="209">
        <f t="shared" si="7"/>
        <v>1.2970092474312547E-2</v>
      </c>
      <c r="N37" s="149"/>
      <c r="O37" s="149">
        <f t="shared" si="18"/>
        <v>176394.04500000001</v>
      </c>
      <c r="P37" s="149">
        <f t="shared" si="19"/>
        <v>6940.7392099999997</v>
      </c>
      <c r="Q37" s="149">
        <f t="shared" si="8"/>
        <v>-169453.30579000001</v>
      </c>
      <c r="R37" s="209">
        <f t="shared" si="9"/>
        <v>3.9347922487972878E-2</v>
      </c>
      <c r="S37" s="54"/>
      <c r="T37" s="211"/>
    </row>
    <row r="38" spans="1:20" s="212" customFormat="1" ht="34.5" customHeight="1" x14ac:dyDescent="0.4">
      <c r="A38" s="214" t="s">
        <v>198</v>
      </c>
      <c r="B38" s="126" t="s">
        <v>197</v>
      </c>
      <c r="C38" s="149">
        <v>803.72500000000002</v>
      </c>
      <c r="D38" s="149">
        <v>255.72499999999999</v>
      </c>
      <c r="E38" s="149">
        <v>80.144999999999996</v>
      </c>
      <c r="F38" s="149">
        <f t="shared" si="10"/>
        <v>-175.57999999999998</v>
      </c>
      <c r="G38" s="209">
        <f t="shared" si="5"/>
        <v>0.31340306970378334</v>
      </c>
      <c r="H38" s="149">
        <f t="shared" si="21"/>
        <v>-723.58</v>
      </c>
      <c r="I38" s="209">
        <f t="shared" si="6"/>
        <v>9.9716942984229673E-2</v>
      </c>
      <c r="J38" s="149">
        <v>0</v>
      </c>
      <c r="K38" s="149">
        <v>0</v>
      </c>
      <c r="L38" s="149">
        <f t="shared" si="20"/>
        <v>0</v>
      </c>
      <c r="M38" s="209" t="str">
        <f t="shared" si="7"/>
        <v/>
      </c>
      <c r="N38" s="149"/>
      <c r="O38" s="149">
        <f>C38+J38</f>
        <v>803.72500000000002</v>
      </c>
      <c r="P38" s="149">
        <f>E38+K38</f>
        <v>80.144999999999996</v>
      </c>
      <c r="Q38" s="149">
        <f>P38-O38</f>
        <v>-723.58</v>
      </c>
      <c r="R38" s="209">
        <f t="shared" si="9"/>
        <v>9.9716942984229673E-2</v>
      </c>
      <c r="S38" s="54"/>
      <c r="T38" s="211"/>
    </row>
    <row r="39" spans="1:20" s="212" customFormat="1" ht="50.25" customHeight="1" x14ac:dyDescent="0.4">
      <c r="A39" s="214" t="s">
        <v>130</v>
      </c>
      <c r="B39" s="126" t="s">
        <v>143</v>
      </c>
      <c r="C39" s="149">
        <v>24241.555</v>
      </c>
      <c r="D39" s="149">
        <v>3723.1779999999999</v>
      </c>
      <c r="E39" s="149">
        <v>1432.6551100000001</v>
      </c>
      <c r="F39" s="149">
        <f t="shared" si="10"/>
        <v>-2290.5228899999997</v>
      </c>
      <c r="G39" s="209">
        <f t="shared" si="5"/>
        <v>0.38479361180153088</v>
      </c>
      <c r="H39" s="149">
        <f t="shared" si="21"/>
        <v>-22808.899890000001</v>
      </c>
      <c r="I39" s="209">
        <f t="shared" si="6"/>
        <v>5.9099142361123291E-2</v>
      </c>
      <c r="J39" s="149">
        <v>316086.14062000002</v>
      </c>
      <c r="K39" s="149">
        <v>17096.776289999998</v>
      </c>
      <c r="L39" s="149">
        <f t="shared" si="20"/>
        <v>-298989.36433000001</v>
      </c>
      <c r="M39" s="209">
        <f t="shared" si="7"/>
        <v>5.4088977949064233E-2</v>
      </c>
      <c r="N39" s="149"/>
      <c r="O39" s="149">
        <f>C39+J39</f>
        <v>340327.69562000001</v>
      </c>
      <c r="P39" s="149">
        <f>E39+K39</f>
        <v>18529.431399999998</v>
      </c>
      <c r="Q39" s="149">
        <f>P39-O39</f>
        <v>-321798.26422000001</v>
      </c>
      <c r="R39" s="209">
        <f t="shared" si="9"/>
        <v>5.4445852155063576E-2</v>
      </c>
      <c r="S39" s="54"/>
      <c r="T39" s="211"/>
    </row>
    <row r="40" spans="1:20" s="212" customFormat="1" ht="78" customHeight="1" x14ac:dyDescent="0.4">
      <c r="A40" s="214" t="s">
        <v>178</v>
      </c>
      <c r="B40" s="126" t="s">
        <v>179</v>
      </c>
      <c r="C40" s="149">
        <v>1730</v>
      </c>
      <c r="D40" s="149">
        <v>180</v>
      </c>
      <c r="E40" s="149">
        <v>0</v>
      </c>
      <c r="F40" s="149">
        <f t="shared" si="10"/>
        <v>-180</v>
      </c>
      <c r="G40" s="209">
        <f t="shared" si="5"/>
        <v>0</v>
      </c>
      <c r="H40" s="149">
        <f t="shared" si="21"/>
        <v>-1730</v>
      </c>
      <c r="I40" s="209">
        <f t="shared" si="6"/>
        <v>0</v>
      </c>
      <c r="J40" s="149">
        <v>246789.09013999999</v>
      </c>
      <c r="K40" s="149">
        <v>344.14959999999996</v>
      </c>
      <c r="L40" s="149">
        <f t="shared" si="20"/>
        <v>-246444.94053999998</v>
      </c>
      <c r="M40" s="209">
        <f t="shared" si="7"/>
        <v>1.394508970411815E-3</v>
      </c>
      <c r="N40" s="149"/>
      <c r="O40" s="149">
        <f>C40+J40</f>
        <v>248519.09013999999</v>
      </c>
      <c r="P40" s="149">
        <f>E40+K40</f>
        <v>344.14959999999996</v>
      </c>
      <c r="Q40" s="149">
        <f>P40-O40</f>
        <v>-248174.94053999998</v>
      </c>
      <c r="R40" s="209">
        <f t="shared" si="9"/>
        <v>1.384801464572109E-3</v>
      </c>
      <c r="S40" s="54"/>
      <c r="T40" s="211"/>
    </row>
    <row r="41" spans="1:20" s="81" customFormat="1" ht="30.75" customHeight="1" x14ac:dyDescent="0.35">
      <c r="A41" s="78" t="s">
        <v>128</v>
      </c>
      <c r="B41" s="125" t="s">
        <v>144</v>
      </c>
      <c r="C41" s="146">
        <f>C42+C43+C44+C45+C46+C47</f>
        <v>455720.13339999993</v>
      </c>
      <c r="D41" s="146">
        <f>D42+D43+D44+D45+D46+D47</f>
        <v>72337.891000000003</v>
      </c>
      <c r="E41" s="146">
        <f>E42+E43+E44+E45+E46+E47</f>
        <v>24307.577009999997</v>
      </c>
      <c r="F41" s="146">
        <f t="shared" si="10"/>
        <v>-48030.31399000001</v>
      </c>
      <c r="G41" s="171">
        <f t="shared" si="5"/>
        <v>0.33602827887254821</v>
      </c>
      <c r="H41" s="146">
        <f t="shared" si="21"/>
        <v>-431412.55638999993</v>
      </c>
      <c r="I41" s="171">
        <f t="shared" si="6"/>
        <v>5.3338826241114239E-2</v>
      </c>
      <c r="J41" s="147">
        <f>J42+J43+J44+J45+J46+J47</f>
        <v>15520.62285</v>
      </c>
      <c r="K41" s="147">
        <f>K42+K43+K44+K45+K46+K47</f>
        <v>2109.22219</v>
      </c>
      <c r="L41" s="147">
        <f t="shared" si="20"/>
        <v>-13411.400659999999</v>
      </c>
      <c r="M41" s="171">
        <f t="shared" si="7"/>
        <v>0.13589803775175169</v>
      </c>
      <c r="N41" s="146"/>
      <c r="O41" s="146">
        <f t="shared" si="18"/>
        <v>471240.75624999992</v>
      </c>
      <c r="P41" s="146">
        <f t="shared" si="19"/>
        <v>26416.799199999998</v>
      </c>
      <c r="Q41" s="146">
        <f t="shared" si="8"/>
        <v>-444823.95704999991</v>
      </c>
      <c r="R41" s="171">
        <f t="shared" si="9"/>
        <v>5.6057967927514128E-2</v>
      </c>
      <c r="S41" s="79"/>
      <c r="T41" s="80"/>
    </row>
    <row r="42" spans="1:20" s="212" customFormat="1" ht="40.5" customHeight="1" x14ac:dyDescent="0.4">
      <c r="A42" s="214" t="s">
        <v>129</v>
      </c>
      <c r="B42" s="126" t="s">
        <v>145</v>
      </c>
      <c r="C42" s="168">
        <v>90270.077999999994</v>
      </c>
      <c r="D42" s="168">
        <v>20680.788</v>
      </c>
      <c r="E42" s="168">
        <v>15036.90784</v>
      </c>
      <c r="F42" s="168">
        <f t="shared" si="10"/>
        <v>-5643.8801600000006</v>
      </c>
      <c r="G42" s="209">
        <f t="shared" si="5"/>
        <v>0.72709549752166114</v>
      </c>
      <c r="H42" s="168">
        <f t="shared" si="21"/>
        <v>-75233.170159999994</v>
      </c>
      <c r="I42" s="209">
        <f t="shared" si="6"/>
        <v>0.16657687877482505</v>
      </c>
      <c r="J42" s="149">
        <v>432.84541999999999</v>
      </c>
      <c r="K42" s="149">
        <v>0</v>
      </c>
      <c r="L42" s="149">
        <f t="shared" ref="L42:L47" si="22">K42-J42</f>
        <v>-432.84541999999999</v>
      </c>
      <c r="M42" s="209">
        <f t="shared" si="7"/>
        <v>0</v>
      </c>
      <c r="N42" s="168"/>
      <c r="O42" s="168">
        <f t="shared" si="18"/>
        <v>90702.923419999992</v>
      </c>
      <c r="P42" s="168">
        <f t="shared" si="19"/>
        <v>15036.90784</v>
      </c>
      <c r="Q42" s="168">
        <f t="shared" si="8"/>
        <v>-75666.015579999992</v>
      </c>
      <c r="R42" s="209">
        <f t="shared" si="9"/>
        <v>0.16578195358016831</v>
      </c>
      <c r="S42" s="54"/>
      <c r="T42" s="211"/>
    </row>
    <row r="43" spans="1:20" s="212" customFormat="1" ht="33" customHeight="1" x14ac:dyDescent="0.4">
      <c r="A43" s="214" t="s">
        <v>146</v>
      </c>
      <c r="B43" s="126" t="s">
        <v>150</v>
      </c>
      <c r="C43" s="168">
        <v>251058.05</v>
      </c>
      <c r="D43" s="168">
        <v>36732.703999999998</v>
      </c>
      <c r="E43" s="168">
        <v>8672.5643</v>
      </c>
      <c r="F43" s="168">
        <f t="shared" si="10"/>
        <v>-28060.1397</v>
      </c>
      <c r="G43" s="209">
        <f t="shared" si="5"/>
        <v>0.2360992618457928</v>
      </c>
      <c r="H43" s="168">
        <f t="shared" si="21"/>
        <v>-242385.48569999999</v>
      </c>
      <c r="I43" s="209">
        <f t="shared" si="6"/>
        <v>3.4544059829987525E-2</v>
      </c>
      <c r="J43" s="149">
        <v>2587.5285099999996</v>
      </c>
      <c r="K43" s="149">
        <v>2087.2261899999999</v>
      </c>
      <c r="L43" s="149">
        <f t="shared" si="22"/>
        <v>-500.30231999999978</v>
      </c>
      <c r="M43" s="209">
        <f t="shared" si="7"/>
        <v>0.80664857679191337</v>
      </c>
      <c r="N43" s="168"/>
      <c r="O43" s="168">
        <f t="shared" si="18"/>
        <v>253645.57850999999</v>
      </c>
      <c r="P43" s="168">
        <f t="shared" si="19"/>
        <v>10759.790489999999</v>
      </c>
      <c r="Q43" s="168">
        <f>P43-O43</f>
        <v>-242885.78801999998</v>
      </c>
      <c r="R43" s="209">
        <f t="shared" si="9"/>
        <v>4.2420571859389987E-2</v>
      </c>
      <c r="S43" s="54"/>
      <c r="T43" s="211"/>
    </row>
    <row r="44" spans="1:20" s="212" customFormat="1" ht="44.25" customHeight="1" x14ac:dyDescent="0.4">
      <c r="A44" s="214" t="s">
        <v>147</v>
      </c>
      <c r="B44" s="126" t="s">
        <v>151</v>
      </c>
      <c r="C44" s="168">
        <v>3889</v>
      </c>
      <c r="D44" s="168">
        <v>295.89999999999998</v>
      </c>
      <c r="E44" s="168">
        <v>91.713030000000003</v>
      </c>
      <c r="F44" s="168">
        <f t="shared" si="10"/>
        <v>-204.18696999999997</v>
      </c>
      <c r="G44" s="209">
        <f t="shared" si="5"/>
        <v>0.30994602906387297</v>
      </c>
      <c r="H44" s="168">
        <f t="shared" si="21"/>
        <v>-3797.2869700000001</v>
      </c>
      <c r="I44" s="209">
        <f t="shared" si="6"/>
        <v>2.3582676780663409E-2</v>
      </c>
      <c r="J44" s="149">
        <v>12500.24892</v>
      </c>
      <c r="K44" s="149">
        <v>21.995999999999999</v>
      </c>
      <c r="L44" s="149">
        <f t="shared" si="22"/>
        <v>-12478.252920000001</v>
      </c>
      <c r="M44" s="209">
        <f t="shared" si="7"/>
        <v>1.7596449591341418E-3</v>
      </c>
      <c r="N44" s="168"/>
      <c r="O44" s="168">
        <f t="shared" si="18"/>
        <v>16389.248919999998</v>
      </c>
      <c r="P44" s="168">
        <f t="shared" si="19"/>
        <v>113.70903</v>
      </c>
      <c r="Q44" s="168">
        <f>P44-O44</f>
        <v>-16275.539889999998</v>
      </c>
      <c r="R44" s="209">
        <f t="shared" si="9"/>
        <v>6.9380256871466204E-3</v>
      </c>
      <c r="S44" s="54"/>
      <c r="T44" s="211"/>
    </row>
    <row r="45" spans="1:20" s="212" customFormat="1" ht="24.75" customHeight="1" x14ac:dyDescent="0.4">
      <c r="A45" s="214" t="s">
        <v>148</v>
      </c>
      <c r="B45" s="126" t="s">
        <v>65</v>
      </c>
      <c r="C45" s="168">
        <v>5288.66</v>
      </c>
      <c r="D45" s="168">
        <v>878.80000000000007</v>
      </c>
      <c r="E45" s="168">
        <v>506.39184</v>
      </c>
      <c r="F45" s="168">
        <f t="shared" si="10"/>
        <v>-372.40816000000007</v>
      </c>
      <c r="G45" s="209">
        <f t="shared" si="5"/>
        <v>0.57623104233045053</v>
      </c>
      <c r="H45" s="168">
        <f t="shared" ref="H45:H83" si="23">E45-C45</f>
        <v>-4782.2681599999996</v>
      </c>
      <c r="I45" s="209">
        <f t="shared" si="6"/>
        <v>9.5750500126686164E-2</v>
      </c>
      <c r="J45" s="149"/>
      <c r="K45" s="149"/>
      <c r="L45" s="149">
        <f t="shared" si="22"/>
        <v>0</v>
      </c>
      <c r="M45" s="209" t="str">
        <f t="shared" si="7"/>
        <v/>
      </c>
      <c r="N45" s="168"/>
      <c r="O45" s="168">
        <f t="shared" si="18"/>
        <v>5288.66</v>
      </c>
      <c r="P45" s="168">
        <f t="shared" si="19"/>
        <v>506.39184</v>
      </c>
      <c r="Q45" s="168">
        <f>P45-O45</f>
        <v>-4782.2681599999996</v>
      </c>
      <c r="R45" s="209">
        <f t="shared" si="9"/>
        <v>9.5750500126686164E-2</v>
      </c>
      <c r="S45" s="54"/>
      <c r="T45" s="211"/>
    </row>
    <row r="46" spans="1:20" s="212" customFormat="1" ht="25.5" hidden="1" customHeight="1" x14ac:dyDescent="0.4">
      <c r="A46" s="214" t="s">
        <v>180</v>
      </c>
      <c r="B46" s="126" t="s">
        <v>181</v>
      </c>
      <c r="C46" s="168">
        <v>0</v>
      </c>
      <c r="D46" s="168">
        <v>0</v>
      </c>
      <c r="E46" s="168">
        <v>0</v>
      </c>
      <c r="F46" s="168">
        <f>E46-D46</f>
        <v>0</v>
      </c>
      <c r="G46" s="209" t="str">
        <f t="shared" si="5"/>
        <v/>
      </c>
      <c r="H46" s="168">
        <f t="shared" si="23"/>
        <v>0</v>
      </c>
      <c r="I46" s="209" t="str">
        <f t="shared" si="6"/>
        <v/>
      </c>
      <c r="J46" s="149">
        <v>0</v>
      </c>
      <c r="K46" s="149">
        <v>0</v>
      </c>
      <c r="L46" s="149">
        <f t="shared" si="22"/>
        <v>0</v>
      </c>
      <c r="M46" s="209" t="str">
        <f t="shared" si="7"/>
        <v/>
      </c>
      <c r="N46" s="168"/>
      <c r="O46" s="168">
        <f t="shared" si="18"/>
        <v>0</v>
      </c>
      <c r="P46" s="168">
        <f t="shared" si="19"/>
        <v>0</v>
      </c>
      <c r="Q46" s="168">
        <f>P46-O46</f>
        <v>0</v>
      </c>
      <c r="R46" s="209" t="str">
        <f t="shared" si="9"/>
        <v/>
      </c>
      <c r="S46" s="54"/>
      <c r="T46" s="211"/>
    </row>
    <row r="47" spans="1:20" s="212" customFormat="1" ht="24.75" customHeight="1" x14ac:dyDescent="0.4">
      <c r="A47" s="214" t="s">
        <v>149</v>
      </c>
      <c r="B47" s="126" t="s">
        <v>77</v>
      </c>
      <c r="C47" s="168">
        <v>105214.34540000001</v>
      </c>
      <c r="D47" s="168">
        <v>13749.699000000001</v>
      </c>
      <c r="E47" s="168">
        <v>0</v>
      </c>
      <c r="F47" s="168">
        <f>E47-D47</f>
        <v>-13749.699000000001</v>
      </c>
      <c r="G47" s="209">
        <f t="shared" si="5"/>
        <v>0</v>
      </c>
      <c r="H47" s="168">
        <f t="shared" si="23"/>
        <v>-105214.34540000001</v>
      </c>
      <c r="I47" s="209">
        <f t="shared" si="6"/>
        <v>0</v>
      </c>
      <c r="J47" s="149">
        <v>0</v>
      </c>
      <c r="K47" s="149">
        <v>0</v>
      </c>
      <c r="L47" s="149">
        <f t="shared" si="22"/>
        <v>0</v>
      </c>
      <c r="M47" s="209" t="str">
        <f t="shared" si="7"/>
        <v/>
      </c>
      <c r="N47" s="168"/>
      <c r="O47" s="168">
        <f t="shared" si="18"/>
        <v>105214.34540000001</v>
      </c>
      <c r="P47" s="168">
        <f t="shared" si="19"/>
        <v>0</v>
      </c>
      <c r="Q47" s="168">
        <f>P47-O47</f>
        <v>-105214.34540000001</v>
      </c>
      <c r="R47" s="209">
        <f t="shared" si="9"/>
        <v>0</v>
      </c>
      <c r="S47" s="211"/>
      <c r="T47" s="211"/>
    </row>
    <row r="48" spans="1:20" s="12" customFormat="1" ht="20.25" customHeight="1" x14ac:dyDescent="0.3">
      <c r="A48" s="68" t="s">
        <v>26</v>
      </c>
      <c r="B48" s="127" t="s">
        <v>27</v>
      </c>
      <c r="C48" s="150">
        <f>C6+C10+C11+C12+C30+C31+C32+C33+C41</f>
        <v>13597800.005519997</v>
      </c>
      <c r="D48" s="150">
        <f>D6+D10+D11+D12+D30+D31+D32+D33+D41</f>
        <v>2647831.3531200006</v>
      </c>
      <c r="E48" s="150">
        <f>E6+E10+E11+E12+E30+E31+E32+E33+E41</f>
        <v>1955461.5144100003</v>
      </c>
      <c r="F48" s="150">
        <f t="shared" si="10"/>
        <v>-692369.83871000027</v>
      </c>
      <c r="G48" s="175">
        <f>IFERROR(E48/D48,"")</f>
        <v>0.73851437407667031</v>
      </c>
      <c r="H48" s="150">
        <f t="shared" si="23"/>
        <v>-11642338.491109997</v>
      </c>
      <c r="I48" s="175">
        <f>IFERROR(E48/C48,"")</f>
        <v>0.14380719775376788</v>
      </c>
      <c r="J48" s="150">
        <f>J6+J10+J11+J12+J30+J31+J32+J33+J41</f>
        <v>1284819.0491800001</v>
      </c>
      <c r="K48" s="150">
        <f>K6+K10+K11+K12+K30+K31+K32+K33+K41</f>
        <v>69537.857210000002</v>
      </c>
      <c r="L48" s="150">
        <f>L6+L10+L11+L12+L30+L31+L32+L33+L41</f>
        <v>-1215281.19197</v>
      </c>
      <c r="M48" s="175">
        <f>IFERROR(K48/J48,"")</f>
        <v>5.4122685411911196E-2</v>
      </c>
      <c r="N48" s="150" t="e">
        <f>#REF!+#REF!</f>
        <v>#REF!</v>
      </c>
      <c r="O48" s="150">
        <f t="shared" ref="O48:O88" si="24">C48+J48</f>
        <v>14882619.054699998</v>
      </c>
      <c r="P48" s="150">
        <f t="shared" ref="P48:P65" si="25">E48+K48</f>
        <v>2024999.3716200003</v>
      </c>
      <c r="Q48" s="150">
        <f t="shared" si="8"/>
        <v>-12857619.683079999</v>
      </c>
      <c r="R48" s="175">
        <f>IFERROR(P48/O48,"")</f>
        <v>0.13606471845965151</v>
      </c>
      <c r="S48" s="26"/>
      <c r="T48" s="27"/>
    </row>
    <row r="49" spans="1:20" s="53" customFormat="1" ht="24" customHeight="1" x14ac:dyDescent="0.4">
      <c r="A49" s="69" t="s">
        <v>165</v>
      </c>
      <c r="B49" s="121" t="s">
        <v>133</v>
      </c>
      <c r="C49" s="149">
        <v>75522.8</v>
      </c>
      <c r="D49" s="149">
        <v>12587.2</v>
      </c>
      <c r="E49" s="149">
        <v>12587.2</v>
      </c>
      <c r="F49" s="149">
        <f t="shared" si="10"/>
        <v>0</v>
      </c>
      <c r="G49" s="274">
        <f>IFERROR(E49/D49,"")</f>
        <v>1</v>
      </c>
      <c r="H49" s="149">
        <f t="shared" si="23"/>
        <v>-62935.600000000006</v>
      </c>
      <c r="I49" s="274">
        <f>IFERROR(E49/C49,"")</f>
        <v>0.16666754940229972</v>
      </c>
      <c r="J49" s="263">
        <v>0</v>
      </c>
      <c r="K49" s="263">
        <v>0</v>
      </c>
      <c r="L49" s="149">
        <f>K49-J49</f>
        <v>0</v>
      </c>
      <c r="M49" s="197" t="str">
        <f>IFERROR(K49/J49,"")</f>
        <v/>
      </c>
      <c r="N49" s="149" t="e">
        <f>#REF!+#REF!</f>
        <v>#REF!</v>
      </c>
      <c r="O49" s="149">
        <f>C49+J49</f>
        <v>75522.8</v>
      </c>
      <c r="P49" s="149">
        <f>E49+K49</f>
        <v>12587.2</v>
      </c>
      <c r="Q49" s="149">
        <f t="shared" si="8"/>
        <v>-62935.600000000006</v>
      </c>
      <c r="R49" s="274">
        <f>IFERROR(P49/O49,"")</f>
        <v>0.16666754940229972</v>
      </c>
      <c r="S49" s="52"/>
      <c r="T49" s="52"/>
    </row>
    <row r="50" spans="1:20" s="53" customFormat="1" ht="90.75" customHeight="1" x14ac:dyDescent="0.4">
      <c r="A50" s="69" t="s">
        <v>166</v>
      </c>
      <c r="B50" s="121" t="s">
        <v>167</v>
      </c>
      <c r="C50" s="149">
        <v>147921.9</v>
      </c>
      <c r="D50" s="149">
        <v>104428.90000000001</v>
      </c>
      <c r="E50" s="149">
        <v>39019.949999999997</v>
      </c>
      <c r="F50" s="149">
        <f t="shared" si="10"/>
        <v>-65408.950000000012</v>
      </c>
      <c r="G50" s="275">
        <f>IFERROR(E50/D50,"")</f>
        <v>0.37365087633787192</v>
      </c>
      <c r="H50" s="149">
        <f t="shared" si="23"/>
        <v>-108901.95</v>
      </c>
      <c r="I50" s="275">
        <f>IFERROR(E50/C50,"")</f>
        <v>0.26378751219393476</v>
      </c>
      <c r="J50" s="264">
        <v>1100</v>
      </c>
      <c r="K50" s="263">
        <v>0</v>
      </c>
      <c r="L50" s="149">
        <f>K50-J50</f>
        <v>-1100</v>
      </c>
      <c r="M50" s="199">
        <f>IFERROR(K50/J50,"")</f>
        <v>0</v>
      </c>
      <c r="N50" s="149"/>
      <c r="O50" s="149">
        <f>C50+J50</f>
        <v>149021.9</v>
      </c>
      <c r="P50" s="149">
        <f>E50+K50</f>
        <v>39019.949999999997</v>
      </c>
      <c r="Q50" s="149">
        <f t="shared" si="8"/>
        <v>-110001.95</v>
      </c>
      <c r="R50" s="275">
        <f>IFERROR(P50/O50,"")</f>
        <v>0.26184037379740827</v>
      </c>
      <c r="S50" s="52"/>
      <c r="T50" s="52"/>
    </row>
    <row r="51" spans="1:20" s="12" customFormat="1" ht="21" customHeight="1" x14ac:dyDescent="0.35">
      <c r="A51" s="70" t="s">
        <v>28</v>
      </c>
      <c r="B51" s="128" t="s">
        <v>134</v>
      </c>
      <c r="C51" s="151">
        <f>C48+C49+C50</f>
        <v>13821244.705519998</v>
      </c>
      <c r="D51" s="151">
        <f>D48+D49+D50</f>
        <v>2764847.4531200007</v>
      </c>
      <c r="E51" s="151">
        <f>E48+E49+E50</f>
        <v>2007068.6644100002</v>
      </c>
      <c r="F51" s="151">
        <f t="shared" si="10"/>
        <v>-757778.78871000046</v>
      </c>
      <c r="G51" s="176">
        <f>IFERROR(E51/D51,"")</f>
        <v>0.72592383429513163</v>
      </c>
      <c r="H51" s="151">
        <f t="shared" si="23"/>
        <v>-11814176.041109998</v>
      </c>
      <c r="I51" s="176">
        <f>IFERROR(E51/C51,"")</f>
        <v>0.14521620209852784</v>
      </c>
      <c r="J51" s="151">
        <f>J48+J49+J50</f>
        <v>1285919.0491800001</v>
      </c>
      <c r="K51" s="151">
        <f>K48+K49+K50</f>
        <v>69537.857210000002</v>
      </c>
      <c r="L51" s="151">
        <f>L48+L49+L50</f>
        <v>-1216381.19197</v>
      </c>
      <c r="M51" s="176">
        <f>IFERROR(K51/J51,"")</f>
        <v>5.4076387821101676E-2</v>
      </c>
      <c r="N51" s="151" t="e">
        <f>#REF!+#REF!</f>
        <v>#REF!</v>
      </c>
      <c r="O51" s="151">
        <f t="shared" si="24"/>
        <v>15107163.754699998</v>
      </c>
      <c r="P51" s="151">
        <f t="shared" si="25"/>
        <v>2076606.5216200002</v>
      </c>
      <c r="Q51" s="151">
        <f t="shared" si="8"/>
        <v>-13030557.233079998</v>
      </c>
      <c r="R51" s="176">
        <f>IFERROR(P51/O51,"")</f>
        <v>0.1374583975747232</v>
      </c>
    </row>
    <row r="52" spans="1:20" s="12" customFormat="1" ht="37.5" hidden="1" customHeight="1" x14ac:dyDescent="0.35">
      <c r="A52" s="71" t="s">
        <v>29</v>
      </c>
      <c r="B52" s="129" t="s">
        <v>30</v>
      </c>
      <c r="C52" s="152"/>
      <c r="D52" s="269"/>
      <c r="E52" s="269"/>
      <c r="F52" s="153">
        <f t="shared" si="10"/>
        <v>0</v>
      </c>
      <c r="G52" s="176" t="str">
        <f t="shared" ref="G52:G88" si="26">IFERROR(E52/D52,"")</f>
        <v/>
      </c>
      <c r="H52" s="153">
        <f t="shared" si="23"/>
        <v>0</v>
      </c>
      <c r="I52" s="176" t="str">
        <f t="shared" ref="I52:I88" si="27">IFERROR(E52/C52,"")</f>
        <v/>
      </c>
      <c r="J52" s="190"/>
      <c r="K52" s="190"/>
      <c r="L52" s="190" t="e">
        <f>K52-#REF!</f>
        <v>#REF!</v>
      </c>
      <c r="M52" s="176" t="str">
        <f t="shared" ref="M52:M88" si="28">IFERROR(K52/J52,"")</f>
        <v/>
      </c>
      <c r="N52" s="154"/>
      <c r="O52" s="153">
        <f t="shared" si="24"/>
        <v>0</v>
      </c>
      <c r="P52" s="153">
        <f t="shared" si="25"/>
        <v>0</v>
      </c>
      <c r="Q52" s="153">
        <f t="shared" si="8"/>
        <v>0</v>
      </c>
      <c r="R52" s="176" t="str">
        <f t="shared" ref="R52:R88" si="29">IFERROR(P52/O52,"")</f>
        <v/>
      </c>
    </row>
    <row r="53" spans="1:20" ht="20.25" hidden="1" customHeight="1" x14ac:dyDescent="0.4">
      <c r="A53" s="72"/>
      <c r="B53" s="130" t="s">
        <v>31</v>
      </c>
      <c r="C53" s="270"/>
      <c r="D53" s="270"/>
      <c r="E53" s="270"/>
      <c r="F53" s="155">
        <f t="shared" si="10"/>
        <v>0</v>
      </c>
      <c r="G53" s="176" t="str">
        <f t="shared" si="26"/>
        <v/>
      </c>
      <c r="H53" s="155">
        <f t="shared" si="23"/>
        <v>0</v>
      </c>
      <c r="I53" s="176" t="str">
        <f t="shared" si="27"/>
        <v/>
      </c>
      <c r="J53" s="183"/>
      <c r="K53" s="183"/>
      <c r="L53" s="183" t="e">
        <f>K53-#REF!</f>
        <v>#REF!</v>
      </c>
      <c r="M53" s="176" t="str">
        <f t="shared" si="28"/>
        <v/>
      </c>
      <c r="N53" s="156"/>
      <c r="O53" s="155">
        <f t="shared" si="24"/>
        <v>0</v>
      </c>
      <c r="P53" s="155">
        <f t="shared" si="25"/>
        <v>0</v>
      </c>
      <c r="Q53" s="155">
        <f t="shared" si="8"/>
        <v>0</v>
      </c>
      <c r="R53" s="176" t="str">
        <f t="shared" si="29"/>
        <v/>
      </c>
      <c r="S53" s="5"/>
      <c r="T53" s="5"/>
    </row>
    <row r="54" spans="1:20" ht="60.75" hidden="1" customHeight="1" x14ac:dyDescent="0.4">
      <c r="A54" s="73">
        <v>406</v>
      </c>
      <c r="B54" s="131" t="s">
        <v>32</v>
      </c>
      <c r="C54" s="270"/>
      <c r="D54" s="270"/>
      <c r="E54" s="270"/>
      <c r="F54" s="155">
        <f t="shared" si="10"/>
        <v>0</v>
      </c>
      <c r="G54" s="176" t="str">
        <f t="shared" si="26"/>
        <v/>
      </c>
      <c r="H54" s="155">
        <f t="shared" si="23"/>
        <v>0</v>
      </c>
      <c r="I54" s="176" t="str">
        <f t="shared" si="27"/>
        <v/>
      </c>
      <c r="J54" s="183"/>
      <c r="K54" s="183"/>
      <c r="L54" s="183" t="e">
        <f>K54-#REF!</f>
        <v>#REF!</v>
      </c>
      <c r="M54" s="176" t="str">
        <f t="shared" si="28"/>
        <v/>
      </c>
      <c r="N54" s="156"/>
      <c r="O54" s="155">
        <f t="shared" si="24"/>
        <v>0</v>
      </c>
      <c r="P54" s="155">
        <f t="shared" si="25"/>
        <v>0</v>
      </c>
      <c r="Q54" s="155">
        <f t="shared" si="8"/>
        <v>0</v>
      </c>
      <c r="R54" s="176" t="str">
        <f t="shared" si="29"/>
        <v/>
      </c>
      <c r="S54" s="5"/>
      <c r="T54" s="5"/>
    </row>
    <row r="55" spans="1:20" ht="20.25" hidden="1" customHeight="1" x14ac:dyDescent="0.4">
      <c r="A55" s="73">
        <v>406.1</v>
      </c>
      <c r="B55" s="132" t="s">
        <v>33</v>
      </c>
      <c r="C55" s="271"/>
      <c r="D55" s="271"/>
      <c r="E55" s="271"/>
      <c r="F55" s="157">
        <f t="shared" si="10"/>
        <v>0</v>
      </c>
      <c r="G55" s="176" t="str">
        <f t="shared" si="26"/>
        <v/>
      </c>
      <c r="H55" s="157">
        <f t="shared" si="23"/>
        <v>0</v>
      </c>
      <c r="I55" s="176" t="str">
        <f t="shared" si="27"/>
        <v/>
      </c>
      <c r="J55" s="188"/>
      <c r="K55" s="188"/>
      <c r="L55" s="188" t="e">
        <f>K55-#REF!</f>
        <v>#REF!</v>
      </c>
      <c r="M55" s="176" t="str">
        <f t="shared" si="28"/>
        <v/>
      </c>
      <c r="N55" s="156"/>
      <c r="O55" s="157">
        <f t="shared" si="24"/>
        <v>0</v>
      </c>
      <c r="P55" s="157">
        <f t="shared" si="25"/>
        <v>0</v>
      </c>
      <c r="Q55" s="157">
        <f t="shared" si="8"/>
        <v>0</v>
      </c>
      <c r="R55" s="176" t="str">
        <f t="shared" si="29"/>
        <v/>
      </c>
      <c r="S55" s="5"/>
      <c r="T55" s="5"/>
    </row>
    <row r="56" spans="1:20" ht="20.25" hidden="1" customHeight="1" x14ac:dyDescent="0.4">
      <c r="A56" s="73">
        <v>406.2</v>
      </c>
      <c r="B56" s="132" t="s">
        <v>34</v>
      </c>
      <c r="C56" s="271"/>
      <c r="D56" s="271"/>
      <c r="E56" s="271"/>
      <c r="F56" s="157">
        <f t="shared" si="10"/>
        <v>0</v>
      </c>
      <c r="G56" s="176" t="str">
        <f t="shared" si="26"/>
        <v/>
      </c>
      <c r="H56" s="157">
        <f t="shared" si="23"/>
        <v>0</v>
      </c>
      <c r="I56" s="176" t="str">
        <f t="shared" si="27"/>
        <v/>
      </c>
      <c r="J56" s="188"/>
      <c r="K56" s="188"/>
      <c r="L56" s="188" t="e">
        <f>K56-#REF!</f>
        <v>#REF!</v>
      </c>
      <c r="M56" s="176" t="str">
        <f t="shared" si="28"/>
        <v/>
      </c>
      <c r="N56" s="156"/>
      <c r="O56" s="157">
        <f t="shared" si="24"/>
        <v>0</v>
      </c>
      <c r="P56" s="157">
        <f t="shared" si="25"/>
        <v>0</v>
      </c>
      <c r="Q56" s="157">
        <f t="shared" si="8"/>
        <v>0</v>
      </c>
      <c r="R56" s="176" t="str">
        <f t="shared" si="29"/>
        <v/>
      </c>
      <c r="S56" s="5"/>
      <c r="T56" s="5"/>
    </row>
    <row r="57" spans="1:20" ht="60.75" hidden="1" customHeight="1" x14ac:dyDescent="0.4">
      <c r="A57" s="73">
        <v>201</v>
      </c>
      <c r="B57" s="131" t="s">
        <v>35</v>
      </c>
      <c r="C57" s="270"/>
      <c r="D57" s="270"/>
      <c r="E57" s="270"/>
      <c r="F57" s="155">
        <f t="shared" si="10"/>
        <v>0</v>
      </c>
      <c r="G57" s="176" t="str">
        <f t="shared" si="26"/>
        <v/>
      </c>
      <c r="H57" s="155">
        <f t="shared" si="23"/>
        <v>0</v>
      </c>
      <c r="I57" s="176" t="str">
        <f t="shared" si="27"/>
        <v/>
      </c>
      <c r="J57" s="183"/>
      <c r="K57" s="183"/>
      <c r="L57" s="183" t="e">
        <f>K57-#REF!</f>
        <v>#REF!</v>
      </c>
      <c r="M57" s="176" t="str">
        <f t="shared" si="28"/>
        <v/>
      </c>
      <c r="N57" s="156"/>
      <c r="O57" s="155">
        <f t="shared" si="24"/>
        <v>0</v>
      </c>
      <c r="P57" s="155">
        <f t="shared" si="25"/>
        <v>0</v>
      </c>
      <c r="Q57" s="155">
        <f t="shared" si="8"/>
        <v>0</v>
      </c>
      <c r="R57" s="176" t="str">
        <f t="shared" si="29"/>
        <v/>
      </c>
      <c r="S57" s="5"/>
      <c r="T57" s="5"/>
    </row>
    <row r="58" spans="1:20" ht="20.25" hidden="1" customHeight="1" x14ac:dyDescent="0.4">
      <c r="A58" s="72">
        <v>201.01</v>
      </c>
      <c r="B58" s="133" t="s">
        <v>36</v>
      </c>
      <c r="C58" s="270"/>
      <c r="D58" s="270"/>
      <c r="E58" s="270"/>
      <c r="F58" s="155">
        <f t="shared" si="10"/>
        <v>0</v>
      </c>
      <c r="G58" s="176" t="str">
        <f t="shared" si="26"/>
        <v/>
      </c>
      <c r="H58" s="155">
        <f t="shared" si="23"/>
        <v>0</v>
      </c>
      <c r="I58" s="176" t="str">
        <f t="shared" si="27"/>
        <v/>
      </c>
      <c r="J58" s="183"/>
      <c r="K58" s="183"/>
      <c r="L58" s="183" t="e">
        <f>K58-#REF!</f>
        <v>#REF!</v>
      </c>
      <c r="M58" s="176" t="str">
        <f t="shared" si="28"/>
        <v/>
      </c>
      <c r="N58" s="156"/>
      <c r="O58" s="155">
        <f t="shared" si="24"/>
        <v>0</v>
      </c>
      <c r="P58" s="155">
        <f t="shared" si="25"/>
        <v>0</v>
      </c>
      <c r="Q58" s="155">
        <f t="shared" si="8"/>
        <v>0</v>
      </c>
      <c r="R58" s="176" t="str">
        <f t="shared" si="29"/>
        <v/>
      </c>
      <c r="S58" s="5"/>
      <c r="T58" s="5"/>
    </row>
    <row r="59" spans="1:20" ht="15" hidden="1" customHeight="1" x14ac:dyDescent="0.4">
      <c r="A59" s="72">
        <v>201.011</v>
      </c>
      <c r="B59" s="134" t="s">
        <v>37</v>
      </c>
      <c r="C59" s="271"/>
      <c r="D59" s="271"/>
      <c r="E59" s="271"/>
      <c r="F59" s="157">
        <f t="shared" si="10"/>
        <v>0</v>
      </c>
      <c r="G59" s="176" t="str">
        <f t="shared" si="26"/>
        <v/>
      </c>
      <c r="H59" s="157">
        <f t="shared" si="23"/>
        <v>0</v>
      </c>
      <c r="I59" s="176" t="str">
        <f t="shared" si="27"/>
        <v/>
      </c>
      <c r="J59" s="188"/>
      <c r="K59" s="188"/>
      <c r="L59" s="188" t="e">
        <f>K59-#REF!</f>
        <v>#REF!</v>
      </c>
      <c r="M59" s="176" t="str">
        <f t="shared" si="28"/>
        <v/>
      </c>
      <c r="N59" s="156"/>
      <c r="O59" s="157">
        <f t="shared" si="24"/>
        <v>0</v>
      </c>
      <c r="P59" s="157">
        <f t="shared" si="25"/>
        <v>0</v>
      </c>
      <c r="Q59" s="157">
        <f t="shared" si="8"/>
        <v>0</v>
      </c>
      <c r="R59" s="176" t="str">
        <f t="shared" si="29"/>
        <v/>
      </c>
      <c r="S59" s="5"/>
      <c r="T59" s="5"/>
    </row>
    <row r="60" spans="1:20" ht="20.25" hidden="1" customHeight="1" x14ac:dyDescent="0.4">
      <c r="A60" s="72">
        <v>201.012</v>
      </c>
      <c r="B60" s="134" t="s">
        <v>38</v>
      </c>
      <c r="C60" s="271"/>
      <c r="D60" s="271"/>
      <c r="E60" s="271"/>
      <c r="F60" s="157">
        <f t="shared" si="10"/>
        <v>0</v>
      </c>
      <c r="G60" s="176" t="str">
        <f t="shared" si="26"/>
        <v/>
      </c>
      <c r="H60" s="157">
        <f t="shared" si="23"/>
        <v>0</v>
      </c>
      <c r="I60" s="176" t="str">
        <f t="shared" si="27"/>
        <v/>
      </c>
      <c r="J60" s="188"/>
      <c r="K60" s="188"/>
      <c r="L60" s="188" t="e">
        <f>K60-#REF!</f>
        <v>#REF!</v>
      </c>
      <c r="M60" s="176" t="str">
        <f t="shared" si="28"/>
        <v/>
      </c>
      <c r="N60" s="156"/>
      <c r="O60" s="157">
        <f t="shared" si="24"/>
        <v>0</v>
      </c>
      <c r="P60" s="157">
        <f t="shared" si="25"/>
        <v>0</v>
      </c>
      <c r="Q60" s="157">
        <f t="shared" si="8"/>
        <v>0</v>
      </c>
      <c r="R60" s="176" t="str">
        <f t="shared" si="29"/>
        <v/>
      </c>
      <c r="S60" s="5"/>
      <c r="T60" s="5"/>
    </row>
    <row r="61" spans="1:20" ht="20.25" hidden="1" customHeight="1" x14ac:dyDescent="0.4">
      <c r="A61" s="72">
        <v>201.02</v>
      </c>
      <c r="B61" s="135" t="s">
        <v>39</v>
      </c>
      <c r="C61" s="270"/>
      <c r="D61" s="270"/>
      <c r="E61" s="270"/>
      <c r="F61" s="155">
        <f t="shared" si="10"/>
        <v>0</v>
      </c>
      <c r="G61" s="176" t="str">
        <f t="shared" si="26"/>
        <v/>
      </c>
      <c r="H61" s="155">
        <f t="shared" si="23"/>
        <v>0</v>
      </c>
      <c r="I61" s="176" t="str">
        <f t="shared" si="27"/>
        <v/>
      </c>
      <c r="J61" s="183"/>
      <c r="K61" s="183"/>
      <c r="L61" s="183" t="e">
        <f>K61-#REF!</f>
        <v>#REF!</v>
      </c>
      <c r="M61" s="176" t="str">
        <f t="shared" si="28"/>
        <v/>
      </c>
      <c r="N61" s="156"/>
      <c r="O61" s="155">
        <f t="shared" si="24"/>
        <v>0</v>
      </c>
      <c r="P61" s="155">
        <f t="shared" si="25"/>
        <v>0</v>
      </c>
      <c r="Q61" s="155">
        <f t="shared" si="8"/>
        <v>0</v>
      </c>
      <c r="R61" s="176" t="str">
        <f t="shared" si="29"/>
        <v/>
      </c>
      <c r="S61" s="5"/>
      <c r="T61" s="5"/>
    </row>
    <row r="62" spans="1:20" ht="20.25" hidden="1" customHeight="1" x14ac:dyDescent="0.4">
      <c r="A62" s="72">
        <v>201.02099999999999</v>
      </c>
      <c r="B62" s="134" t="s">
        <v>37</v>
      </c>
      <c r="C62" s="271"/>
      <c r="D62" s="271"/>
      <c r="E62" s="271"/>
      <c r="F62" s="157">
        <f t="shared" si="10"/>
        <v>0</v>
      </c>
      <c r="G62" s="176" t="str">
        <f t="shared" si="26"/>
        <v/>
      </c>
      <c r="H62" s="157">
        <f t="shared" si="23"/>
        <v>0</v>
      </c>
      <c r="I62" s="176" t="str">
        <f t="shared" si="27"/>
        <v/>
      </c>
      <c r="J62" s="188"/>
      <c r="K62" s="188"/>
      <c r="L62" s="188" t="e">
        <f>K62-#REF!</f>
        <v>#REF!</v>
      </c>
      <c r="M62" s="176" t="str">
        <f t="shared" si="28"/>
        <v/>
      </c>
      <c r="N62" s="156"/>
      <c r="O62" s="157">
        <f t="shared" si="24"/>
        <v>0</v>
      </c>
      <c r="P62" s="157">
        <f t="shared" si="25"/>
        <v>0</v>
      </c>
      <c r="Q62" s="157">
        <f t="shared" si="8"/>
        <v>0</v>
      </c>
      <c r="R62" s="176" t="str">
        <f t="shared" si="29"/>
        <v/>
      </c>
      <c r="S62" s="5"/>
      <c r="T62" s="5"/>
    </row>
    <row r="63" spans="1:20" ht="20.25" hidden="1" customHeight="1" x14ac:dyDescent="0.4">
      <c r="A63" s="72">
        <v>201.02199999999999</v>
      </c>
      <c r="B63" s="134" t="s">
        <v>38</v>
      </c>
      <c r="C63" s="271"/>
      <c r="D63" s="271"/>
      <c r="E63" s="271"/>
      <c r="F63" s="157">
        <f t="shared" si="10"/>
        <v>0</v>
      </c>
      <c r="G63" s="176" t="str">
        <f t="shared" si="26"/>
        <v/>
      </c>
      <c r="H63" s="157">
        <f t="shared" si="23"/>
        <v>0</v>
      </c>
      <c r="I63" s="176" t="str">
        <f t="shared" si="27"/>
        <v/>
      </c>
      <c r="J63" s="188"/>
      <c r="K63" s="188"/>
      <c r="L63" s="188" t="e">
        <f>K63-#REF!</f>
        <v>#REF!</v>
      </c>
      <c r="M63" s="176" t="str">
        <f t="shared" si="28"/>
        <v/>
      </c>
      <c r="N63" s="156"/>
      <c r="O63" s="157">
        <f t="shared" si="24"/>
        <v>0</v>
      </c>
      <c r="P63" s="157">
        <f t="shared" si="25"/>
        <v>0</v>
      </c>
      <c r="Q63" s="157">
        <f t="shared" si="8"/>
        <v>0</v>
      </c>
      <c r="R63" s="176" t="str">
        <f t="shared" si="29"/>
        <v/>
      </c>
      <c r="S63" s="5"/>
      <c r="T63" s="5"/>
    </row>
    <row r="64" spans="1:20" ht="40.5" hidden="1" customHeight="1" x14ac:dyDescent="0.4">
      <c r="A64" s="72">
        <v>201.03</v>
      </c>
      <c r="B64" s="135" t="s">
        <v>40</v>
      </c>
      <c r="C64" s="270"/>
      <c r="D64" s="270"/>
      <c r="E64" s="270"/>
      <c r="F64" s="155">
        <f t="shared" si="10"/>
        <v>0</v>
      </c>
      <c r="G64" s="176" t="str">
        <f t="shared" si="26"/>
        <v/>
      </c>
      <c r="H64" s="155">
        <f t="shared" si="23"/>
        <v>0</v>
      </c>
      <c r="I64" s="176" t="str">
        <f t="shared" si="27"/>
        <v/>
      </c>
      <c r="J64" s="183"/>
      <c r="K64" s="183"/>
      <c r="L64" s="183" t="e">
        <f>K64-#REF!</f>
        <v>#REF!</v>
      </c>
      <c r="M64" s="176" t="str">
        <f t="shared" si="28"/>
        <v/>
      </c>
      <c r="N64" s="156"/>
      <c r="O64" s="155">
        <f t="shared" si="24"/>
        <v>0</v>
      </c>
      <c r="P64" s="155">
        <f t="shared" si="25"/>
        <v>0</v>
      </c>
      <c r="Q64" s="155">
        <f t="shared" si="8"/>
        <v>0</v>
      </c>
      <c r="R64" s="176" t="str">
        <f t="shared" si="29"/>
        <v/>
      </c>
      <c r="S64" s="5"/>
      <c r="T64" s="5"/>
    </row>
    <row r="65" spans="1:20" ht="20.25" hidden="1" customHeight="1" x14ac:dyDescent="0.4">
      <c r="A65" s="72">
        <v>201.03100000000001</v>
      </c>
      <c r="B65" s="134" t="s">
        <v>37</v>
      </c>
      <c r="C65" s="271"/>
      <c r="D65" s="271"/>
      <c r="E65" s="271"/>
      <c r="F65" s="157">
        <f t="shared" si="10"/>
        <v>0</v>
      </c>
      <c r="G65" s="176" t="str">
        <f t="shared" si="26"/>
        <v/>
      </c>
      <c r="H65" s="157">
        <f t="shared" si="23"/>
        <v>0</v>
      </c>
      <c r="I65" s="176" t="str">
        <f t="shared" si="27"/>
        <v/>
      </c>
      <c r="J65" s="188"/>
      <c r="K65" s="188"/>
      <c r="L65" s="188" t="e">
        <f>K65-#REF!</f>
        <v>#REF!</v>
      </c>
      <c r="M65" s="176" t="str">
        <f t="shared" si="28"/>
        <v/>
      </c>
      <c r="N65" s="156"/>
      <c r="O65" s="157">
        <f t="shared" si="24"/>
        <v>0</v>
      </c>
      <c r="P65" s="157">
        <f t="shared" si="25"/>
        <v>0</v>
      </c>
      <c r="Q65" s="157">
        <f t="shared" si="8"/>
        <v>0</v>
      </c>
      <c r="R65" s="176" t="str">
        <f t="shared" si="29"/>
        <v/>
      </c>
      <c r="S65" s="5"/>
      <c r="T65" s="5"/>
    </row>
    <row r="66" spans="1:20" ht="20.25" hidden="1" customHeight="1" x14ac:dyDescent="0.4">
      <c r="A66" s="72">
        <v>201.03200000000001</v>
      </c>
      <c r="B66" s="134" t="s">
        <v>38</v>
      </c>
      <c r="C66" s="271"/>
      <c r="D66" s="271"/>
      <c r="E66" s="271"/>
      <c r="F66" s="157">
        <f t="shared" si="10"/>
        <v>0</v>
      </c>
      <c r="G66" s="176" t="str">
        <f t="shared" si="26"/>
        <v/>
      </c>
      <c r="H66" s="157">
        <f t="shared" si="23"/>
        <v>0</v>
      </c>
      <c r="I66" s="176" t="str">
        <f t="shared" si="27"/>
        <v/>
      </c>
      <c r="J66" s="188"/>
      <c r="K66" s="188"/>
      <c r="L66" s="188" t="e">
        <f>K66-#REF!</f>
        <v>#REF!</v>
      </c>
      <c r="M66" s="176" t="str">
        <f t="shared" si="28"/>
        <v/>
      </c>
      <c r="N66" s="156"/>
      <c r="O66" s="157">
        <f t="shared" si="24"/>
        <v>0</v>
      </c>
      <c r="P66" s="157">
        <f t="shared" ref="P66:P88" si="30">E66+K66</f>
        <v>0</v>
      </c>
      <c r="Q66" s="157">
        <f t="shared" ref="Q66:Q88" si="31">P66-O66</f>
        <v>0</v>
      </c>
      <c r="R66" s="176" t="str">
        <f t="shared" si="29"/>
        <v/>
      </c>
      <c r="S66" s="5"/>
      <c r="T66" s="5"/>
    </row>
    <row r="67" spans="1:20" ht="40.5" hidden="1" customHeight="1" x14ac:dyDescent="0.4">
      <c r="A67" s="73">
        <v>202</v>
      </c>
      <c r="B67" s="131" t="s">
        <v>41</v>
      </c>
      <c r="C67" s="270"/>
      <c r="D67" s="270"/>
      <c r="E67" s="270"/>
      <c r="F67" s="155">
        <f t="shared" si="10"/>
        <v>0</v>
      </c>
      <c r="G67" s="176" t="str">
        <f t="shared" si="26"/>
        <v/>
      </c>
      <c r="H67" s="155">
        <f t="shared" si="23"/>
        <v>0</v>
      </c>
      <c r="I67" s="176" t="str">
        <f t="shared" si="27"/>
        <v/>
      </c>
      <c r="J67" s="183"/>
      <c r="K67" s="183"/>
      <c r="L67" s="183" t="e">
        <f>K67-#REF!</f>
        <v>#REF!</v>
      </c>
      <c r="M67" s="176" t="str">
        <f t="shared" si="28"/>
        <v/>
      </c>
      <c r="N67" s="156"/>
      <c r="O67" s="155">
        <f t="shared" si="24"/>
        <v>0</v>
      </c>
      <c r="P67" s="155">
        <f t="shared" si="30"/>
        <v>0</v>
      </c>
      <c r="Q67" s="155">
        <f t="shared" si="31"/>
        <v>0</v>
      </c>
      <c r="R67" s="176" t="str">
        <f t="shared" si="29"/>
        <v/>
      </c>
      <c r="S67" s="5"/>
      <c r="T67" s="5"/>
    </row>
    <row r="68" spans="1:20" ht="40.5" hidden="1" customHeight="1" x14ac:dyDescent="0.4">
      <c r="A68" s="72">
        <v>202.01</v>
      </c>
      <c r="B68" s="135" t="s">
        <v>42</v>
      </c>
      <c r="C68" s="270"/>
      <c r="D68" s="270"/>
      <c r="E68" s="270"/>
      <c r="F68" s="155">
        <f t="shared" si="10"/>
        <v>0</v>
      </c>
      <c r="G68" s="176" t="str">
        <f t="shared" si="26"/>
        <v/>
      </c>
      <c r="H68" s="155">
        <f t="shared" si="23"/>
        <v>0</v>
      </c>
      <c r="I68" s="176" t="str">
        <f t="shared" si="27"/>
        <v/>
      </c>
      <c r="J68" s="183"/>
      <c r="K68" s="183"/>
      <c r="L68" s="183" t="e">
        <f>K68-#REF!</f>
        <v>#REF!</v>
      </c>
      <c r="M68" s="176" t="str">
        <f t="shared" si="28"/>
        <v/>
      </c>
      <c r="N68" s="156"/>
      <c r="O68" s="155">
        <f t="shared" si="24"/>
        <v>0</v>
      </c>
      <c r="P68" s="155">
        <f t="shared" si="30"/>
        <v>0</v>
      </c>
      <c r="Q68" s="155">
        <f t="shared" si="31"/>
        <v>0</v>
      </c>
      <c r="R68" s="176" t="str">
        <f t="shared" si="29"/>
        <v/>
      </c>
      <c r="S68" s="5"/>
      <c r="T68" s="5"/>
    </row>
    <row r="69" spans="1:20" ht="21" hidden="1" x14ac:dyDescent="0.4">
      <c r="A69" s="72">
        <v>202.011</v>
      </c>
      <c r="B69" s="134" t="s">
        <v>37</v>
      </c>
      <c r="C69" s="271"/>
      <c r="D69" s="271"/>
      <c r="E69" s="271"/>
      <c r="F69" s="157">
        <f t="shared" si="10"/>
        <v>0</v>
      </c>
      <c r="G69" s="176" t="str">
        <f t="shared" si="26"/>
        <v/>
      </c>
      <c r="H69" s="157">
        <f t="shared" si="23"/>
        <v>0</v>
      </c>
      <c r="I69" s="176" t="str">
        <f t="shared" si="27"/>
        <v/>
      </c>
      <c r="J69" s="188"/>
      <c r="K69" s="188"/>
      <c r="L69" s="188" t="e">
        <f>K69-#REF!</f>
        <v>#REF!</v>
      </c>
      <c r="M69" s="176" t="str">
        <f t="shared" si="28"/>
        <v/>
      </c>
      <c r="N69" s="156"/>
      <c r="O69" s="157">
        <f t="shared" si="24"/>
        <v>0</v>
      </c>
      <c r="P69" s="157">
        <f t="shared" si="30"/>
        <v>0</v>
      </c>
      <c r="Q69" s="157">
        <f t="shared" si="31"/>
        <v>0</v>
      </c>
      <c r="R69" s="176" t="str">
        <f t="shared" si="29"/>
        <v/>
      </c>
      <c r="S69" s="5"/>
      <c r="T69" s="5"/>
    </row>
    <row r="70" spans="1:20" ht="21" hidden="1" x14ac:dyDescent="0.4">
      <c r="A70" s="72">
        <v>202.012</v>
      </c>
      <c r="B70" s="134" t="s">
        <v>38</v>
      </c>
      <c r="C70" s="271"/>
      <c r="D70" s="271"/>
      <c r="E70" s="271"/>
      <c r="F70" s="157">
        <f t="shared" si="10"/>
        <v>0</v>
      </c>
      <c r="G70" s="176" t="str">
        <f t="shared" si="26"/>
        <v/>
      </c>
      <c r="H70" s="157">
        <f t="shared" si="23"/>
        <v>0</v>
      </c>
      <c r="I70" s="176" t="str">
        <f t="shared" si="27"/>
        <v/>
      </c>
      <c r="J70" s="188"/>
      <c r="K70" s="188"/>
      <c r="L70" s="188" t="e">
        <f>K70-#REF!</f>
        <v>#REF!</v>
      </c>
      <c r="M70" s="176" t="str">
        <f t="shared" si="28"/>
        <v/>
      </c>
      <c r="N70" s="156"/>
      <c r="O70" s="157">
        <f t="shared" si="24"/>
        <v>0</v>
      </c>
      <c r="P70" s="157">
        <f t="shared" si="30"/>
        <v>0</v>
      </c>
      <c r="Q70" s="157">
        <f t="shared" si="31"/>
        <v>0</v>
      </c>
      <c r="R70" s="176" t="str">
        <f t="shared" si="29"/>
        <v/>
      </c>
      <c r="S70" s="5"/>
      <c r="T70" s="5"/>
    </row>
    <row r="71" spans="1:20" ht="19.5" hidden="1" customHeight="1" x14ac:dyDescent="0.4">
      <c r="A71" s="72">
        <v>202.01300000000001</v>
      </c>
      <c r="B71" s="134" t="s">
        <v>43</v>
      </c>
      <c r="C71" s="271"/>
      <c r="D71" s="271"/>
      <c r="E71" s="271"/>
      <c r="F71" s="157">
        <f t="shared" si="10"/>
        <v>0</v>
      </c>
      <c r="G71" s="176" t="str">
        <f t="shared" si="26"/>
        <v/>
      </c>
      <c r="H71" s="157">
        <f t="shared" si="23"/>
        <v>0</v>
      </c>
      <c r="I71" s="176" t="str">
        <f t="shared" si="27"/>
        <v/>
      </c>
      <c r="J71" s="188"/>
      <c r="K71" s="188"/>
      <c r="L71" s="188" t="e">
        <f>K71-#REF!</f>
        <v>#REF!</v>
      </c>
      <c r="M71" s="176" t="str">
        <f t="shared" si="28"/>
        <v/>
      </c>
      <c r="N71" s="156"/>
      <c r="O71" s="157">
        <f t="shared" si="24"/>
        <v>0</v>
      </c>
      <c r="P71" s="157">
        <f t="shared" si="30"/>
        <v>0</v>
      </c>
      <c r="Q71" s="157">
        <f t="shared" si="31"/>
        <v>0</v>
      </c>
      <c r="R71" s="176" t="str">
        <f t="shared" si="29"/>
        <v/>
      </c>
      <c r="S71" s="5"/>
      <c r="T71" s="5"/>
    </row>
    <row r="72" spans="1:20" ht="21" hidden="1" x14ac:dyDescent="0.4">
      <c r="A72" s="72">
        <v>202.01400000000001</v>
      </c>
      <c r="B72" s="134" t="s">
        <v>44</v>
      </c>
      <c r="C72" s="271"/>
      <c r="D72" s="271"/>
      <c r="E72" s="271"/>
      <c r="F72" s="157">
        <f t="shared" si="10"/>
        <v>0</v>
      </c>
      <c r="G72" s="176" t="str">
        <f t="shared" si="26"/>
        <v/>
      </c>
      <c r="H72" s="157">
        <f t="shared" si="23"/>
        <v>0</v>
      </c>
      <c r="I72" s="176" t="str">
        <f t="shared" si="27"/>
        <v/>
      </c>
      <c r="J72" s="188"/>
      <c r="K72" s="188"/>
      <c r="L72" s="188" t="e">
        <f>K72-#REF!</f>
        <v>#REF!</v>
      </c>
      <c r="M72" s="176" t="str">
        <f t="shared" si="28"/>
        <v/>
      </c>
      <c r="N72" s="156"/>
      <c r="O72" s="157">
        <f t="shared" si="24"/>
        <v>0</v>
      </c>
      <c r="P72" s="157">
        <f t="shared" si="30"/>
        <v>0</v>
      </c>
      <c r="Q72" s="157">
        <f t="shared" si="31"/>
        <v>0</v>
      </c>
      <c r="R72" s="176" t="str">
        <f t="shared" si="29"/>
        <v/>
      </c>
      <c r="S72" s="5"/>
      <c r="T72" s="5"/>
    </row>
    <row r="73" spans="1:20" ht="40.799999999999997" hidden="1" x14ac:dyDescent="0.4">
      <c r="A73" s="73">
        <v>203</v>
      </c>
      <c r="B73" s="131" t="s">
        <v>45</v>
      </c>
      <c r="C73" s="270"/>
      <c r="D73" s="270"/>
      <c r="E73" s="270"/>
      <c r="F73" s="155">
        <f t="shared" si="10"/>
        <v>0</v>
      </c>
      <c r="G73" s="176" t="str">
        <f t="shared" si="26"/>
        <v/>
      </c>
      <c r="H73" s="155">
        <f t="shared" si="23"/>
        <v>0</v>
      </c>
      <c r="I73" s="176" t="str">
        <f t="shared" si="27"/>
        <v/>
      </c>
      <c r="J73" s="183"/>
      <c r="K73" s="183"/>
      <c r="L73" s="183" t="e">
        <f>K73-#REF!</f>
        <v>#REF!</v>
      </c>
      <c r="M73" s="176" t="str">
        <f t="shared" si="28"/>
        <v/>
      </c>
      <c r="N73" s="156"/>
      <c r="O73" s="155">
        <f t="shared" si="24"/>
        <v>0</v>
      </c>
      <c r="P73" s="155">
        <f t="shared" si="30"/>
        <v>0</v>
      </c>
      <c r="Q73" s="155">
        <f t="shared" si="31"/>
        <v>0</v>
      </c>
      <c r="R73" s="176" t="str">
        <f t="shared" si="29"/>
        <v/>
      </c>
      <c r="S73" s="5"/>
      <c r="T73" s="5"/>
    </row>
    <row r="74" spans="1:20" ht="15.75" hidden="1" customHeight="1" x14ac:dyDescent="0.4">
      <c r="A74" s="72">
        <v>203.01</v>
      </c>
      <c r="B74" s="135" t="s">
        <v>46</v>
      </c>
      <c r="C74" s="270"/>
      <c r="D74" s="270"/>
      <c r="E74" s="270"/>
      <c r="F74" s="155">
        <f t="shared" si="10"/>
        <v>0</v>
      </c>
      <c r="G74" s="176" t="str">
        <f t="shared" si="26"/>
        <v/>
      </c>
      <c r="H74" s="155">
        <f t="shared" si="23"/>
        <v>0</v>
      </c>
      <c r="I74" s="176" t="str">
        <f t="shared" si="27"/>
        <v/>
      </c>
      <c r="J74" s="183"/>
      <c r="K74" s="183"/>
      <c r="L74" s="183" t="e">
        <f>K74-#REF!</f>
        <v>#REF!</v>
      </c>
      <c r="M74" s="176" t="str">
        <f t="shared" si="28"/>
        <v/>
      </c>
      <c r="N74" s="156"/>
      <c r="O74" s="155">
        <f t="shared" si="24"/>
        <v>0</v>
      </c>
      <c r="P74" s="155">
        <f t="shared" si="30"/>
        <v>0</v>
      </c>
      <c r="Q74" s="155">
        <f t="shared" si="31"/>
        <v>0</v>
      </c>
      <c r="R74" s="176" t="str">
        <f t="shared" si="29"/>
        <v/>
      </c>
      <c r="S74" s="5"/>
      <c r="T74" s="5"/>
    </row>
    <row r="75" spans="1:20" ht="21" hidden="1" x14ac:dyDescent="0.4">
      <c r="A75" s="72">
        <v>203.011</v>
      </c>
      <c r="B75" s="134" t="s">
        <v>47</v>
      </c>
      <c r="C75" s="271"/>
      <c r="D75" s="271"/>
      <c r="E75" s="271"/>
      <c r="F75" s="157">
        <f t="shared" si="10"/>
        <v>0</v>
      </c>
      <c r="G75" s="176" t="str">
        <f t="shared" si="26"/>
        <v/>
      </c>
      <c r="H75" s="157">
        <f t="shared" si="23"/>
        <v>0</v>
      </c>
      <c r="I75" s="176" t="str">
        <f t="shared" si="27"/>
        <v/>
      </c>
      <c r="J75" s="188"/>
      <c r="K75" s="188"/>
      <c r="L75" s="188" t="e">
        <f>K75-#REF!</f>
        <v>#REF!</v>
      </c>
      <c r="M75" s="176" t="str">
        <f t="shared" si="28"/>
        <v/>
      </c>
      <c r="N75" s="156"/>
      <c r="O75" s="157">
        <f t="shared" si="24"/>
        <v>0</v>
      </c>
      <c r="P75" s="157">
        <f t="shared" si="30"/>
        <v>0</v>
      </c>
      <c r="Q75" s="157">
        <f t="shared" si="31"/>
        <v>0</v>
      </c>
      <c r="R75" s="176" t="str">
        <f t="shared" si="29"/>
        <v/>
      </c>
      <c r="S75" s="5"/>
      <c r="T75" s="5"/>
    </row>
    <row r="76" spans="1:20" ht="21" hidden="1" x14ac:dyDescent="0.4">
      <c r="A76" s="72">
        <v>203.012</v>
      </c>
      <c r="B76" s="134" t="s">
        <v>48</v>
      </c>
      <c r="C76" s="271"/>
      <c r="D76" s="271"/>
      <c r="E76" s="271"/>
      <c r="F76" s="157">
        <f t="shared" si="10"/>
        <v>0</v>
      </c>
      <c r="G76" s="176" t="str">
        <f t="shared" si="26"/>
        <v/>
      </c>
      <c r="H76" s="157">
        <f t="shared" si="23"/>
        <v>0</v>
      </c>
      <c r="I76" s="176" t="str">
        <f t="shared" si="27"/>
        <v/>
      </c>
      <c r="J76" s="188"/>
      <c r="K76" s="188"/>
      <c r="L76" s="188" t="e">
        <f>K76-#REF!</f>
        <v>#REF!</v>
      </c>
      <c r="M76" s="176" t="str">
        <f t="shared" si="28"/>
        <v/>
      </c>
      <c r="N76" s="156"/>
      <c r="O76" s="157">
        <f t="shared" si="24"/>
        <v>0</v>
      </c>
      <c r="P76" s="157">
        <f t="shared" si="30"/>
        <v>0</v>
      </c>
      <c r="Q76" s="157">
        <f t="shared" si="31"/>
        <v>0</v>
      </c>
      <c r="R76" s="176" t="str">
        <f t="shared" si="29"/>
        <v/>
      </c>
      <c r="S76" s="5"/>
      <c r="T76" s="5"/>
    </row>
    <row r="77" spans="1:20" ht="15.75" hidden="1" customHeight="1" x14ac:dyDescent="0.4">
      <c r="A77" s="72">
        <v>203.01300000000001</v>
      </c>
      <c r="B77" s="134" t="s">
        <v>43</v>
      </c>
      <c r="C77" s="271"/>
      <c r="D77" s="271"/>
      <c r="E77" s="271"/>
      <c r="F77" s="157">
        <f t="shared" si="10"/>
        <v>0</v>
      </c>
      <c r="G77" s="176" t="str">
        <f t="shared" si="26"/>
        <v/>
      </c>
      <c r="H77" s="157">
        <f t="shared" si="23"/>
        <v>0</v>
      </c>
      <c r="I77" s="176" t="str">
        <f t="shared" si="27"/>
        <v/>
      </c>
      <c r="J77" s="188"/>
      <c r="K77" s="188"/>
      <c r="L77" s="188" t="e">
        <f>K77-#REF!</f>
        <v>#REF!</v>
      </c>
      <c r="M77" s="176" t="str">
        <f t="shared" si="28"/>
        <v/>
      </c>
      <c r="N77" s="156"/>
      <c r="O77" s="157">
        <f t="shared" si="24"/>
        <v>0</v>
      </c>
      <c r="P77" s="157">
        <f t="shared" si="30"/>
        <v>0</v>
      </c>
      <c r="Q77" s="157">
        <f t="shared" si="31"/>
        <v>0</v>
      </c>
      <c r="R77" s="176" t="str">
        <f t="shared" si="29"/>
        <v/>
      </c>
      <c r="S77" s="5"/>
      <c r="T77" s="5"/>
    </row>
    <row r="78" spans="1:20" ht="14.25" hidden="1" customHeight="1" x14ac:dyDescent="0.4">
      <c r="A78" s="73">
        <v>204</v>
      </c>
      <c r="B78" s="131" t="s">
        <v>49</v>
      </c>
      <c r="C78" s="271"/>
      <c r="D78" s="271"/>
      <c r="E78" s="271"/>
      <c r="F78" s="157">
        <f t="shared" si="10"/>
        <v>0</v>
      </c>
      <c r="G78" s="176" t="str">
        <f t="shared" si="26"/>
        <v/>
      </c>
      <c r="H78" s="157">
        <f t="shared" si="23"/>
        <v>0</v>
      </c>
      <c r="I78" s="176" t="str">
        <f t="shared" si="27"/>
        <v/>
      </c>
      <c r="J78" s="188"/>
      <c r="K78" s="188"/>
      <c r="L78" s="188" t="e">
        <f>K78-#REF!</f>
        <v>#REF!</v>
      </c>
      <c r="M78" s="176" t="str">
        <f t="shared" si="28"/>
        <v/>
      </c>
      <c r="N78" s="156"/>
      <c r="O78" s="157">
        <f t="shared" si="24"/>
        <v>0</v>
      </c>
      <c r="P78" s="157">
        <f t="shared" si="30"/>
        <v>0</v>
      </c>
      <c r="Q78" s="157">
        <f t="shared" si="31"/>
        <v>0</v>
      </c>
      <c r="R78" s="176" t="str">
        <f t="shared" si="29"/>
        <v/>
      </c>
      <c r="S78" s="5"/>
      <c r="T78" s="5"/>
    </row>
    <row r="79" spans="1:20" ht="18.75" hidden="1" customHeight="1" x14ac:dyDescent="0.4">
      <c r="A79" s="73">
        <v>205</v>
      </c>
      <c r="B79" s="131" t="s">
        <v>50</v>
      </c>
      <c r="C79" s="271"/>
      <c r="D79" s="271"/>
      <c r="E79" s="271"/>
      <c r="F79" s="157">
        <f t="shared" ref="F79:F88" si="32">E79-D79</f>
        <v>0</v>
      </c>
      <c r="G79" s="176" t="str">
        <f t="shared" si="26"/>
        <v/>
      </c>
      <c r="H79" s="157">
        <f t="shared" si="23"/>
        <v>0</v>
      </c>
      <c r="I79" s="176" t="str">
        <f t="shared" si="27"/>
        <v/>
      </c>
      <c r="J79" s="188"/>
      <c r="K79" s="188"/>
      <c r="L79" s="188" t="e">
        <f>K79-#REF!</f>
        <v>#REF!</v>
      </c>
      <c r="M79" s="176" t="str">
        <f t="shared" si="28"/>
        <v/>
      </c>
      <c r="N79" s="156"/>
      <c r="O79" s="157">
        <f t="shared" si="24"/>
        <v>0</v>
      </c>
      <c r="P79" s="157">
        <f t="shared" si="30"/>
        <v>0</v>
      </c>
      <c r="Q79" s="157">
        <f t="shared" si="31"/>
        <v>0</v>
      </c>
      <c r="R79" s="176" t="str">
        <f t="shared" si="29"/>
        <v/>
      </c>
      <c r="S79" s="5"/>
      <c r="T79" s="5"/>
    </row>
    <row r="80" spans="1:20" ht="15" hidden="1" customHeight="1" x14ac:dyDescent="0.4">
      <c r="A80" s="73">
        <v>900.4</v>
      </c>
      <c r="B80" s="136" t="s">
        <v>51</v>
      </c>
      <c r="C80" s="270"/>
      <c r="D80" s="270"/>
      <c r="E80" s="270"/>
      <c r="F80" s="155">
        <f t="shared" si="32"/>
        <v>0</v>
      </c>
      <c r="G80" s="176" t="str">
        <f t="shared" si="26"/>
        <v/>
      </c>
      <c r="H80" s="155">
        <f t="shared" si="23"/>
        <v>0</v>
      </c>
      <c r="I80" s="176" t="str">
        <f t="shared" si="27"/>
        <v/>
      </c>
      <c r="J80" s="183"/>
      <c r="K80" s="183"/>
      <c r="L80" s="183" t="e">
        <f>K80-#REF!</f>
        <v>#REF!</v>
      </c>
      <c r="M80" s="176" t="str">
        <f t="shared" si="28"/>
        <v/>
      </c>
      <c r="N80" s="156"/>
      <c r="O80" s="155">
        <f t="shared" si="24"/>
        <v>0</v>
      </c>
      <c r="P80" s="155">
        <f t="shared" si="30"/>
        <v>0</v>
      </c>
      <c r="Q80" s="155">
        <f t="shared" si="31"/>
        <v>0</v>
      </c>
      <c r="R80" s="176" t="str">
        <f t="shared" si="29"/>
        <v/>
      </c>
      <c r="S80" s="5"/>
      <c r="T80" s="5"/>
    </row>
    <row r="81" spans="1:20" s="272" customFormat="1" ht="21" customHeight="1" x14ac:dyDescent="0.35">
      <c r="A81" s="141"/>
      <c r="B81" s="142" t="s">
        <v>0</v>
      </c>
      <c r="C81" s="152">
        <f>C82+C83</f>
        <v>2106</v>
      </c>
      <c r="D81" s="152">
        <f>D82+D83</f>
        <v>0</v>
      </c>
      <c r="E81" s="152">
        <f>E82+E83</f>
        <v>-6.1859999999999999</v>
      </c>
      <c r="F81" s="152">
        <f t="shared" si="32"/>
        <v>-6.1859999999999999</v>
      </c>
      <c r="G81" s="177" t="str">
        <f t="shared" si="26"/>
        <v/>
      </c>
      <c r="H81" s="152"/>
      <c r="I81" s="177"/>
      <c r="J81" s="147">
        <f>SUM(J82:J86)+J87</f>
        <v>27326.300999999999</v>
      </c>
      <c r="K81" s="147">
        <f>SUM(K82:K86)+K87</f>
        <v>-611.31299999999999</v>
      </c>
      <c r="L81" s="147"/>
      <c r="M81" s="177"/>
      <c r="N81" s="152"/>
      <c r="O81" s="152">
        <f t="shared" si="24"/>
        <v>29432.300999999999</v>
      </c>
      <c r="P81" s="152">
        <f t="shared" si="30"/>
        <v>-617.49900000000002</v>
      </c>
      <c r="Q81" s="152"/>
      <c r="R81" s="177"/>
    </row>
    <row r="82" spans="1:20" s="272" customFormat="1" ht="24" customHeight="1" x14ac:dyDescent="0.4">
      <c r="A82" s="178">
        <v>4110</v>
      </c>
      <c r="B82" s="137" t="s">
        <v>218</v>
      </c>
      <c r="C82" s="158">
        <v>2106</v>
      </c>
      <c r="D82" s="158"/>
      <c r="E82" s="158"/>
      <c r="F82" s="158">
        <f t="shared" si="32"/>
        <v>0</v>
      </c>
      <c r="G82" s="196" t="str">
        <f t="shared" si="26"/>
        <v/>
      </c>
      <c r="H82" s="158"/>
      <c r="I82" s="196">
        <f t="shared" si="27"/>
        <v>0</v>
      </c>
      <c r="J82" s="158">
        <v>30437.201000000001</v>
      </c>
      <c r="K82" s="158"/>
      <c r="L82" s="149"/>
      <c r="M82" s="196"/>
      <c r="N82" s="158"/>
      <c r="O82" s="158">
        <f t="shared" si="24"/>
        <v>32543.201000000001</v>
      </c>
      <c r="P82" s="158">
        <f t="shared" si="30"/>
        <v>0</v>
      </c>
      <c r="Q82" s="158"/>
      <c r="R82" s="196"/>
    </row>
    <row r="83" spans="1:20" s="272" customFormat="1" ht="21" x14ac:dyDescent="0.4">
      <c r="A83" s="178" t="s">
        <v>219</v>
      </c>
      <c r="B83" s="137" t="s">
        <v>220</v>
      </c>
      <c r="C83" s="158">
        <v>0</v>
      </c>
      <c r="D83" s="158"/>
      <c r="E83" s="158">
        <v>-6.1859999999999999</v>
      </c>
      <c r="F83" s="158">
        <f t="shared" si="32"/>
        <v>-6.1859999999999999</v>
      </c>
      <c r="G83" s="196" t="str">
        <f t="shared" si="26"/>
        <v/>
      </c>
      <c r="H83" s="158">
        <f t="shared" si="23"/>
        <v>-6.1859999999999999</v>
      </c>
      <c r="I83" s="196" t="str">
        <f t="shared" si="27"/>
        <v/>
      </c>
      <c r="J83" s="158">
        <v>-3110.9</v>
      </c>
      <c r="K83" s="158">
        <v>-611.31299999999999</v>
      </c>
      <c r="L83" s="149"/>
      <c r="M83" s="196"/>
      <c r="N83" s="158"/>
      <c r="O83" s="158">
        <f t="shared" si="24"/>
        <v>-3110.9</v>
      </c>
      <c r="P83" s="158">
        <f t="shared" si="30"/>
        <v>-617.49900000000002</v>
      </c>
      <c r="Q83" s="158"/>
      <c r="R83" s="196"/>
    </row>
    <row r="84" spans="1:20" s="1" customFormat="1" ht="63" hidden="1" x14ac:dyDescent="0.4">
      <c r="A84" s="74">
        <v>8103</v>
      </c>
      <c r="B84" s="138" t="s">
        <v>1</v>
      </c>
      <c r="C84" s="158"/>
      <c r="D84" s="158"/>
      <c r="E84" s="158"/>
      <c r="F84" s="159">
        <f t="shared" si="32"/>
        <v>0</v>
      </c>
      <c r="G84" s="176" t="str">
        <f t="shared" si="26"/>
        <v/>
      </c>
      <c r="H84" s="159">
        <f>E84-C84</f>
        <v>0</v>
      </c>
      <c r="I84" s="176" t="str">
        <f t="shared" si="27"/>
        <v/>
      </c>
      <c r="J84" s="149"/>
      <c r="K84" s="149"/>
      <c r="L84" s="149">
        <f>K84-J84</f>
        <v>0</v>
      </c>
      <c r="M84" s="176" t="str">
        <f t="shared" si="28"/>
        <v/>
      </c>
      <c r="N84" s="159"/>
      <c r="O84" s="159">
        <f t="shared" si="24"/>
        <v>0</v>
      </c>
      <c r="P84" s="159">
        <f t="shared" si="30"/>
        <v>0</v>
      </c>
      <c r="Q84" s="159">
        <f t="shared" si="31"/>
        <v>0</v>
      </c>
      <c r="R84" s="176" t="str">
        <f t="shared" si="29"/>
        <v/>
      </c>
    </row>
    <row r="85" spans="1:20" s="1" customFormat="1" ht="63" hidden="1" x14ac:dyDescent="0.4">
      <c r="A85" s="74">
        <v>8104</v>
      </c>
      <c r="B85" s="138" t="s">
        <v>2</v>
      </c>
      <c r="C85" s="158"/>
      <c r="D85" s="158"/>
      <c r="E85" s="158"/>
      <c r="F85" s="159">
        <f t="shared" si="32"/>
        <v>0</v>
      </c>
      <c r="G85" s="176" t="str">
        <f t="shared" si="26"/>
        <v/>
      </c>
      <c r="H85" s="159">
        <f>E85-C85</f>
        <v>0</v>
      </c>
      <c r="I85" s="176" t="str">
        <f t="shared" si="27"/>
        <v/>
      </c>
      <c r="J85" s="149"/>
      <c r="K85" s="149"/>
      <c r="L85" s="149">
        <f>K85-J85</f>
        <v>0</v>
      </c>
      <c r="M85" s="176" t="str">
        <f t="shared" si="28"/>
        <v/>
      </c>
      <c r="N85" s="159"/>
      <c r="O85" s="159">
        <f t="shared" si="24"/>
        <v>0</v>
      </c>
      <c r="P85" s="159">
        <f t="shared" si="30"/>
        <v>0</v>
      </c>
      <c r="Q85" s="159">
        <f t="shared" si="31"/>
        <v>0</v>
      </c>
      <c r="R85" s="176" t="str">
        <f t="shared" si="29"/>
        <v/>
      </c>
    </row>
    <row r="86" spans="1:20" s="1" customFormat="1" ht="42" hidden="1" x14ac:dyDescent="0.4">
      <c r="A86" s="74">
        <v>8106</v>
      </c>
      <c r="B86" s="138" t="s">
        <v>3</v>
      </c>
      <c r="C86" s="158"/>
      <c r="D86" s="158"/>
      <c r="E86" s="158"/>
      <c r="F86" s="159">
        <f t="shared" si="32"/>
        <v>0</v>
      </c>
      <c r="G86" s="176" t="str">
        <f t="shared" si="26"/>
        <v/>
      </c>
      <c r="H86" s="159">
        <f>E86-C86</f>
        <v>0</v>
      </c>
      <c r="I86" s="176" t="str">
        <f t="shared" si="27"/>
        <v/>
      </c>
      <c r="J86" s="149"/>
      <c r="K86" s="149"/>
      <c r="L86" s="149">
        <f>K86-J86</f>
        <v>0</v>
      </c>
      <c r="M86" s="176" t="str">
        <f t="shared" si="28"/>
        <v/>
      </c>
      <c r="N86" s="159"/>
      <c r="O86" s="159">
        <f t="shared" si="24"/>
        <v>0</v>
      </c>
      <c r="P86" s="159">
        <f t="shared" si="30"/>
        <v>0</v>
      </c>
      <c r="Q86" s="159">
        <f t="shared" si="31"/>
        <v>0</v>
      </c>
      <c r="R86" s="176" t="str">
        <f t="shared" si="29"/>
        <v/>
      </c>
    </row>
    <row r="87" spans="1:20" s="1" customFormat="1" ht="63" hidden="1" x14ac:dyDescent="0.4">
      <c r="A87" s="74">
        <v>8107</v>
      </c>
      <c r="B87" s="138" t="s">
        <v>114</v>
      </c>
      <c r="C87" s="158"/>
      <c r="D87" s="158"/>
      <c r="E87" s="158"/>
      <c r="F87" s="159">
        <f t="shared" si="32"/>
        <v>0</v>
      </c>
      <c r="G87" s="176" t="str">
        <f t="shared" si="26"/>
        <v/>
      </c>
      <c r="H87" s="159">
        <f>E87-C87</f>
        <v>0</v>
      </c>
      <c r="I87" s="176" t="str">
        <f t="shared" si="27"/>
        <v/>
      </c>
      <c r="J87" s="149"/>
      <c r="K87" s="149"/>
      <c r="L87" s="149">
        <f>K87-J87</f>
        <v>0</v>
      </c>
      <c r="M87" s="176" t="str">
        <f t="shared" si="28"/>
        <v/>
      </c>
      <c r="N87" s="159"/>
      <c r="O87" s="159">
        <f t="shared" si="24"/>
        <v>0</v>
      </c>
      <c r="P87" s="159">
        <f t="shared" si="30"/>
        <v>0</v>
      </c>
      <c r="Q87" s="159">
        <f t="shared" si="31"/>
        <v>0</v>
      </c>
      <c r="R87" s="176" t="str">
        <f t="shared" si="29"/>
        <v/>
      </c>
    </row>
    <row r="88" spans="1:20" ht="25.5" customHeight="1" x14ac:dyDescent="0.35">
      <c r="A88" s="75"/>
      <c r="B88" s="139" t="s">
        <v>4</v>
      </c>
      <c r="C88" s="151">
        <f>C81+C51</f>
        <v>13823350.705519998</v>
      </c>
      <c r="D88" s="151">
        <f>D81+D51</f>
        <v>2764847.4531200007</v>
      </c>
      <c r="E88" s="151">
        <f>E81+E51</f>
        <v>2007062.4784100002</v>
      </c>
      <c r="F88" s="151">
        <f t="shared" si="32"/>
        <v>-757784.97471000045</v>
      </c>
      <c r="G88" s="176">
        <f t="shared" si="26"/>
        <v>0.72592159692033797</v>
      </c>
      <c r="H88" s="151">
        <f>E88-C88</f>
        <v>-11816288.227109998</v>
      </c>
      <c r="I88" s="176">
        <f t="shared" si="27"/>
        <v>0.14519363077495615</v>
      </c>
      <c r="J88" s="151">
        <f>J51+J81</f>
        <v>1313245.3501800001</v>
      </c>
      <c r="K88" s="151">
        <f>K51+K81</f>
        <v>68926.544210000007</v>
      </c>
      <c r="L88" s="151">
        <f>L51+L81</f>
        <v>-1216381.19197</v>
      </c>
      <c r="M88" s="176">
        <f t="shared" si="28"/>
        <v>5.2485656393569245E-2</v>
      </c>
      <c r="N88" s="198"/>
      <c r="O88" s="198">
        <f t="shared" si="24"/>
        <v>15136596.055699999</v>
      </c>
      <c r="P88" s="198">
        <f t="shared" si="30"/>
        <v>2075989.0226200002</v>
      </c>
      <c r="Q88" s="198">
        <f t="shared" si="31"/>
        <v>-13060607.033079999</v>
      </c>
      <c r="R88" s="176">
        <f t="shared" si="29"/>
        <v>0.1371503219733636</v>
      </c>
      <c r="S88" s="5"/>
      <c r="T88" s="5"/>
    </row>
    <row r="89" spans="1:20" x14ac:dyDescent="0.3">
      <c r="A89" s="42"/>
      <c r="B89" s="43"/>
      <c r="C89" s="225"/>
      <c r="D89" s="226"/>
      <c r="E89" s="225"/>
      <c r="F89" s="143"/>
      <c r="G89" s="143"/>
      <c r="H89" s="144"/>
      <c r="I89" s="144"/>
      <c r="J89" s="201"/>
      <c r="K89" s="201"/>
      <c r="L89" s="191"/>
      <c r="M89" s="192"/>
      <c r="N89" s="145"/>
      <c r="O89" s="145"/>
      <c r="P89" s="145"/>
      <c r="Q89" s="145"/>
      <c r="R89" s="145"/>
    </row>
    <row r="90" spans="1:20" x14ac:dyDescent="0.3">
      <c r="A90" s="39"/>
      <c r="B90" s="55"/>
      <c r="C90" s="227"/>
      <c r="D90" s="201"/>
      <c r="E90" s="227"/>
      <c r="F90" s="144"/>
      <c r="G90" s="144"/>
      <c r="H90" s="144"/>
      <c r="I90" s="144"/>
      <c r="J90" s="201"/>
      <c r="K90" s="201"/>
      <c r="L90" s="191"/>
      <c r="M90" s="192"/>
      <c r="N90" s="145"/>
      <c r="O90" s="145"/>
      <c r="P90" s="145"/>
      <c r="Q90" s="145"/>
      <c r="R90" s="145"/>
    </row>
    <row r="91" spans="1:20" x14ac:dyDescent="0.3">
      <c r="A91" s="37"/>
      <c r="B91" s="38"/>
      <c r="C91" s="228"/>
      <c r="D91" s="229"/>
      <c r="E91" s="230"/>
      <c r="F91" s="39"/>
      <c r="G91" s="39"/>
      <c r="H91" s="45"/>
      <c r="I91" s="200"/>
      <c r="J91" s="205"/>
      <c r="K91" s="206"/>
      <c r="M91" s="193"/>
    </row>
    <row r="92" spans="1:20" ht="17.399999999999999" x14ac:dyDescent="0.3">
      <c r="A92" s="37"/>
      <c r="B92" s="91"/>
      <c r="C92" s="231"/>
      <c r="D92" s="232"/>
      <c r="E92" s="233"/>
      <c r="F92" s="45"/>
      <c r="G92" s="45"/>
      <c r="H92" s="45"/>
      <c r="I92" s="200"/>
      <c r="J92" s="207"/>
      <c r="K92" s="206"/>
      <c r="M92" s="193"/>
    </row>
    <row r="93" spans="1:20" x14ac:dyDescent="0.3">
      <c r="A93" s="37"/>
      <c r="B93" s="38"/>
      <c r="C93" s="231"/>
      <c r="D93" s="232"/>
      <c r="E93" s="233"/>
      <c r="F93" s="45"/>
      <c r="G93" s="45"/>
      <c r="H93" s="45"/>
      <c r="I93" s="200"/>
      <c r="J93" s="206"/>
      <c r="K93" s="207"/>
      <c r="M93" s="193"/>
    </row>
    <row r="94" spans="1:20" x14ac:dyDescent="0.3">
      <c r="A94" s="37"/>
      <c r="B94" s="38"/>
      <c r="C94" s="231"/>
      <c r="D94" s="232"/>
      <c r="E94" s="233"/>
      <c r="F94" s="45"/>
      <c r="G94" s="45"/>
      <c r="H94" s="45"/>
      <c r="I94" s="200"/>
      <c r="J94" s="206"/>
      <c r="K94" s="206"/>
      <c r="M94" s="193"/>
    </row>
    <row r="95" spans="1:20" x14ac:dyDescent="0.3">
      <c r="A95" s="37"/>
      <c r="B95" s="38"/>
      <c r="C95" s="231"/>
      <c r="D95" s="232"/>
      <c r="E95" s="233"/>
      <c r="F95" s="45"/>
      <c r="G95" s="45"/>
      <c r="H95" s="45"/>
      <c r="I95" s="200"/>
      <c r="J95" s="206"/>
      <c r="K95" s="206"/>
      <c r="M95" s="193"/>
    </row>
    <row r="96" spans="1:20" x14ac:dyDescent="0.3">
      <c r="A96" s="37"/>
      <c r="B96" s="38"/>
      <c r="C96" s="231"/>
      <c r="D96" s="232"/>
      <c r="E96" s="233"/>
      <c r="F96" s="45"/>
      <c r="G96" s="45"/>
      <c r="H96" s="45"/>
      <c r="I96" s="200"/>
      <c r="J96" s="206"/>
      <c r="K96" s="206"/>
      <c r="M96" s="193"/>
    </row>
    <row r="97" spans="1:13" x14ac:dyDescent="0.3">
      <c r="A97" s="40"/>
      <c r="B97" s="41"/>
      <c r="C97" s="234"/>
      <c r="D97" s="235"/>
      <c r="E97" s="202"/>
      <c r="F97" s="46"/>
      <c r="G97" s="46"/>
      <c r="H97" s="46"/>
      <c r="M97" s="193"/>
    </row>
    <row r="98" spans="1:13" x14ac:dyDescent="0.3">
      <c r="A98" s="40"/>
      <c r="B98" s="41"/>
      <c r="C98" s="234"/>
      <c r="D98" s="235"/>
      <c r="E98" s="202"/>
      <c r="F98" s="46"/>
      <c r="G98" s="46"/>
      <c r="H98" s="46"/>
      <c r="M98" s="193"/>
    </row>
    <row r="99" spans="1:13" x14ac:dyDescent="0.3">
      <c r="A99" s="40"/>
      <c r="B99" s="41"/>
      <c r="C99" s="234"/>
      <c r="D99" s="235"/>
      <c r="E99" s="202"/>
      <c r="F99" s="46"/>
      <c r="G99" s="46"/>
      <c r="H99" s="46"/>
      <c r="M99" s="193"/>
    </row>
    <row r="100" spans="1:13" x14ac:dyDescent="0.3">
      <c r="M100" s="193"/>
    </row>
    <row r="101" spans="1:13" x14ac:dyDescent="0.3">
      <c r="M101" s="193"/>
    </row>
    <row r="102" spans="1:13" x14ac:dyDescent="0.3">
      <c r="M102" s="193"/>
    </row>
    <row r="103" spans="1:13" x14ac:dyDescent="0.3">
      <c r="M103" s="193"/>
    </row>
    <row r="104" spans="1:13" x14ac:dyDescent="0.3">
      <c r="M104" s="193"/>
    </row>
    <row r="105" spans="1:13" x14ac:dyDescent="0.3">
      <c r="M105" s="193"/>
    </row>
    <row r="106" spans="1:13" x14ac:dyDescent="0.3">
      <c r="M106" s="193"/>
    </row>
    <row r="107" spans="1:13" x14ac:dyDescent="0.3">
      <c r="M107" s="193"/>
    </row>
    <row r="108" spans="1:13" x14ac:dyDescent="0.3">
      <c r="M108" s="193"/>
    </row>
    <row r="109" spans="1:13" x14ac:dyDescent="0.3">
      <c r="M109" s="193"/>
    </row>
    <row r="110" spans="1:13" x14ac:dyDescent="0.3">
      <c r="M110" s="193"/>
    </row>
    <row r="111" spans="1:13" x14ac:dyDescent="0.3">
      <c r="M111" s="193"/>
    </row>
    <row r="112" spans="1:13" x14ac:dyDescent="0.3">
      <c r="M112" s="193"/>
    </row>
    <row r="113" spans="13:13" x14ac:dyDescent="0.3">
      <c r="M113" s="193"/>
    </row>
    <row r="114" spans="13:13" x14ac:dyDescent="0.3">
      <c r="M114" s="193"/>
    </row>
    <row r="115" spans="13:13" x14ac:dyDescent="0.3">
      <c r="M115" s="193"/>
    </row>
    <row r="116" spans="13:13" x14ac:dyDescent="0.3">
      <c r="M116" s="193"/>
    </row>
    <row r="117" spans="13:13" x14ac:dyDescent="0.3">
      <c r="M117" s="193"/>
    </row>
    <row r="118" spans="13:13" x14ac:dyDescent="0.3">
      <c r="M118" s="193"/>
    </row>
    <row r="119" spans="13:13" x14ac:dyDescent="0.3">
      <c r="M119" s="193"/>
    </row>
    <row r="120" spans="13:13" x14ac:dyDescent="0.3">
      <c r="M120" s="193"/>
    </row>
    <row r="121" spans="13:13" x14ac:dyDescent="0.3">
      <c r="M121" s="193"/>
    </row>
    <row r="122" spans="13:13" x14ac:dyDescent="0.3">
      <c r="M122" s="193"/>
    </row>
    <row r="123" spans="13:13" x14ac:dyDescent="0.3">
      <c r="M123" s="193"/>
    </row>
    <row r="124" spans="13:13" x14ac:dyDescent="0.3">
      <c r="M124" s="193"/>
    </row>
    <row r="125" spans="13:13" x14ac:dyDescent="0.3">
      <c r="M125" s="193"/>
    </row>
    <row r="126" spans="13:13" x14ac:dyDescent="0.3">
      <c r="M126" s="193"/>
    </row>
    <row r="127" spans="13:13" x14ac:dyDescent="0.3">
      <c r="M127" s="193"/>
    </row>
    <row r="128" spans="13:13" x14ac:dyDescent="0.3">
      <c r="M128" s="193"/>
    </row>
    <row r="129" spans="13:13" x14ac:dyDescent="0.3">
      <c r="M129" s="193"/>
    </row>
    <row r="130" spans="13:13" x14ac:dyDescent="0.3">
      <c r="M130" s="193"/>
    </row>
    <row r="131" spans="13:13" x14ac:dyDescent="0.3">
      <c r="M131" s="193"/>
    </row>
    <row r="132" spans="13:13" x14ac:dyDescent="0.3">
      <c r="M132" s="193"/>
    </row>
    <row r="133" spans="13:13" x14ac:dyDescent="0.3">
      <c r="M133" s="193"/>
    </row>
    <row r="134" spans="13:13" x14ac:dyDescent="0.3">
      <c r="M134" s="193"/>
    </row>
    <row r="135" spans="13:13" x14ac:dyDescent="0.3">
      <c r="M135" s="193"/>
    </row>
    <row r="136" spans="13:13" x14ac:dyDescent="0.3">
      <c r="M136" s="193"/>
    </row>
    <row r="137" spans="13:13" x14ac:dyDescent="0.3">
      <c r="M137" s="193"/>
    </row>
    <row r="138" spans="13:13" x14ac:dyDescent="0.3">
      <c r="M138" s="193"/>
    </row>
    <row r="139" spans="13:13" x14ac:dyDescent="0.3">
      <c r="M139" s="193"/>
    </row>
    <row r="140" spans="13:13" x14ac:dyDescent="0.3">
      <c r="M140" s="193"/>
    </row>
    <row r="141" spans="13:13" x14ac:dyDescent="0.3">
      <c r="M141" s="193"/>
    </row>
    <row r="142" spans="13:13" x14ac:dyDescent="0.3">
      <c r="M142" s="193"/>
    </row>
    <row r="143" spans="13:13" x14ac:dyDescent="0.3">
      <c r="M143" s="193"/>
    </row>
    <row r="144" spans="13:13" x14ac:dyDescent="0.3">
      <c r="M144" s="193"/>
    </row>
    <row r="145" spans="13:13" x14ac:dyDescent="0.3">
      <c r="M145" s="193"/>
    </row>
    <row r="146" spans="13:13" x14ac:dyDescent="0.3">
      <c r="M146" s="193"/>
    </row>
    <row r="147" spans="13:13" x14ac:dyDescent="0.3">
      <c r="M147" s="193"/>
    </row>
    <row r="148" spans="13:13" x14ac:dyDescent="0.3">
      <c r="M148" s="193"/>
    </row>
    <row r="149" spans="13:13" x14ac:dyDescent="0.3">
      <c r="M149" s="193"/>
    </row>
    <row r="150" spans="13:13" x14ac:dyDescent="0.3">
      <c r="M150" s="193"/>
    </row>
    <row r="151" spans="13:13" x14ac:dyDescent="0.3">
      <c r="M151" s="193"/>
    </row>
    <row r="152" spans="13:13" x14ac:dyDescent="0.3">
      <c r="M152" s="193"/>
    </row>
    <row r="153" spans="13:13" x14ac:dyDescent="0.3">
      <c r="M153" s="193"/>
    </row>
    <row r="154" spans="13:13" x14ac:dyDescent="0.3">
      <c r="M154" s="193"/>
    </row>
    <row r="155" spans="13:13" x14ac:dyDescent="0.3">
      <c r="M155" s="193"/>
    </row>
    <row r="156" spans="13:13" x14ac:dyDescent="0.3">
      <c r="M156" s="193"/>
    </row>
    <row r="157" spans="13:13" x14ac:dyDescent="0.3">
      <c r="M157" s="193"/>
    </row>
    <row r="158" spans="13:13" x14ac:dyDescent="0.3">
      <c r="M158" s="193"/>
    </row>
    <row r="159" spans="13:13" x14ac:dyDescent="0.3">
      <c r="M159" s="193"/>
    </row>
    <row r="160" spans="13:13" x14ac:dyDescent="0.3">
      <c r="M160" s="193"/>
    </row>
    <row r="161" spans="13:13" x14ac:dyDescent="0.3">
      <c r="M161" s="193"/>
    </row>
    <row r="162" spans="13:13" x14ac:dyDescent="0.3">
      <c r="M162" s="193"/>
    </row>
    <row r="163" spans="13:13" x14ac:dyDescent="0.3">
      <c r="M163" s="193"/>
    </row>
    <row r="164" spans="13:13" x14ac:dyDescent="0.3">
      <c r="M164" s="193"/>
    </row>
    <row r="165" spans="13:13" x14ac:dyDescent="0.3">
      <c r="M165" s="193"/>
    </row>
    <row r="166" spans="13:13" x14ac:dyDescent="0.3">
      <c r="M166" s="193"/>
    </row>
    <row r="167" spans="13:13" x14ac:dyDescent="0.3">
      <c r="M167" s="193"/>
    </row>
    <row r="168" spans="13:13" x14ac:dyDescent="0.3">
      <c r="M168" s="193"/>
    </row>
    <row r="169" spans="13:13" x14ac:dyDescent="0.3">
      <c r="M169" s="193"/>
    </row>
    <row r="170" spans="13:13" x14ac:dyDescent="0.3">
      <c r="M170" s="193"/>
    </row>
    <row r="171" spans="13:13" x14ac:dyDescent="0.3">
      <c r="M171" s="193"/>
    </row>
    <row r="172" spans="13:13" x14ac:dyDescent="0.3">
      <c r="M172" s="193"/>
    </row>
    <row r="173" spans="13:13" x14ac:dyDescent="0.3">
      <c r="M173" s="193"/>
    </row>
    <row r="174" spans="13:13" x14ac:dyDescent="0.3">
      <c r="M174" s="193"/>
    </row>
    <row r="175" spans="13:13" x14ac:dyDescent="0.3">
      <c r="M175" s="193"/>
    </row>
    <row r="176" spans="13:13" x14ac:dyDescent="0.3">
      <c r="M176" s="193"/>
    </row>
    <row r="177" spans="13:13" x14ac:dyDescent="0.3">
      <c r="M177" s="193"/>
    </row>
    <row r="178" spans="13:13" x14ac:dyDescent="0.3">
      <c r="M178" s="193"/>
    </row>
    <row r="179" spans="13:13" x14ac:dyDescent="0.3">
      <c r="M179" s="193"/>
    </row>
    <row r="180" spans="13:13" x14ac:dyDescent="0.3">
      <c r="M180" s="193"/>
    </row>
    <row r="181" spans="13:13" x14ac:dyDescent="0.3">
      <c r="M181" s="193"/>
    </row>
    <row r="182" spans="13:13" x14ac:dyDescent="0.3">
      <c r="M182" s="193"/>
    </row>
    <row r="183" spans="13:13" x14ac:dyDescent="0.3">
      <c r="M183" s="193"/>
    </row>
    <row r="184" spans="13:13" x14ac:dyDescent="0.3">
      <c r="M184" s="193"/>
    </row>
    <row r="185" spans="13:13" x14ac:dyDescent="0.3">
      <c r="M185" s="193"/>
    </row>
    <row r="186" spans="13:13" x14ac:dyDescent="0.3">
      <c r="M186" s="193"/>
    </row>
    <row r="187" spans="13:13" x14ac:dyDescent="0.3">
      <c r="M187" s="193"/>
    </row>
    <row r="188" spans="13:13" x14ac:dyDescent="0.3">
      <c r="M188" s="193"/>
    </row>
    <row r="189" spans="13:13" x14ac:dyDescent="0.3">
      <c r="M189" s="193"/>
    </row>
    <row r="190" spans="13:13" x14ac:dyDescent="0.3">
      <c r="M190" s="193"/>
    </row>
    <row r="191" spans="13:13" x14ac:dyDescent="0.3">
      <c r="M191" s="193"/>
    </row>
    <row r="192" spans="13:13" x14ac:dyDescent="0.3">
      <c r="M192" s="193"/>
    </row>
    <row r="193" spans="13:13" x14ac:dyDescent="0.3">
      <c r="M193" s="193"/>
    </row>
    <row r="194" spans="13:13" x14ac:dyDescent="0.3">
      <c r="M194" s="193"/>
    </row>
    <row r="195" spans="13:13" x14ac:dyDescent="0.3">
      <c r="M195" s="193"/>
    </row>
    <row r="196" spans="13:13" x14ac:dyDescent="0.3">
      <c r="M196" s="193"/>
    </row>
    <row r="197" spans="13:13" x14ac:dyDescent="0.3">
      <c r="M197" s="193"/>
    </row>
    <row r="198" spans="13:13" x14ac:dyDescent="0.3">
      <c r="M198" s="193"/>
    </row>
    <row r="199" spans="13:13" x14ac:dyDescent="0.3">
      <c r="M199" s="193"/>
    </row>
    <row r="200" spans="13:13" x14ac:dyDescent="0.3">
      <c r="M200" s="193"/>
    </row>
    <row r="201" spans="13:13" x14ac:dyDescent="0.3">
      <c r="M201" s="193"/>
    </row>
    <row r="202" spans="13:13" x14ac:dyDescent="0.3">
      <c r="M202" s="193"/>
    </row>
    <row r="203" spans="13:13" x14ac:dyDescent="0.3">
      <c r="M203" s="193"/>
    </row>
    <row r="204" spans="13:13" x14ac:dyDescent="0.3">
      <c r="M204" s="193"/>
    </row>
    <row r="205" spans="13:13" x14ac:dyDescent="0.3">
      <c r="M205" s="193"/>
    </row>
    <row r="206" spans="13:13" x14ac:dyDescent="0.3">
      <c r="M206" s="193"/>
    </row>
    <row r="207" spans="13:13" x14ac:dyDescent="0.3">
      <c r="M207" s="193"/>
    </row>
    <row r="208" spans="13:13" x14ac:dyDescent="0.3">
      <c r="M208" s="193"/>
    </row>
    <row r="209" spans="13:13" x14ac:dyDescent="0.3">
      <c r="M209" s="193"/>
    </row>
    <row r="210" spans="13:13" x14ac:dyDescent="0.3">
      <c r="M210" s="193"/>
    </row>
    <row r="211" spans="13:13" x14ac:dyDescent="0.3">
      <c r="M211" s="193"/>
    </row>
    <row r="212" spans="13:13" x14ac:dyDescent="0.3">
      <c r="M212" s="193"/>
    </row>
    <row r="213" spans="13:13" x14ac:dyDescent="0.3">
      <c r="M213" s="193"/>
    </row>
    <row r="214" spans="13:13" x14ac:dyDescent="0.3">
      <c r="M214" s="193"/>
    </row>
    <row r="215" spans="13:13" x14ac:dyDescent="0.3">
      <c r="M215" s="193"/>
    </row>
    <row r="216" spans="13:13" x14ac:dyDescent="0.3">
      <c r="M216" s="193"/>
    </row>
    <row r="217" spans="13:13" x14ac:dyDescent="0.3">
      <c r="M217" s="193"/>
    </row>
    <row r="218" spans="13:13" x14ac:dyDescent="0.3">
      <c r="M218" s="193"/>
    </row>
    <row r="219" spans="13:13" x14ac:dyDescent="0.3">
      <c r="M219" s="193"/>
    </row>
    <row r="220" spans="13:13" x14ac:dyDescent="0.3">
      <c r="M220" s="193"/>
    </row>
    <row r="221" spans="13:13" x14ac:dyDescent="0.3">
      <c r="M221" s="193"/>
    </row>
    <row r="222" spans="13:13" x14ac:dyDescent="0.3">
      <c r="M222" s="193"/>
    </row>
    <row r="223" spans="13:13" x14ac:dyDescent="0.3">
      <c r="M223" s="193"/>
    </row>
    <row r="224" spans="13:13" x14ac:dyDescent="0.3">
      <c r="M224" s="193"/>
    </row>
    <row r="225" spans="13:13" x14ac:dyDescent="0.3">
      <c r="M225" s="193"/>
    </row>
    <row r="226" spans="13:13" x14ac:dyDescent="0.3">
      <c r="M226" s="193"/>
    </row>
    <row r="227" spans="13:13" x14ac:dyDescent="0.3">
      <c r="M227" s="193"/>
    </row>
    <row r="228" spans="13:13" x14ac:dyDescent="0.3">
      <c r="M228" s="193"/>
    </row>
    <row r="229" spans="13:13" x14ac:dyDescent="0.3">
      <c r="M229" s="193"/>
    </row>
    <row r="230" spans="13:13" x14ac:dyDescent="0.3">
      <c r="M230" s="193"/>
    </row>
    <row r="231" spans="13:13" x14ac:dyDescent="0.3">
      <c r="M231" s="193"/>
    </row>
    <row r="232" spans="13:13" x14ac:dyDescent="0.3">
      <c r="M232" s="193"/>
    </row>
    <row r="233" spans="13:13" x14ac:dyDescent="0.3">
      <c r="M233" s="193"/>
    </row>
    <row r="234" spans="13:13" x14ac:dyDescent="0.3">
      <c r="M234" s="193"/>
    </row>
    <row r="235" spans="13:13" x14ac:dyDescent="0.3">
      <c r="M235" s="193"/>
    </row>
    <row r="236" spans="13:13" x14ac:dyDescent="0.3">
      <c r="M236" s="193"/>
    </row>
    <row r="237" spans="13:13" x14ac:dyDescent="0.3">
      <c r="M237" s="193"/>
    </row>
    <row r="238" spans="13:13" x14ac:dyDescent="0.3">
      <c r="M238" s="193"/>
    </row>
    <row r="239" spans="13:13" x14ac:dyDescent="0.3">
      <c r="M239" s="193"/>
    </row>
    <row r="240" spans="13:13" x14ac:dyDescent="0.3">
      <c r="M240" s="193"/>
    </row>
    <row r="241" spans="13:13" x14ac:dyDescent="0.3">
      <c r="M241" s="193"/>
    </row>
    <row r="242" spans="13:13" x14ac:dyDescent="0.3">
      <c r="M242" s="193"/>
    </row>
    <row r="243" spans="13:13" x14ac:dyDescent="0.3">
      <c r="M243" s="193"/>
    </row>
    <row r="244" spans="13:13" x14ac:dyDescent="0.3">
      <c r="M244" s="193"/>
    </row>
    <row r="245" spans="13:13" x14ac:dyDescent="0.3">
      <c r="M245" s="193"/>
    </row>
    <row r="246" spans="13:13" x14ac:dyDescent="0.3">
      <c r="M246" s="193"/>
    </row>
    <row r="247" spans="13:13" x14ac:dyDescent="0.3">
      <c r="M247" s="193"/>
    </row>
    <row r="248" spans="13:13" x14ac:dyDescent="0.3">
      <c r="M248" s="193"/>
    </row>
    <row r="249" spans="13:13" x14ac:dyDescent="0.3">
      <c r="M249" s="193"/>
    </row>
    <row r="250" spans="13:13" x14ac:dyDescent="0.3">
      <c r="M250" s="193"/>
    </row>
    <row r="251" spans="13:13" x14ac:dyDescent="0.3">
      <c r="M251" s="193"/>
    </row>
    <row r="252" spans="13:13" x14ac:dyDescent="0.3">
      <c r="M252" s="193"/>
    </row>
    <row r="253" spans="13:13" x14ac:dyDescent="0.3">
      <c r="M253" s="193"/>
    </row>
    <row r="254" spans="13:13" x14ac:dyDescent="0.3">
      <c r="M254" s="193"/>
    </row>
    <row r="255" spans="13:13" x14ac:dyDescent="0.3">
      <c r="M255" s="193"/>
    </row>
    <row r="256" spans="13:13" x14ac:dyDescent="0.3">
      <c r="M256" s="193"/>
    </row>
    <row r="257" spans="13:13" x14ac:dyDescent="0.3">
      <c r="M257" s="193"/>
    </row>
    <row r="258" spans="13:13" x14ac:dyDescent="0.3">
      <c r="M258" s="193"/>
    </row>
    <row r="259" spans="13:13" x14ac:dyDescent="0.3">
      <c r="M259" s="193"/>
    </row>
    <row r="260" spans="13:13" x14ac:dyDescent="0.3">
      <c r="M260" s="193"/>
    </row>
    <row r="261" spans="13:13" x14ac:dyDescent="0.3">
      <c r="M261" s="193"/>
    </row>
    <row r="262" spans="13:13" x14ac:dyDescent="0.3">
      <c r="M262" s="193"/>
    </row>
    <row r="263" spans="13:13" x14ac:dyDescent="0.3">
      <c r="M263" s="193"/>
    </row>
    <row r="264" spans="13:13" x14ac:dyDescent="0.3">
      <c r="M264" s="193"/>
    </row>
    <row r="265" spans="13:13" x14ac:dyDescent="0.3">
      <c r="M265" s="193"/>
    </row>
    <row r="266" spans="13:13" x14ac:dyDescent="0.3">
      <c r="M266" s="193"/>
    </row>
    <row r="267" spans="13:13" x14ac:dyDescent="0.3">
      <c r="M267" s="193"/>
    </row>
    <row r="268" spans="13:13" x14ac:dyDescent="0.3">
      <c r="M268" s="193"/>
    </row>
    <row r="269" spans="13:13" x14ac:dyDescent="0.3">
      <c r="M269" s="193"/>
    </row>
    <row r="270" spans="13:13" x14ac:dyDescent="0.3">
      <c r="M270" s="193"/>
    </row>
    <row r="271" spans="13:13" x14ac:dyDescent="0.3">
      <c r="M271" s="193"/>
    </row>
    <row r="272" spans="13:13" x14ac:dyDescent="0.3">
      <c r="M272" s="193"/>
    </row>
    <row r="273" spans="13:13" x14ac:dyDescent="0.3">
      <c r="M273" s="193"/>
    </row>
    <row r="274" spans="13:13" x14ac:dyDescent="0.3">
      <c r="M274" s="193"/>
    </row>
    <row r="275" spans="13:13" x14ac:dyDescent="0.3">
      <c r="M275" s="193"/>
    </row>
    <row r="276" spans="13:13" x14ac:dyDescent="0.3">
      <c r="M276" s="193"/>
    </row>
    <row r="277" spans="13:13" x14ac:dyDescent="0.3">
      <c r="M277" s="193"/>
    </row>
    <row r="278" spans="13:13" x14ac:dyDescent="0.3">
      <c r="M278" s="193"/>
    </row>
    <row r="279" spans="13:13" x14ac:dyDescent="0.3">
      <c r="M279" s="193"/>
    </row>
    <row r="280" spans="13:13" x14ac:dyDescent="0.3">
      <c r="M280" s="193"/>
    </row>
    <row r="281" spans="13:13" x14ac:dyDescent="0.3">
      <c r="M281" s="193"/>
    </row>
    <row r="282" spans="13:13" x14ac:dyDescent="0.3">
      <c r="M282" s="193"/>
    </row>
    <row r="283" spans="13:13" x14ac:dyDescent="0.3">
      <c r="M283" s="193"/>
    </row>
    <row r="284" spans="13:13" x14ac:dyDescent="0.3">
      <c r="M284" s="193"/>
    </row>
    <row r="285" spans="13:13" x14ac:dyDescent="0.3">
      <c r="M285" s="193"/>
    </row>
    <row r="286" spans="13:13" x14ac:dyDescent="0.3">
      <c r="M286" s="193"/>
    </row>
    <row r="287" spans="13:13" x14ac:dyDescent="0.3">
      <c r="M287" s="193"/>
    </row>
    <row r="288" spans="13:13" x14ac:dyDescent="0.3">
      <c r="M288" s="193"/>
    </row>
    <row r="289" spans="13:13" x14ac:dyDescent="0.3">
      <c r="M289" s="193"/>
    </row>
    <row r="290" spans="13:13" x14ac:dyDescent="0.3">
      <c r="M290" s="193"/>
    </row>
    <row r="291" spans="13:13" x14ac:dyDescent="0.3">
      <c r="M291" s="193"/>
    </row>
    <row r="292" spans="13:13" x14ac:dyDescent="0.3">
      <c r="M292" s="193"/>
    </row>
    <row r="293" spans="13:13" x14ac:dyDescent="0.3">
      <c r="M293" s="193"/>
    </row>
    <row r="294" spans="13:13" x14ac:dyDescent="0.3">
      <c r="M294" s="193"/>
    </row>
    <row r="295" spans="13:13" x14ac:dyDescent="0.3">
      <c r="M295" s="193"/>
    </row>
    <row r="296" spans="13:13" x14ac:dyDescent="0.3">
      <c r="M296" s="193"/>
    </row>
    <row r="297" spans="13:13" x14ac:dyDescent="0.3">
      <c r="M297" s="193"/>
    </row>
    <row r="298" spans="13:13" x14ac:dyDescent="0.3">
      <c r="M298" s="193"/>
    </row>
    <row r="299" spans="13:13" x14ac:dyDescent="0.3">
      <c r="M299" s="193"/>
    </row>
    <row r="300" spans="13:13" x14ac:dyDescent="0.3">
      <c r="M300" s="193"/>
    </row>
    <row r="301" spans="13:13" x14ac:dyDescent="0.3">
      <c r="M301" s="193"/>
    </row>
    <row r="302" spans="13:13" x14ac:dyDescent="0.3">
      <c r="M302" s="193"/>
    </row>
    <row r="303" spans="13:13" x14ac:dyDescent="0.3">
      <c r="M303" s="193"/>
    </row>
    <row r="304" spans="13:13" x14ac:dyDescent="0.3">
      <c r="M304" s="193"/>
    </row>
    <row r="305" spans="13:13" x14ac:dyDescent="0.3">
      <c r="M305" s="193"/>
    </row>
    <row r="306" spans="13:13" x14ac:dyDescent="0.3">
      <c r="M306" s="193"/>
    </row>
    <row r="307" spans="13:13" x14ac:dyDescent="0.3">
      <c r="M307" s="193"/>
    </row>
    <row r="308" spans="13:13" x14ac:dyDescent="0.3">
      <c r="M308" s="193"/>
    </row>
    <row r="309" spans="13:13" x14ac:dyDescent="0.3">
      <c r="M309" s="193"/>
    </row>
    <row r="310" spans="13:13" x14ac:dyDescent="0.3">
      <c r="M310" s="193"/>
    </row>
    <row r="311" spans="13:13" x14ac:dyDescent="0.3">
      <c r="M311" s="193"/>
    </row>
    <row r="312" spans="13:13" x14ac:dyDescent="0.3">
      <c r="M312" s="193"/>
    </row>
    <row r="313" spans="13:13" x14ac:dyDescent="0.3">
      <c r="M313" s="193"/>
    </row>
    <row r="314" spans="13:13" x14ac:dyDescent="0.3">
      <c r="M314" s="193"/>
    </row>
    <row r="315" spans="13:13" x14ac:dyDescent="0.3">
      <c r="M315" s="193"/>
    </row>
    <row r="316" spans="13:13" x14ac:dyDescent="0.3">
      <c r="M316" s="193"/>
    </row>
  </sheetData>
  <sheetProtection password="C4FF" sheet="1"/>
  <mergeCells count="6">
    <mergeCell ref="N3:R3"/>
    <mergeCell ref="J3:M3"/>
    <mergeCell ref="A3:A4"/>
    <mergeCell ref="B3:B4"/>
    <mergeCell ref="C3:I3"/>
    <mergeCell ref="A1:D1"/>
  </mergeCells>
  <phoneticPr fontId="15" type="noConversion"/>
  <printOptions horizontalCentered="1"/>
  <pageMargins left="0.16" right="0.19685039370078741" top="0.98425196850393704" bottom="0.27559055118110237" header="0.31496062992125984" footer="0.19685039370078741"/>
  <pageSetup paperSize="9" scale="37" orientation="landscape" horizontalDpi="4294967294" r:id="rId1"/>
  <headerFooter alignWithMargins="0">
    <oddHeader>&amp;R&amp;P</oddHeader>
  </headerFooter>
  <rowBreaks count="1" manualBreakCount="1">
    <brk id="46" max="1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4</vt:i4>
      </vt:variant>
    </vt:vector>
  </HeadingPairs>
  <TitlesOfParts>
    <vt:vector size="6" baseType="lpstr">
      <vt:lpstr>Доходи</vt:lpstr>
      <vt:lpstr>Видатки</vt:lpstr>
      <vt:lpstr>Видатки!Заголовки_для_друку</vt:lpstr>
      <vt:lpstr>Доходи!Заголовки_для_друку</vt:lpstr>
      <vt:lpstr>Видатки!Область_друку</vt:lpstr>
      <vt:lpstr>Доходи!Область_друку</vt:lpstr>
    </vt:vector>
  </TitlesOfParts>
  <Company>FD_BUD_SEC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Illia</dc:creator>
  <cp:lastModifiedBy>Вікторія Півторан</cp:lastModifiedBy>
  <cp:lastPrinted>2026-03-11T12:58:17Z</cp:lastPrinted>
  <dcterms:created xsi:type="dcterms:W3CDTF">2001-07-11T13:17:26Z</dcterms:created>
  <dcterms:modified xsi:type="dcterms:W3CDTF">2026-03-11T13:35:29Z</dcterms:modified>
</cp:coreProperties>
</file>