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15B1DB07-AC0C-4474-9188-E9209BA393E3}" xr6:coauthVersionLast="47" xr6:coauthVersionMax="47" xr10:uidLastSave="{00000000-0000-0000-0000-000000000000}"/>
  <bookViews>
    <workbookView xWindow="-108" yWindow="-108" windowWidth="23256" windowHeight="12456"/>
  </bookViews>
  <sheets>
    <sheet name="Доходи" sheetId="7" r:id="rId1"/>
    <sheet name="Видатки" sheetId="8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  <definedName name="_xlnm.Print_Titles" localSheetId="1">Видатки!$3:$4</definedName>
    <definedName name="_xlnm.Print_Titles" localSheetId="0">Доходи!$7:$8</definedName>
    <definedName name="_xlnm.Print_Area" localSheetId="1">Видатки!$A$1:$Q$64</definedName>
    <definedName name="_xlnm.Print_Area" localSheetId="0">Доходи!$A$1:$R$63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8" l="1"/>
  <c r="O35" i="8"/>
  <c r="P35" i="8"/>
  <c r="N36" i="8"/>
  <c r="O36" i="8"/>
  <c r="Q36" i="8" s="1"/>
  <c r="M53" i="7"/>
  <c r="N53" i="7"/>
  <c r="M54" i="7"/>
  <c r="N54" i="7"/>
  <c r="M55" i="7"/>
  <c r="N55" i="7"/>
  <c r="M56" i="7"/>
  <c r="N56" i="7"/>
  <c r="M57" i="7"/>
  <c r="N57" i="7"/>
  <c r="M58" i="7"/>
  <c r="N58" i="7"/>
  <c r="M59" i="7"/>
  <c r="N59" i="7"/>
  <c r="K31" i="8"/>
  <c r="M31" i="8"/>
  <c r="J31" i="8"/>
  <c r="D12" i="8"/>
  <c r="D45" i="8" s="1"/>
  <c r="D47" i="8" s="1"/>
  <c r="D55" i="8" s="1"/>
  <c r="D61" i="8" s="1"/>
  <c r="E12" i="8"/>
  <c r="C12" i="8"/>
  <c r="H12" i="8" s="1"/>
  <c r="N25" i="8"/>
  <c r="O25" i="8"/>
  <c r="P25" i="8"/>
  <c r="N21" i="8"/>
  <c r="O21" i="8"/>
  <c r="F25" i="8"/>
  <c r="G25" i="8"/>
  <c r="H25" i="8"/>
  <c r="I25" i="8"/>
  <c r="F21" i="8"/>
  <c r="G21" i="8"/>
  <c r="H21" i="8"/>
  <c r="I21" i="8"/>
  <c r="F35" i="8"/>
  <c r="G35" i="8"/>
  <c r="H35" i="8"/>
  <c r="I35" i="8"/>
  <c r="F36" i="8"/>
  <c r="G36" i="8"/>
  <c r="H36" i="8"/>
  <c r="I36" i="8"/>
  <c r="D31" i="8"/>
  <c r="E31" i="8"/>
  <c r="C31" i="8"/>
  <c r="H31" i="8" s="1"/>
  <c r="N43" i="8"/>
  <c r="O43" i="8"/>
  <c r="P43" i="8" s="1"/>
  <c r="F43" i="8"/>
  <c r="G43" i="8"/>
  <c r="H43" i="8"/>
  <c r="I43" i="8"/>
  <c r="D38" i="8"/>
  <c r="E38" i="8"/>
  <c r="E45" i="8" s="1"/>
  <c r="C38" i="8"/>
  <c r="I38" i="8"/>
  <c r="N8" i="8"/>
  <c r="O8" i="8"/>
  <c r="D6" i="8"/>
  <c r="E6" i="8"/>
  <c r="C6" i="8"/>
  <c r="K56" i="8"/>
  <c r="J56" i="8"/>
  <c r="N56" i="8" s="1"/>
  <c r="E56" i="8"/>
  <c r="D56" i="8"/>
  <c r="C56" i="8"/>
  <c r="O52" i="7"/>
  <c r="P52" i="7"/>
  <c r="Q52" i="7" s="1"/>
  <c r="O53" i="7"/>
  <c r="P53" i="7"/>
  <c r="O54" i="7"/>
  <c r="Q54" i="7"/>
  <c r="P54" i="7"/>
  <c r="O55" i="7"/>
  <c r="P55" i="7"/>
  <c r="O56" i="7"/>
  <c r="P56" i="7"/>
  <c r="R56" i="7" s="1"/>
  <c r="O57" i="7"/>
  <c r="P57" i="7"/>
  <c r="R57" i="7" s="1"/>
  <c r="O58" i="7"/>
  <c r="P58" i="7"/>
  <c r="R58" i="7" s="1"/>
  <c r="O59" i="7"/>
  <c r="P59" i="7"/>
  <c r="R59" i="7" s="1"/>
  <c r="P49" i="7"/>
  <c r="Q49" i="7"/>
  <c r="O49" i="7"/>
  <c r="G53" i="7"/>
  <c r="H53" i="7"/>
  <c r="I53" i="7"/>
  <c r="J53" i="7"/>
  <c r="G54" i="7"/>
  <c r="H54" i="7"/>
  <c r="I54" i="7"/>
  <c r="J54" i="7"/>
  <c r="G55" i="7"/>
  <c r="H55" i="7"/>
  <c r="I55" i="7"/>
  <c r="J55" i="7"/>
  <c r="G56" i="7"/>
  <c r="H56" i="7"/>
  <c r="I56" i="7"/>
  <c r="J56" i="7"/>
  <c r="G57" i="7"/>
  <c r="H57" i="7"/>
  <c r="I57" i="7"/>
  <c r="J57" i="7"/>
  <c r="G58" i="7"/>
  <c r="H58" i="7"/>
  <c r="I58" i="7"/>
  <c r="J58" i="7"/>
  <c r="G59" i="7"/>
  <c r="H59" i="7"/>
  <c r="I59" i="7"/>
  <c r="J59" i="7"/>
  <c r="J49" i="7"/>
  <c r="I49" i="7"/>
  <c r="H49" i="7"/>
  <c r="G49" i="7"/>
  <c r="O36" i="7"/>
  <c r="P36" i="7"/>
  <c r="L7" i="8"/>
  <c r="L9" i="8"/>
  <c r="L10" i="8"/>
  <c r="L11" i="8"/>
  <c r="L13" i="8"/>
  <c r="L14" i="8"/>
  <c r="L15" i="8"/>
  <c r="L16" i="8"/>
  <c r="L17" i="8"/>
  <c r="L18" i="8"/>
  <c r="L19" i="8"/>
  <c r="L20" i="8"/>
  <c r="L22" i="8"/>
  <c r="L23" i="8"/>
  <c r="L24" i="8"/>
  <c r="L26" i="8"/>
  <c r="L27" i="8"/>
  <c r="L28" i="8"/>
  <c r="L29" i="8"/>
  <c r="L30" i="8"/>
  <c r="L32" i="8"/>
  <c r="L33" i="8"/>
  <c r="L34" i="8"/>
  <c r="L37" i="8"/>
  <c r="L39" i="8"/>
  <c r="L40" i="8"/>
  <c r="L41" i="8"/>
  <c r="L42" i="8"/>
  <c r="L44" i="8"/>
  <c r="F26" i="8"/>
  <c r="G26" i="8"/>
  <c r="H26" i="8"/>
  <c r="I26" i="8"/>
  <c r="N26" i="8"/>
  <c r="Q26" i="8" s="1"/>
  <c r="O26" i="8"/>
  <c r="E21" i="7"/>
  <c r="E10" i="7" s="1"/>
  <c r="E17" i="7"/>
  <c r="E43" i="7"/>
  <c r="F43" i="7"/>
  <c r="G43" i="7" s="1"/>
  <c r="D43" i="7"/>
  <c r="O43" i="7" s="1"/>
  <c r="M46" i="7"/>
  <c r="N46" i="7"/>
  <c r="O46" i="7"/>
  <c r="P46" i="7"/>
  <c r="R46" i="7"/>
  <c r="G46" i="7"/>
  <c r="H46" i="7"/>
  <c r="I46" i="7"/>
  <c r="J46" i="7"/>
  <c r="L47" i="7"/>
  <c r="K47" i="7"/>
  <c r="E47" i="7"/>
  <c r="F47" i="7"/>
  <c r="J47" i="7" s="1"/>
  <c r="F42" i="7"/>
  <c r="F41" i="7"/>
  <c r="D47" i="7"/>
  <c r="D42" i="7"/>
  <c r="O42" i="7" s="1"/>
  <c r="L52" i="8"/>
  <c r="M52" i="8"/>
  <c r="L53" i="8"/>
  <c r="M53" i="8"/>
  <c r="N52" i="8"/>
  <c r="O52" i="8"/>
  <c r="N53" i="8"/>
  <c r="O53" i="8"/>
  <c r="F53" i="8"/>
  <c r="G53" i="8"/>
  <c r="H53" i="8"/>
  <c r="I53" i="8"/>
  <c r="F52" i="8"/>
  <c r="G52" i="8"/>
  <c r="H52" i="8"/>
  <c r="I52" i="8"/>
  <c r="J6" i="8"/>
  <c r="K6" i="8"/>
  <c r="F7" i="8"/>
  <c r="G7" i="8"/>
  <c r="H7" i="8"/>
  <c r="I7" i="8"/>
  <c r="M7" i="8"/>
  <c r="N7" i="8"/>
  <c r="O7" i="8"/>
  <c r="Q7" i="8"/>
  <c r="F9" i="8"/>
  <c r="G9" i="8"/>
  <c r="H9" i="8"/>
  <c r="I9" i="8"/>
  <c r="M9" i="8"/>
  <c r="N9" i="8"/>
  <c r="O9" i="8"/>
  <c r="Q9" i="8"/>
  <c r="F10" i="8"/>
  <c r="G10" i="8"/>
  <c r="H10" i="8"/>
  <c r="I10" i="8"/>
  <c r="M10" i="8"/>
  <c r="N10" i="8"/>
  <c r="O10" i="8"/>
  <c r="P10" i="8"/>
  <c r="F11" i="8"/>
  <c r="G11" i="8"/>
  <c r="H11" i="8"/>
  <c r="I11" i="8"/>
  <c r="M11" i="8"/>
  <c r="N11" i="8"/>
  <c r="O11" i="8"/>
  <c r="J12" i="8"/>
  <c r="K12" i="8"/>
  <c r="M12" i="8" s="1"/>
  <c r="F13" i="8"/>
  <c r="G13" i="8"/>
  <c r="H13" i="8"/>
  <c r="I13" i="8"/>
  <c r="M13" i="8"/>
  <c r="N13" i="8"/>
  <c r="O13" i="8"/>
  <c r="P13" i="8"/>
  <c r="F14" i="8"/>
  <c r="G14" i="8"/>
  <c r="H14" i="8"/>
  <c r="I14" i="8"/>
  <c r="M14" i="8"/>
  <c r="N14" i="8"/>
  <c r="O14" i="8"/>
  <c r="Q14" i="8"/>
  <c r="F15" i="8"/>
  <c r="G15" i="8"/>
  <c r="H15" i="8"/>
  <c r="I15" i="8"/>
  <c r="M15" i="8"/>
  <c r="N15" i="8"/>
  <c r="O15" i="8"/>
  <c r="F16" i="8"/>
  <c r="G16" i="8"/>
  <c r="H16" i="8"/>
  <c r="I16" i="8"/>
  <c r="M16" i="8"/>
  <c r="N16" i="8"/>
  <c r="O16" i="8"/>
  <c r="P16" i="8" s="1"/>
  <c r="F17" i="8"/>
  <c r="G17" i="8"/>
  <c r="H17" i="8"/>
  <c r="I17" i="8"/>
  <c r="M17" i="8"/>
  <c r="N17" i="8"/>
  <c r="O17" i="8"/>
  <c r="F18" i="8"/>
  <c r="G18" i="8"/>
  <c r="H18" i="8"/>
  <c r="I18" i="8"/>
  <c r="M18" i="8"/>
  <c r="N18" i="8"/>
  <c r="O18" i="8"/>
  <c r="F19" i="8"/>
  <c r="G19" i="8"/>
  <c r="H19" i="8"/>
  <c r="I19" i="8"/>
  <c r="M19" i="8"/>
  <c r="N19" i="8"/>
  <c r="Q19" i="8" s="1"/>
  <c r="O19" i="8"/>
  <c r="F20" i="8"/>
  <c r="G20" i="8"/>
  <c r="H20" i="8"/>
  <c r="I20" i="8"/>
  <c r="M20" i="8"/>
  <c r="N20" i="8"/>
  <c r="O20" i="8"/>
  <c r="P20" i="8" s="1"/>
  <c r="F22" i="8"/>
  <c r="G22" i="8"/>
  <c r="H22" i="8"/>
  <c r="I22" i="8"/>
  <c r="M22" i="8"/>
  <c r="N22" i="8"/>
  <c r="O22" i="8"/>
  <c r="P22" i="8" s="1"/>
  <c r="F23" i="8"/>
  <c r="G23" i="8"/>
  <c r="H23" i="8"/>
  <c r="I23" i="8"/>
  <c r="M23" i="8"/>
  <c r="N23" i="8"/>
  <c r="P23" i="8" s="1"/>
  <c r="O23" i="8"/>
  <c r="Q23" i="8"/>
  <c r="F24" i="8"/>
  <c r="G24" i="8"/>
  <c r="H24" i="8"/>
  <c r="I24" i="8"/>
  <c r="M24" i="8"/>
  <c r="N24" i="8"/>
  <c r="O24" i="8"/>
  <c r="P24" i="8" s="1"/>
  <c r="Q24" i="8"/>
  <c r="F27" i="8"/>
  <c r="G27" i="8"/>
  <c r="H27" i="8"/>
  <c r="I27" i="8"/>
  <c r="M27" i="8"/>
  <c r="N27" i="8"/>
  <c r="O27" i="8"/>
  <c r="Q27" i="8" s="1"/>
  <c r="P27" i="8"/>
  <c r="F28" i="8"/>
  <c r="G28" i="8"/>
  <c r="H28" i="8"/>
  <c r="I28" i="8"/>
  <c r="M28" i="8"/>
  <c r="N28" i="8"/>
  <c r="O28" i="8"/>
  <c r="Q28" i="8" s="1"/>
  <c r="F29" i="8"/>
  <c r="G29" i="8"/>
  <c r="H29" i="8"/>
  <c r="I29" i="8"/>
  <c r="M29" i="8"/>
  <c r="N29" i="8"/>
  <c r="P29" i="8"/>
  <c r="O29" i="8"/>
  <c r="Q29" i="8" s="1"/>
  <c r="F30" i="8"/>
  <c r="G30" i="8"/>
  <c r="H30" i="8"/>
  <c r="I30" i="8"/>
  <c r="M30" i="8"/>
  <c r="N30" i="8"/>
  <c r="O30" i="8"/>
  <c r="F32" i="8"/>
  <c r="G32" i="8"/>
  <c r="H32" i="8"/>
  <c r="I32" i="8"/>
  <c r="M32" i="8"/>
  <c r="N32" i="8"/>
  <c r="P32" i="8" s="1"/>
  <c r="O32" i="8"/>
  <c r="F33" i="8"/>
  <c r="G33" i="8"/>
  <c r="H33" i="8"/>
  <c r="I33" i="8"/>
  <c r="M33" i="8"/>
  <c r="N33" i="8"/>
  <c r="O33" i="8"/>
  <c r="F34" i="8"/>
  <c r="G34" i="8"/>
  <c r="H34" i="8"/>
  <c r="I34" i="8"/>
  <c r="M34" i="8"/>
  <c r="N34" i="8"/>
  <c r="O34" i="8"/>
  <c r="F37" i="8"/>
  <c r="G37" i="8"/>
  <c r="H37" i="8"/>
  <c r="I37" i="8"/>
  <c r="M37" i="8"/>
  <c r="N37" i="8"/>
  <c r="O37" i="8"/>
  <c r="Q37" i="8" s="1"/>
  <c r="P37" i="8"/>
  <c r="J38" i="8"/>
  <c r="K38" i="8"/>
  <c r="O38" i="8"/>
  <c r="F39" i="8"/>
  <c r="G39" i="8"/>
  <c r="H39" i="8"/>
  <c r="I39" i="8"/>
  <c r="M39" i="8"/>
  <c r="N39" i="8"/>
  <c r="O39" i="8"/>
  <c r="F40" i="8"/>
  <c r="G40" i="8"/>
  <c r="H40" i="8"/>
  <c r="I40" i="8"/>
  <c r="M40" i="8"/>
  <c r="N40" i="8"/>
  <c r="Q40" i="8" s="1"/>
  <c r="O40" i="8"/>
  <c r="F41" i="8"/>
  <c r="G41" i="8"/>
  <c r="H41" i="8"/>
  <c r="I41" i="8"/>
  <c r="M41" i="8"/>
  <c r="N41" i="8"/>
  <c r="O41" i="8"/>
  <c r="Q41" i="8" s="1"/>
  <c r="F42" i="8"/>
  <c r="G42" i="8"/>
  <c r="H42" i="8"/>
  <c r="I42" i="8"/>
  <c r="M42" i="8"/>
  <c r="N42" i="8"/>
  <c r="O42" i="8"/>
  <c r="P42" i="8" s="1"/>
  <c r="F44" i="8"/>
  <c r="G44" i="8"/>
  <c r="H44" i="8"/>
  <c r="I44" i="8"/>
  <c r="M44" i="8"/>
  <c r="N44" i="8"/>
  <c r="O44" i="8"/>
  <c r="Q44" i="8" s="1"/>
  <c r="F46" i="8"/>
  <c r="G46" i="8"/>
  <c r="H46" i="8"/>
  <c r="I46" i="8"/>
  <c r="L46" i="8"/>
  <c r="M46" i="8"/>
  <c r="N46" i="8"/>
  <c r="O46" i="8"/>
  <c r="Q46" i="8" s="1"/>
  <c r="P46" i="8"/>
  <c r="F48" i="8"/>
  <c r="G48" i="8"/>
  <c r="H48" i="8"/>
  <c r="I48" i="8"/>
  <c r="L48" i="8"/>
  <c r="M48" i="8"/>
  <c r="N48" i="8"/>
  <c r="O48" i="8"/>
  <c r="Q48" i="8" s="1"/>
  <c r="F49" i="8"/>
  <c r="G49" i="8"/>
  <c r="H49" i="8"/>
  <c r="I49" i="8"/>
  <c r="L49" i="8"/>
  <c r="M49" i="8"/>
  <c r="N49" i="8"/>
  <c r="O49" i="8"/>
  <c r="F50" i="8"/>
  <c r="G50" i="8"/>
  <c r="H50" i="8"/>
  <c r="I50" i="8"/>
  <c r="L50" i="8"/>
  <c r="M50" i="8"/>
  <c r="N50" i="8"/>
  <c r="Q50" i="8" s="1"/>
  <c r="O50" i="8"/>
  <c r="P50" i="8" s="1"/>
  <c r="F51" i="8"/>
  <c r="G51" i="8"/>
  <c r="H51" i="8"/>
  <c r="I51" i="8"/>
  <c r="L51" i="8"/>
  <c r="M51" i="8"/>
  <c r="N51" i="8"/>
  <c r="O51" i="8"/>
  <c r="Q51" i="8" s="1"/>
  <c r="F54" i="8"/>
  <c r="G54" i="8"/>
  <c r="H54" i="8"/>
  <c r="I54" i="8"/>
  <c r="L54" i="8"/>
  <c r="M54" i="8"/>
  <c r="N54" i="8"/>
  <c r="O54" i="8"/>
  <c r="Q54" i="8" s="1"/>
  <c r="F57" i="8"/>
  <c r="G57" i="8"/>
  <c r="H57" i="8"/>
  <c r="I57" i="8"/>
  <c r="L57" i="8"/>
  <c r="M57" i="8"/>
  <c r="N57" i="8"/>
  <c r="O57" i="8"/>
  <c r="F58" i="8"/>
  <c r="G58" i="8"/>
  <c r="H58" i="8"/>
  <c r="I58" i="8"/>
  <c r="L58" i="8"/>
  <c r="M58" i="8"/>
  <c r="N58" i="8"/>
  <c r="O58" i="8"/>
  <c r="P58" i="8" s="1"/>
  <c r="F59" i="8"/>
  <c r="H59" i="8"/>
  <c r="I59" i="8"/>
  <c r="L59" i="8"/>
  <c r="M59" i="8"/>
  <c r="N59" i="8"/>
  <c r="O59" i="8"/>
  <c r="I60" i="8"/>
  <c r="L60" i="8"/>
  <c r="M60" i="8"/>
  <c r="Q60" i="8"/>
  <c r="C11" i="7"/>
  <c r="D11" i="7"/>
  <c r="D10" i="7" s="1"/>
  <c r="E11" i="7"/>
  <c r="F11" i="7"/>
  <c r="I11" i="7" s="1"/>
  <c r="K11" i="7"/>
  <c r="L11" i="7"/>
  <c r="G12" i="7"/>
  <c r="H12" i="7"/>
  <c r="I12" i="7"/>
  <c r="J12" i="7"/>
  <c r="N12" i="7"/>
  <c r="O12" i="7"/>
  <c r="R12" i="7" s="1"/>
  <c r="P12" i="7"/>
  <c r="Q12" i="7"/>
  <c r="G13" i="7"/>
  <c r="H13" i="7"/>
  <c r="I13" i="7"/>
  <c r="J13" i="7"/>
  <c r="N13" i="7"/>
  <c r="O13" i="7"/>
  <c r="P13" i="7"/>
  <c r="C14" i="7"/>
  <c r="D14" i="7"/>
  <c r="F14" i="7"/>
  <c r="I14" i="7"/>
  <c r="H14" i="7"/>
  <c r="K14" i="7"/>
  <c r="O14" i="7" s="1"/>
  <c r="L14" i="7"/>
  <c r="G15" i="7"/>
  <c r="H15" i="7"/>
  <c r="I15" i="7"/>
  <c r="J15" i="7"/>
  <c r="M15" i="7"/>
  <c r="M14" i="7"/>
  <c r="N15" i="7"/>
  <c r="O15" i="7"/>
  <c r="P15" i="7"/>
  <c r="G16" i="7"/>
  <c r="H16" i="7"/>
  <c r="I16" i="7"/>
  <c r="J16" i="7"/>
  <c r="M16" i="7"/>
  <c r="N16" i="7"/>
  <c r="O16" i="7"/>
  <c r="Q16" i="7" s="1"/>
  <c r="P16" i="7"/>
  <c r="C17" i="7"/>
  <c r="D17" i="7"/>
  <c r="O17" i="7"/>
  <c r="F17" i="7"/>
  <c r="K17" i="7"/>
  <c r="L17" i="7"/>
  <c r="G18" i="7"/>
  <c r="H18" i="7"/>
  <c r="I18" i="7"/>
  <c r="J18" i="7"/>
  <c r="M18" i="7"/>
  <c r="N18" i="7"/>
  <c r="O18" i="7"/>
  <c r="P18" i="7"/>
  <c r="Q18" i="7" s="1"/>
  <c r="G19" i="7"/>
  <c r="H19" i="7"/>
  <c r="I19" i="7"/>
  <c r="J19" i="7"/>
  <c r="M19" i="7"/>
  <c r="N19" i="7"/>
  <c r="O19" i="7"/>
  <c r="P19" i="7"/>
  <c r="G20" i="7"/>
  <c r="H20" i="7"/>
  <c r="I20" i="7"/>
  <c r="J20" i="7"/>
  <c r="M20" i="7"/>
  <c r="N20" i="7"/>
  <c r="O20" i="7"/>
  <c r="P20" i="7"/>
  <c r="Q20" i="7" s="1"/>
  <c r="D21" i="7"/>
  <c r="F21" i="7"/>
  <c r="K21" i="7"/>
  <c r="L21" i="7"/>
  <c r="G22" i="7"/>
  <c r="H22" i="7"/>
  <c r="I22" i="7"/>
  <c r="J22" i="7"/>
  <c r="M22" i="7"/>
  <c r="N22" i="7"/>
  <c r="O22" i="7"/>
  <c r="R22" i="7"/>
  <c r="P22" i="7"/>
  <c r="G23" i="7"/>
  <c r="H23" i="7"/>
  <c r="I23" i="7"/>
  <c r="J23" i="7"/>
  <c r="M23" i="7"/>
  <c r="N23" i="7"/>
  <c r="O23" i="7"/>
  <c r="Q23" i="7" s="1"/>
  <c r="P23" i="7"/>
  <c r="G25" i="7"/>
  <c r="H25" i="7"/>
  <c r="I25" i="7"/>
  <c r="J25" i="7"/>
  <c r="M25" i="7"/>
  <c r="N25" i="7"/>
  <c r="O25" i="7"/>
  <c r="P25" i="7"/>
  <c r="Q25" i="7"/>
  <c r="D26" i="7"/>
  <c r="E26" i="7"/>
  <c r="F26" i="7"/>
  <c r="K26" i="7"/>
  <c r="L26" i="7"/>
  <c r="G27" i="7"/>
  <c r="H27" i="7"/>
  <c r="I27" i="7"/>
  <c r="J27" i="7"/>
  <c r="M27" i="7"/>
  <c r="N27" i="7"/>
  <c r="O27" i="7"/>
  <c r="P27" i="7"/>
  <c r="R27" i="7" s="1"/>
  <c r="Q27" i="7"/>
  <c r="G28" i="7"/>
  <c r="H28" i="7"/>
  <c r="I28" i="7"/>
  <c r="J28" i="7"/>
  <c r="M28" i="7"/>
  <c r="N28" i="7"/>
  <c r="O28" i="7"/>
  <c r="P28" i="7"/>
  <c r="R28" i="7" s="1"/>
  <c r="G29" i="7"/>
  <c r="H29" i="7"/>
  <c r="I29" i="7"/>
  <c r="J29" i="7"/>
  <c r="M29" i="7"/>
  <c r="N29" i="7"/>
  <c r="O29" i="7"/>
  <c r="P29" i="7"/>
  <c r="R29" i="7" s="1"/>
  <c r="C30" i="7"/>
  <c r="D30" i="7"/>
  <c r="E30" i="7"/>
  <c r="G30" i="7" s="1"/>
  <c r="E24" i="7"/>
  <c r="F30" i="7"/>
  <c r="K30" i="7"/>
  <c r="L30" i="7"/>
  <c r="M30" i="7" s="1"/>
  <c r="N30" i="7"/>
  <c r="G31" i="7"/>
  <c r="H31" i="7"/>
  <c r="I31" i="7"/>
  <c r="J31" i="7"/>
  <c r="M31" i="7"/>
  <c r="N31" i="7"/>
  <c r="O31" i="7"/>
  <c r="P31" i="7"/>
  <c r="R31" i="7" s="1"/>
  <c r="H32" i="7"/>
  <c r="I32" i="7"/>
  <c r="J32" i="7"/>
  <c r="M32" i="7"/>
  <c r="N32" i="7"/>
  <c r="O32" i="7"/>
  <c r="P32" i="7"/>
  <c r="Q32" i="7" s="1"/>
  <c r="R32" i="7"/>
  <c r="G33" i="7"/>
  <c r="H33" i="7"/>
  <c r="I33" i="7"/>
  <c r="J33" i="7"/>
  <c r="M33" i="7"/>
  <c r="N33" i="7"/>
  <c r="O33" i="7"/>
  <c r="P33" i="7"/>
  <c r="G34" i="7"/>
  <c r="H34" i="7"/>
  <c r="I34" i="7"/>
  <c r="J34" i="7"/>
  <c r="M34" i="7"/>
  <c r="N34" i="7"/>
  <c r="O34" i="7"/>
  <c r="P34" i="7"/>
  <c r="R34" i="7" s="1"/>
  <c r="G35" i="7"/>
  <c r="H35" i="7"/>
  <c r="I35" i="7"/>
  <c r="J35" i="7"/>
  <c r="M35" i="7"/>
  <c r="N35" i="7"/>
  <c r="O35" i="7"/>
  <c r="P35" i="7"/>
  <c r="C37" i="7"/>
  <c r="F37" i="7"/>
  <c r="G37" i="7" s="1"/>
  <c r="K37" i="7"/>
  <c r="O37" i="7"/>
  <c r="L37" i="7"/>
  <c r="M37" i="7" s="1"/>
  <c r="P37" i="7"/>
  <c r="Q37" i="7" s="1"/>
  <c r="G38" i="7"/>
  <c r="H38" i="7"/>
  <c r="M38" i="7"/>
  <c r="O38" i="7"/>
  <c r="P38" i="7"/>
  <c r="Q38" i="7"/>
  <c r="G39" i="7"/>
  <c r="H39" i="7"/>
  <c r="M39" i="7"/>
  <c r="O39" i="7"/>
  <c r="P39" i="7"/>
  <c r="Q39" i="7"/>
  <c r="C43" i="7"/>
  <c r="K43" i="7"/>
  <c r="K42" i="7" s="1"/>
  <c r="K41" i="7" s="1"/>
  <c r="L43" i="7"/>
  <c r="G44" i="7"/>
  <c r="H44" i="7"/>
  <c r="I44" i="7"/>
  <c r="J44" i="7"/>
  <c r="M44" i="7"/>
  <c r="N44" i="7"/>
  <c r="O44" i="7"/>
  <c r="P44" i="7"/>
  <c r="R44" i="7" s="1"/>
  <c r="G45" i="7"/>
  <c r="H45" i="7"/>
  <c r="I45" i="7"/>
  <c r="J45" i="7"/>
  <c r="M45" i="7"/>
  <c r="N45" i="7"/>
  <c r="O45" i="7"/>
  <c r="P45" i="7"/>
  <c r="Q45" i="7" s="1"/>
  <c r="C47" i="7"/>
  <c r="G48" i="7"/>
  <c r="H48" i="7"/>
  <c r="I48" i="7"/>
  <c r="J48" i="7"/>
  <c r="M48" i="7"/>
  <c r="N48" i="7"/>
  <c r="O48" i="7"/>
  <c r="P48" i="7"/>
  <c r="G50" i="7"/>
  <c r="H50" i="7"/>
  <c r="I50" i="7"/>
  <c r="J50" i="7"/>
  <c r="M50" i="7"/>
  <c r="N50" i="7"/>
  <c r="O50" i="7"/>
  <c r="Q50" i="7" s="1"/>
  <c r="P50" i="7"/>
  <c r="G51" i="7"/>
  <c r="H51" i="7"/>
  <c r="I51" i="7"/>
  <c r="J51" i="7"/>
  <c r="M51" i="7"/>
  <c r="N51" i="7"/>
  <c r="O51" i="7"/>
  <c r="P51" i="7"/>
  <c r="G52" i="7"/>
  <c r="H52" i="7"/>
  <c r="I52" i="7"/>
  <c r="J52" i="7"/>
  <c r="M52" i="7"/>
  <c r="N52" i="7"/>
  <c r="G61" i="7"/>
  <c r="H61" i="7"/>
  <c r="I61" i="7"/>
  <c r="J61" i="7"/>
  <c r="M61" i="7"/>
  <c r="N61" i="7"/>
  <c r="O61" i="7"/>
  <c r="Q61" i="7"/>
  <c r="P61" i="7"/>
  <c r="G62" i="7"/>
  <c r="I62" i="7"/>
  <c r="M62" i="7"/>
  <c r="N62" i="7"/>
  <c r="O62" i="7"/>
  <c r="P62" i="7"/>
  <c r="H37" i="7"/>
  <c r="J14" i="7"/>
  <c r="G14" i="7"/>
  <c r="C42" i="7"/>
  <c r="C41" i="7" s="1"/>
  <c r="C10" i="7"/>
  <c r="C40" i="7" s="1"/>
  <c r="N47" i="7"/>
  <c r="Q22" i="8"/>
  <c r="P15" i="8"/>
  <c r="M6" i="8"/>
  <c r="Q59" i="8"/>
  <c r="P14" i="8"/>
  <c r="P59" i="8"/>
  <c r="Q57" i="7"/>
  <c r="R55" i="7"/>
  <c r="R62" i="7"/>
  <c r="Q55" i="7"/>
  <c r="R54" i="7"/>
  <c r="P30" i="7"/>
  <c r="I30" i="7"/>
  <c r="Q13" i="8"/>
  <c r="L6" i="8"/>
  <c r="P9" i="8"/>
  <c r="P28" i="8"/>
  <c r="P51" i="8"/>
  <c r="Q15" i="8"/>
  <c r="H6" i="8"/>
  <c r="P36" i="8"/>
  <c r="R25" i="7"/>
  <c r="Q62" i="7"/>
  <c r="Q51" i="7"/>
  <c r="Q19" i="7"/>
  <c r="H47" i="7"/>
  <c r="H43" i="7"/>
  <c r="R36" i="7"/>
  <c r="I21" i="7"/>
  <c r="Q36" i="7"/>
  <c r="Q58" i="7"/>
  <c r="R49" i="7"/>
  <c r="G47" i="7"/>
  <c r="R52" i="7"/>
  <c r="P47" i="7"/>
  <c r="R51" i="7"/>
  <c r="I47" i="7"/>
  <c r="Q44" i="7"/>
  <c r="R45" i="7"/>
  <c r="Q46" i="7"/>
  <c r="E42" i="7"/>
  <c r="E41" i="7"/>
  <c r="H30" i="7"/>
  <c r="J26" i="7"/>
  <c r="G17" i="7"/>
  <c r="R19" i="7"/>
  <c r="J11" i="7"/>
  <c r="F38" i="8"/>
  <c r="G38" i="8"/>
  <c r="I12" i="8"/>
  <c r="G6" i="8"/>
  <c r="P7" i="8"/>
  <c r="P11" i="8"/>
  <c r="P44" i="8"/>
  <c r="N6" i="8"/>
  <c r="P6" i="8" s="1"/>
  <c r="F6" i="8"/>
  <c r="I6" i="8"/>
  <c r="O6" i="8"/>
  <c r="H42" i="7"/>
  <c r="C45" i="8"/>
  <c r="C47" i="8"/>
  <c r="P57" i="8"/>
  <c r="Q58" i="8"/>
  <c r="Q57" i="8"/>
  <c r="F56" i="8"/>
  <c r="G56" i="8"/>
  <c r="P40" i="8"/>
  <c r="P17" i="8"/>
  <c r="Q35" i="8"/>
  <c r="Q17" i="8"/>
  <c r="Q25" i="8"/>
  <c r="Q20" i="8"/>
  <c r="P41" i="8"/>
  <c r="N12" i="8"/>
  <c r="Q16" i="8"/>
  <c r="O12" i="8"/>
  <c r="Q12" i="8" s="1"/>
  <c r="Q11" i="8"/>
  <c r="Q10" i="8"/>
  <c r="R61" i="7"/>
  <c r="R18" i="7"/>
  <c r="L24" i="7"/>
  <c r="P26" i="7"/>
  <c r="Q29" i="7"/>
  <c r="O21" i="7"/>
  <c r="Q22" i="7"/>
  <c r="H45" i="8"/>
  <c r="E47" i="8"/>
  <c r="F31" i="8"/>
  <c r="G31" i="8"/>
  <c r="H47" i="8"/>
  <c r="C55" i="8"/>
  <c r="J41" i="7" l="1"/>
  <c r="F47" i="8"/>
  <c r="Q33" i="7"/>
  <c r="R33" i="7"/>
  <c r="Q33" i="8"/>
  <c r="P33" i="8"/>
  <c r="N11" i="7"/>
  <c r="P11" i="7"/>
  <c r="M11" i="7"/>
  <c r="Q34" i="8"/>
  <c r="P34" i="8"/>
  <c r="O47" i="7"/>
  <c r="R48" i="7"/>
  <c r="Q48" i="7"/>
  <c r="Q47" i="7" s="1"/>
  <c r="L42" i="7"/>
  <c r="P43" i="7"/>
  <c r="N43" i="7"/>
  <c r="G21" i="7"/>
  <c r="H21" i="7"/>
  <c r="J21" i="7"/>
  <c r="R13" i="7"/>
  <c r="Q13" i="7"/>
  <c r="P49" i="8"/>
  <c r="Q49" i="8"/>
  <c r="H41" i="7"/>
  <c r="R50" i="7"/>
  <c r="H26" i="7"/>
  <c r="G26" i="7"/>
  <c r="G24" i="7" s="1"/>
  <c r="F24" i="7"/>
  <c r="I26" i="7"/>
  <c r="I24" i="7" s="1"/>
  <c r="Q15" i="7"/>
  <c r="R15" i="7"/>
  <c r="J42" i="7"/>
  <c r="G42" i="7"/>
  <c r="Q8" i="8"/>
  <c r="P8" i="8"/>
  <c r="P48" i="8"/>
  <c r="D41" i="7"/>
  <c r="O41" i="7" s="1"/>
  <c r="M47" i="7"/>
  <c r="P17" i="7"/>
  <c r="N17" i="7"/>
  <c r="L31" i="8"/>
  <c r="O31" i="8"/>
  <c r="L10" i="7"/>
  <c r="O26" i="7"/>
  <c r="R26" i="7" s="1"/>
  <c r="E55" i="8"/>
  <c r="Q31" i="7"/>
  <c r="F12" i="8"/>
  <c r="Q43" i="8"/>
  <c r="O30" i="7"/>
  <c r="J30" i="7"/>
  <c r="H17" i="7"/>
  <c r="J17" i="7"/>
  <c r="I17" i="7"/>
  <c r="P38" i="8"/>
  <c r="P30" i="8"/>
  <c r="Q30" i="8"/>
  <c r="E40" i="7"/>
  <c r="E60" i="7" s="1"/>
  <c r="E63" i="7" s="1"/>
  <c r="Q53" i="7"/>
  <c r="R53" i="7"/>
  <c r="L56" i="8"/>
  <c r="N38" i="8"/>
  <c r="Q38" i="8" s="1"/>
  <c r="H38" i="8"/>
  <c r="R47" i="7"/>
  <c r="P21" i="7"/>
  <c r="M21" i="7"/>
  <c r="N21" i="7"/>
  <c r="J45" i="8"/>
  <c r="L38" i="8"/>
  <c r="P53" i="8"/>
  <c r="Q53" i="8"/>
  <c r="N24" i="7"/>
  <c r="N26" i="7"/>
  <c r="M26" i="7"/>
  <c r="K24" i="7"/>
  <c r="M24" i="7" s="1"/>
  <c r="K10" i="7"/>
  <c r="K40" i="7" s="1"/>
  <c r="K60" i="7" s="1"/>
  <c r="K63" i="7" s="1"/>
  <c r="O11" i="7"/>
  <c r="Q18" i="8"/>
  <c r="P18" i="8"/>
  <c r="Q52" i="8"/>
  <c r="P52" i="8"/>
  <c r="I41" i="7"/>
  <c r="J43" i="7"/>
  <c r="P21" i="8"/>
  <c r="Q21" i="8"/>
  <c r="C61" i="8"/>
  <c r="G12" i="8"/>
  <c r="I42" i="7"/>
  <c r="Q34" i="7"/>
  <c r="P14" i="7"/>
  <c r="N14" i="7"/>
  <c r="F10" i="7"/>
  <c r="G11" i="7"/>
  <c r="H11" i="7"/>
  <c r="Q42" i="8"/>
  <c r="G41" i="7"/>
  <c r="M43" i="7"/>
  <c r="O56" i="8"/>
  <c r="H56" i="8"/>
  <c r="I56" i="8"/>
  <c r="R16" i="7"/>
  <c r="P19" i="8"/>
  <c r="K45" i="8"/>
  <c r="G47" i="8"/>
  <c r="I47" i="8"/>
  <c r="M17" i="7"/>
  <c r="M38" i="8"/>
  <c r="Q6" i="8"/>
  <c r="C63" i="7"/>
  <c r="R35" i="7"/>
  <c r="Q35" i="7"/>
  <c r="R23" i="7"/>
  <c r="P39" i="8"/>
  <c r="Q39" i="8"/>
  <c r="Q32" i="8"/>
  <c r="P26" i="8"/>
  <c r="Q59" i="7"/>
  <c r="Q56" i="7"/>
  <c r="M56" i="8"/>
  <c r="I45" i="8"/>
  <c r="G45" i="8"/>
  <c r="F45" i="8"/>
  <c r="P12" i="8"/>
  <c r="L12" i="8"/>
  <c r="D24" i="7"/>
  <c r="O24" i="7" s="1"/>
  <c r="N31" i="8"/>
  <c r="Q28" i="7"/>
  <c r="I43" i="7"/>
  <c r="P54" i="8"/>
  <c r="I31" i="8"/>
  <c r="R20" i="7"/>
  <c r="H24" i="7" l="1"/>
  <c r="J24" i="7"/>
  <c r="K47" i="8"/>
  <c r="M45" i="8"/>
  <c r="O45" i="8"/>
  <c r="L45" i="8"/>
  <c r="Q26" i="7"/>
  <c r="R30" i="7"/>
  <c r="Q30" i="7"/>
  <c r="M10" i="7"/>
  <c r="P10" i="7"/>
  <c r="L40" i="7"/>
  <c r="N10" i="7"/>
  <c r="Q31" i="8"/>
  <c r="P31" i="8"/>
  <c r="G10" i="7"/>
  <c r="H10" i="7"/>
  <c r="I10" i="7"/>
  <c r="F40" i="7"/>
  <c r="J10" i="7"/>
  <c r="J47" i="8"/>
  <c r="N45" i="8"/>
  <c r="P56" i="8"/>
  <c r="Q56" i="8"/>
  <c r="R14" i="7"/>
  <c r="Q14" i="7"/>
  <c r="H55" i="8"/>
  <c r="F55" i="8"/>
  <c r="E61" i="8"/>
  <c r="G55" i="8"/>
  <c r="I55" i="8"/>
  <c r="R17" i="7"/>
  <c r="Q17" i="7"/>
  <c r="O10" i="7"/>
  <c r="Q43" i="7"/>
  <c r="R43" i="7"/>
  <c r="Q11" i="7"/>
  <c r="R11" i="7"/>
  <c r="R21" i="7"/>
  <c r="Q21" i="7"/>
  <c r="D40" i="7"/>
  <c r="P42" i="7"/>
  <c r="N42" i="7"/>
  <c r="M42" i="7"/>
  <c r="L41" i="7"/>
  <c r="P24" i="7"/>
  <c r="F61" i="8" l="1"/>
  <c r="G61" i="8"/>
  <c r="I61" i="8"/>
  <c r="H61" i="8"/>
  <c r="N41" i="7"/>
  <c r="P41" i="7"/>
  <c r="L60" i="7"/>
  <c r="M41" i="7"/>
  <c r="J55" i="8"/>
  <c r="N47" i="8"/>
  <c r="Q45" i="8"/>
  <c r="P45" i="8"/>
  <c r="O40" i="7"/>
  <c r="O60" i="7" s="1"/>
  <c r="D60" i="7"/>
  <c r="D63" i="7" s="1"/>
  <c r="O63" i="7" s="1"/>
  <c r="R42" i="7"/>
  <c r="Q42" i="7"/>
  <c r="M40" i="7"/>
  <c r="N40" i="7"/>
  <c r="P40" i="7"/>
  <c r="H40" i="7"/>
  <c r="G40" i="7"/>
  <c r="J40" i="7"/>
  <c r="I40" i="7"/>
  <c r="F60" i="7"/>
  <c r="R10" i="7"/>
  <c r="Q10" i="7"/>
  <c r="L47" i="8"/>
  <c r="L55" i="8" s="1"/>
  <c r="M47" i="8"/>
  <c r="O47" i="8"/>
  <c r="K55" i="8"/>
  <c r="R24" i="7"/>
  <c r="Q24" i="7"/>
  <c r="P47" i="8" l="1"/>
  <c r="Q47" i="8"/>
  <c r="Q40" i="7"/>
  <c r="R40" i="7"/>
  <c r="N60" i="7"/>
  <c r="M60" i="7"/>
  <c r="L63" i="7"/>
  <c r="M55" i="8"/>
  <c r="K61" i="8"/>
  <c r="O55" i="8"/>
  <c r="Q41" i="7"/>
  <c r="R41" i="7"/>
  <c r="P60" i="7"/>
  <c r="J61" i="8"/>
  <c r="N61" i="8" s="1"/>
  <c r="N55" i="8"/>
  <c r="J60" i="7"/>
  <c r="F63" i="7"/>
  <c r="H60" i="7"/>
  <c r="I60" i="7"/>
  <c r="G60" i="7"/>
  <c r="P63" i="7" l="1"/>
  <c r="M63" i="7"/>
  <c r="N63" i="7"/>
  <c r="Q60" i="7"/>
  <c r="R60" i="7"/>
  <c r="P55" i="8"/>
  <c r="Q55" i="8"/>
  <c r="G63" i="7"/>
  <c r="I63" i="7"/>
  <c r="J63" i="7"/>
  <c r="H63" i="7"/>
  <c r="L61" i="8"/>
  <c r="M61" i="8"/>
  <c r="O61" i="8"/>
  <c r="P61" i="8" l="1"/>
  <c r="Q61" i="8"/>
  <c r="R63" i="7"/>
  <c r="Q63" i="7"/>
</calcChain>
</file>

<file path=xl/sharedStrings.xml><?xml version="1.0" encoding="utf-8"?>
<sst xmlns="http://schemas.openxmlformats.org/spreadsheetml/2006/main" count="257" uniqueCount="220">
  <si>
    <t>Кредитування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</si>
  <si>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</si>
  <si>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</si>
  <si>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</si>
  <si>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</si>
  <si>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</si>
  <si>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</si>
  <si>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</si>
  <si>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4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</si>
  <si>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</si>
  <si>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</si>
  <si>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</si>
  <si>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</si>
  <si>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</si>
  <si>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</si>
  <si>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</si>
  <si>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</si>
  <si>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</si>
  <si>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</si>
  <si>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 xml:space="preserve">Збір за забруднення навколишнього природнього середовища </t>
  </si>
  <si>
    <t>Цільові фонди, утоворені органами місцевого самоврядування</t>
  </si>
  <si>
    <t xml:space="preserve">  </t>
  </si>
  <si>
    <t>Найменування видатків</t>
  </si>
  <si>
    <t>900201</t>
  </si>
  <si>
    <t>900202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</si>
  <si>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</si>
  <si>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</si>
  <si>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</si>
  <si>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Податки на доходи, податки на прибуток, податки на збільшення ринкової вартості</t>
  </si>
  <si>
    <t>Податки на власність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</si>
  <si>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</si>
  <si>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</si>
  <si>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</si>
  <si>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</si>
  <si>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</si>
  <si>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</si>
  <si>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</si>
  <si>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Доходи від операцій з капіталом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</si>
  <si>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</si>
  <si>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</si>
  <si>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</si>
  <si>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</si>
  <si>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</si>
  <si>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</si>
  <si>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</si>
  <si>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</si>
  <si>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</si>
  <si>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 xml:space="preserve">Застверджено місцевими радами на 2005 рік </t>
  </si>
  <si>
    <t>Доходи від операцій  з кредитування та надання гарантій</t>
  </si>
  <si>
    <t>Відхилення       від кошторисних призначень (+;-)</t>
  </si>
  <si>
    <t>Виконано з початку року</t>
  </si>
  <si>
    <t>Інші податки та збори</t>
  </si>
  <si>
    <t>Екологічний податок</t>
  </si>
  <si>
    <t>Збір за забруднення навколишнього природного середовища  </t>
  </si>
  <si>
    <t>Збір за першу реєстрацію транспортного засобу</t>
  </si>
  <si>
    <t>16</t>
  </si>
  <si>
    <t>17</t>
  </si>
  <si>
    <t>Базова дотація</t>
  </si>
  <si>
    <t>6</t>
  </si>
  <si>
    <t>7</t>
  </si>
  <si>
    <t>2000</t>
  </si>
  <si>
    <t>3000</t>
  </si>
  <si>
    <t>3100</t>
  </si>
  <si>
    <t>3110</t>
  </si>
  <si>
    <t>3130</t>
  </si>
  <si>
    <t>3140</t>
  </si>
  <si>
    <t>3200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</si>
  <si>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</si>
  <si>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</si>
  <si>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</si>
  <si>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</si>
  <si>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</si>
  <si>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</si>
  <si>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3090</t>
  </si>
  <si>
    <t>3050</t>
  </si>
  <si>
    <t>3190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</si>
  <si>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</si>
  <si>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</si>
  <si>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</si>
  <si>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</si>
  <si>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</si>
  <si>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</si>
  <si>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</si>
  <si>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</si>
  <si>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</si>
  <si>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</si>
  <si>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9100</t>
  </si>
  <si>
    <t xml:space="preserve">про виконання обласного бюджету  </t>
  </si>
  <si>
    <t>Код типової програмної класифікації видатків та кредитування місцевих бюджетів</t>
  </si>
  <si>
    <t>Усього</t>
  </si>
  <si>
    <t>Разом видатків без урахування міжбюджетних трансфертів</t>
  </si>
  <si>
    <t>900203</t>
  </si>
  <si>
    <t>Субвенція з державного бюджету місцевим бюджетам на надання державної підтримки особам з особливими освітніми потребами</t>
  </si>
  <si>
    <t>II  Видатки  обласного бюджету (загальний та спеціальний фонди)</t>
  </si>
  <si>
    <t xml:space="preserve"> I. Доходи обласного бюджету (загальний та спеціальний фонди)</t>
  </si>
  <si>
    <t>в тис.грн.</t>
  </si>
  <si>
    <t>відхилення</t>
  </si>
  <si>
    <t>контроль по казнач звіту 90010100 в грн.коп</t>
  </si>
  <si>
    <t>контроль по казнач звіту 90010200 в грн.коп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</si>
  <si>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здоров’я</t>
  </si>
  <si>
    <t>41033900</t>
  </si>
  <si>
    <t>41035400</t>
  </si>
  <si>
    <t>Освітня субвенція з державного бюджету місцевим бюджетам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</si>
  <si>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</si>
  <si>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</si>
  <si>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Інша діяльність у сфері державного управління</t>
  </si>
  <si>
    <t>3120</t>
  </si>
  <si>
    <t>3170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</si>
  <si>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</si>
  <si>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</si>
  <si>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</si>
  <si>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</si>
  <si>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</si>
  <si>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</si>
  <si>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реалізації окремих програм для осіб з інвалідністю</t>
  </si>
  <si>
    <t>Забезпечення обробки інформації з нарахування та виплати допомог і компенсацій</t>
  </si>
  <si>
    <t>Інші заклади та заходи</t>
  </si>
  <si>
    <t>7100</t>
  </si>
  <si>
    <t>8300</t>
  </si>
  <si>
    <t>8400</t>
  </si>
  <si>
    <t>8700</t>
  </si>
  <si>
    <t>Економічна діяльність</t>
  </si>
  <si>
    <t>Сільське, лісове, рибне господарство та мисливство</t>
  </si>
  <si>
    <t>Транспорт та транспортна інфраструктура, дорожнє господарство</t>
  </si>
  <si>
    <t>Інша діяльність</t>
  </si>
  <si>
    <t>Охорона навколишнього природного середовища</t>
  </si>
  <si>
    <t>9200</t>
  </si>
  <si>
    <t>9300</t>
  </si>
  <si>
    <t>9400</t>
  </si>
  <si>
    <t>9700</t>
  </si>
  <si>
    <t>Дотації з місцевого бюджету іншим бюджетам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</si>
  <si>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</si>
  <si>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</si>
  <si>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</si>
  <si>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</si>
  <si>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</si>
  <si>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Податок з власників транспортних засобів та інших самохідних машин і механізмів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</si>
  <si>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</si>
  <si>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</si>
  <si>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</si>
  <si>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Адміністративні збори та платежі, доходи від некомерційної господарської діяльності </t>
  </si>
  <si>
    <t>Субвенції з державного бюджету місцевим бюджетам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</si>
  <si>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</si>
  <si>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</si>
  <si>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місцевих бюджетів іншим місцевим бюджетам</t>
  </si>
  <si>
    <t>Бюджетні позички  суб'єктам господарювання  та їх повернення</t>
  </si>
  <si>
    <t>Охорона здоров'я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</si>
  <si>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</si>
  <si>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</si>
  <si>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41054100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</si>
  <si>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</si>
  <si>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Відхилення (+/-)</t>
  </si>
  <si>
    <t xml:space="preserve">     Відхилення       (+/-)</t>
  </si>
  <si>
    <t>Відхилення                 (+/-)</t>
  </si>
  <si>
    <t>Податок та збір на доходи фізичних осіб</t>
  </si>
  <si>
    <t>Дотації з державного бюджету місцевим бюджетам</t>
  </si>
  <si>
    <t>Усього доходів з урахуванням міжбюджетних трансфертів з державного бюджету</t>
  </si>
  <si>
    <t xml:space="preserve">Усього </t>
  </si>
  <si>
    <t>Усього доходів без урахування міжбюджетних трансфертів</t>
  </si>
  <si>
    <t>24170000</t>
  </si>
  <si>
    <t>Надходження коштів пайової участі у розвитку інфраструктури населеного пункту</t>
  </si>
  <si>
    <t>Всього видатків з міжбюджетними трансфертами</t>
  </si>
  <si>
    <t>РАЗОМ</t>
  </si>
  <si>
    <t>(тис. грн)</t>
  </si>
  <si>
    <t>8200</t>
  </si>
  <si>
    <t>Громадський порядок та безпека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</si>
  <si>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</si>
  <si>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</si>
  <si>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</si>
  <si>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9500</t>
  </si>
  <si>
    <t>9600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</si>
  <si>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</si>
  <si>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Субвенції з місцевого бюджету іншим місцевим бюджетам на здійснення інших програм та заходів за рахунок субвенцій з державного бюджету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</si>
  <si>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</si>
  <si>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</si>
  <si>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42000000</t>
  </si>
  <si>
    <t>Від Європейського Союзу, урядів іноземних держав, міжнародних організацій, донорських установ</t>
  </si>
  <si>
    <t>Затверджено обласною радою  на 2025 рік із урахуванням змін</t>
  </si>
  <si>
    <t>Процент виконання до плану 2025 року</t>
  </si>
  <si>
    <t>Затверджено обласною радою  на 2025 рік із урахуванням змін (кошторисні призначення)</t>
  </si>
  <si>
    <t>Затверджено обласною радою на 2025 рік із урахуванням змін</t>
  </si>
  <si>
    <t>Затверджено обласною радою на 2025 рік із урахуванням змін (кошторисні призначення)</t>
  </si>
  <si>
    <t>Затверджено місцевими радами на 2025 рік з урахуванням змін (кошторисні призначення)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</si>
  <si>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</si>
  <si>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</si>
  <si>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</si>
  <si>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</si>
  <si>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</si>
  <si>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</si>
  <si>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</si>
  <si>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</si>
  <si>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внутрішніх кредитів</t>
  </si>
  <si>
    <t>Повернення внутрішніх кредитів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</si>
  <si>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</si>
  <si>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</si>
  <si>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</si>
  <si>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</si>
  <si>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Організація та проведення громадських робіт</t>
  </si>
  <si>
    <t>7500</t>
  </si>
  <si>
    <t>Зв`язок, телекомунікації та інформатика</t>
  </si>
  <si>
    <t>Інші програми та заходи, пов`язані з економічною діяльністю</t>
  </si>
  <si>
    <t>8600</t>
  </si>
  <si>
    <t>Обслуговування місцевого боргу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</si>
  <si>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</si>
  <si>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за січень-березень 2025 року</t>
  </si>
  <si>
    <t>План на січень-березень 2025 року</t>
  </si>
  <si>
    <t>Відхилення до плану на січень-березень 2025 року (+/-)</t>
  </si>
  <si>
    <t xml:space="preserve">Процент виконання до плану на січень-березень 2025 року 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</si>
  <si>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</si>
  <si>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</si>
  <si>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41030900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</si>
  <si>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</si>
  <si>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Рентна плата за користування надрами загальнодержавного значення</t>
  </si>
  <si>
    <t>Надходження від орендної плати за користування єдиним майновим комплексом та іншим державним майном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</si>
  <si>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</si>
  <si>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</si>
  <si>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Захист населення і територій від надзвичайних ситуацій</t>
  </si>
  <si>
    <t>Медіа (Засоби масової інформації)</t>
  </si>
  <si>
    <t>Регіональний розвиток та інші інвестиційні проекти</t>
  </si>
  <si>
    <t>(по квартальному звіту)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</si>
</sst>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09" formatCode="0.0%"/>
  </numFmts>
  <fonts count="73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2"/>
      <color indexed="10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4"/>
      <color rgb="FF00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8" fillId="0" borderId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7" borderId="1" applyNumberFormat="0" applyAlignment="0" applyProtection="0"/>
    <xf numFmtId="9" fontId="1" fillId="0" borderId="0" applyFont="0" applyFill="0" applyBorder="0" applyAlignment="0" applyProtection="0"/>
    <xf numFmtId="0" fontId="47" fillId="4" borderId="0" applyNumberFormat="0" applyBorder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2" fillId="0" borderId="0" applyNumberFormat="0" applyFill="0" applyBorder="0" applyAlignment="0" applyProtection="0"/>
    <xf numFmtId="0" fontId="48" fillId="0" borderId="0"/>
    <xf numFmtId="0" fontId="59" fillId="0" borderId="0"/>
    <xf numFmtId="0" fontId="33" fillId="0" borderId="0"/>
    <xf numFmtId="0" fontId="61" fillId="0" borderId="0"/>
    <xf numFmtId="0" fontId="45" fillId="0" borderId="5" applyNumberFormat="0" applyFill="0" applyAlignment="0" applyProtection="0"/>
    <xf numFmtId="0" fontId="42" fillId="20" borderId="6" applyNumberFormat="0" applyAlignment="0" applyProtection="0"/>
    <xf numFmtId="0" fontId="43" fillId="0" borderId="0" applyNumberFormat="0" applyFill="0" applyBorder="0" applyAlignment="0" applyProtection="0"/>
    <xf numFmtId="0" fontId="62" fillId="0" borderId="0"/>
    <xf numFmtId="0" fontId="48" fillId="0" borderId="0"/>
    <xf numFmtId="0" fontId="61" fillId="0" borderId="0"/>
    <xf numFmtId="0" fontId="53" fillId="0" borderId="0"/>
    <xf numFmtId="0" fontId="2" fillId="0" borderId="0"/>
    <xf numFmtId="0" fontId="3" fillId="0" borderId="0"/>
    <xf numFmtId="0" fontId="3" fillId="0" borderId="0"/>
    <xf numFmtId="0" fontId="39" fillId="22" borderId="7" applyNumberFormat="0" applyFont="0" applyAlignment="0" applyProtection="0"/>
    <xf numFmtId="0" fontId="44" fillId="21" borderId="0" applyNumberFormat="0" applyBorder="0" applyAlignment="0" applyProtection="0"/>
    <xf numFmtId="0" fontId="49" fillId="0" borderId="0"/>
    <xf numFmtId="0" fontId="46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26">
    <xf numFmtId="0" fontId="0" fillId="0" borderId="0" xfId="0"/>
    <xf numFmtId="0" fontId="4" fillId="0" borderId="8" xfId="62" applyFont="1" applyFill="1" applyBorder="1" applyAlignment="1" applyProtection="1">
      <alignment horizontal="center" vertical="center" wrapText="1"/>
    </xf>
    <xf numFmtId="0" fontId="8" fillId="0" borderId="0" xfId="62" applyFont="1" applyFill="1" applyProtection="1"/>
    <xf numFmtId="0" fontId="5" fillId="0" borderId="0" xfId="62" applyFont="1" applyFill="1" applyAlignment="1" applyProtection="1">
      <alignment horizontal="left" vertical="center"/>
    </xf>
    <xf numFmtId="0" fontId="10" fillId="0" borderId="9" xfId="62" applyFont="1" applyFill="1" applyBorder="1" applyAlignment="1" applyProtection="1">
      <alignment horizontal="centerContinuous" vertical="center" wrapText="1"/>
    </xf>
    <xf numFmtId="0" fontId="21" fillId="0" borderId="0" xfId="62" applyFont="1" applyFill="1" applyAlignment="1" applyProtection="1"/>
    <xf numFmtId="0" fontId="18" fillId="0" borderId="0" xfId="62" applyFont="1" applyFill="1" applyAlignment="1" applyProtection="1"/>
    <xf numFmtId="0" fontId="22" fillId="0" borderId="0" xfId="62" applyFont="1" applyFill="1" applyProtection="1"/>
    <xf numFmtId="0" fontId="18" fillId="0" borderId="0" xfId="0" applyFont="1" applyFill="1" applyAlignment="1" applyProtection="1"/>
    <xf numFmtId="191" fontId="18" fillId="0" borderId="0" xfId="0" applyNumberFormat="1" applyFont="1" applyFill="1" applyBorder="1" applyAlignment="1" applyProtection="1">
      <alignment vertical="center"/>
    </xf>
    <xf numFmtId="0" fontId="6" fillId="0" borderId="10" xfId="62" applyFont="1" applyFill="1" applyBorder="1" applyAlignment="1" applyProtection="1">
      <alignment horizontal="center" wrapText="1"/>
    </xf>
    <xf numFmtId="191" fontId="31" fillId="0" borderId="8" xfId="0" applyNumberFormat="1" applyFont="1" applyFill="1" applyBorder="1" applyAlignment="1">
      <alignment vertical="center"/>
    </xf>
    <xf numFmtId="191" fontId="14" fillId="0" borderId="8" xfId="62" applyNumberFormat="1" applyFont="1" applyFill="1" applyBorder="1" applyProtection="1">
      <protection locked="0"/>
    </xf>
    <xf numFmtId="0" fontId="6" fillId="0" borderId="0" xfId="62" applyFont="1" applyFill="1" applyAlignment="1" applyProtection="1">
      <alignment horizontal="center" wrapText="1"/>
    </xf>
    <xf numFmtId="2" fontId="8" fillId="0" borderId="0" xfId="62" applyNumberFormat="1" applyFont="1" applyFill="1" applyProtection="1"/>
    <xf numFmtId="0" fontId="6" fillId="0" borderId="8" xfId="62" applyFont="1" applyFill="1" applyBorder="1" applyAlignment="1" applyProtection="1">
      <alignment horizontal="center" vertical="center" wrapText="1"/>
    </xf>
    <xf numFmtId="191" fontId="9" fillId="0" borderId="8" xfId="62" applyNumberFormat="1" applyFont="1" applyFill="1" applyBorder="1" applyProtection="1"/>
    <xf numFmtId="191" fontId="9" fillId="0" borderId="8" xfId="62" applyNumberFormat="1" applyFont="1" applyFill="1" applyBorder="1" applyProtection="1">
      <protection locked="0"/>
    </xf>
    <xf numFmtId="191" fontId="13" fillId="0" borderId="8" xfId="62" applyNumberFormat="1" applyFont="1" applyFill="1" applyBorder="1" applyProtection="1">
      <protection locked="0"/>
    </xf>
    <xf numFmtId="191" fontId="17" fillId="0" borderId="8" xfId="62" applyNumberFormat="1" applyFont="1" applyFill="1" applyBorder="1" applyProtection="1">
      <protection locked="0"/>
    </xf>
    <xf numFmtId="191" fontId="28" fillId="0" borderId="0" xfId="62" applyNumberFormat="1" applyFont="1" applyFill="1" applyBorder="1" applyProtection="1"/>
    <xf numFmtId="191" fontId="29" fillId="0" borderId="0" xfId="62" applyNumberFormat="1" applyFont="1" applyFill="1" applyBorder="1" applyProtection="1"/>
    <xf numFmtId="191" fontId="15" fillId="0" borderId="8" xfId="0" applyNumberFormat="1" applyFont="1" applyFill="1" applyBorder="1" applyAlignment="1">
      <alignment vertical="center"/>
    </xf>
    <xf numFmtId="0" fontId="25" fillId="0" borderId="0" xfId="62" applyFont="1" applyFill="1" applyProtection="1"/>
    <xf numFmtId="0" fontId="2" fillId="0" borderId="0" xfId="62" applyFont="1" applyFill="1" applyProtection="1"/>
    <xf numFmtId="0" fontId="4" fillId="0" borderId="8" xfId="62" applyFont="1" applyFill="1" applyBorder="1" applyAlignment="1" applyProtection="1">
      <alignment horizontal="center" wrapText="1"/>
    </xf>
    <xf numFmtId="0" fontId="4" fillId="0" borderId="8" xfId="62" applyFont="1" applyFill="1" applyBorder="1" applyAlignment="1" applyProtection="1">
      <alignment horizontal="center"/>
    </xf>
    <xf numFmtId="0" fontId="26" fillId="0" borderId="8" xfId="62" applyFont="1" applyFill="1" applyBorder="1" applyAlignment="1" applyProtection="1">
      <alignment horizontal="center" vertical="center" wrapText="1"/>
    </xf>
    <xf numFmtId="0" fontId="24" fillId="0" borderId="0" xfId="62" applyFont="1" applyFill="1" applyProtection="1"/>
    <xf numFmtId="0" fontId="8" fillId="0" borderId="0" xfId="0" applyFont="1" applyFill="1" applyBorder="1" applyAlignment="1" applyProtection="1">
      <alignment vertical="center"/>
    </xf>
    <xf numFmtId="49" fontId="12" fillId="0" borderId="8" xfId="62" applyNumberFormat="1" applyFont="1" applyFill="1" applyBorder="1" applyAlignment="1" applyProtection="1">
      <alignment horizontal="center" vertical="top" wrapText="1"/>
    </xf>
    <xf numFmtId="49" fontId="4" fillId="0" borderId="8" xfId="62" applyNumberFormat="1" applyFont="1" applyFill="1" applyBorder="1" applyAlignment="1" applyProtection="1">
      <alignment horizontal="center"/>
    </xf>
    <xf numFmtId="49" fontId="26" fillId="0" borderId="8" xfId="62" applyNumberFormat="1" applyFont="1" applyFill="1" applyBorder="1" applyAlignment="1" applyProtection="1">
      <alignment horizontal="center"/>
    </xf>
    <xf numFmtId="49" fontId="26" fillId="0" borderId="8" xfId="62" applyNumberFormat="1" applyFont="1" applyFill="1" applyBorder="1" applyAlignment="1" applyProtection="1">
      <alignment horizontal="center" vertical="center" wrapText="1"/>
    </xf>
    <xf numFmtId="49" fontId="36" fillId="0" borderId="8" xfId="62" applyNumberFormat="1" applyFont="1" applyFill="1" applyBorder="1" applyAlignment="1" applyProtection="1">
      <alignment horizontal="center"/>
    </xf>
    <xf numFmtId="0" fontId="34" fillId="0" borderId="8" xfId="62" applyFont="1" applyFill="1" applyBorder="1" applyProtection="1">
      <protection locked="0"/>
    </xf>
    <xf numFmtId="191" fontId="6" fillId="0" borderId="0" xfId="62" applyNumberFormat="1" applyFont="1" applyFill="1" applyBorder="1" applyAlignment="1" applyProtection="1">
      <alignment horizontal="centerContinuous" vertical="center"/>
    </xf>
    <xf numFmtId="191" fontId="8" fillId="0" borderId="0" xfId="62" applyNumberFormat="1" applyFont="1" applyFill="1" applyBorder="1" applyAlignment="1" applyProtection="1">
      <alignment horizontal="centerContinuous" vertical="center"/>
    </xf>
    <xf numFmtId="0" fontId="20" fillId="0" borderId="0" xfId="62" applyFont="1" applyFill="1" applyAlignment="1" applyProtection="1"/>
    <xf numFmtId="0" fontId="19" fillId="0" borderId="0" xfId="63" applyFont="1" applyFill="1" applyAlignment="1" applyProtection="1"/>
    <xf numFmtId="0" fontId="12" fillId="0" borderId="8" xfId="62" applyFont="1" applyFill="1" applyBorder="1" applyAlignment="1" applyProtection="1">
      <alignment horizontal="center" vertical="top" wrapText="1"/>
    </xf>
    <xf numFmtId="49" fontId="12" fillId="0" borderId="11" xfId="62" applyNumberFormat="1" applyFont="1" applyFill="1" applyBorder="1" applyAlignment="1" applyProtection="1">
      <alignment horizontal="center" vertical="top" wrapText="1"/>
    </xf>
    <xf numFmtId="0" fontId="27" fillId="0" borderId="0" xfId="62" applyFont="1" applyFill="1" applyProtection="1"/>
    <xf numFmtId="0" fontId="11" fillId="0" borderId="0" xfId="62" applyFont="1" applyFill="1" applyProtection="1"/>
    <xf numFmtId="191" fontId="8" fillId="0" borderId="0" xfId="62" applyNumberFormat="1" applyFont="1" applyFill="1" applyProtection="1"/>
    <xf numFmtId="0" fontId="22" fillId="0" borderId="0" xfId="62" applyFont="1" applyFill="1" applyBorder="1" applyProtection="1"/>
    <xf numFmtId="191" fontId="22" fillId="0" borderId="0" xfId="62" applyNumberFormat="1" applyFont="1" applyFill="1" applyBorder="1" applyProtection="1"/>
    <xf numFmtId="200" fontId="6" fillId="0" borderId="0" xfId="64" applyNumberFormat="1" applyFont="1" applyFill="1" applyAlignment="1" applyProtection="1">
      <alignment horizontal="center"/>
    </xf>
    <xf numFmtId="0" fontId="23" fillId="0" borderId="0" xfId="0" applyFont="1" applyFill="1" applyProtection="1"/>
    <xf numFmtId="0" fontId="12" fillId="0" borderId="0" xfId="0" applyFont="1" applyFill="1" applyProtection="1"/>
    <xf numFmtId="191" fontId="6" fillId="0" borderId="0" xfId="62" applyNumberFormat="1" applyFont="1" applyFill="1" applyBorder="1" applyAlignment="1" applyProtection="1">
      <alignment horizontal="center" vertical="center" wrapText="1"/>
    </xf>
    <xf numFmtId="191" fontId="30" fillId="0" borderId="0" xfId="0" applyNumberFormat="1" applyFont="1" applyFill="1" applyBorder="1" applyAlignment="1">
      <alignment horizontal="center" vertical="center"/>
    </xf>
    <xf numFmtId="0" fontId="32" fillId="0" borderId="0" xfId="62" applyFont="1" applyFill="1" applyProtection="1"/>
    <xf numFmtId="191" fontId="8" fillId="0" borderId="0" xfId="62" applyNumberFormat="1" applyFont="1" applyFill="1" applyBorder="1" applyAlignment="1" applyProtection="1">
      <alignment horizontal="center" vertical="center" wrapText="1"/>
    </xf>
    <xf numFmtId="191" fontId="8" fillId="0" borderId="0" xfId="62" applyNumberFormat="1" applyFont="1" applyFill="1" applyBorder="1" applyAlignment="1" applyProtection="1">
      <alignment wrapText="1"/>
    </xf>
    <xf numFmtId="191" fontId="8" fillId="0" borderId="0" xfId="62" applyNumberFormat="1" applyFont="1" applyFill="1" applyBorder="1" applyAlignment="1" applyProtection="1">
      <alignment horizontal="center"/>
    </xf>
    <xf numFmtId="191" fontId="8" fillId="0" borderId="0" xfId="62" applyNumberFormat="1" applyFont="1" applyFill="1" applyBorder="1" applyProtection="1"/>
    <xf numFmtId="191" fontId="8" fillId="0" borderId="0" xfId="62" applyNumberFormat="1" applyFont="1" applyFill="1" applyAlignment="1" applyProtection="1">
      <alignment wrapText="1"/>
    </xf>
    <xf numFmtId="191" fontId="8" fillId="0" borderId="0" xfId="62" applyNumberFormat="1" applyFont="1" applyFill="1" applyAlignment="1" applyProtection="1">
      <alignment horizontal="center"/>
    </xf>
    <xf numFmtId="0" fontId="8" fillId="0" borderId="0" xfId="62" applyFont="1" applyFill="1" applyAlignment="1" applyProtection="1">
      <alignment wrapText="1"/>
    </xf>
    <xf numFmtId="0" fontId="8" fillId="0" borderId="0" xfId="62" applyFont="1" applyFill="1" applyAlignment="1" applyProtection="1">
      <alignment horizontal="center"/>
    </xf>
    <xf numFmtId="0" fontId="8" fillId="23" borderId="0" xfId="62" applyFont="1" applyFill="1" applyProtection="1"/>
    <xf numFmtId="0" fontId="25" fillId="23" borderId="0" xfId="62" applyFont="1" applyFill="1" applyProtection="1"/>
    <xf numFmtId="200" fontId="25" fillId="23" borderId="0" xfId="62" applyNumberFormat="1" applyFont="1" applyFill="1" applyProtection="1"/>
    <xf numFmtId="0" fontId="2" fillId="23" borderId="0" xfId="62" applyFont="1" applyFill="1" applyProtection="1"/>
    <xf numFmtId="0" fontId="22" fillId="23" borderId="0" xfId="62" applyFont="1" applyFill="1" applyProtection="1"/>
    <xf numFmtId="0" fontId="8" fillId="0" borderId="0" xfId="62" applyFont="1" applyFill="1" applyBorder="1" applyProtection="1"/>
    <xf numFmtId="0" fontId="8" fillId="0" borderId="0" xfId="62" applyFont="1" applyFill="1" applyBorder="1" applyAlignment="1" applyProtection="1">
      <alignment horizontal="centerContinuous" vertical="center"/>
    </xf>
    <xf numFmtId="49" fontId="12" fillId="24" borderId="8" xfId="62" applyNumberFormat="1" applyFont="1" applyFill="1" applyBorder="1" applyAlignment="1" applyProtection="1">
      <alignment horizontal="center" vertical="top" wrapText="1"/>
    </xf>
    <xf numFmtId="0" fontId="22" fillId="24" borderId="0" xfId="62" applyFont="1" applyFill="1" applyProtection="1"/>
    <xf numFmtId="200" fontId="8" fillId="24" borderId="0" xfId="62" applyNumberFormat="1" applyFont="1" applyFill="1" applyProtection="1"/>
    <xf numFmtId="0" fontId="8" fillId="24" borderId="0" xfId="62" applyFont="1" applyFill="1" applyProtection="1"/>
    <xf numFmtId="0" fontId="8" fillId="24" borderId="8" xfId="62" applyFont="1" applyFill="1" applyBorder="1" applyAlignment="1" applyProtection="1">
      <alignment horizontal="center" vertical="center"/>
    </xf>
    <xf numFmtId="0" fontId="12" fillId="24" borderId="8" xfId="62" applyFont="1" applyFill="1" applyBorder="1" applyAlignment="1" applyProtection="1">
      <alignment horizontal="center" vertical="top" wrapText="1"/>
    </xf>
    <xf numFmtId="0" fontId="6" fillId="24" borderId="8" xfId="62" applyFont="1" applyFill="1" applyBorder="1" applyAlignment="1" applyProtection="1">
      <alignment horizontal="center" vertical="center"/>
    </xf>
    <xf numFmtId="0" fontId="11" fillId="24" borderId="8" xfId="62" applyFont="1" applyFill="1" applyBorder="1" applyAlignment="1" applyProtection="1">
      <alignment horizontal="center" vertical="center"/>
    </xf>
    <xf numFmtId="0" fontId="37" fillId="24" borderId="8" xfId="62" applyFont="1" applyFill="1" applyBorder="1" applyAlignment="1" applyProtection="1">
      <alignment horizontal="center" vertical="center"/>
    </xf>
    <xf numFmtId="191" fontId="38" fillId="0" borderId="8" xfId="0" applyNumberFormat="1" applyFont="1" applyFill="1" applyBorder="1" applyAlignment="1">
      <alignment vertical="center"/>
    </xf>
    <xf numFmtId="0" fontId="6" fillId="0" borderId="0" xfId="62" applyFont="1" applyFill="1" applyProtection="1"/>
    <xf numFmtId="1" fontId="8" fillId="0" borderId="0" xfId="62" applyNumberFormat="1" applyFont="1" applyFill="1" applyBorder="1" applyAlignment="1" applyProtection="1">
      <alignment horizontal="center"/>
    </xf>
    <xf numFmtId="200" fontId="8" fillId="0" borderId="0" xfId="62" applyNumberFormat="1" applyFont="1" applyFill="1" applyBorder="1" applyProtection="1"/>
    <xf numFmtId="200" fontId="8" fillId="0" borderId="0" xfId="62" applyNumberFormat="1" applyFont="1" applyFill="1" applyProtection="1"/>
    <xf numFmtId="0" fontId="4" fillId="25" borderId="8" xfId="62" applyFont="1" applyFill="1" applyBorder="1" applyAlignment="1" applyProtection="1">
      <alignment horizontal="center" vertical="center"/>
    </xf>
    <xf numFmtId="0" fontId="4" fillId="25" borderId="8" xfId="62" applyFont="1" applyFill="1" applyBorder="1" applyAlignment="1" applyProtection="1">
      <alignment horizontal="center" vertical="center" wrapText="1"/>
    </xf>
    <xf numFmtId="191" fontId="4" fillId="25" borderId="8" xfId="62" applyNumberFormat="1" applyFont="1" applyFill="1" applyBorder="1" applyAlignment="1" applyProtection="1">
      <alignment horizontal="center"/>
    </xf>
    <xf numFmtId="49" fontId="12" fillId="28" borderId="8" xfId="62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vertical="center"/>
    </xf>
    <xf numFmtId="200" fontId="4" fillId="28" borderId="8" xfId="62" applyNumberFormat="1" applyFont="1" applyFill="1" applyBorder="1" applyAlignment="1" applyProtection="1">
      <alignment horizontal="center"/>
    </xf>
    <xf numFmtId="200" fontId="4" fillId="0" borderId="8" xfId="62" applyNumberFormat="1" applyFont="1" applyFill="1" applyBorder="1" applyAlignment="1" applyProtection="1">
      <alignment horizontal="center"/>
    </xf>
    <xf numFmtId="200" fontId="4" fillId="28" borderId="12" xfId="62" applyNumberFormat="1" applyFont="1" applyFill="1" applyBorder="1" applyAlignment="1" applyProtection="1">
      <alignment horizontal="center"/>
    </xf>
    <xf numFmtId="200" fontId="4" fillId="0" borderId="11" xfId="62" applyNumberFormat="1" applyFont="1" applyFill="1" applyBorder="1" applyAlignment="1" applyProtection="1">
      <alignment horizontal="center"/>
    </xf>
    <xf numFmtId="200" fontId="4" fillId="25" borderId="8" xfId="62" applyNumberFormat="1" applyFont="1" applyFill="1" applyBorder="1" applyAlignment="1" applyProtection="1">
      <alignment horizontal="center"/>
    </xf>
    <xf numFmtId="200" fontId="34" fillId="28" borderId="8" xfId="62" applyNumberFormat="1" applyFont="1" applyFill="1" applyBorder="1" applyAlignment="1" applyProtection="1">
      <alignment horizontal="center"/>
    </xf>
    <xf numFmtId="200" fontId="34" fillId="0" borderId="8" xfId="62" applyNumberFormat="1" applyFont="1" applyFill="1" applyBorder="1" applyAlignment="1" applyProtection="1">
      <alignment horizontal="center"/>
    </xf>
    <xf numFmtId="200" fontId="4" fillId="0" borderId="8" xfId="0" applyNumberFormat="1" applyFont="1" applyFill="1" applyBorder="1" applyAlignment="1" applyProtection="1">
      <alignment horizontal="center"/>
    </xf>
    <xf numFmtId="200" fontId="34" fillId="0" borderId="8" xfId="0" applyNumberFormat="1" applyFont="1" applyFill="1" applyBorder="1" applyAlignment="1" applyProtection="1">
      <alignment horizontal="center"/>
    </xf>
    <xf numFmtId="209" fontId="4" fillId="0" borderId="8" xfId="45" applyNumberFormat="1" applyFont="1" applyFill="1" applyBorder="1" applyAlignment="1" applyProtection="1">
      <alignment horizontal="center"/>
    </xf>
    <xf numFmtId="209" fontId="34" fillId="0" borderId="8" xfId="45" applyNumberFormat="1" applyFont="1" applyFill="1" applyBorder="1" applyAlignment="1" applyProtection="1">
      <alignment horizontal="center"/>
    </xf>
    <xf numFmtId="209" fontId="4" fillId="28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 vertical="center"/>
    </xf>
    <xf numFmtId="209" fontId="34" fillId="28" borderId="8" xfId="45" applyNumberFormat="1" applyFont="1" applyFill="1" applyBorder="1" applyAlignment="1" applyProtection="1">
      <alignment horizontal="center"/>
    </xf>
    <xf numFmtId="200" fontId="4" fillId="0" borderId="8" xfId="62" applyNumberFormat="1" applyFont="1" applyFill="1" applyBorder="1" applyAlignment="1" applyProtection="1">
      <alignment horizontal="center"/>
      <protection locked="0"/>
    </xf>
    <xf numFmtId="200" fontId="34" fillId="28" borderId="8" xfId="62" applyNumberFormat="1" applyFont="1" applyFill="1" applyBorder="1" applyAlignment="1" applyProtection="1">
      <alignment horizontal="center"/>
      <protection locked="0"/>
    </xf>
    <xf numFmtId="209" fontId="34" fillId="0" borderId="8" xfId="45" applyNumberFormat="1" applyFont="1" applyFill="1" applyBorder="1" applyAlignment="1" applyProtection="1">
      <alignment horizontal="center"/>
      <protection locked="0"/>
    </xf>
    <xf numFmtId="200" fontId="34" fillId="0" borderId="8" xfId="62" applyNumberFormat="1" applyFont="1" applyFill="1" applyBorder="1" applyAlignment="1" applyProtection="1">
      <alignment horizontal="center"/>
      <protection locked="0"/>
    </xf>
    <xf numFmtId="200" fontId="34" fillId="0" borderId="11" xfId="62" applyNumberFormat="1" applyFont="1" applyFill="1" applyBorder="1" applyAlignment="1" applyProtection="1">
      <alignment horizontal="center"/>
    </xf>
    <xf numFmtId="200" fontId="4" fillId="24" borderId="8" xfId="62" applyNumberFormat="1" applyFont="1" applyFill="1" applyBorder="1" applyAlignment="1" applyProtection="1">
      <alignment horizontal="center"/>
      <protection locked="0"/>
    </xf>
    <xf numFmtId="200" fontId="36" fillId="0" borderId="8" xfId="0" applyNumberFormat="1" applyFont="1" applyFill="1" applyBorder="1" applyAlignment="1">
      <alignment horizontal="center"/>
    </xf>
    <xf numFmtId="49" fontId="54" fillId="0" borderId="8" xfId="0" applyNumberFormat="1" applyFont="1" applyFill="1" applyBorder="1" applyAlignment="1">
      <alignment horizontal="center" vertical="center"/>
    </xf>
    <xf numFmtId="200" fontId="54" fillId="28" borderId="8" xfId="62" applyNumberFormat="1" applyFont="1" applyFill="1" applyBorder="1" applyAlignment="1" applyProtection="1">
      <alignment horizontal="center"/>
    </xf>
    <xf numFmtId="200" fontId="54" fillId="0" borderId="8" xfId="62" applyNumberFormat="1" applyFont="1" applyFill="1" applyBorder="1" applyAlignment="1" applyProtection="1">
      <alignment horizontal="center"/>
    </xf>
    <xf numFmtId="209" fontId="54" fillId="0" borderId="8" xfId="45" applyNumberFormat="1" applyFont="1" applyFill="1" applyBorder="1" applyAlignment="1" applyProtection="1">
      <alignment horizontal="center"/>
    </xf>
    <xf numFmtId="209" fontId="54" fillId="28" borderId="8" xfId="45" applyNumberFormat="1" applyFont="1" applyFill="1" applyBorder="1" applyAlignment="1" applyProtection="1">
      <alignment horizontal="center"/>
    </xf>
    <xf numFmtId="0" fontId="7" fillId="0" borderId="0" xfId="62" applyFont="1" applyFill="1" applyProtection="1"/>
    <xf numFmtId="0" fontId="56" fillId="0" borderId="0" xfId="62" applyFont="1" applyFill="1" applyProtection="1"/>
    <xf numFmtId="0" fontId="55" fillId="0" borderId="0" xfId="62" applyFont="1" applyFill="1" applyProtection="1"/>
    <xf numFmtId="0" fontId="54" fillId="0" borderId="8" xfId="0" applyNumberFormat="1" applyFont="1" applyFill="1" applyBorder="1" applyAlignment="1" applyProtection="1">
      <alignment horizontal="center" vertical="center"/>
      <protection hidden="1"/>
    </xf>
    <xf numFmtId="49" fontId="57" fillId="0" borderId="8" xfId="62" applyNumberFormat="1" applyFont="1" applyFill="1" applyBorder="1" applyAlignment="1" applyProtection="1">
      <alignment horizontal="center" vertical="center" wrapText="1"/>
    </xf>
    <xf numFmtId="0" fontId="56" fillId="23" borderId="0" xfId="62" applyFont="1" applyFill="1" applyProtection="1"/>
    <xf numFmtId="200" fontId="56" fillId="23" borderId="0" xfId="62" applyNumberFormat="1" applyFont="1" applyFill="1" applyProtection="1"/>
    <xf numFmtId="0" fontId="55" fillId="23" borderId="0" xfId="62" applyFont="1" applyFill="1" applyProtection="1"/>
    <xf numFmtId="0" fontId="7" fillId="24" borderId="8" xfId="62" applyFont="1" applyFill="1" applyBorder="1" applyAlignment="1" applyProtection="1">
      <alignment horizontal="center" vertical="center"/>
    </xf>
    <xf numFmtId="200" fontId="54" fillId="28" borderId="8" xfId="62" applyNumberFormat="1" applyFont="1" applyFill="1" applyBorder="1" applyAlignment="1" applyProtection="1">
      <alignment horizontal="center"/>
      <protection locked="0"/>
    </xf>
    <xf numFmtId="200" fontId="54" fillId="0" borderId="8" xfId="62" applyNumberFormat="1" applyFont="1" applyFill="1" applyBorder="1" applyAlignment="1" applyProtection="1">
      <alignment horizontal="center"/>
      <protection locked="0"/>
    </xf>
    <xf numFmtId="200" fontId="54" fillId="0" borderId="11" xfId="62" applyNumberFormat="1" applyFont="1" applyFill="1" applyBorder="1" applyAlignment="1" applyProtection="1">
      <alignment horizontal="center"/>
    </xf>
    <xf numFmtId="209" fontId="58" fillId="0" borderId="8" xfId="45" applyNumberFormat="1" applyFont="1" applyFill="1" applyBorder="1" applyAlignment="1" applyProtection="1">
      <alignment horizontal="center"/>
    </xf>
    <xf numFmtId="209" fontId="54" fillId="0" borderId="8" xfId="45" applyNumberFormat="1" applyFont="1" applyFill="1" applyBorder="1" applyAlignment="1" applyProtection="1">
      <alignment horizontal="center"/>
      <protection locked="0"/>
    </xf>
    <xf numFmtId="200" fontId="54" fillId="28" borderId="8" xfId="62" applyNumberFormat="1" applyFont="1" applyFill="1" applyBorder="1" applyAlignment="1" applyProtection="1">
      <alignment horizontal="center" vertical="center"/>
      <protection locked="0"/>
    </xf>
    <xf numFmtId="209" fontId="54" fillId="0" borderId="8" xfId="45" applyNumberFormat="1" applyFont="1" applyFill="1" applyBorder="1" applyAlignment="1" applyProtection="1">
      <alignment horizontal="center" vertical="center"/>
    </xf>
    <xf numFmtId="200" fontId="54" fillId="0" borderId="8" xfId="62" applyNumberFormat="1" applyFont="1" applyFill="1" applyBorder="1" applyAlignment="1" applyProtection="1">
      <alignment horizontal="center" vertical="center"/>
      <protection locked="0"/>
    </xf>
    <xf numFmtId="200" fontId="4" fillId="25" borderId="8" xfId="62" applyNumberFormat="1" applyFont="1" applyFill="1" applyBorder="1" applyAlignment="1" applyProtection="1">
      <alignment horizontal="center" vertical="center"/>
    </xf>
    <xf numFmtId="0" fontId="8" fillId="28" borderId="0" xfId="62" applyFont="1" applyFill="1" applyProtection="1"/>
    <xf numFmtId="0" fontId="63" fillId="0" borderId="8" xfId="62" applyFont="1" applyFill="1" applyBorder="1" applyAlignment="1" applyProtection="1">
      <alignment horizontal="center"/>
      <protection locked="0"/>
    </xf>
    <xf numFmtId="200" fontId="6" fillId="28" borderId="0" xfId="64" applyNumberFormat="1" applyFont="1" applyFill="1" applyAlignment="1" applyProtection="1">
      <alignment horizontal="center"/>
    </xf>
    <xf numFmtId="4" fontId="8" fillId="0" borderId="0" xfId="62" applyNumberFormat="1" applyFont="1" applyFill="1" applyProtection="1"/>
    <xf numFmtId="4" fontId="7" fillId="0" borderId="0" xfId="62" applyNumberFormat="1" applyFont="1" applyFill="1" applyProtection="1"/>
    <xf numFmtId="0" fontId="64" fillId="0" borderId="0" xfId="62" applyFont="1" applyFill="1" applyProtection="1"/>
    <xf numFmtId="200" fontId="8" fillId="28" borderId="0" xfId="62" applyNumberFormat="1" applyFont="1" applyFill="1" applyProtection="1"/>
    <xf numFmtId="191" fontId="6" fillId="28" borderId="0" xfId="0" applyNumberFormat="1" applyFont="1" applyFill="1" applyBorder="1" applyAlignment="1" applyProtection="1">
      <alignment vertical="center"/>
    </xf>
    <xf numFmtId="191" fontId="8" fillId="28" borderId="0" xfId="62" applyNumberFormat="1" applyFont="1" applyFill="1" applyProtection="1"/>
    <xf numFmtId="191" fontId="6" fillId="0" borderId="0" xfId="0" applyNumberFormat="1" applyFont="1" applyFill="1" applyBorder="1" applyAlignment="1" applyProtection="1">
      <alignment vertical="center"/>
    </xf>
    <xf numFmtId="0" fontId="8" fillId="26" borderId="0" xfId="62" applyFont="1" applyFill="1" applyProtection="1"/>
    <xf numFmtId="191" fontId="65" fillId="28" borderId="0" xfId="62" applyNumberFormat="1" applyFont="1" applyFill="1" applyProtection="1"/>
    <xf numFmtId="0" fontId="65" fillId="28" borderId="0" xfId="62" applyFont="1" applyFill="1" applyProtection="1"/>
    <xf numFmtId="4" fontId="65" fillId="28" borderId="0" xfId="62" applyNumberFormat="1" applyFont="1" applyFill="1" applyBorder="1" applyProtection="1"/>
    <xf numFmtId="4" fontId="65" fillId="29" borderId="0" xfId="62" applyNumberFormat="1" applyFont="1" applyFill="1" applyBorder="1" applyProtection="1"/>
    <xf numFmtId="200" fontId="65" fillId="28" borderId="0" xfId="62" applyNumberFormat="1" applyFont="1" applyFill="1" applyProtection="1"/>
    <xf numFmtId="0" fontId="65" fillId="28" borderId="0" xfId="62" applyFont="1" applyFill="1" applyBorder="1" applyProtection="1"/>
    <xf numFmtId="0" fontId="65" fillId="29" borderId="0" xfId="62" applyFont="1" applyFill="1" applyBorder="1" applyProtection="1"/>
    <xf numFmtId="0" fontId="65" fillId="29" borderId="0" xfId="62" applyFont="1" applyFill="1" applyProtection="1"/>
    <xf numFmtId="191" fontId="65" fillId="28" borderId="0" xfId="62" applyNumberFormat="1" applyFont="1" applyFill="1" applyBorder="1" applyProtection="1"/>
    <xf numFmtId="0" fontId="66" fillId="28" borderId="0" xfId="62" applyFont="1" applyFill="1" applyAlignment="1" applyProtection="1">
      <alignment horizontal="center" wrapText="1"/>
    </xf>
    <xf numFmtId="200" fontId="66" fillId="28" borderId="0" xfId="62" applyNumberFormat="1" applyFont="1" applyFill="1" applyBorder="1" applyAlignment="1" applyProtection="1">
      <alignment horizontal="center" wrapText="1"/>
    </xf>
    <xf numFmtId="191" fontId="65" fillId="28" borderId="0" xfId="62" applyNumberFormat="1" applyFont="1" applyFill="1" applyBorder="1" applyAlignment="1" applyProtection="1">
      <alignment horizontal="center" vertical="center" wrapText="1"/>
    </xf>
    <xf numFmtId="191" fontId="65" fillId="29" borderId="0" xfId="62" applyNumberFormat="1" applyFont="1" applyFill="1" applyBorder="1" applyAlignment="1" applyProtection="1">
      <alignment horizontal="center"/>
    </xf>
    <xf numFmtId="191" fontId="65" fillId="29" borderId="0" xfId="62" applyNumberFormat="1" applyFont="1" applyFill="1" applyBorder="1" applyProtection="1"/>
    <xf numFmtId="200" fontId="67" fillId="29" borderId="0" xfId="62" applyNumberFormat="1" applyFont="1" applyFill="1" applyBorder="1" applyAlignment="1" applyProtection="1">
      <alignment horizontal="center"/>
    </xf>
    <xf numFmtId="200" fontId="68" fillId="27" borderId="0" xfId="62" applyNumberFormat="1" applyFont="1" applyFill="1" applyBorder="1" applyAlignment="1" applyProtection="1">
      <alignment horizontal="center"/>
    </xf>
    <xf numFmtId="200" fontId="68" fillId="29" borderId="0" xfId="62" applyNumberFormat="1" applyFont="1" applyFill="1" applyBorder="1" applyAlignment="1" applyProtection="1">
      <alignment horizontal="center"/>
    </xf>
    <xf numFmtId="191" fontId="65" fillId="29" borderId="0" xfId="62" applyNumberFormat="1" applyFont="1" applyFill="1" applyAlignment="1" applyProtection="1">
      <alignment horizontal="center"/>
    </xf>
    <xf numFmtId="191" fontId="65" fillId="29" borderId="0" xfId="62" applyNumberFormat="1" applyFont="1" applyFill="1" applyProtection="1"/>
    <xf numFmtId="0" fontId="65" fillId="29" borderId="0" xfId="62" applyFont="1" applyFill="1" applyAlignment="1" applyProtection="1">
      <alignment horizontal="center"/>
    </xf>
    <xf numFmtId="0" fontId="65" fillId="24" borderId="0" xfId="62" applyFont="1" applyFill="1" applyProtection="1"/>
    <xf numFmtId="0" fontId="69" fillId="28" borderId="0" xfId="0" applyFont="1" applyFill="1" applyAlignment="1">
      <alignment horizontal="right" vertical="center" wrapText="1"/>
    </xf>
    <xf numFmtId="200" fontId="65" fillId="28" borderId="0" xfId="62" applyNumberFormat="1" applyFont="1" applyFill="1" applyBorder="1" applyAlignment="1" applyProtection="1">
      <alignment horizontal="centerContinuous" vertical="center"/>
    </xf>
    <xf numFmtId="0" fontId="65" fillId="28" borderId="0" xfId="62" applyFont="1" applyFill="1" applyBorder="1" applyAlignment="1" applyProtection="1">
      <alignment horizontal="centerContinuous" vertical="center"/>
    </xf>
    <xf numFmtId="0" fontId="70" fillId="29" borderId="0" xfId="62" applyFont="1" applyFill="1" applyBorder="1" applyProtection="1"/>
    <xf numFmtId="0" fontId="54" fillId="0" borderId="8" xfId="62" applyFont="1" applyFill="1" applyBorder="1" applyAlignment="1" applyProtection="1">
      <alignment vertical="center" wrapText="1"/>
    </xf>
    <xf numFmtId="0" fontId="34" fillId="0" borderId="8" xfId="62" applyFont="1" applyFill="1" applyBorder="1" applyAlignment="1" applyProtection="1">
      <alignment vertical="center" wrapText="1"/>
    </xf>
    <xf numFmtId="0" fontId="57" fillId="0" borderId="8" xfId="62" applyFont="1" applyFill="1" applyBorder="1" applyAlignment="1" applyProtection="1">
      <alignment vertical="center" wrapText="1"/>
    </xf>
    <xf numFmtId="0" fontId="57" fillId="0" borderId="8" xfId="62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/>
    <xf numFmtId="0" fontId="63" fillId="0" borderId="8" xfId="0" applyNumberFormat="1" applyFont="1" applyFill="1" applyBorder="1" applyAlignment="1">
      <alignment horizontal="left" vertical="center" wrapText="1"/>
    </xf>
    <xf numFmtId="0" fontId="34" fillId="0" borderId="8" xfId="0" applyNumberFormat="1" applyFont="1" applyFill="1" applyBorder="1" applyAlignment="1">
      <alignment horizontal="left" vertical="center" wrapText="1"/>
    </xf>
    <xf numFmtId="0" fontId="6" fillId="24" borderId="13" xfId="0" applyFont="1" applyFill="1" applyBorder="1" applyAlignment="1" applyProtection="1">
      <alignment horizontal="center" vertical="center" wrapText="1"/>
    </xf>
    <xf numFmtId="0" fontId="6" fillId="0" borderId="9" xfId="62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Continuous" vertical="center" wrapText="1"/>
    </xf>
    <xf numFmtId="0" fontId="6" fillId="0" borderId="8" xfId="62" applyFont="1" applyFill="1" applyBorder="1" applyAlignment="1" applyProtection="1">
      <alignment horizontal="centerContinuous" vertical="center" wrapText="1"/>
    </xf>
    <xf numFmtId="0" fontId="6" fillId="0" borderId="14" xfId="0" applyFont="1" applyFill="1" applyBorder="1" applyAlignment="1" applyProtection="1">
      <alignment horizontal="centerContinuous" vertical="center" wrapText="1"/>
    </xf>
    <xf numFmtId="0" fontId="6" fillId="0" borderId="9" xfId="0" applyFont="1" applyFill="1" applyBorder="1" applyAlignment="1" applyProtection="1">
      <alignment horizontal="centerContinuous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28" borderId="8" xfId="0" applyFont="1" applyFill="1" applyBorder="1" applyAlignment="1" applyProtection="1">
      <alignment horizontal="center" vertical="center" wrapText="1"/>
    </xf>
    <xf numFmtId="0" fontId="6" fillId="28" borderId="8" xfId="0" applyFont="1" applyFill="1" applyBorder="1" applyAlignment="1" applyProtection="1">
      <alignment horizontal="centerContinuous" vertical="center" wrapText="1"/>
    </xf>
    <xf numFmtId="4" fontId="71" fillId="28" borderId="0" xfId="51" applyNumberFormat="1" applyFont="1" applyFill="1" applyBorder="1" applyAlignment="1">
      <alignment vertical="center"/>
    </xf>
    <xf numFmtId="4" fontId="59" fillId="28" borderId="0" xfId="52" applyNumberFormat="1" applyFill="1" applyBorder="1" applyAlignment="1">
      <alignment vertical="center"/>
    </xf>
    <xf numFmtId="0" fontId="6" fillId="28" borderId="13" xfId="62" applyFont="1" applyFill="1" applyBorder="1" applyAlignment="1" applyProtection="1">
      <alignment horizontal="center" vertical="center" wrapText="1"/>
    </xf>
    <xf numFmtId="49" fontId="12" fillId="28" borderId="12" xfId="62" applyNumberFormat="1" applyFont="1" applyFill="1" applyBorder="1" applyAlignment="1" applyProtection="1">
      <alignment horizontal="center" vertical="top" wrapText="1"/>
    </xf>
    <xf numFmtId="200" fontId="5" fillId="28" borderId="0" xfId="62" applyNumberFormat="1" applyFont="1" applyFill="1" applyAlignment="1" applyProtection="1">
      <alignment horizontal="left" vertical="center"/>
    </xf>
    <xf numFmtId="39" fontId="60" fillId="28" borderId="0" xfId="0" applyNumberFormat="1" applyFont="1" applyFill="1" applyBorder="1" applyAlignment="1">
      <alignment horizontal="right" vertical="center" wrapText="1"/>
    </xf>
    <xf numFmtId="0" fontId="6" fillId="28" borderId="9" xfId="62" applyFont="1" applyFill="1" applyBorder="1" applyAlignment="1" applyProtection="1">
      <alignment horizontal="center" vertical="center" wrapText="1"/>
    </xf>
    <xf numFmtId="0" fontId="6" fillId="29" borderId="0" xfId="0" applyFont="1" applyFill="1" applyAlignment="1" applyProtection="1"/>
    <xf numFmtId="191" fontId="6" fillId="29" borderId="0" xfId="0" applyNumberFormat="1" applyFont="1" applyFill="1" applyBorder="1" applyAlignment="1" applyProtection="1">
      <alignment vertical="center"/>
    </xf>
    <xf numFmtId="4" fontId="33" fillId="29" borderId="8" xfId="0" applyNumberFormat="1" applyFont="1" applyFill="1" applyBorder="1" applyAlignment="1">
      <alignment vertical="center"/>
    </xf>
    <xf numFmtId="4" fontId="8" fillId="28" borderId="0" xfId="62" applyNumberFormat="1" applyFont="1" applyFill="1" applyBorder="1" applyProtection="1"/>
    <xf numFmtId="4" fontId="8" fillId="29" borderId="0" xfId="62" applyNumberFormat="1" applyFont="1" applyFill="1" applyBorder="1" applyProtection="1"/>
    <xf numFmtId="4" fontId="8" fillId="28" borderId="0" xfId="62" applyNumberFormat="1" applyFont="1" applyFill="1" applyProtection="1"/>
    <xf numFmtId="200" fontId="8" fillId="28" borderId="0" xfId="62" applyNumberFormat="1" applyFont="1" applyFill="1" applyBorder="1" applyProtection="1"/>
    <xf numFmtId="200" fontId="8" fillId="29" borderId="0" xfId="62" applyNumberFormat="1" applyFont="1" applyFill="1" applyBorder="1" applyProtection="1"/>
    <xf numFmtId="0" fontId="8" fillId="28" borderId="0" xfId="62" applyFont="1" applyFill="1" applyBorder="1" applyProtection="1"/>
    <xf numFmtId="0" fontId="8" fillId="29" borderId="0" xfId="62" applyFont="1" applyFill="1" applyBorder="1" applyProtection="1"/>
    <xf numFmtId="0" fontId="8" fillId="29" borderId="0" xfId="62" applyFont="1" applyFill="1" applyProtection="1"/>
    <xf numFmtId="200" fontId="8" fillId="29" borderId="0" xfId="62" applyNumberFormat="1" applyFont="1" applyFill="1" applyProtection="1"/>
    <xf numFmtId="0" fontId="72" fillId="28" borderId="0" xfId="0" applyFont="1" applyFill="1" applyAlignment="1">
      <alignment horizontal="right" vertical="center" wrapText="1"/>
    </xf>
    <xf numFmtId="0" fontId="6" fillId="28" borderId="8" xfId="62" applyFont="1" applyFill="1" applyBorder="1" applyAlignment="1" applyProtection="1">
      <alignment horizontal="center" vertical="center" wrapText="1"/>
    </xf>
    <xf numFmtId="200" fontId="6" fillId="28" borderId="8" xfId="62" applyNumberFormat="1" applyFont="1" applyFill="1" applyBorder="1" applyAlignment="1" applyProtection="1">
      <alignment horizontal="center" vertical="center" wrapText="1"/>
    </xf>
    <xf numFmtId="200" fontId="6" fillId="28" borderId="8" xfId="0" applyNumberFormat="1" applyFont="1" applyFill="1" applyBorder="1" applyAlignment="1" applyProtection="1">
      <alignment horizontal="centerContinuous" vertical="center" wrapText="1"/>
    </xf>
    <xf numFmtId="200" fontId="12" fillId="28" borderId="8" xfId="62" applyNumberFormat="1" applyFont="1" applyFill="1" applyBorder="1" applyAlignment="1" applyProtection="1">
      <alignment horizontal="center" vertical="top" wrapText="1"/>
    </xf>
    <xf numFmtId="200" fontId="4" fillId="28" borderId="8" xfId="0" applyNumberFormat="1" applyFont="1" applyFill="1" applyBorder="1" applyAlignment="1" applyProtection="1">
      <alignment horizontal="center"/>
    </xf>
    <xf numFmtId="200" fontId="36" fillId="28" borderId="8" xfId="0" applyNumberFormat="1" applyFont="1" applyFill="1" applyBorder="1" applyAlignment="1">
      <alignment horizontal="center"/>
    </xf>
    <xf numFmtId="0" fontId="22" fillId="0" borderId="0" xfId="62" applyFont="1" applyFill="1" applyAlignment="1" applyProtection="1">
      <alignment horizontal="center"/>
    </xf>
    <xf numFmtId="0" fontId="35" fillId="0" borderId="0" xfId="62" applyFont="1" applyFill="1" applyAlignment="1" applyProtection="1">
      <alignment horizontal="center" vertical="center" wrapText="1"/>
    </xf>
    <xf numFmtId="0" fontId="34" fillId="0" borderId="10" xfId="62" applyFont="1" applyFill="1" applyBorder="1" applyAlignment="1" applyProtection="1">
      <alignment horizontal="center"/>
    </xf>
    <xf numFmtId="0" fontId="9" fillId="24" borderId="8" xfId="62" applyFont="1" applyFill="1" applyBorder="1" applyAlignment="1" applyProtection="1">
      <alignment horizontal="center" vertical="center" wrapText="1"/>
    </xf>
    <xf numFmtId="0" fontId="4" fillId="0" borderId="8" xfId="62" applyFont="1" applyFill="1" applyBorder="1" applyAlignment="1" applyProtection="1">
      <alignment horizontal="center" vertical="center" wrapText="1"/>
    </xf>
    <xf numFmtId="0" fontId="5" fillId="0" borderId="8" xfId="62" applyFont="1" applyFill="1" applyBorder="1" applyAlignment="1" applyProtection="1">
      <alignment horizontal="center" vertical="center"/>
    </xf>
    <xf numFmtId="0" fontId="5" fillId="0" borderId="9" xfId="62" applyFont="1" applyFill="1" applyBorder="1" applyAlignment="1" applyProtection="1">
      <alignment horizontal="center" vertical="center"/>
    </xf>
    <xf numFmtId="0" fontId="5" fillId="0" borderId="14" xfId="62" applyFont="1" applyFill="1" applyBorder="1" applyAlignment="1" applyProtection="1">
      <alignment horizontal="center" vertical="center"/>
    </xf>
    <xf numFmtId="0" fontId="5" fillId="0" borderId="15" xfId="62" applyFont="1" applyFill="1" applyBorder="1" applyAlignment="1" applyProtection="1">
      <alignment horizontal="center" vertical="center"/>
    </xf>
    <xf numFmtId="0" fontId="5" fillId="0" borderId="11" xfId="62" applyFont="1" applyFill="1" applyBorder="1" applyAlignment="1" applyProtection="1">
      <alignment horizontal="center" vertical="center"/>
    </xf>
    <xf numFmtId="0" fontId="5" fillId="0" borderId="0" xfId="62" applyFont="1" applyFill="1" applyAlignment="1" applyProtection="1">
      <alignment horizontal="center"/>
    </xf>
    <xf numFmtId="0" fontId="5" fillId="0" borderId="0" xfId="62" applyFont="1" applyFill="1" applyAlignment="1" applyProtection="1">
      <alignment horizontal="center" vertical="center" wrapText="1"/>
    </xf>
    <xf numFmtId="0" fontId="5" fillId="0" borderId="0" xfId="63" applyFont="1" applyFill="1" applyAlignment="1" applyProtection="1">
      <alignment horizontal="center"/>
    </xf>
    <xf numFmtId="0" fontId="5" fillId="0" borderId="0" xfId="62" applyFont="1" applyFill="1" applyAlignment="1" applyProtection="1">
      <alignment horizontal="center" wrapText="1"/>
    </xf>
    <xf numFmtId="0" fontId="9" fillId="0" borderId="8" xfId="62" applyFont="1" applyFill="1" applyBorder="1" applyAlignment="1" applyProtection="1">
      <alignment horizontal="center" vertical="center" wrapText="1"/>
    </xf>
    <xf numFmtId="0" fontId="5" fillId="28" borderId="8" xfId="62" applyFont="1" applyFill="1" applyBorder="1" applyAlignment="1" applyProtection="1">
      <alignment horizontal="center" vertical="center"/>
    </xf>
  </cellXfs>
  <cellStyles count="71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2 2" xfId="52"/>
    <cellStyle name="Звичайний 3" xfId="53"/>
    <cellStyle name="Звичайний 4" xfId="54"/>
    <cellStyle name="Зв'язана клітинка" xfId="55"/>
    <cellStyle name="Контрольна клітинка" xfId="56"/>
    <cellStyle name="Назва" xfId="57"/>
    <cellStyle name="Обычный 2" xfId="58"/>
    <cellStyle name="Обычный 2 2" xfId="59"/>
    <cellStyle name="Обычный 3" xfId="60"/>
    <cellStyle name="Обычный 3 2" xfId="61"/>
    <cellStyle name="Обычный_ZV1PIV98" xfId="62"/>
    <cellStyle name="Обычный_Додаток 4" xfId="63"/>
    <cellStyle name="Обычный_Додаток 5" xfId="64"/>
    <cellStyle name="Примечание 2" xfId="65"/>
    <cellStyle name="Середній" xfId="66"/>
    <cellStyle name="Стиль 1" xfId="67"/>
    <cellStyle name="Текст попередження" xfId="68"/>
    <cellStyle name="Тысячи [0]_Розподіл (2)" xfId="69"/>
    <cellStyle name="Тысячи_Розподіл (2)" xfId="7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6"/>
  <sheetViews>
    <sheetView tabSelected="1" view="pageBreakPreview" zoomScale="75" zoomScaleNormal="75" zoomScaleSheetLayoutView="75" workbookViewId="0">
      <pane xSplit="3" ySplit="9" topLeftCell="D56" activePane="bottomRight" state="frozen"/>
      <selection pane="topRight" activeCell="D1" sqref="D1"/>
      <selection pane="bottomLeft" activeCell="A10" sqref="A10"/>
      <selection pane="bottomRight" activeCell="A6" sqref="A6"/>
    </sheetView>
  </sheetViews>
  <sheetFormatPr defaultColWidth="7.88671875" defaultRowHeight="15.6" x14ac:dyDescent="0.3"/>
  <cols>
    <col min="1" max="1" width="12.44140625" style="69" customWidth="1"/>
    <col min="2" max="2" width="83.109375" style="7" customWidth="1"/>
    <col min="3" max="3" width="0.109375" style="7" customWidth="1"/>
    <col min="4" max="4" width="20.5546875" style="132" customWidth="1"/>
    <col min="5" max="5" width="21.33203125" style="201" customWidth="1"/>
    <col min="6" max="6" width="21.88671875" style="132" customWidth="1"/>
    <col min="7" max="7" width="19.44140625" style="71" customWidth="1"/>
    <col min="8" max="8" width="21.44140625" style="2" customWidth="1"/>
    <col min="9" max="9" width="20.44140625" style="2" customWidth="1"/>
    <col min="10" max="10" width="17.6640625" style="2" customWidth="1"/>
    <col min="11" max="11" width="19" style="144" customWidth="1"/>
    <col min="12" max="12" width="19.88671875" style="144" customWidth="1"/>
    <col min="13" max="13" width="18.44140625" style="2" customWidth="1"/>
    <col min="14" max="14" width="13.5546875" style="2" customWidth="1"/>
    <col min="15" max="15" width="19.5546875" style="2" customWidth="1"/>
    <col min="16" max="16" width="20.6640625" style="2" customWidth="1"/>
    <col min="17" max="17" width="20.88671875" style="2" customWidth="1"/>
    <col min="18" max="18" width="13.33203125" style="2" customWidth="1"/>
    <col min="19" max="33" width="7.88671875" style="7" customWidth="1"/>
    <col min="34" max="16384" width="7.88671875" style="2"/>
  </cols>
  <sheetData>
    <row r="1" spans="1:33" s="38" customFormat="1" ht="20.399999999999999" x14ac:dyDescent="0.35">
      <c r="A1" s="220" t="s">
        <v>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</row>
    <row r="2" spans="1:33" s="5" customFormat="1" ht="24" customHeight="1" x14ac:dyDescent="0.35">
      <c r="A2" s="221" t="s">
        <v>87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33" s="39" customFormat="1" ht="21.6" customHeight="1" x14ac:dyDescent="0.35">
      <c r="A3" s="222" t="s">
        <v>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33" s="6" customFormat="1" ht="24.75" customHeight="1" x14ac:dyDescent="0.3">
      <c r="A4" s="221" t="s">
        <v>204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</row>
    <row r="5" spans="1:33" s="6" customFormat="1" ht="23.25" customHeight="1" x14ac:dyDescent="0.3">
      <c r="A5" s="211" t="s">
        <v>219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</row>
    <row r="6" spans="1:33" ht="28.5" customHeight="1" x14ac:dyDescent="0.35">
      <c r="A6" s="71"/>
      <c r="B6" s="3" t="s">
        <v>94</v>
      </c>
      <c r="C6" s="3"/>
      <c r="D6" s="188"/>
      <c r="E6" s="188"/>
      <c r="F6" s="189"/>
      <c r="G6" s="70"/>
      <c r="H6" s="81"/>
      <c r="I6" s="81"/>
      <c r="K6" s="147"/>
      <c r="L6" s="147"/>
      <c r="M6" s="81"/>
      <c r="N6" s="81"/>
      <c r="Q6" s="212" t="s">
        <v>163</v>
      </c>
      <c r="R6" s="212"/>
    </row>
    <row r="7" spans="1:33" s="7" customFormat="1" ht="28.5" customHeight="1" x14ac:dyDescent="0.3">
      <c r="A7" s="213" t="s">
        <v>4</v>
      </c>
      <c r="B7" s="214" t="s">
        <v>5</v>
      </c>
      <c r="C7" s="215" t="s">
        <v>45</v>
      </c>
      <c r="D7" s="215"/>
      <c r="E7" s="215"/>
      <c r="F7" s="215"/>
      <c r="G7" s="215"/>
      <c r="H7" s="215"/>
      <c r="I7" s="215"/>
      <c r="J7" s="215"/>
      <c r="K7" s="215" t="s">
        <v>46</v>
      </c>
      <c r="L7" s="216"/>
      <c r="M7" s="216"/>
      <c r="N7" s="216"/>
      <c r="O7" s="217" t="s">
        <v>162</v>
      </c>
      <c r="P7" s="217"/>
      <c r="Q7" s="218"/>
      <c r="R7" s="219"/>
    </row>
    <row r="8" spans="1:33" s="7" customFormat="1" ht="102.75" customHeight="1" x14ac:dyDescent="0.3">
      <c r="A8" s="213"/>
      <c r="B8" s="214"/>
      <c r="C8" s="4" t="s">
        <v>47</v>
      </c>
      <c r="D8" s="190" t="s">
        <v>177</v>
      </c>
      <c r="E8" s="186" t="s">
        <v>205</v>
      </c>
      <c r="F8" s="186" t="s">
        <v>6</v>
      </c>
      <c r="G8" s="175" t="s">
        <v>206</v>
      </c>
      <c r="H8" s="176" t="s">
        <v>207</v>
      </c>
      <c r="I8" s="176" t="s">
        <v>67</v>
      </c>
      <c r="J8" s="15" t="s">
        <v>178</v>
      </c>
      <c r="K8" s="186" t="s">
        <v>179</v>
      </c>
      <c r="L8" s="183" t="s">
        <v>6</v>
      </c>
      <c r="M8" s="177" t="s">
        <v>49</v>
      </c>
      <c r="N8" s="177" t="s">
        <v>7</v>
      </c>
      <c r="O8" s="178" t="s">
        <v>177</v>
      </c>
      <c r="P8" s="177" t="s">
        <v>6</v>
      </c>
      <c r="Q8" s="179" t="s">
        <v>151</v>
      </c>
      <c r="R8" s="180" t="s">
        <v>7</v>
      </c>
    </row>
    <row r="9" spans="1:33" s="43" customFormat="1" ht="13.8" x14ac:dyDescent="0.25">
      <c r="A9" s="73">
        <v>1</v>
      </c>
      <c r="B9" s="40">
        <v>2</v>
      </c>
      <c r="C9" s="30" t="s">
        <v>41</v>
      </c>
      <c r="D9" s="85" t="s">
        <v>41</v>
      </c>
      <c r="E9" s="85" t="s">
        <v>8</v>
      </c>
      <c r="F9" s="85" t="s">
        <v>9</v>
      </c>
      <c r="G9" s="68" t="s">
        <v>58</v>
      </c>
      <c r="H9" s="30" t="s">
        <v>59</v>
      </c>
      <c r="I9" s="30" t="s">
        <v>42</v>
      </c>
      <c r="J9" s="30" t="s">
        <v>10</v>
      </c>
      <c r="K9" s="187" t="s">
        <v>11</v>
      </c>
      <c r="L9" s="85" t="s">
        <v>12</v>
      </c>
      <c r="M9" s="30" t="s">
        <v>13</v>
      </c>
      <c r="N9" s="30" t="s">
        <v>43</v>
      </c>
      <c r="O9" s="30" t="s">
        <v>14</v>
      </c>
      <c r="P9" s="30" t="s">
        <v>40</v>
      </c>
      <c r="Q9" s="41" t="s">
        <v>55</v>
      </c>
      <c r="R9" s="30" t="s">
        <v>56</v>
      </c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spans="1:33" ht="32.25" customHeight="1" x14ac:dyDescent="0.3">
      <c r="A10" s="74">
        <v>10000000</v>
      </c>
      <c r="B10" s="1" t="s">
        <v>15</v>
      </c>
      <c r="C10" s="16" t="e">
        <f>C11+C14+C17+#REF!+#REF!</f>
        <v>#REF!</v>
      </c>
      <c r="D10" s="87">
        <f>D11+D14+D17+D21</f>
        <v>791376.4</v>
      </c>
      <c r="E10" s="87">
        <f>E11+E17+E21</f>
        <v>191219.4</v>
      </c>
      <c r="F10" s="87">
        <f>F11+F14+F17+F21</f>
        <v>212646.25606000001</v>
      </c>
      <c r="G10" s="87">
        <f t="shared" ref="G10:G27" si="0">F10-E10</f>
        <v>21426.85606000002</v>
      </c>
      <c r="H10" s="96">
        <f>IFERROR(F10/E10,"")</f>
        <v>1.1120537772841042</v>
      </c>
      <c r="I10" s="88">
        <f t="shared" ref="I10:I20" si="1">F10-D10</f>
        <v>-578730.14393999998</v>
      </c>
      <c r="J10" s="96">
        <f>IFERROR(F10/D10,"")</f>
        <v>0.26870431827383279</v>
      </c>
      <c r="K10" s="88">
        <f>K11+K14+K17+K21</f>
        <v>3349.2</v>
      </c>
      <c r="L10" s="88">
        <f>L11+L14+L17+L21</f>
        <v>917.37868000000003</v>
      </c>
      <c r="M10" s="88">
        <f>L10-K10</f>
        <v>-2431.82132</v>
      </c>
      <c r="N10" s="96">
        <f>IFERROR(L10/K10,"")</f>
        <v>0.27390979338349458</v>
      </c>
      <c r="O10" s="88">
        <f t="shared" ref="O10:O20" si="2">D10+K10</f>
        <v>794725.6</v>
      </c>
      <c r="P10" s="88">
        <f t="shared" ref="P10:P20" si="3">L10+F10</f>
        <v>213563.63474000001</v>
      </c>
      <c r="Q10" s="90">
        <f t="shared" ref="Q10:Q20" si="4">P10-O10</f>
        <v>-581161.96525999997</v>
      </c>
      <c r="R10" s="96">
        <f>IFERROR(P10/O10,"")</f>
        <v>0.26872625562835778</v>
      </c>
    </row>
    <row r="11" spans="1:33" ht="45" customHeight="1" x14ac:dyDescent="0.3">
      <c r="A11" s="74">
        <v>11000000</v>
      </c>
      <c r="B11" s="1" t="s">
        <v>28</v>
      </c>
      <c r="C11" s="16">
        <f>C12+C13</f>
        <v>107497.5</v>
      </c>
      <c r="D11" s="87">
        <f>D12+D13</f>
        <v>781377.4</v>
      </c>
      <c r="E11" s="87">
        <f>E12+E13</f>
        <v>188939.1</v>
      </c>
      <c r="F11" s="87">
        <f>F12+F13</f>
        <v>210372.32382000002</v>
      </c>
      <c r="G11" s="87">
        <f t="shared" si="0"/>
        <v>21433.223820000014</v>
      </c>
      <c r="H11" s="96">
        <f>IFERROR(F11/E11,"")</f>
        <v>1.1134398534765966</v>
      </c>
      <c r="I11" s="88">
        <f t="shared" si="1"/>
        <v>-571005.07617999997</v>
      </c>
      <c r="J11" s="96">
        <f t="shared" ref="J11:J35" si="5">IFERROR(F11/D11,"")</f>
        <v>0.2692326701796085</v>
      </c>
      <c r="K11" s="88">
        <f>K12+K13</f>
        <v>0</v>
      </c>
      <c r="L11" s="88">
        <f>L12+L13</f>
        <v>0</v>
      </c>
      <c r="M11" s="88">
        <f>L11-K11</f>
        <v>0</v>
      </c>
      <c r="N11" s="96" t="str">
        <f t="shared" ref="N11:N35" si="6">IFERROR(L11/K11,"")</f>
        <v/>
      </c>
      <c r="O11" s="88">
        <f t="shared" si="2"/>
        <v>781377.4</v>
      </c>
      <c r="P11" s="88">
        <f t="shared" si="3"/>
        <v>210372.32382000002</v>
      </c>
      <c r="Q11" s="90">
        <f t="shared" si="4"/>
        <v>-571005.07617999997</v>
      </c>
      <c r="R11" s="96">
        <f t="shared" ref="R11:R35" si="7">IFERROR(P11/O11,"")</f>
        <v>0.2692326701796085</v>
      </c>
    </row>
    <row r="12" spans="1:33" s="114" customFormat="1" ht="23.25" customHeight="1" x14ac:dyDescent="0.35">
      <c r="A12" s="122">
        <v>11010000</v>
      </c>
      <c r="B12" s="168" t="s">
        <v>154</v>
      </c>
      <c r="C12" s="12">
        <v>106199</v>
      </c>
      <c r="D12" s="123">
        <v>706632.4</v>
      </c>
      <c r="E12" s="123">
        <v>164327</v>
      </c>
      <c r="F12" s="123">
        <v>181055.26363000003</v>
      </c>
      <c r="G12" s="123">
        <f t="shared" si="0"/>
        <v>16728.26363000003</v>
      </c>
      <c r="H12" s="112">
        <f>IFERROR(F12/E12,"")</f>
        <v>1.1017986309614369</v>
      </c>
      <c r="I12" s="124">
        <f t="shared" si="1"/>
        <v>-525577.13636999996</v>
      </c>
      <c r="J12" s="112">
        <f t="shared" si="5"/>
        <v>0.25622270310560347</v>
      </c>
      <c r="K12" s="111">
        <v>0</v>
      </c>
      <c r="L12" s="111">
        <v>0</v>
      </c>
      <c r="M12" s="111">
        <v>0</v>
      </c>
      <c r="N12" s="112" t="str">
        <f t="shared" si="6"/>
        <v/>
      </c>
      <c r="O12" s="111">
        <f t="shared" si="2"/>
        <v>706632.4</v>
      </c>
      <c r="P12" s="124">
        <f t="shared" si="3"/>
        <v>181055.26363000003</v>
      </c>
      <c r="Q12" s="125">
        <f t="shared" si="4"/>
        <v>-525577.13636999996</v>
      </c>
      <c r="R12" s="112">
        <f t="shared" si="7"/>
        <v>0.25622270310560347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</row>
    <row r="13" spans="1:33" s="114" customFormat="1" ht="24" customHeight="1" x14ac:dyDescent="0.35">
      <c r="A13" s="122">
        <v>11020000</v>
      </c>
      <c r="B13" s="168" t="s">
        <v>38</v>
      </c>
      <c r="C13" s="12">
        <v>1298.5</v>
      </c>
      <c r="D13" s="123">
        <v>74745</v>
      </c>
      <c r="E13" s="123">
        <v>24612.1</v>
      </c>
      <c r="F13" s="123">
        <v>29317.06019</v>
      </c>
      <c r="G13" s="123">
        <f t="shared" si="0"/>
        <v>4704.9601900000016</v>
      </c>
      <c r="H13" s="112">
        <f>IFERROR(F13/E13,"")</f>
        <v>1.1911645162338851</v>
      </c>
      <c r="I13" s="124">
        <f t="shared" si="1"/>
        <v>-45427.939809999996</v>
      </c>
      <c r="J13" s="112">
        <f t="shared" si="5"/>
        <v>0.39222771008094187</v>
      </c>
      <c r="K13" s="111">
        <v>0</v>
      </c>
      <c r="L13" s="111">
        <v>0</v>
      </c>
      <c r="M13" s="111">
        <v>0</v>
      </c>
      <c r="N13" s="112" t="str">
        <f t="shared" si="6"/>
        <v/>
      </c>
      <c r="O13" s="111">
        <f t="shared" si="2"/>
        <v>74745</v>
      </c>
      <c r="P13" s="124">
        <f t="shared" si="3"/>
        <v>29317.06019</v>
      </c>
      <c r="Q13" s="125">
        <f t="shared" si="4"/>
        <v>-45427.939809999996</v>
      </c>
      <c r="R13" s="112">
        <f t="shared" si="7"/>
        <v>0.39222771008094187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</row>
    <row r="14" spans="1:33" ht="17.399999999999999" hidden="1" x14ac:dyDescent="0.3">
      <c r="A14" s="74">
        <v>12000000</v>
      </c>
      <c r="B14" s="1" t="s">
        <v>29</v>
      </c>
      <c r="C14" s="17">
        <f>C15</f>
        <v>0</v>
      </c>
      <c r="D14" s="87">
        <f>D15</f>
        <v>0</v>
      </c>
      <c r="E14" s="87"/>
      <c r="F14" s="87">
        <f>F15</f>
        <v>0</v>
      </c>
      <c r="G14" s="87">
        <f t="shared" si="0"/>
        <v>0</v>
      </c>
      <c r="H14" s="96" t="str">
        <f t="shared" ref="H14:H35" si="8">IFERROR(F14/E14,"")</f>
        <v/>
      </c>
      <c r="I14" s="88">
        <f t="shared" si="1"/>
        <v>0</v>
      </c>
      <c r="J14" s="96" t="str">
        <f t="shared" si="5"/>
        <v/>
      </c>
      <c r="K14" s="89">
        <f>K15</f>
        <v>0</v>
      </c>
      <c r="L14" s="89">
        <f>L15</f>
        <v>0</v>
      </c>
      <c r="M14" s="89">
        <f>M15</f>
        <v>0</v>
      </c>
      <c r="N14" s="96" t="str">
        <f t="shared" si="6"/>
        <v/>
      </c>
      <c r="O14" s="88">
        <f t="shared" si="2"/>
        <v>0</v>
      </c>
      <c r="P14" s="88">
        <f t="shared" si="3"/>
        <v>0</v>
      </c>
      <c r="Q14" s="90">
        <f t="shared" si="4"/>
        <v>0</v>
      </c>
      <c r="R14" s="96" t="str">
        <f t="shared" si="7"/>
        <v/>
      </c>
    </row>
    <row r="15" spans="1:33" ht="37.5" hidden="1" customHeight="1" x14ac:dyDescent="0.35">
      <c r="A15" s="72">
        <v>12020000</v>
      </c>
      <c r="B15" s="169" t="s">
        <v>136</v>
      </c>
      <c r="C15" s="18"/>
      <c r="D15" s="103">
        <v>0</v>
      </c>
      <c r="E15" s="103"/>
      <c r="F15" s="103">
        <v>0</v>
      </c>
      <c r="G15" s="103">
        <f t="shared" si="0"/>
        <v>0</v>
      </c>
      <c r="H15" s="96" t="str">
        <f t="shared" si="8"/>
        <v/>
      </c>
      <c r="I15" s="105">
        <f t="shared" si="1"/>
        <v>0</v>
      </c>
      <c r="J15" s="96" t="str">
        <f t="shared" si="5"/>
        <v/>
      </c>
      <c r="K15" s="93">
        <v>0</v>
      </c>
      <c r="L15" s="93">
        <v>0</v>
      </c>
      <c r="M15" s="93">
        <f t="shared" ref="M15:M20" si="9">L15-K15</f>
        <v>0</v>
      </c>
      <c r="N15" s="96" t="str">
        <f t="shared" si="6"/>
        <v/>
      </c>
      <c r="O15" s="93">
        <f t="shared" si="2"/>
        <v>0</v>
      </c>
      <c r="P15" s="105">
        <f t="shared" si="3"/>
        <v>0</v>
      </c>
      <c r="Q15" s="106">
        <f t="shared" si="4"/>
        <v>0</v>
      </c>
      <c r="R15" s="96" t="str">
        <f t="shared" si="7"/>
        <v/>
      </c>
    </row>
    <row r="16" spans="1:33" ht="18" hidden="1" x14ac:dyDescent="0.35">
      <c r="A16" s="72">
        <v>12030000</v>
      </c>
      <c r="B16" s="169" t="s">
        <v>54</v>
      </c>
      <c r="C16" s="18"/>
      <c r="D16" s="103"/>
      <c r="E16" s="103"/>
      <c r="F16" s="103"/>
      <c r="G16" s="103">
        <f t="shared" si="0"/>
        <v>0</v>
      </c>
      <c r="H16" s="96" t="str">
        <f t="shared" si="8"/>
        <v/>
      </c>
      <c r="I16" s="105">
        <f t="shared" si="1"/>
        <v>0</v>
      </c>
      <c r="J16" s="96" t="str">
        <f t="shared" si="5"/>
        <v/>
      </c>
      <c r="K16" s="93"/>
      <c r="L16" s="93"/>
      <c r="M16" s="93">
        <f t="shared" si="9"/>
        <v>0</v>
      </c>
      <c r="N16" s="96" t="str">
        <f t="shared" si="6"/>
        <v/>
      </c>
      <c r="O16" s="93">
        <f t="shared" si="2"/>
        <v>0</v>
      </c>
      <c r="P16" s="105">
        <f t="shared" si="3"/>
        <v>0</v>
      </c>
      <c r="Q16" s="106">
        <f t="shared" si="4"/>
        <v>0</v>
      </c>
      <c r="R16" s="96" t="str">
        <f t="shared" si="7"/>
        <v/>
      </c>
    </row>
    <row r="17" spans="1:33" ht="23.25" customHeight="1" x14ac:dyDescent="0.3">
      <c r="A17" s="74">
        <v>13000000</v>
      </c>
      <c r="B17" s="1" t="s">
        <v>137</v>
      </c>
      <c r="C17" s="17" t="e">
        <f>C18+#REF!+#REF!+#REF!</f>
        <v>#REF!</v>
      </c>
      <c r="D17" s="87">
        <f>SUM(D18:D20)</f>
        <v>9999</v>
      </c>
      <c r="E17" s="87">
        <f>SUM(E18:E20)</f>
        <v>2280.3000000000002</v>
      </c>
      <c r="F17" s="87">
        <f>SUM(F18:F20)</f>
        <v>2273.9322400000001</v>
      </c>
      <c r="G17" s="87">
        <f t="shared" si="0"/>
        <v>-6.3677600000000893</v>
      </c>
      <c r="H17" s="96">
        <f t="shared" si="8"/>
        <v>0.99720749024251187</v>
      </c>
      <c r="I17" s="88">
        <f t="shared" si="1"/>
        <v>-7725.0677599999999</v>
      </c>
      <c r="J17" s="96">
        <f t="shared" si="5"/>
        <v>0.22741596559655966</v>
      </c>
      <c r="K17" s="88">
        <f>K18+K19+K20</f>
        <v>0</v>
      </c>
      <c r="L17" s="88">
        <f>L18+L19+L20</f>
        <v>0</v>
      </c>
      <c r="M17" s="88">
        <f t="shared" si="9"/>
        <v>0</v>
      </c>
      <c r="N17" s="96" t="str">
        <f t="shared" si="6"/>
        <v/>
      </c>
      <c r="O17" s="88">
        <f t="shared" si="2"/>
        <v>9999</v>
      </c>
      <c r="P17" s="88">
        <f t="shared" si="3"/>
        <v>2273.9322400000001</v>
      </c>
      <c r="Q17" s="90">
        <f t="shared" si="4"/>
        <v>-7725.0677599999999</v>
      </c>
      <c r="R17" s="96">
        <f t="shared" si="7"/>
        <v>0.22741596559655966</v>
      </c>
    </row>
    <row r="18" spans="1:33" s="114" customFormat="1" ht="18" hidden="1" x14ac:dyDescent="0.35">
      <c r="A18" s="122">
        <v>13010000</v>
      </c>
      <c r="B18" s="168" t="s">
        <v>138</v>
      </c>
      <c r="C18" s="12">
        <v>1</v>
      </c>
      <c r="D18" s="123">
        <v>0</v>
      </c>
      <c r="E18" s="123">
        <v>0</v>
      </c>
      <c r="F18" s="123">
        <v>0</v>
      </c>
      <c r="G18" s="123">
        <f t="shared" si="0"/>
        <v>0</v>
      </c>
      <c r="H18" s="126" t="str">
        <f t="shared" si="8"/>
        <v/>
      </c>
      <c r="I18" s="124">
        <f t="shared" si="1"/>
        <v>0</v>
      </c>
      <c r="J18" s="126" t="str">
        <f t="shared" si="5"/>
        <v/>
      </c>
      <c r="K18" s="111">
        <v>0</v>
      </c>
      <c r="L18" s="111">
        <v>0</v>
      </c>
      <c r="M18" s="111">
        <f t="shared" si="9"/>
        <v>0</v>
      </c>
      <c r="N18" s="126" t="str">
        <f t="shared" si="6"/>
        <v/>
      </c>
      <c r="O18" s="111">
        <f t="shared" si="2"/>
        <v>0</v>
      </c>
      <c r="P18" s="124">
        <f t="shared" si="3"/>
        <v>0</v>
      </c>
      <c r="Q18" s="125">
        <f t="shared" si="4"/>
        <v>0</v>
      </c>
      <c r="R18" s="126" t="str">
        <f t="shared" si="7"/>
        <v/>
      </c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</row>
    <row r="19" spans="1:33" s="114" customFormat="1" ht="24" customHeight="1" x14ac:dyDescent="0.35">
      <c r="A19" s="122">
        <v>13020000</v>
      </c>
      <c r="B19" s="168" t="s">
        <v>139</v>
      </c>
      <c r="C19" s="12"/>
      <c r="D19" s="123">
        <v>7710.2</v>
      </c>
      <c r="E19" s="123">
        <v>1788.2</v>
      </c>
      <c r="F19" s="123">
        <v>1434.85096</v>
      </c>
      <c r="G19" s="123">
        <f t="shared" si="0"/>
        <v>-353.34904000000006</v>
      </c>
      <c r="H19" s="112">
        <f t="shared" si="8"/>
        <v>0.80239959736047417</v>
      </c>
      <c r="I19" s="124">
        <f t="shared" si="1"/>
        <v>-6275.3490400000001</v>
      </c>
      <c r="J19" s="112">
        <f t="shared" si="5"/>
        <v>0.1860977614069674</v>
      </c>
      <c r="K19" s="111">
        <v>0</v>
      </c>
      <c r="L19" s="111">
        <v>0</v>
      </c>
      <c r="M19" s="111">
        <f t="shared" si="9"/>
        <v>0</v>
      </c>
      <c r="N19" s="112" t="str">
        <f t="shared" si="6"/>
        <v/>
      </c>
      <c r="O19" s="111">
        <f t="shared" si="2"/>
        <v>7710.2</v>
      </c>
      <c r="P19" s="124">
        <f t="shared" si="3"/>
        <v>1434.85096</v>
      </c>
      <c r="Q19" s="125">
        <f t="shared" si="4"/>
        <v>-6275.3490400000001</v>
      </c>
      <c r="R19" s="112">
        <f t="shared" si="7"/>
        <v>0.1860977614069674</v>
      </c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</row>
    <row r="20" spans="1:33" s="114" customFormat="1" ht="39" customHeight="1" x14ac:dyDescent="0.35">
      <c r="A20" s="122">
        <v>13030000</v>
      </c>
      <c r="B20" s="168" t="s">
        <v>212</v>
      </c>
      <c r="C20" s="12"/>
      <c r="D20" s="123">
        <v>2288.8000000000002</v>
      </c>
      <c r="E20" s="123">
        <v>492.1</v>
      </c>
      <c r="F20" s="123">
        <v>839.08127999999988</v>
      </c>
      <c r="G20" s="123">
        <f t="shared" si="0"/>
        <v>346.98127999999986</v>
      </c>
      <c r="H20" s="112">
        <f t="shared" si="8"/>
        <v>1.7051031904084533</v>
      </c>
      <c r="I20" s="124">
        <f t="shared" si="1"/>
        <v>-1449.7187200000003</v>
      </c>
      <c r="J20" s="112">
        <f t="shared" si="5"/>
        <v>0.36660314575323305</v>
      </c>
      <c r="K20" s="111">
        <v>0</v>
      </c>
      <c r="L20" s="111">
        <v>0</v>
      </c>
      <c r="M20" s="111">
        <f t="shared" si="9"/>
        <v>0</v>
      </c>
      <c r="N20" s="112" t="str">
        <f t="shared" si="6"/>
        <v/>
      </c>
      <c r="O20" s="111">
        <f t="shared" si="2"/>
        <v>2288.8000000000002</v>
      </c>
      <c r="P20" s="124">
        <f t="shared" si="3"/>
        <v>839.08127999999988</v>
      </c>
      <c r="Q20" s="125">
        <f t="shared" si="4"/>
        <v>-1449.7187200000003</v>
      </c>
      <c r="R20" s="112">
        <f t="shared" si="7"/>
        <v>0.36660314575323305</v>
      </c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</row>
    <row r="21" spans="1:33" ht="23.25" customHeight="1" x14ac:dyDescent="0.3">
      <c r="A21" s="74">
        <v>19000000</v>
      </c>
      <c r="B21" s="1" t="s">
        <v>51</v>
      </c>
      <c r="C21" s="12"/>
      <c r="D21" s="87">
        <f>D22+D23</f>
        <v>0</v>
      </c>
      <c r="E21" s="87">
        <f>E22+E23</f>
        <v>0</v>
      </c>
      <c r="F21" s="87">
        <f>F22+F23</f>
        <v>0</v>
      </c>
      <c r="G21" s="87">
        <f t="shared" si="0"/>
        <v>0</v>
      </c>
      <c r="H21" s="96" t="str">
        <f t="shared" si="8"/>
        <v/>
      </c>
      <c r="I21" s="88">
        <f>F21-D21</f>
        <v>0</v>
      </c>
      <c r="J21" s="96" t="str">
        <f t="shared" si="5"/>
        <v/>
      </c>
      <c r="K21" s="88">
        <f>K22+K23</f>
        <v>3349.2</v>
      </c>
      <c r="L21" s="88">
        <f>L22+L23</f>
        <v>917.37868000000003</v>
      </c>
      <c r="M21" s="88">
        <f>L21-K21</f>
        <v>-2431.82132</v>
      </c>
      <c r="N21" s="96">
        <f t="shared" si="6"/>
        <v>0.27390979338349458</v>
      </c>
      <c r="O21" s="88">
        <f t="shared" ref="O21:O51" si="10">D21+K21</f>
        <v>3349.2</v>
      </c>
      <c r="P21" s="88">
        <f>L21+F21</f>
        <v>917.37868000000003</v>
      </c>
      <c r="Q21" s="88">
        <f t="shared" ref="Q21:Q44" si="11">P21-O21</f>
        <v>-2431.82132</v>
      </c>
      <c r="R21" s="96">
        <f t="shared" si="7"/>
        <v>0.27390979338349458</v>
      </c>
    </row>
    <row r="22" spans="1:33" s="114" customFormat="1" ht="21.75" customHeight="1" x14ac:dyDescent="0.35">
      <c r="A22" s="122">
        <v>19010000</v>
      </c>
      <c r="B22" s="168" t="s">
        <v>52</v>
      </c>
      <c r="C22" s="12"/>
      <c r="D22" s="123">
        <v>0</v>
      </c>
      <c r="E22" s="123">
        <v>0</v>
      </c>
      <c r="F22" s="123">
        <v>0</v>
      </c>
      <c r="G22" s="123">
        <f t="shared" si="0"/>
        <v>0</v>
      </c>
      <c r="H22" s="112" t="str">
        <f t="shared" si="8"/>
        <v/>
      </c>
      <c r="I22" s="124">
        <f>F22-D22</f>
        <v>0</v>
      </c>
      <c r="J22" s="112" t="str">
        <f t="shared" si="5"/>
        <v/>
      </c>
      <c r="K22" s="111">
        <v>3349.2</v>
      </c>
      <c r="L22" s="111">
        <v>917.37868000000003</v>
      </c>
      <c r="M22" s="111">
        <f>L22-K22</f>
        <v>-2431.82132</v>
      </c>
      <c r="N22" s="112">
        <f t="shared" si="6"/>
        <v>0.27390979338349458</v>
      </c>
      <c r="O22" s="111">
        <f t="shared" si="10"/>
        <v>3349.2</v>
      </c>
      <c r="P22" s="124">
        <f>L22+F22</f>
        <v>917.37868000000003</v>
      </c>
      <c r="Q22" s="111">
        <f t="shared" si="11"/>
        <v>-2431.82132</v>
      </c>
      <c r="R22" s="112">
        <f t="shared" si="7"/>
        <v>0.27390979338349458</v>
      </c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</row>
    <row r="23" spans="1:33" ht="18.75" hidden="1" customHeight="1" x14ac:dyDescent="0.35">
      <c r="A23" s="72">
        <v>19050000</v>
      </c>
      <c r="B23" s="169" t="s">
        <v>53</v>
      </c>
      <c r="C23" s="12"/>
      <c r="D23" s="103">
        <v>0</v>
      </c>
      <c r="E23" s="103">
        <v>0</v>
      </c>
      <c r="F23" s="103">
        <v>0</v>
      </c>
      <c r="G23" s="103">
        <f t="shared" si="0"/>
        <v>0</v>
      </c>
      <c r="H23" s="96" t="str">
        <f t="shared" si="8"/>
        <v/>
      </c>
      <c r="I23" s="105">
        <f>F23-D23</f>
        <v>0</v>
      </c>
      <c r="J23" s="96" t="str">
        <f t="shared" si="5"/>
        <v/>
      </c>
      <c r="K23" s="93">
        <v>0</v>
      </c>
      <c r="L23" s="93">
        <v>0</v>
      </c>
      <c r="M23" s="93">
        <f>L23-K23</f>
        <v>0</v>
      </c>
      <c r="N23" s="96" t="str">
        <f t="shared" si="6"/>
        <v/>
      </c>
      <c r="O23" s="93">
        <f t="shared" si="10"/>
        <v>0</v>
      </c>
      <c r="P23" s="105">
        <f>L23+F23</f>
        <v>0</v>
      </c>
      <c r="Q23" s="93">
        <f t="shared" si="11"/>
        <v>0</v>
      </c>
      <c r="R23" s="96" t="str">
        <f t="shared" si="7"/>
        <v/>
      </c>
    </row>
    <row r="24" spans="1:33" ht="24" customHeight="1" x14ac:dyDescent="0.3">
      <c r="A24" s="74">
        <v>20000000</v>
      </c>
      <c r="B24" s="1" t="s">
        <v>16</v>
      </c>
      <c r="C24" s="17">
        <v>5750.4</v>
      </c>
      <c r="D24" s="87">
        <f>D25+D26+D30</f>
        <v>27465.600000000002</v>
      </c>
      <c r="E24" s="87">
        <f>E25+E26+E30</f>
        <v>5285.5</v>
      </c>
      <c r="F24" s="87">
        <f>F25+F26+F30</f>
        <v>4815.1301000000003</v>
      </c>
      <c r="G24" s="87">
        <f>G25+G26+G30</f>
        <v>-470.36989999999957</v>
      </c>
      <c r="H24" s="96">
        <f t="shared" si="8"/>
        <v>0.9110074921956296</v>
      </c>
      <c r="I24" s="87">
        <f>I25+I26+I30</f>
        <v>-22650.469900000004</v>
      </c>
      <c r="J24" s="96">
        <f t="shared" si="5"/>
        <v>0.17531494305604101</v>
      </c>
      <c r="K24" s="88">
        <f>K25+K26+K30+K34</f>
        <v>267694.87135999999</v>
      </c>
      <c r="L24" s="88">
        <f>L25+L26+L30+L34</f>
        <v>142212.04966999998</v>
      </c>
      <c r="M24" s="88">
        <f>L24-K24</f>
        <v>-125482.82169000001</v>
      </c>
      <c r="N24" s="96">
        <f t="shared" si="6"/>
        <v>0.53124682197871143</v>
      </c>
      <c r="O24" s="88">
        <f t="shared" si="10"/>
        <v>295160.47135999997</v>
      </c>
      <c r="P24" s="102">
        <f>L24+F24</f>
        <v>147027.17976999999</v>
      </c>
      <c r="Q24" s="88">
        <f t="shared" si="11"/>
        <v>-148133.29158999998</v>
      </c>
      <c r="R24" s="96">
        <f t="shared" si="7"/>
        <v>0.49812625346662548</v>
      </c>
      <c r="S24" s="20"/>
    </row>
    <row r="25" spans="1:33" ht="39" customHeight="1" x14ac:dyDescent="0.3">
      <c r="A25" s="74">
        <v>21000000</v>
      </c>
      <c r="B25" s="1" t="s">
        <v>39</v>
      </c>
      <c r="C25" s="17">
        <v>1</v>
      </c>
      <c r="D25" s="87">
        <v>2820.9</v>
      </c>
      <c r="E25" s="87">
        <v>1.6</v>
      </c>
      <c r="F25" s="87">
        <v>0.9</v>
      </c>
      <c r="G25" s="87">
        <f>F25-E25</f>
        <v>-0.70000000000000007</v>
      </c>
      <c r="H25" s="96">
        <f t="shared" si="8"/>
        <v>0.5625</v>
      </c>
      <c r="I25" s="88">
        <f>F25-D25</f>
        <v>-2820</v>
      </c>
      <c r="J25" s="96">
        <f t="shared" si="5"/>
        <v>3.1904711262363073E-4</v>
      </c>
      <c r="K25" s="88"/>
      <c r="L25" s="88"/>
      <c r="M25" s="88">
        <f t="shared" ref="M25:M30" si="12">L25-K25</f>
        <v>0</v>
      </c>
      <c r="N25" s="96" t="str">
        <f t="shared" si="6"/>
        <v/>
      </c>
      <c r="O25" s="88">
        <f t="shared" si="10"/>
        <v>2820.9</v>
      </c>
      <c r="P25" s="88">
        <f t="shared" ref="P25:P51" si="13">L25+F25</f>
        <v>0.9</v>
      </c>
      <c r="Q25" s="88">
        <f t="shared" si="11"/>
        <v>-2820</v>
      </c>
      <c r="R25" s="96">
        <f t="shared" si="7"/>
        <v>3.1904711262363073E-4</v>
      </c>
    </row>
    <row r="26" spans="1:33" ht="49.5" customHeight="1" x14ac:dyDescent="0.3">
      <c r="A26" s="74">
        <v>22000000</v>
      </c>
      <c r="B26" s="1" t="s">
        <v>140</v>
      </c>
      <c r="C26" s="17">
        <v>4948.8</v>
      </c>
      <c r="D26" s="87">
        <f>SUM(D28:D28)+D29+D27</f>
        <v>24324.7</v>
      </c>
      <c r="E26" s="87">
        <f>SUM(E28:E28)+E29+E27</f>
        <v>4963.8999999999996</v>
      </c>
      <c r="F26" s="87">
        <f>SUM(F28:F28)+F29+F27</f>
        <v>4088.4644800000001</v>
      </c>
      <c r="G26" s="87">
        <f t="shared" si="0"/>
        <v>-875.43551999999954</v>
      </c>
      <c r="H26" s="96">
        <f t="shared" si="8"/>
        <v>0.82363957372227492</v>
      </c>
      <c r="I26" s="87">
        <f>F26-D26</f>
        <v>-20236.235520000002</v>
      </c>
      <c r="J26" s="96">
        <f t="shared" si="5"/>
        <v>0.16807872162863263</v>
      </c>
      <c r="K26" s="88">
        <f>SUM(K28:K28)+K29+K27</f>
        <v>0</v>
      </c>
      <c r="L26" s="88">
        <f>SUM(L28:L28)+L29+L27</f>
        <v>0</v>
      </c>
      <c r="M26" s="88">
        <f t="shared" si="12"/>
        <v>0</v>
      </c>
      <c r="N26" s="96" t="str">
        <f t="shared" si="6"/>
        <v/>
      </c>
      <c r="O26" s="88">
        <f t="shared" si="10"/>
        <v>24324.7</v>
      </c>
      <c r="P26" s="88">
        <f t="shared" si="13"/>
        <v>4088.4644800000001</v>
      </c>
      <c r="Q26" s="88">
        <f t="shared" si="11"/>
        <v>-20236.235520000002</v>
      </c>
      <c r="R26" s="96">
        <f t="shared" si="7"/>
        <v>0.16807872162863263</v>
      </c>
    </row>
    <row r="27" spans="1:33" s="114" customFormat="1" ht="21.75" customHeight="1" x14ac:dyDescent="0.35">
      <c r="A27" s="122">
        <v>22010000</v>
      </c>
      <c r="B27" s="168" t="s">
        <v>68</v>
      </c>
      <c r="C27" s="19"/>
      <c r="D27" s="123">
        <v>19324.7</v>
      </c>
      <c r="E27" s="123">
        <v>3891.9</v>
      </c>
      <c r="F27" s="123">
        <v>2430.64075</v>
      </c>
      <c r="G27" s="123">
        <f t="shared" si="0"/>
        <v>-1461.2592500000001</v>
      </c>
      <c r="H27" s="112">
        <f t="shared" si="8"/>
        <v>0.62453833603124442</v>
      </c>
      <c r="I27" s="123">
        <f>F27-D27</f>
        <v>-16894.059250000002</v>
      </c>
      <c r="J27" s="112">
        <f t="shared" si="5"/>
        <v>0.125778964227129</v>
      </c>
      <c r="K27" s="124">
        <v>0</v>
      </c>
      <c r="L27" s="124">
        <v>0</v>
      </c>
      <c r="M27" s="124">
        <f t="shared" si="12"/>
        <v>0</v>
      </c>
      <c r="N27" s="112" t="str">
        <f t="shared" si="6"/>
        <v/>
      </c>
      <c r="O27" s="111">
        <f t="shared" si="10"/>
        <v>19324.7</v>
      </c>
      <c r="P27" s="124">
        <f t="shared" si="13"/>
        <v>2430.64075</v>
      </c>
      <c r="Q27" s="111">
        <f t="shared" si="11"/>
        <v>-16894.059250000002</v>
      </c>
      <c r="R27" s="112">
        <f t="shared" si="7"/>
        <v>0.125778964227129</v>
      </c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</row>
    <row r="28" spans="1:33" s="114" customFormat="1" ht="49.5" customHeight="1" x14ac:dyDescent="0.35">
      <c r="A28" s="122">
        <v>22080000</v>
      </c>
      <c r="B28" s="168" t="s">
        <v>213</v>
      </c>
      <c r="C28" s="12">
        <v>259.60000000000002</v>
      </c>
      <c r="D28" s="123">
        <v>5000</v>
      </c>
      <c r="E28" s="123">
        <v>1072</v>
      </c>
      <c r="F28" s="123">
        <v>1653.5482400000001</v>
      </c>
      <c r="G28" s="123">
        <f t="shared" ref="G28:G34" si="14">F28-E28</f>
        <v>581.54824000000008</v>
      </c>
      <c r="H28" s="112">
        <f t="shared" si="8"/>
        <v>1.5424890298507463</v>
      </c>
      <c r="I28" s="123">
        <f t="shared" ref="I28:I35" si="15">F28-D28</f>
        <v>-3346.4517599999999</v>
      </c>
      <c r="J28" s="112">
        <f t="shared" si="5"/>
        <v>0.33070964800000002</v>
      </c>
      <c r="K28" s="124">
        <v>0</v>
      </c>
      <c r="L28" s="124">
        <v>0</v>
      </c>
      <c r="M28" s="124">
        <f t="shared" si="12"/>
        <v>0</v>
      </c>
      <c r="N28" s="112" t="str">
        <f t="shared" si="6"/>
        <v/>
      </c>
      <c r="O28" s="111">
        <f t="shared" si="10"/>
        <v>5000</v>
      </c>
      <c r="P28" s="124">
        <f t="shared" si="13"/>
        <v>1653.5482400000001</v>
      </c>
      <c r="Q28" s="111">
        <f t="shared" si="11"/>
        <v>-3346.4517599999999</v>
      </c>
      <c r="R28" s="112">
        <f t="shared" si="7"/>
        <v>0.33070964800000002</v>
      </c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</row>
    <row r="29" spans="1:33" s="114" customFormat="1" ht="100.5" customHeight="1" x14ac:dyDescent="0.35">
      <c r="A29" s="122">
        <v>22130000</v>
      </c>
      <c r="B29" s="168" t="s">
        <v>214</v>
      </c>
      <c r="C29" s="12"/>
      <c r="D29" s="123">
        <v>0</v>
      </c>
      <c r="E29" s="123">
        <v>0</v>
      </c>
      <c r="F29" s="123">
        <v>4.2754899999999996</v>
      </c>
      <c r="G29" s="123">
        <f t="shared" si="14"/>
        <v>4.2754899999999996</v>
      </c>
      <c r="H29" s="112" t="str">
        <f t="shared" si="8"/>
        <v/>
      </c>
      <c r="I29" s="123">
        <f t="shared" si="15"/>
        <v>4.2754899999999996</v>
      </c>
      <c r="J29" s="112" t="str">
        <f t="shared" si="5"/>
        <v/>
      </c>
      <c r="K29" s="124">
        <v>0</v>
      </c>
      <c r="L29" s="124">
        <v>0</v>
      </c>
      <c r="M29" s="124">
        <f t="shared" si="12"/>
        <v>0</v>
      </c>
      <c r="N29" s="112" t="str">
        <f t="shared" si="6"/>
        <v/>
      </c>
      <c r="O29" s="111">
        <f t="shared" si="10"/>
        <v>0</v>
      </c>
      <c r="P29" s="124">
        <f t="shared" si="13"/>
        <v>4.2754899999999996</v>
      </c>
      <c r="Q29" s="111">
        <f t="shared" si="11"/>
        <v>4.2754899999999996</v>
      </c>
      <c r="R29" s="112" t="str">
        <f t="shared" si="7"/>
        <v/>
      </c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</row>
    <row r="30" spans="1:33" ht="20.25" customHeight="1" x14ac:dyDescent="0.3">
      <c r="A30" s="74">
        <v>24000000</v>
      </c>
      <c r="B30" s="1" t="s">
        <v>30</v>
      </c>
      <c r="C30" s="17">
        <f>C31+C34</f>
        <v>0</v>
      </c>
      <c r="D30" s="107">
        <f>SUM(D31:D32)</f>
        <v>320</v>
      </c>
      <c r="E30" s="107">
        <f>SUM(E31:E32)</f>
        <v>320</v>
      </c>
      <c r="F30" s="107">
        <f>SUM(F31:F32)</f>
        <v>725.76562000000001</v>
      </c>
      <c r="G30" s="107">
        <f t="shared" si="14"/>
        <v>405.76562000000001</v>
      </c>
      <c r="H30" s="96">
        <f t="shared" si="8"/>
        <v>2.2680175624999999</v>
      </c>
      <c r="I30" s="107">
        <f t="shared" si="15"/>
        <v>405.76562000000001</v>
      </c>
      <c r="J30" s="96">
        <f t="shared" si="5"/>
        <v>2.2680175624999999</v>
      </c>
      <c r="K30" s="102">
        <f>SUM(K31:K33)</f>
        <v>900</v>
      </c>
      <c r="L30" s="102">
        <f>SUM(L31:L33)</f>
        <v>110.974</v>
      </c>
      <c r="M30" s="102">
        <f t="shared" si="12"/>
        <v>-789.02599999999995</v>
      </c>
      <c r="N30" s="96">
        <f t="shared" si="6"/>
        <v>0.12330444444444445</v>
      </c>
      <c r="O30" s="88">
        <f t="shared" si="10"/>
        <v>1220</v>
      </c>
      <c r="P30" s="102">
        <f t="shared" si="13"/>
        <v>836.73962000000006</v>
      </c>
      <c r="Q30" s="88">
        <f t="shared" si="11"/>
        <v>-383.26037999999994</v>
      </c>
      <c r="R30" s="96">
        <f t="shared" si="7"/>
        <v>0.68585214754098367</v>
      </c>
    </row>
    <row r="31" spans="1:33" s="114" customFormat="1" ht="20.25" customHeight="1" x14ac:dyDescent="0.35">
      <c r="A31" s="122">
        <v>24060000</v>
      </c>
      <c r="B31" s="168" t="s">
        <v>17</v>
      </c>
      <c r="C31" s="12">
        <v>0</v>
      </c>
      <c r="D31" s="123">
        <v>320</v>
      </c>
      <c r="E31" s="123">
        <v>320</v>
      </c>
      <c r="F31" s="123">
        <v>725.76562000000001</v>
      </c>
      <c r="G31" s="123">
        <f t="shared" si="14"/>
        <v>405.76562000000001</v>
      </c>
      <c r="H31" s="112">
        <f t="shared" si="8"/>
        <v>2.2680175624999999</v>
      </c>
      <c r="I31" s="123">
        <f t="shared" si="15"/>
        <v>405.76562000000001</v>
      </c>
      <c r="J31" s="112">
        <f t="shared" si="5"/>
        <v>2.2680175624999999</v>
      </c>
      <c r="K31" s="111">
        <v>900</v>
      </c>
      <c r="L31" s="111">
        <v>110.974</v>
      </c>
      <c r="M31" s="111">
        <f t="shared" ref="M31:M40" si="16">L31-K31</f>
        <v>-789.02599999999995</v>
      </c>
      <c r="N31" s="112">
        <f t="shared" si="6"/>
        <v>0.12330444444444445</v>
      </c>
      <c r="O31" s="111">
        <f t="shared" si="10"/>
        <v>1220</v>
      </c>
      <c r="P31" s="124">
        <f t="shared" si="13"/>
        <v>836.73962000000006</v>
      </c>
      <c r="Q31" s="111">
        <f t="shared" si="11"/>
        <v>-383.26037999999994</v>
      </c>
      <c r="R31" s="112">
        <f t="shared" si="7"/>
        <v>0.68585214754098367</v>
      </c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</row>
    <row r="32" spans="1:33" ht="21.75" hidden="1" customHeight="1" x14ac:dyDescent="0.35">
      <c r="A32" s="72">
        <v>24110000</v>
      </c>
      <c r="B32" s="169" t="s">
        <v>48</v>
      </c>
      <c r="C32" s="12"/>
      <c r="D32" s="103">
        <v>0</v>
      </c>
      <c r="E32" s="103">
        <v>0</v>
      </c>
      <c r="F32" s="103">
        <v>0</v>
      </c>
      <c r="G32" s="103">
        <v>0</v>
      </c>
      <c r="H32" s="96" t="str">
        <f t="shared" si="8"/>
        <v/>
      </c>
      <c r="I32" s="103">
        <f t="shared" si="15"/>
        <v>0</v>
      </c>
      <c r="J32" s="96" t="str">
        <f t="shared" si="5"/>
        <v/>
      </c>
      <c r="K32" s="93">
        <v>0</v>
      </c>
      <c r="L32" s="93">
        <v>0</v>
      </c>
      <c r="M32" s="93">
        <f t="shared" si="16"/>
        <v>0</v>
      </c>
      <c r="N32" s="96" t="str">
        <f t="shared" si="6"/>
        <v/>
      </c>
      <c r="O32" s="93">
        <f t="shared" si="10"/>
        <v>0</v>
      </c>
      <c r="P32" s="105">
        <f t="shared" si="13"/>
        <v>0</v>
      </c>
      <c r="Q32" s="93">
        <f t="shared" si="11"/>
        <v>0</v>
      </c>
      <c r="R32" s="96" t="str">
        <f t="shared" si="7"/>
        <v/>
      </c>
    </row>
    <row r="33" spans="1:33" ht="35.25" hidden="1" customHeight="1" x14ac:dyDescent="0.35">
      <c r="A33" s="72" t="s">
        <v>159</v>
      </c>
      <c r="B33" s="169" t="s">
        <v>160</v>
      </c>
      <c r="C33" s="12"/>
      <c r="D33" s="103">
        <v>0</v>
      </c>
      <c r="E33" s="103">
        <v>0</v>
      </c>
      <c r="F33" s="103">
        <v>0</v>
      </c>
      <c r="G33" s="103">
        <f t="shared" si="14"/>
        <v>0</v>
      </c>
      <c r="H33" s="96" t="str">
        <f t="shared" si="8"/>
        <v/>
      </c>
      <c r="I33" s="103">
        <f t="shared" si="15"/>
        <v>0</v>
      </c>
      <c r="J33" s="96" t="str">
        <f t="shared" si="5"/>
        <v/>
      </c>
      <c r="K33" s="93">
        <v>0</v>
      </c>
      <c r="L33" s="93">
        <v>0</v>
      </c>
      <c r="M33" s="93">
        <f t="shared" si="16"/>
        <v>0</v>
      </c>
      <c r="N33" s="96" t="str">
        <f t="shared" si="6"/>
        <v/>
      </c>
      <c r="O33" s="93">
        <f t="shared" si="10"/>
        <v>0</v>
      </c>
      <c r="P33" s="105">
        <f t="shared" si="13"/>
        <v>0</v>
      </c>
      <c r="Q33" s="93">
        <f t="shared" si="11"/>
        <v>0</v>
      </c>
      <c r="R33" s="96" t="str">
        <f t="shared" si="7"/>
        <v/>
      </c>
    </row>
    <row r="34" spans="1:33" ht="22.2" customHeight="1" x14ac:dyDescent="0.3">
      <c r="A34" s="74">
        <v>25000000</v>
      </c>
      <c r="B34" s="1" t="s">
        <v>25</v>
      </c>
      <c r="C34" s="17"/>
      <c r="D34" s="87">
        <v>0</v>
      </c>
      <c r="E34" s="87">
        <v>0</v>
      </c>
      <c r="F34" s="87">
        <v>0</v>
      </c>
      <c r="G34" s="87">
        <f t="shared" si="14"/>
        <v>0</v>
      </c>
      <c r="H34" s="96" t="str">
        <f t="shared" si="8"/>
        <v/>
      </c>
      <c r="I34" s="87">
        <f t="shared" si="15"/>
        <v>0</v>
      </c>
      <c r="J34" s="96" t="str">
        <f t="shared" si="5"/>
        <v/>
      </c>
      <c r="K34" s="88">
        <v>266794.87135999999</v>
      </c>
      <c r="L34" s="88">
        <v>142101.07566999999</v>
      </c>
      <c r="M34" s="88">
        <f t="shared" si="16"/>
        <v>-124693.79569</v>
      </c>
      <c r="N34" s="96">
        <f t="shared" si="6"/>
        <v>0.53262296589748059</v>
      </c>
      <c r="O34" s="88">
        <f t="shared" si="10"/>
        <v>266794.87135999999</v>
      </c>
      <c r="P34" s="88">
        <f t="shared" si="13"/>
        <v>142101.07566999999</v>
      </c>
      <c r="Q34" s="88">
        <f t="shared" si="11"/>
        <v>-124693.79569</v>
      </c>
      <c r="R34" s="96">
        <f t="shared" si="7"/>
        <v>0.53262296589748059</v>
      </c>
    </row>
    <row r="35" spans="1:33" ht="17.399999999999999" hidden="1" x14ac:dyDescent="0.3">
      <c r="A35" s="74">
        <v>30000000</v>
      </c>
      <c r="B35" s="1" t="s">
        <v>37</v>
      </c>
      <c r="C35" s="19"/>
      <c r="D35" s="87">
        <v>0</v>
      </c>
      <c r="E35" s="87">
        <v>0</v>
      </c>
      <c r="F35" s="87">
        <v>0</v>
      </c>
      <c r="G35" s="87">
        <f t="shared" ref="G35:G50" si="17">F35-E35</f>
        <v>0</v>
      </c>
      <c r="H35" s="96" t="str">
        <f t="shared" si="8"/>
        <v/>
      </c>
      <c r="I35" s="88">
        <f t="shared" si="15"/>
        <v>0</v>
      </c>
      <c r="J35" s="96" t="str">
        <f t="shared" si="5"/>
        <v/>
      </c>
      <c r="K35" s="88">
        <v>0</v>
      </c>
      <c r="L35" s="88">
        <v>0</v>
      </c>
      <c r="M35" s="88">
        <f t="shared" si="16"/>
        <v>0</v>
      </c>
      <c r="N35" s="96" t="str">
        <f t="shared" si="6"/>
        <v/>
      </c>
      <c r="O35" s="88">
        <f t="shared" si="10"/>
        <v>0</v>
      </c>
      <c r="P35" s="88">
        <f t="shared" si="13"/>
        <v>0</v>
      </c>
      <c r="Q35" s="88">
        <f t="shared" si="11"/>
        <v>0</v>
      </c>
      <c r="R35" s="96" t="str">
        <f t="shared" si="7"/>
        <v/>
      </c>
      <c r="S35" s="20"/>
      <c r="T35" s="20"/>
      <c r="U35" s="20"/>
      <c r="V35" s="20"/>
      <c r="W35" s="21"/>
    </row>
    <row r="36" spans="1:33" ht="34.799999999999997" hidden="1" x14ac:dyDescent="0.3">
      <c r="A36" s="74" t="s">
        <v>175</v>
      </c>
      <c r="B36" s="1" t="s">
        <v>176</v>
      </c>
      <c r="C36" s="1"/>
      <c r="D36" s="87"/>
      <c r="E36" s="87"/>
      <c r="F36" s="87"/>
      <c r="G36" s="87"/>
      <c r="H36" s="96"/>
      <c r="I36" s="88"/>
      <c r="J36" s="96"/>
      <c r="K36" s="88"/>
      <c r="L36" s="88"/>
      <c r="M36" s="88"/>
      <c r="N36" s="96"/>
      <c r="O36" s="88">
        <f>D36+K36</f>
        <v>0</v>
      </c>
      <c r="P36" s="88">
        <f>L36+F36</f>
        <v>0</v>
      </c>
      <c r="Q36" s="88">
        <f>P36-O36</f>
        <v>0</v>
      </c>
      <c r="R36" s="96" t="str">
        <f>IFERROR(P36/O36,"")</f>
        <v/>
      </c>
      <c r="S36" s="20"/>
      <c r="T36" s="20"/>
      <c r="U36" s="20"/>
      <c r="V36" s="20"/>
      <c r="W36" s="21"/>
    </row>
    <row r="37" spans="1:33" ht="18" hidden="1" x14ac:dyDescent="0.35">
      <c r="A37" s="74">
        <v>50000000</v>
      </c>
      <c r="B37" s="1" t="s">
        <v>18</v>
      </c>
      <c r="C37" s="17">
        <f>C38+C39</f>
        <v>0</v>
      </c>
      <c r="D37" s="87"/>
      <c r="E37" s="87"/>
      <c r="F37" s="87">
        <f>F38+F39</f>
        <v>0</v>
      </c>
      <c r="G37" s="87">
        <f t="shared" si="17"/>
        <v>0</v>
      </c>
      <c r="H37" s="103" t="e">
        <f>F37/E37*100</f>
        <v>#DIV/0!</v>
      </c>
      <c r="I37" s="88"/>
      <c r="J37" s="88"/>
      <c r="K37" s="88">
        <f>K38+K39</f>
        <v>0</v>
      </c>
      <c r="L37" s="88">
        <f>L38+L39</f>
        <v>0</v>
      </c>
      <c r="M37" s="88">
        <f t="shared" si="16"/>
        <v>0</v>
      </c>
      <c r="N37" s="88"/>
      <c r="O37" s="88">
        <f t="shared" si="10"/>
        <v>0</v>
      </c>
      <c r="P37" s="88">
        <f t="shared" si="13"/>
        <v>0</v>
      </c>
      <c r="Q37" s="88">
        <f t="shared" si="11"/>
        <v>0</v>
      </c>
      <c r="R37" s="88"/>
    </row>
    <row r="38" spans="1:33" ht="18" hidden="1" x14ac:dyDescent="0.35">
      <c r="A38" s="72">
        <v>50080000</v>
      </c>
      <c r="B38" s="169" t="s">
        <v>19</v>
      </c>
      <c r="C38" s="12"/>
      <c r="D38" s="103"/>
      <c r="E38" s="103"/>
      <c r="F38" s="103"/>
      <c r="G38" s="103">
        <f t="shared" si="17"/>
        <v>0</v>
      </c>
      <c r="H38" s="103" t="e">
        <f>F38/E38*100</f>
        <v>#DIV/0!</v>
      </c>
      <c r="I38" s="105"/>
      <c r="J38" s="105"/>
      <c r="K38" s="93"/>
      <c r="L38" s="93"/>
      <c r="M38" s="93">
        <f t="shared" si="16"/>
        <v>0</v>
      </c>
      <c r="N38" s="105"/>
      <c r="O38" s="93">
        <f t="shared" si="10"/>
        <v>0</v>
      </c>
      <c r="P38" s="105">
        <f t="shared" si="13"/>
        <v>0</v>
      </c>
      <c r="Q38" s="93">
        <f t="shared" si="11"/>
        <v>0</v>
      </c>
      <c r="R38" s="93"/>
    </row>
    <row r="39" spans="1:33" ht="18" hidden="1" x14ac:dyDescent="0.35">
      <c r="A39" s="72">
        <v>50110000</v>
      </c>
      <c r="B39" s="169" t="s">
        <v>20</v>
      </c>
      <c r="C39" s="12"/>
      <c r="D39" s="103"/>
      <c r="E39" s="103"/>
      <c r="F39" s="103"/>
      <c r="G39" s="103">
        <f t="shared" si="17"/>
        <v>0</v>
      </c>
      <c r="H39" s="103" t="e">
        <f>F39/E39*100</f>
        <v>#DIV/0!</v>
      </c>
      <c r="I39" s="105"/>
      <c r="J39" s="105"/>
      <c r="K39" s="93"/>
      <c r="L39" s="93"/>
      <c r="M39" s="93">
        <f t="shared" si="16"/>
        <v>0</v>
      </c>
      <c r="N39" s="105"/>
      <c r="O39" s="93">
        <f t="shared" si="10"/>
        <v>0</v>
      </c>
      <c r="P39" s="105">
        <f t="shared" si="13"/>
        <v>0</v>
      </c>
      <c r="Q39" s="93">
        <f t="shared" si="11"/>
        <v>0</v>
      </c>
      <c r="R39" s="93"/>
    </row>
    <row r="40" spans="1:33" s="61" customFormat="1" ht="21.75" customHeight="1" x14ac:dyDescent="0.3">
      <c r="A40" s="82">
        <v>90010100</v>
      </c>
      <c r="B40" s="83" t="s">
        <v>158</v>
      </c>
      <c r="C40" s="84" t="e">
        <f>C10+C24+C37+C38</f>
        <v>#REF!</v>
      </c>
      <c r="D40" s="91">
        <f>D10+D24+D37+D35</f>
        <v>818842</v>
      </c>
      <c r="E40" s="91">
        <f>E10+E24+E37+E35</f>
        <v>196504.9</v>
      </c>
      <c r="F40" s="91">
        <f>F10+F24+F37+F35</f>
        <v>217461.38616000002</v>
      </c>
      <c r="G40" s="91">
        <f t="shared" si="17"/>
        <v>20956.486160000029</v>
      </c>
      <c r="H40" s="99">
        <f>IFERROR(F40/E40,"")</f>
        <v>1.106646125160238</v>
      </c>
      <c r="I40" s="91">
        <f t="shared" ref="I40:I50" si="18">F40-D40</f>
        <v>-601380.61384000001</v>
      </c>
      <c r="J40" s="99">
        <f>IFERROR(F40/D40,"")</f>
        <v>0.26557185166369096</v>
      </c>
      <c r="K40" s="91">
        <f>K10+K24+K35+K37+K36</f>
        <v>271044.07136</v>
      </c>
      <c r="L40" s="91">
        <f>L10+L24+L35+L37+L36</f>
        <v>143129.42834999997</v>
      </c>
      <c r="M40" s="91">
        <f t="shared" si="16"/>
        <v>-127914.64301000003</v>
      </c>
      <c r="N40" s="99">
        <f>IFERROR(L40/K40,"")</f>
        <v>0.52806699527434364</v>
      </c>
      <c r="O40" s="91">
        <f t="shared" si="10"/>
        <v>1089886.0713599999</v>
      </c>
      <c r="P40" s="91">
        <f t="shared" si="13"/>
        <v>360590.81451</v>
      </c>
      <c r="Q40" s="91">
        <f t="shared" si="11"/>
        <v>-729295.25685000001</v>
      </c>
      <c r="R40" s="100">
        <f>IFERROR(P40/O40,"")</f>
        <v>0.33085184221139874</v>
      </c>
    </row>
    <row r="41" spans="1:33" ht="28.5" customHeight="1" x14ac:dyDescent="0.3">
      <c r="A41" s="76">
        <v>40000000</v>
      </c>
      <c r="B41" s="1" t="s">
        <v>26</v>
      </c>
      <c r="C41" s="11" t="e">
        <f>C42+#REF!</f>
        <v>#REF!</v>
      </c>
      <c r="D41" s="87">
        <f>D42</f>
        <v>697282.20699999994</v>
      </c>
      <c r="E41" s="87">
        <f>E42</f>
        <v>151487.807</v>
      </c>
      <c r="F41" s="87">
        <f>F42</f>
        <v>183733.32</v>
      </c>
      <c r="G41" s="87">
        <f t="shared" si="17"/>
        <v>32245.513000000006</v>
      </c>
      <c r="H41" s="96">
        <f>IFERROR(F41/E41,"")</f>
        <v>1.2128588012367227</v>
      </c>
      <c r="I41" s="88">
        <f t="shared" si="18"/>
        <v>-513548.88699999993</v>
      </c>
      <c r="J41" s="96">
        <f>IFERROR(F41/D41,"")</f>
        <v>0.26349922334960718</v>
      </c>
      <c r="K41" s="88">
        <f>K42</f>
        <v>0</v>
      </c>
      <c r="L41" s="88">
        <f>L42</f>
        <v>0</v>
      </c>
      <c r="M41" s="88">
        <f t="shared" ref="M41:M46" si="19">L41-K41</f>
        <v>0</v>
      </c>
      <c r="N41" s="96" t="str">
        <f>IFERROR(L41/K41,"")</f>
        <v/>
      </c>
      <c r="O41" s="88">
        <f t="shared" si="10"/>
        <v>697282.20699999994</v>
      </c>
      <c r="P41" s="88">
        <f t="shared" si="13"/>
        <v>183733.32</v>
      </c>
      <c r="Q41" s="88">
        <f t="shared" si="11"/>
        <v>-513548.88699999993</v>
      </c>
      <c r="R41" s="96">
        <f>IFERROR(P41/O41,"")</f>
        <v>0.26349922334960718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28.5" customHeight="1" x14ac:dyDescent="0.3">
      <c r="A42" s="76">
        <v>41000000</v>
      </c>
      <c r="B42" s="1" t="s">
        <v>27</v>
      </c>
      <c r="C42" s="11" t="e">
        <f>C43+C47</f>
        <v>#REF!</v>
      </c>
      <c r="D42" s="87">
        <f>D43+D47</f>
        <v>697282.20699999994</v>
      </c>
      <c r="E42" s="87">
        <f>E43+E47</f>
        <v>151487.807</v>
      </c>
      <c r="F42" s="87">
        <f>F43+F47</f>
        <v>183733.32</v>
      </c>
      <c r="G42" s="87">
        <f t="shared" si="17"/>
        <v>32245.513000000006</v>
      </c>
      <c r="H42" s="96">
        <f t="shared" ref="H42:H61" si="20">IFERROR(F42/E42,"")</f>
        <v>1.2128588012367227</v>
      </c>
      <c r="I42" s="88">
        <f t="shared" si="18"/>
        <v>-513548.88699999993</v>
      </c>
      <c r="J42" s="96">
        <f t="shared" ref="J42:J52" si="21">IFERROR(F42/D42,"")</f>
        <v>0.26349922334960718</v>
      </c>
      <c r="K42" s="88">
        <f>K43+K47</f>
        <v>0</v>
      </c>
      <c r="L42" s="88">
        <f>L43+L47</f>
        <v>0</v>
      </c>
      <c r="M42" s="88">
        <f t="shared" si="19"/>
        <v>0</v>
      </c>
      <c r="N42" s="96" t="str">
        <f t="shared" ref="N42:N52" si="22">IFERROR(L42/K42,"")</f>
        <v/>
      </c>
      <c r="O42" s="88">
        <f t="shared" si="10"/>
        <v>697282.20699999994</v>
      </c>
      <c r="P42" s="88">
        <f t="shared" si="13"/>
        <v>183733.32</v>
      </c>
      <c r="Q42" s="88">
        <f t="shared" si="11"/>
        <v>-513548.88699999993</v>
      </c>
      <c r="R42" s="96">
        <f t="shared" ref="R42:R51" si="23">IFERROR(P42/O42,"")</f>
        <v>0.26349922334960718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78" customFormat="1" ht="28.5" customHeight="1" x14ac:dyDescent="0.3">
      <c r="A43" s="74">
        <v>41020000</v>
      </c>
      <c r="B43" s="1" t="s">
        <v>155</v>
      </c>
      <c r="C43" s="77">
        <f>SUM(C44:C44)</f>
        <v>226954.7</v>
      </c>
      <c r="D43" s="107">
        <f>D44+D45+D46</f>
        <v>390896.50699999998</v>
      </c>
      <c r="E43" s="107">
        <f>E44+E45+E46</f>
        <v>98424.706999999995</v>
      </c>
      <c r="F43" s="107">
        <f>F44+F45+F46</f>
        <v>98424.706999999995</v>
      </c>
      <c r="G43" s="107">
        <f t="shared" si="17"/>
        <v>0</v>
      </c>
      <c r="H43" s="96">
        <f t="shared" si="20"/>
        <v>1</v>
      </c>
      <c r="I43" s="102">
        <f t="shared" si="18"/>
        <v>-292471.8</v>
      </c>
      <c r="J43" s="96">
        <f t="shared" si="21"/>
        <v>0.25179223972958142</v>
      </c>
      <c r="K43" s="102">
        <f>K44+K45</f>
        <v>0</v>
      </c>
      <c r="L43" s="102">
        <f>L44+L45</f>
        <v>0</v>
      </c>
      <c r="M43" s="102">
        <f t="shared" si="19"/>
        <v>0</v>
      </c>
      <c r="N43" s="96" t="str">
        <f t="shared" si="22"/>
        <v/>
      </c>
      <c r="O43" s="102">
        <f t="shared" si="10"/>
        <v>390896.50699999998</v>
      </c>
      <c r="P43" s="102">
        <f t="shared" si="13"/>
        <v>98424.706999999995</v>
      </c>
      <c r="Q43" s="102">
        <f t="shared" si="11"/>
        <v>-292471.8</v>
      </c>
      <c r="R43" s="96">
        <f t="shared" si="23"/>
        <v>0.25179223972958142</v>
      </c>
    </row>
    <row r="44" spans="1:33" s="114" customFormat="1" ht="28.5" customHeight="1" x14ac:dyDescent="0.35">
      <c r="A44" s="122">
        <v>41020100</v>
      </c>
      <c r="B44" s="168" t="s">
        <v>57</v>
      </c>
      <c r="C44" s="22">
        <v>226954.7</v>
      </c>
      <c r="D44" s="123">
        <v>277613.7</v>
      </c>
      <c r="E44" s="123">
        <v>69403.5</v>
      </c>
      <c r="F44" s="123">
        <v>69403.5</v>
      </c>
      <c r="G44" s="123">
        <f t="shared" si="17"/>
        <v>0</v>
      </c>
      <c r="H44" s="112">
        <f t="shared" si="20"/>
        <v>1</v>
      </c>
      <c r="I44" s="124">
        <f t="shared" si="18"/>
        <v>-208210.2</v>
      </c>
      <c r="J44" s="112">
        <f t="shared" si="21"/>
        <v>0.25000027015957788</v>
      </c>
      <c r="K44" s="124"/>
      <c r="L44" s="124"/>
      <c r="M44" s="124">
        <f t="shared" si="19"/>
        <v>0</v>
      </c>
      <c r="N44" s="112" t="str">
        <f t="shared" si="22"/>
        <v/>
      </c>
      <c r="O44" s="124">
        <f t="shared" si="10"/>
        <v>277613.7</v>
      </c>
      <c r="P44" s="124">
        <f t="shared" si="13"/>
        <v>69403.5</v>
      </c>
      <c r="Q44" s="124">
        <f t="shared" si="11"/>
        <v>-208210.2</v>
      </c>
      <c r="R44" s="112">
        <f t="shared" si="23"/>
        <v>0.25000027015957788</v>
      </c>
    </row>
    <row r="45" spans="1:33" s="114" customFormat="1" ht="61.5" customHeight="1" x14ac:dyDescent="0.35">
      <c r="A45" s="122">
        <v>41020200</v>
      </c>
      <c r="B45" s="168" t="s">
        <v>99</v>
      </c>
      <c r="C45" s="22"/>
      <c r="D45" s="123">
        <v>112348.8</v>
      </c>
      <c r="E45" s="123">
        <v>28087.200000000001</v>
      </c>
      <c r="F45" s="123">
        <v>28087.200000000001</v>
      </c>
      <c r="G45" s="123">
        <f t="shared" si="17"/>
        <v>0</v>
      </c>
      <c r="H45" s="112">
        <f t="shared" si="20"/>
        <v>1</v>
      </c>
      <c r="I45" s="124">
        <f t="shared" si="18"/>
        <v>-84261.6</v>
      </c>
      <c r="J45" s="112">
        <f t="shared" si="21"/>
        <v>0.25</v>
      </c>
      <c r="K45" s="124"/>
      <c r="L45" s="124"/>
      <c r="M45" s="124">
        <f t="shared" si="19"/>
        <v>0</v>
      </c>
      <c r="N45" s="112" t="str">
        <f t="shared" si="22"/>
        <v/>
      </c>
      <c r="O45" s="124">
        <f>D45+K45</f>
        <v>112348.8</v>
      </c>
      <c r="P45" s="124">
        <f>L45+F45</f>
        <v>28087.200000000001</v>
      </c>
      <c r="Q45" s="124">
        <f>P45-O45</f>
        <v>-84261.6</v>
      </c>
      <c r="R45" s="112">
        <f t="shared" si="23"/>
        <v>0.25</v>
      </c>
    </row>
    <row r="46" spans="1:33" ht="72" x14ac:dyDescent="0.35">
      <c r="A46" s="122" t="s">
        <v>208</v>
      </c>
      <c r="B46" s="168" t="s">
        <v>209</v>
      </c>
      <c r="C46" s="22"/>
      <c r="D46" s="123">
        <v>934.00699999999995</v>
      </c>
      <c r="E46" s="123">
        <v>934.00699999999995</v>
      </c>
      <c r="F46" s="123">
        <v>934.00699999999995</v>
      </c>
      <c r="G46" s="123">
        <f>F46-E46</f>
        <v>0</v>
      </c>
      <c r="H46" s="112">
        <f>IFERROR(F46/E46,"")</f>
        <v>1</v>
      </c>
      <c r="I46" s="124">
        <f>F46-D46</f>
        <v>0</v>
      </c>
      <c r="J46" s="112">
        <f>IFERROR(F46/D46,"")</f>
        <v>1</v>
      </c>
      <c r="K46" s="124"/>
      <c r="L46" s="124"/>
      <c r="M46" s="124">
        <f t="shared" si="19"/>
        <v>0</v>
      </c>
      <c r="N46" s="112" t="str">
        <f>IFERROR(L46/K46,"")</f>
        <v/>
      </c>
      <c r="O46" s="124">
        <f>D46+K46</f>
        <v>934.00699999999995</v>
      </c>
      <c r="P46" s="124">
        <f>L46+F46</f>
        <v>934.00699999999995</v>
      </c>
      <c r="Q46" s="124">
        <f>P46-O46</f>
        <v>0</v>
      </c>
      <c r="R46" s="112">
        <f>IFERROR(P46/O46,"")</f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25.5" customHeight="1" x14ac:dyDescent="0.3">
      <c r="A47" s="74">
        <v>41030000</v>
      </c>
      <c r="B47" s="1" t="s">
        <v>141</v>
      </c>
      <c r="C47" s="17" t="e">
        <f>#REF!</f>
        <v>#REF!</v>
      </c>
      <c r="D47" s="87">
        <f>SUM(D48:D59)</f>
        <v>306385.7</v>
      </c>
      <c r="E47" s="87">
        <f>SUM(E48:E59)</f>
        <v>53063.100000000006</v>
      </c>
      <c r="F47" s="87">
        <f>SUM(F48:F59)</f>
        <v>85308.612999999998</v>
      </c>
      <c r="G47" s="87">
        <f>SUM(G48:G59)</f>
        <v>32245.512999999999</v>
      </c>
      <c r="H47" s="96">
        <f t="shared" si="20"/>
        <v>1.6076824196098605</v>
      </c>
      <c r="I47" s="102">
        <f t="shared" si="18"/>
        <v>-221077.087</v>
      </c>
      <c r="J47" s="96">
        <f t="shared" si="21"/>
        <v>0.27843536104981398</v>
      </c>
      <c r="K47" s="87">
        <f>SUM(K48:K59)</f>
        <v>0</v>
      </c>
      <c r="L47" s="87">
        <f>SUM(L48:L59)</f>
        <v>0</v>
      </c>
      <c r="M47" s="87">
        <f>SUM(M48:M59)</f>
        <v>0</v>
      </c>
      <c r="N47" s="96" t="str">
        <f t="shared" si="22"/>
        <v/>
      </c>
      <c r="O47" s="87">
        <f>SUM(O48:O59)</f>
        <v>306385.7</v>
      </c>
      <c r="P47" s="87">
        <f>SUM(P48:P59)</f>
        <v>85308.612999999998</v>
      </c>
      <c r="Q47" s="87">
        <f>SUM(Q48:Q59)</f>
        <v>-221077.087</v>
      </c>
      <c r="R47" s="96">
        <f t="shared" si="23"/>
        <v>0.27843536104981398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72" x14ac:dyDescent="0.35">
      <c r="A48" s="122" t="s">
        <v>210</v>
      </c>
      <c r="B48" s="168" t="s">
        <v>211</v>
      </c>
      <c r="C48" s="17"/>
      <c r="D48" s="123">
        <v>0</v>
      </c>
      <c r="E48" s="123">
        <v>0</v>
      </c>
      <c r="F48" s="123">
        <v>32245.512999999999</v>
      </c>
      <c r="G48" s="123">
        <f t="shared" si="17"/>
        <v>32245.512999999999</v>
      </c>
      <c r="H48" s="126" t="str">
        <f t="shared" si="20"/>
        <v/>
      </c>
      <c r="I48" s="124">
        <f t="shared" si="18"/>
        <v>32245.512999999999</v>
      </c>
      <c r="J48" s="126" t="str">
        <f t="shared" si="21"/>
        <v/>
      </c>
      <c r="K48" s="124">
        <v>0</v>
      </c>
      <c r="L48" s="124">
        <v>0</v>
      </c>
      <c r="M48" s="124">
        <f>L48-K48</f>
        <v>0</v>
      </c>
      <c r="N48" s="126" t="str">
        <f t="shared" si="22"/>
        <v/>
      </c>
      <c r="O48" s="124">
        <f t="shared" si="10"/>
        <v>0</v>
      </c>
      <c r="P48" s="124">
        <f t="shared" si="13"/>
        <v>32245.512999999999</v>
      </c>
      <c r="Q48" s="124">
        <f>P48-O48</f>
        <v>32245.512999999999</v>
      </c>
      <c r="R48" s="126" t="str">
        <f t="shared" si="23"/>
        <v/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8" ht="74.25" customHeight="1" x14ac:dyDescent="0.35">
      <c r="A49" s="122" t="s">
        <v>183</v>
      </c>
      <c r="B49" s="168" t="s">
        <v>184</v>
      </c>
      <c r="C49" s="19"/>
      <c r="D49" s="128">
        <v>133972</v>
      </c>
      <c r="E49" s="128">
        <v>0</v>
      </c>
      <c r="F49" s="128">
        <v>0</v>
      </c>
      <c r="G49" s="128">
        <f>F49-E49</f>
        <v>0</v>
      </c>
      <c r="H49" s="129" t="str">
        <f>IFERROR(F49/E49,"")</f>
        <v/>
      </c>
      <c r="I49" s="130">
        <f>F49-D49</f>
        <v>-133972</v>
      </c>
      <c r="J49" s="129">
        <f>IFERROR(F49/D49,"")</f>
        <v>0</v>
      </c>
      <c r="K49" s="105"/>
      <c r="L49" s="105"/>
      <c r="M49" s="105"/>
      <c r="N49" s="96"/>
      <c r="O49" s="124">
        <f>D49+K49</f>
        <v>133972</v>
      </c>
      <c r="P49" s="124">
        <f>L49+F49</f>
        <v>0</v>
      </c>
      <c r="Q49" s="124">
        <f>P49-O49</f>
        <v>-133972</v>
      </c>
      <c r="R49" s="112">
        <f>IFERROR(P49/O49,"")</f>
        <v>0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8" s="114" customFormat="1" ht="49.5" customHeight="1" x14ac:dyDescent="0.35">
      <c r="A50" s="122">
        <v>41033000</v>
      </c>
      <c r="B50" s="168" t="s">
        <v>173</v>
      </c>
      <c r="C50" s="19"/>
      <c r="D50" s="128">
        <v>23060</v>
      </c>
      <c r="E50" s="128">
        <v>5765.1</v>
      </c>
      <c r="F50" s="128">
        <v>5765.1</v>
      </c>
      <c r="G50" s="128">
        <f t="shared" si="17"/>
        <v>0</v>
      </c>
      <c r="H50" s="129">
        <f t="shared" si="20"/>
        <v>1</v>
      </c>
      <c r="I50" s="130">
        <f t="shared" si="18"/>
        <v>-17294.900000000001</v>
      </c>
      <c r="J50" s="129">
        <f t="shared" si="21"/>
        <v>0.25000433651344323</v>
      </c>
      <c r="K50" s="124"/>
      <c r="L50" s="124"/>
      <c r="M50" s="124">
        <f>L50-K50</f>
        <v>0</v>
      </c>
      <c r="N50" s="112" t="str">
        <f t="shared" si="22"/>
        <v/>
      </c>
      <c r="O50" s="124">
        <f>D50+K50</f>
        <v>23060</v>
      </c>
      <c r="P50" s="124">
        <f>L50+F50</f>
        <v>5765.1</v>
      </c>
      <c r="Q50" s="124">
        <f>P50-O50</f>
        <v>-17294.900000000001</v>
      </c>
      <c r="R50" s="112">
        <f t="shared" si="23"/>
        <v>0.25000433651344323</v>
      </c>
    </row>
    <row r="51" spans="1:38" s="114" customFormat="1" ht="29.25" customHeight="1" x14ac:dyDescent="0.35">
      <c r="A51" s="122" t="s">
        <v>100</v>
      </c>
      <c r="B51" s="168" t="s">
        <v>102</v>
      </c>
      <c r="C51" s="19"/>
      <c r="D51" s="128">
        <v>121712.7</v>
      </c>
      <c r="E51" s="128">
        <v>41771.699999999997</v>
      </c>
      <c r="F51" s="128">
        <v>41771.699999999997</v>
      </c>
      <c r="G51" s="128">
        <f t="shared" ref="G51:G63" si="24">F51-E51</f>
        <v>0</v>
      </c>
      <c r="H51" s="129">
        <f t="shared" si="20"/>
        <v>1</v>
      </c>
      <c r="I51" s="130">
        <f t="shared" ref="I51:I63" si="25">F51-D51</f>
        <v>-79941</v>
      </c>
      <c r="J51" s="129">
        <f t="shared" si="21"/>
        <v>0.34319918956690632</v>
      </c>
      <c r="K51" s="124"/>
      <c r="L51" s="124"/>
      <c r="M51" s="124">
        <f>L51-K51</f>
        <v>0</v>
      </c>
      <c r="N51" s="112" t="str">
        <f t="shared" si="22"/>
        <v/>
      </c>
      <c r="O51" s="124">
        <f t="shared" si="10"/>
        <v>121712.7</v>
      </c>
      <c r="P51" s="124">
        <f t="shared" si="13"/>
        <v>41771.699999999997</v>
      </c>
      <c r="Q51" s="124">
        <f>P51-O51</f>
        <v>-79941</v>
      </c>
      <c r="R51" s="112">
        <f t="shared" si="23"/>
        <v>0.34319918956690632</v>
      </c>
    </row>
    <row r="52" spans="1:38" ht="40.5" customHeight="1" x14ac:dyDescent="0.35">
      <c r="A52" s="122" t="s">
        <v>101</v>
      </c>
      <c r="B52" s="168" t="s">
        <v>92</v>
      </c>
      <c r="C52" s="17"/>
      <c r="D52" s="128">
        <v>6.5</v>
      </c>
      <c r="E52" s="128">
        <v>1.8</v>
      </c>
      <c r="F52" s="128">
        <v>1.8</v>
      </c>
      <c r="G52" s="128">
        <f t="shared" si="24"/>
        <v>0</v>
      </c>
      <c r="H52" s="129">
        <f t="shared" si="20"/>
        <v>1</v>
      </c>
      <c r="I52" s="130">
        <f t="shared" si="25"/>
        <v>-4.7</v>
      </c>
      <c r="J52" s="129">
        <f t="shared" si="21"/>
        <v>0.27692307692307694</v>
      </c>
      <c r="K52" s="105"/>
      <c r="L52" s="105"/>
      <c r="M52" s="124">
        <f>L52-K52</f>
        <v>0</v>
      </c>
      <c r="N52" s="97" t="str">
        <f t="shared" si="22"/>
        <v/>
      </c>
      <c r="O52" s="124">
        <f t="shared" ref="O52:O59" si="26">D52+K52</f>
        <v>6.5</v>
      </c>
      <c r="P52" s="124">
        <f t="shared" ref="P52:P59" si="27">L52+F52</f>
        <v>1.8</v>
      </c>
      <c r="Q52" s="124">
        <f t="shared" ref="Q52:Q59" si="28">P52-O52</f>
        <v>-4.7</v>
      </c>
      <c r="R52" s="112">
        <f t="shared" ref="R52:R59" si="29">IFERROR(P52/O52,"")</f>
        <v>0.27692307692307694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8" ht="82.5" customHeight="1" x14ac:dyDescent="0.35">
      <c r="A53" s="122" t="s">
        <v>185</v>
      </c>
      <c r="B53" s="168" t="s">
        <v>186</v>
      </c>
      <c r="C53" s="17"/>
      <c r="D53" s="128">
        <v>7895.8</v>
      </c>
      <c r="E53" s="128">
        <v>2465.3000000000002</v>
      </c>
      <c r="F53" s="128">
        <v>2465.3000000000002</v>
      </c>
      <c r="G53" s="128">
        <f t="shared" ref="G53:G59" si="30">F53-E53</f>
        <v>0</v>
      </c>
      <c r="H53" s="129">
        <f t="shared" ref="H53:H59" si="31">IFERROR(F53/E53,"")</f>
        <v>1</v>
      </c>
      <c r="I53" s="130">
        <f t="shared" ref="I53:I59" si="32">F53-D53</f>
        <v>-5430.5</v>
      </c>
      <c r="J53" s="129">
        <f t="shared" ref="J53:J59" si="33">IFERROR(F53/D53,"")</f>
        <v>0.3122292864560906</v>
      </c>
      <c r="K53" s="105"/>
      <c r="L53" s="105"/>
      <c r="M53" s="124">
        <f t="shared" ref="M53:M59" si="34">L53-K53</f>
        <v>0</v>
      </c>
      <c r="N53" s="97" t="str">
        <f t="shared" ref="N53:N59" si="35">IFERROR(L53/K53,"")</f>
        <v/>
      </c>
      <c r="O53" s="124">
        <f t="shared" si="26"/>
        <v>7895.8</v>
      </c>
      <c r="P53" s="124">
        <f t="shared" si="27"/>
        <v>2465.3000000000002</v>
      </c>
      <c r="Q53" s="124">
        <f t="shared" si="28"/>
        <v>-5430.5</v>
      </c>
      <c r="R53" s="112">
        <f t="shared" si="29"/>
        <v>0.3122292864560906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8" ht="71.25" customHeight="1" x14ac:dyDescent="0.35">
      <c r="A54" s="122" t="s">
        <v>187</v>
      </c>
      <c r="B54" s="168" t="s">
        <v>188</v>
      </c>
      <c r="C54" s="17"/>
      <c r="D54" s="128">
        <v>11183.5</v>
      </c>
      <c r="E54" s="128">
        <v>0</v>
      </c>
      <c r="F54" s="128">
        <v>0</v>
      </c>
      <c r="G54" s="128">
        <f t="shared" si="30"/>
        <v>0</v>
      </c>
      <c r="H54" s="129" t="str">
        <f t="shared" si="31"/>
        <v/>
      </c>
      <c r="I54" s="130">
        <f t="shared" si="32"/>
        <v>-11183.5</v>
      </c>
      <c r="J54" s="129">
        <f t="shared" si="33"/>
        <v>0</v>
      </c>
      <c r="K54" s="105"/>
      <c r="L54" s="105"/>
      <c r="M54" s="124">
        <f t="shared" si="34"/>
        <v>0</v>
      </c>
      <c r="N54" s="97" t="str">
        <f t="shared" si="35"/>
        <v/>
      </c>
      <c r="O54" s="124">
        <f t="shared" si="26"/>
        <v>11183.5</v>
      </c>
      <c r="P54" s="124">
        <f t="shared" si="27"/>
        <v>0</v>
      </c>
      <c r="Q54" s="124">
        <f t="shared" si="28"/>
        <v>-11183.5</v>
      </c>
      <c r="R54" s="112">
        <f t="shared" si="29"/>
        <v>0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8" ht="288" hidden="1" x14ac:dyDescent="0.35">
      <c r="A55" s="72">
        <v>41036100</v>
      </c>
      <c r="B55" s="168" t="s">
        <v>193</v>
      </c>
      <c r="C55" s="17"/>
      <c r="D55" s="128"/>
      <c r="E55" s="128"/>
      <c r="F55" s="128"/>
      <c r="G55" s="128">
        <f t="shared" si="30"/>
        <v>0</v>
      </c>
      <c r="H55" s="129" t="str">
        <f t="shared" si="31"/>
        <v/>
      </c>
      <c r="I55" s="130">
        <f t="shared" si="32"/>
        <v>0</v>
      </c>
      <c r="J55" s="129" t="str">
        <f t="shared" si="33"/>
        <v/>
      </c>
      <c r="K55" s="105"/>
      <c r="L55" s="105"/>
      <c r="M55" s="124">
        <f t="shared" si="34"/>
        <v>0</v>
      </c>
      <c r="N55" s="97" t="str">
        <f t="shared" si="35"/>
        <v/>
      </c>
      <c r="O55" s="124">
        <f t="shared" si="26"/>
        <v>0</v>
      </c>
      <c r="P55" s="124">
        <f t="shared" si="27"/>
        <v>0</v>
      </c>
      <c r="Q55" s="124">
        <f t="shared" si="28"/>
        <v>0</v>
      </c>
      <c r="R55" s="112" t="str">
        <f t="shared" si="29"/>
        <v/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8" ht="61.5" customHeight="1" x14ac:dyDescent="0.35">
      <c r="A56" s="122" t="s">
        <v>189</v>
      </c>
      <c r="B56" s="168" t="s">
        <v>190</v>
      </c>
      <c r="C56" s="17"/>
      <c r="D56" s="128">
        <v>3985.5</v>
      </c>
      <c r="E56" s="128">
        <v>1992.9</v>
      </c>
      <c r="F56" s="128">
        <v>1992.9</v>
      </c>
      <c r="G56" s="128">
        <f t="shared" si="30"/>
        <v>0</v>
      </c>
      <c r="H56" s="129">
        <f t="shared" si="31"/>
        <v>1</v>
      </c>
      <c r="I56" s="130">
        <f t="shared" si="32"/>
        <v>-1992.6</v>
      </c>
      <c r="J56" s="129">
        <f t="shared" si="33"/>
        <v>0.50003763643206622</v>
      </c>
      <c r="K56" s="105"/>
      <c r="L56" s="105"/>
      <c r="M56" s="124">
        <f t="shared" si="34"/>
        <v>0</v>
      </c>
      <c r="N56" s="97" t="str">
        <f t="shared" si="35"/>
        <v/>
      </c>
      <c r="O56" s="124">
        <f t="shared" si="26"/>
        <v>3985.5</v>
      </c>
      <c r="P56" s="124">
        <f t="shared" si="27"/>
        <v>1992.9</v>
      </c>
      <c r="Q56" s="124">
        <f t="shared" si="28"/>
        <v>-1992.6</v>
      </c>
      <c r="R56" s="112">
        <f t="shared" si="29"/>
        <v>0.50003763643206622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8" ht="198" hidden="1" x14ac:dyDescent="0.35">
      <c r="A57" s="122">
        <v>41036400</v>
      </c>
      <c r="B57" s="168" t="s">
        <v>166</v>
      </c>
      <c r="C57" s="17"/>
      <c r="D57" s="128"/>
      <c r="E57" s="128"/>
      <c r="F57" s="128"/>
      <c r="G57" s="128">
        <f t="shared" si="30"/>
        <v>0</v>
      </c>
      <c r="H57" s="129" t="str">
        <f t="shared" si="31"/>
        <v/>
      </c>
      <c r="I57" s="130">
        <f t="shared" si="32"/>
        <v>0</v>
      </c>
      <c r="J57" s="129" t="str">
        <f t="shared" si="33"/>
        <v/>
      </c>
      <c r="K57" s="105"/>
      <c r="L57" s="105"/>
      <c r="M57" s="124">
        <f t="shared" si="34"/>
        <v>0</v>
      </c>
      <c r="N57" s="97" t="str">
        <f t="shared" si="35"/>
        <v/>
      </c>
      <c r="O57" s="124">
        <f t="shared" si="26"/>
        <v>0</v>
      </c>
      <c r="P57" s="124">
        <f t="shared" si="27"/>
        <v>0</v>
      </c>
      <c r="Q57" s="124">
        <f t="shared" si="28"/>
        <v>0</v>
      </c>
      <c r="R57" s="112" t="str">
        <f t="shared" si="29"/>
        <v/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8" ht="36" hidden="1" x14ac:dyDescent="0.35">
      <c r="A58" s="122">
        <v>41037000</v>
      </c>
      <c r="B58" s="169" t="s">
        <v>168</v>
      </c>
      <c r="C58" s="17"/>
      <c r="D58" s="128"/>
      <c r="E58" s="128"/>
      <c r="F58" s="128"/>
      <c r="G58" s="128">
        <f t="shared" si="30"/>
        <v>0</v>
      </c>
      <c r="H58" s="129" t="str">
        <f t="shared" si="31"/>
        <v/>
      </c>
      <c r="I58" s="130">
        <f t="shared" si="32"/>
        <v>0</v>
      </c>
      <c r="J58" s="129" t="str">
        <f t="shared" si="33"/>
        <v/>
      </c>
      <c r="K58" s="105"/>
      <c r="L58" s="105"/>
      <c r="M58" s="124">
        <f t="shared" si="34"/>
        <v>0</v>
      </c>
      <c r="N58" s="97" t="str">
        <f t="shared" si="35"/>
        <v/>
      </c>
      <c r="O58" s="124">
        <f t="shared" si="26"/>
        <v>0</v>
      </c>
      <c r="P58" s="124">
        <f t="shared" si="27"/>
        <v>0</v>
      </c>
      <c r="Q58" s="124">
        <f t="shared" si="28"/>
        <v>0</v>
      </c>
      <c r="R58" s="112" t="str">
        <f t="shared" si="29"/>
        <v/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8" ht="67.5" customHeight="1" x14ac:dyDescent="0.35">
      <c r="A59" s="122">
        <v>41037200</v>
      </c>
      <c r="B59" s="168" t="s">
        <v>167</v>
      </c>
      <c r="C59" s="17"/>
      <c r="D59" s="128">
        <v>4569.7</v>
      </c>
      <c r="E59" s="128">
        <v>1066.3</v>
      </c>
      <c r="F59" s="128">
        <v>1066.3</v>
      </c>
      <c r="G59" s="128">
        <f t="shared" si="30"/>
        <v>0</v>
      </c>
      <c r="H59" s="129">
        <f t="shared" si="31"/>
        <v>1</v>
      </c>
      <c r="I59" s="130">
        <f t="shared" si="32"/>
        <v>-3503.3999999999996</v>
      </c>
      <c r="J59" s="129">
        <f t="shared" si="33"/>
        <v>0.23334135720069152</v>
      </c>
      <c r="K59" s="105"/>
      <c r="L59" s="105"/>
      <c r="M59" s="124">
        <f t="shared" si="34"/>
        <v>0</v>
      </c>
      <c r="N59" s="97" t="str">
        <f t="shared" si="35"/>
        <v/>
      </c>
      <c r="O59" s="124">
        <f t="shared" si="26"/>
        <v>4569.7</v>
      </c>
      <c r="P59" s="124">
        <f t="shared" si="27"/>
        <v>1066.3</v>
      </c>
      <c r="Q59" s="124">
        <f t="shared" si="28"/>
        <v>-3503.3999999999996</v>
      </c>
      <c r="R59" s="112">
        <f t="shared" si="29"/>
        <v>0.23334135720069152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8" s="61" customFormat="1" ht="34.799999999999997" x14ac:dyDescent="0.3">
      <c r="A60" s="82">
        <v>900102</v>
      </c>
      <c r="B60" s="83" t="s">
        <v>156</v>
      </c>
      <c r="C60" s="84"/>
      <c r="D60" s="131">
        <f>D40+D41</f>
        <v>1516124.2069999999</v>
      </c>
      <c r="E60" s="131">
        <f>E40+E41</f>
        <v>347992.70699999999</v>
      </c>
      <c r="F60" s="131">
        <f>F40+F41</f>
        <v>401194.70616000006</v>
      </c>
      <c r="G60" s="131">
        <f t="shared" si="24"/>
        <v>53201.999160000065</v>
      </c>
      <c r="H60" s="100">
        <f>IFERROR(F60/E60,"")</f>
        <v>1.1528825118740207</v>
      </c>
      <c r="I60" s="131">
        <f t="shared" si="25"/>
        <v>-1114929.5008399999</v>
      </c>
      <c r="J60" s="100">
        <f>IFERROR(F60/D60,"")</f>
        <v>0.26461862709378936</v>
      </c>
      <c r="K60" s="131">
        <f>K41+K40</f>
        <v>271044.07136</v>
      </c>
      <c r="L60" s="131">
        <f>L41+L40</f>
        <v>143129.42834999997</v>
      </c>
      <c r="M60" s="131">
        <f>L60-K60</f>
        <v>-127914.64301000003</v>
      </c>
      <c r="N60" s="100">
        <f>IFERROR(L60/K60,"")</f>
        <v>0.52806699527434364</v>
      </c>
      <c r="O60" s="131">
        <f>O41+O40</f>
        <v>1787168.2783599999</v>
      </c>
      <c r="P60" s="131">
        <f>P41+P40</f>
        <v>544324.13451</v>
      </c>
      <c r="Q60" s="131">
        <f>P60-O60</f>
        <v>-1242844.1438499999</v>
      </c>
      <c r="R60" s="100">
        <f>IFERROR(P60/O60,"")</f>
        <v>0.30457352063651255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s="114" customFormat="1" ht="24" customHeight="1" x14ac:dyDescent="0.35">
      <c r="A61" s="122">
        <v>41050000</v>
      </c>
      <c r="B61" s="168" t="s">
        <v>144</v>
      </c>
      <c r="C61" s="12"/>
      <c r="D61" s="123">
        <v>10238.254000000001</v>
      </c>
      <c r="E61" s="123">
        <v>961.7</v>
      </c>
      <c r="F61" s="123">
        <v>50</v>
      </c>
      <c r="G61" s="123">
        <f t="shared" si="24"/>
        <v>-911.7</v>
      </c>
      <c r="H61" s="113">
        <f t="shared" si="20"/>
        <v>5.1991265467401473E-2</v>
      </c>
      <c r="I61" s="124">
        <f t="shared" si="25"/>
        <v>-10188.254000000001</v>
      </c>
      <c r="J61" s="127">
        <f>IFERROR(F61/D61,"")</f>
        <v>4.8836451996600201E-3</v>
      </c>
      <c r="K61" s="124">
        <v>414.56</v>
      </c>
      <c r="L61" s="124"/>
      <c r="M61" s="124">
        <f>L61-K61</f>
        <v>-414.56</v>
      </c>
      <c r="N61" s="127">
        <f>IFERROR(L61/K61,"")</f>
        <v>0</v>
      </c>
      <c r="O61" s="124">
        <f>D61+K61</f>
        <v>10652.814</v>
      </c>
      <c r="P61" s="124">
        <f>L61+F61</f>
        <v>50</v>
      </c>
      <c r="Q61" s="124">
        <f>P61-O61</f>
        <v>-10602.814</v>
      </c>
      <c r="R61" s="127">
        <f>IFERROR(P61/O61,"")</f>
        <v>4.6935955138238594E-3</v>
      </c>
    </row>
    <row r="62" spans="1:38" ht="72" hidden="1" x14ac:dyDescent="0.35">
      <c r="A62" s="75" t="s">
        <v>149</v>
      </c>
      <c r="B62" s="168" t="s">
        <v>150</v>
      </c>
      <c r="C62" s="12"/>
      <c r="D62" s="103">
        <v>0</v>
      </c>
      <c r="E62" s="103">
        <v>0</v>
      </c>
      <c r="F62" s="103">
        <v>0</v>
      </c>
      <c r="G62" s="103">
        <f t="shared" si="24"/>
        <v>0</v>
      </c>
      <c r="H62" s="105"/>
      <c r="I62" s="105">
        <f t="shared" si="25"/>
        <v>0</v>
      </c>
      <c r="J62" s="105"/>
      <c r="K62" s="105">
        <v>5000</v>
      </c>
      <c r="L62" s="105">
        <v>5000</v>
      </c>
      <c r="M62" s="105">
        <f>L62-K62</f>
        <v>0</v>
      </c>
      <c r="N62" s="105">
        <f>L62/K62*100</f>
        <v>100</v>
      </c>
      <c r="O62" s="105">
        <f>D62+K62</f>
        <v>5000</v>
      </c>
      <c r="P62" s="105">
        <f>L62+F62</f>
        <v>5000</v>
      </c>
      <c r="Q62" s="105">
        <f>P62-O62</f>
        <v>0</v>
      </c>
      <c r="R62" s="104">
        <f>P62/O62*100</f>
        <v>100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8" ht="21.75" customHeight="1" x14ac:dyDescent="0.3">
      <c r="A63" s="82">
        <v>900103</v>
      </c>
      <c r="B63" s="83" t="s">
        <v>157</v>
      </c>
      <c r="C63" s="84" t="e">
        <f>C40+C41</f>
        <v>#REF!</v>
      </c>
      <c r="D63" s="91">
        <f>D60+D61</f>
        <v>1526362.4609999999</v>
      </c>
      <c r="E63" s="91">
        <f>E60+E61</f>
        <v>348954.40700000001</v>
      </c>
      <c r="F63" s="91">
        <f>F60+F61</f>
        <v>401244.70616000006</v>
      </c>
      <c r="G63" s="91">
        <f t="shared" si="24"/>
        <v>52290.299160000053</v>
      </c>
      <c r="H63" s="99">
        <f>IFERROR(F63/E63,"")</f>
        <v>1.1498485134764327</v>
      </c>
      <c r="I63" s="91">
        <f t="shared" si="25"/>
        <v>-1125117.7548399998</v>
      </c>
      <c r="J63" s="99">
        <f>IFERROR(F63/D63,"")</f>
        <v>0.26287642444843912</v>
      </c>
      <c r="K63" s="91">
        <f>K60+K61</f>
        <v>271458.63136</v>
      </c>
      <c r="L63" s="91">
        <f>L60+L61</f>
        <v>143129.42834999997</v>
      </c>
      <c r="M63" s="91">
        <f>L63-K63</f>
        <v>-128329.20301000003</v>
      </c>
      <c r="N63" s="99">
        <f>IFERROR(L63/K63,"")</f>
        <v>0.5272605539670101</v>
      </c>
      <c r="O63" s="91">
        <f>D63+K63</f>
        <v>1797821.0923599999</v>
      </c>
      <c r="P63" s="91">
        <f>L63+F63</f>
        <v>544374.13451</v>
      </c>
      <c r="Q63" s="91">
        <f>P63-O63</f>
        <v>-1253446.9578499999</v>
      </c>
      <c r="R63" s="100">
        <f>IFERROR(P63/O63,"")</f>
        <v>0.30279661131097313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8" x14ac:dyDescent="0.3">
      <c r="B64" s="86"/>
      <c r="C64" s="8"/>
      <c r="D64" s="139"/>
      <c r="E64" s="191"/>
      <c r="F64" s="140"/>
      <c r="G64" s="140"/>
      <c r="H64" s="44"/>
      <c r="I64" s="66"/>
      <c r="J64" s="66"/>
      <c r="K64" s="151"/>
    </row>
    <row r="65" spans="2:12" x14ac:dyDescent="0.3">
      <c r="B65" s="29"/>
      <c r="C65" s="9"/>
      <c r="D65" s="139"/>
      <c r="E65" s="192"/>
      <c r="F65" s="139"/>
      <c r="G65" s="139"/>
      <c r="H65" s="141"/>
      <c r="K65" s="151"/>
      <c r="L65" s="151"/>
    </row>
    <row r="66" spans="2:12" x14ac:dyDescent="0.3">
      <c r="C66" s="9"/>
      <c r="E66" s="192"/>
      <c r="F66" s="193"/>
      <c r="G66" s="140"/>
      <c r="H66" s="44"/>
      <c r="I66" s="44"/>
      <c r="J66" s="44"/>
      <c r="L66" s="151"/>
    </row>
    <row r="67" spans="2:12" hidden="1" x14ac:dyDescent="0.3">
      <c r="B67" s="45" t="s">
        <v>97</v>
      </c>
      <c r="C67" s="46"/>
      <c r="D67" s="194"/>
      <c r="E67" s="195"/>
      <c r="F67" s="196"/>
      <c r="K67" s="143"/>
      <c r="L67" s="143"/>
    </row>
    <row r="68" spans="2:12" hidden="1" x14ac:dyDescent="0.3">
      <c r="B68" s="45" t="s">
        <v>95</v>
      </c>
      <c r="C68" s="45"/>
      <c r="D68" s="197"/>
      <c r="E68" s="198"/>
      <c r="F68" s="138"/>
      <c r="G68" s="140"/>
      <c r="H68" s="44"/>
    </row>
    <row r="69" spans="2:12" hidden="1" x14ac:dyDescent="0.3">
      <c r="B69" s="45" t="s">
        <v>96</v>
      </c>
      <c r="C69" s="45"/>
      <c r="D69" s="197"/>
      <c r="E69" s="198"/>
      <c r="F69" s="138"/>
    </row>
    <row r="70" spans="2:12" hidden="1" x14ac:dyDescent="0.3">
      <c r="B70" s="45"/>
      <c r="C70" s="45"/>
      <c r="D70" s="199"/>
      <c r="E70" s="200"/>
    </row>
    <row r="71" spans="2:12" hidden="1" x14ac:dyDescent="0.3">
      <c r="B71" s="45"/>
      <c r="C71" s="45"/>
      <c r="D71" s="199"/>
      <c r="E71" s="200"/>
    </row>
    <row r="72" spans="2:12" hidden="1" x14ac:dyDescent="0.3">
      <c r="B72" s="45" t="s">
        <v>98</v>
      </c>
      <c r="C72" s="45"/>
      <c r="D72" s="194"/>
      <c r="E72" s="195"/>
      <c r="F72" s="196"/>
    </row>
    <row r="73" spans="2:12" hidden="1" x14ac:dyDescent="0.3">
      <c r="B73" s="45" t="s">
        <v>95</v>
      </c>
      <c r="D73" s="197"/>
      <c r="E73" s="198"/>
      <c r="F73" s="138"/>
    </row>
    <row r="74" spans="2:12" hidden="1" x14ac:dyDescent="0.3">
      <c r="B74" s="45" t="s">
        <v>96</v>
      </c>
      <c r="D74" s="138"/>
      <c r="F74" s="138"/>
    </row>
    <row r="76" spans="2:12" x14ac:dyDescent="0.3">
      <c r="F76" s="138"/>
    </row>
    <row r="77" spans="2:12" x14ac:dyDescent="0.3">
      <c r="G77" s="142"/>
    </row>
    <row r="78" spans="2:12" x14ac:dyDescent="0.3">
      <c r="E78" s="202"/>
    </row>
    <row r="116" spans="1:13" x14ac:dyDescent="0.3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</row>
  </sheetData>
  <sheetProtection password="C4FF" sheet="1"/>
  <mergeCells count="12">
    <mergeCell ref="A1:R1"/>
    <mergeCell ref="A2:R2"/>
    <mergeCell ref="A3:R3"/>
    <mergeCell ref="A4:R4"/>
    <mergeCell ref="A116:M116"/>
    <mergeCell ref="A5:R5"/>
    <mergeCell ref="Q6:R6"/>
    <mergeCell ref="A7:A8"/>
    <mergeCell ref="B7:B8"/>
    <mergeCell ref="C7:J7"/>
    <mergeCell ref="K7:N7"/>
    <mergeCell ref="O7:R7"/>
  </mergeCells>
  <phoneticPr fontId="16" type="noConversion"/>
  <conditionalFormatting sqref="F66">
    <cfRule type="expression" dxfId="0" priority="1" stopIfTrue="1">
      <formula>A66=1</formula>
    </cfRule>
  </conditionalFormatting>
  <pageMargins left="0.19685039370078741" right="0.19685039370078741" top="0.98425196850393704" bottom="0.39370078740157483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9"/>
  <sheetViews>
    <sheetView view="pageBreakPreview" zoomScale="75" zoomScaleNormal="75" zoomScaleSheetLayoutView="75" workbookViewId="0">
      <pane xSplit="2" ySplit="5" topLeftCell="C39" activePane="bottomRight" state="frozen"/>
      <selection pane="topRight" activeCell="D1" sqref="D1"/>
      <selection pane="bottomLeft" activeCell="A6" sqref="A6"/>
      <selection pane="bottomRight" activeCell="J58" sqref="J58"/>
    </sheetView>
  </sheetViews>
  <sheetFormatPr defaultColWidth="7.5546875" defaultRowHeight="15.6" x14ac:dyDescent="0.3"/>
  <cols>
    <col min="1" max="1" width="16" style="59" customWidth="1"/>
    <col min="2" max="2" width="65.33203125" style="60" customWidth="1"/>
    <col min="3" max="3" width="21" style="162" customWidth="1"/>
    <col min="4" max="4" width="20.44140625" style="163" customWidth="1"/>
    <col min="5" max="5" width="20.33203125" style="150" customWidth="1"/>
    <col min="6" max="6" width="21.5546875" style="2" customWidth="1"/>
    <col min="7" max="7" width="15.33203125" style="2" customWidth="1"/>
    <col min="8" max="8" width="20" style="2" customWidth="1"/>
    <col min="9" max="9" width="16" style="2" customWidth="1"/>
    <col min="10" max="10" width="21.5546875" style="150" customWidth="1"/>
    <col min="11" max="11" width="20.6640625" style="150" customWidth="1"/>
    <col min="12" max="12" width="18.6640625" style="2" customWidth="1"/>
    <col min="13" max="13" width="14.33203125" style="2" customWidth="1"/>
    <col min="14" max="14" width="22.5546875" style="2" customWidth="1"/>
    <col min="15" max="15" width="19.44140625" style="2" customWidth="1"/>
    <col min="16" max="16" width="21.5546875" style="2" customWidth="1"/>
    <col min="17" max="17" width="13.44140625" style="2" customWidth="1"/>
    <col min="18" max="19" width="7.5546875" style="7" customWidth="1"/>
    <col min="20" max="16384" width="7.5546875" style="2"/>
  </cols>
  <sheetData>
    <row r="1" spans="1:19" ht="23.25" customHeight="1" x14ac:dyDescent="0.35">
      <c r="A1" s="223" t="s">
        <v>93</v>
      </c>
      <c r="B1" s="223"/>
      <c r="C1" s="223"/>
      <c r="D1" s="223"/>
      <c r="E1" s="152"/>
      <c r="F1" s="13"/>
      <c r="G1" s="13"/>
      <c r="H1" s="44"/>
      <c r="I1" s="44"/>
      <c r="J1" s="144" t="s">
        <v>21</v>
      </c>
      <c r="K1" s="144"/>
      <c r="L1" s="132"/>
      <c r="M1" s="132"/>
    </row>
    <row r="2" spans="1:19" ht="21.75" customHeight="1" x14ac:dyDescent="0.35">
      <c r="A2" s="10"/>
      <c r="B2" s="10" t="s">
        <v>21</v>
      </c>
      <c r="C2" s="153"/>
      <c r="D2" s="147"/>
      <c r="E2" s="203"/>
      <c r="F2" s="138"/>
      <c r="G2" s="14"/>
      <c r="H2" s="47"/>
      <c r="I2" s="81"/>
      <c r="J2" s="164"/>
      <c r="K2" s="164"/>
      <c r="L2" s="134"/>
      <c r="M2" s="138"/>
      <c r="P2" s="212" t="s">
        <v>163</v>
      </c>
      <c r="Q2" s="212"/>
    </row>
    <row r="3" spans="1:19" s="7" customFormat="1" ht="20.399999999999999" x14ac:dyDescent="0.3">
      <c r="A3" s="224" t="s">
        <v>88</v>
      </c>
      <c r="B3" s="214" t="s">
        <v>22</v>
      </c>
      <c r="C3" s="215" t="s">
        <v>45</v>
      </c>
      <c r="D3" s="215"/>
      <c r="E3" s="215"/>
      <c r="F3" s="215"/>
      <c r="G3" s="215"/>
      <c r="H3" s="215"/>
      <c r="I3" s="215"/>
      <c r="J3" s="225" t="s">
        <v>46</v>
      </c>
      <c r="K3" s="225"/>
      <c r="L3" s="225"/>
      <c r="M3" s="225"/>
      <c r="N3" s="215" t="s">
        <v>162</v>
      </c>
      <c r="O3" s="215"/>
      <c r="P3" s="215"/>
      <c r="Q3" s="215"/>
    </row>
    <row r="4" spans="1:19" s="7" customFormat="1" ht="104.25" customHeight="1" x14ac:dyDescent="0.3">
      <c r="A4" s="224"/>
      <c r="B4" s="214"/>
      <c r="C4" s="204" t="s">
        <v>180</v>
      </c>
      <c r="D4" s="186" t="s">
        <v>205</v>
      </c>
      <c r="E4" s="183" t="s">
        <v>50</v>
      </c>
      <c r="F4" s="181" t="s">
        <v>206</v>
      </c>
      <c r="G4" s="176" t="s">
        <v>207</v>
      </c>
      <c r="H4" s="15" t="s">
        <v>67</v>
      </c>
      <c r="I4" s="15" t="s">
        <v>178</v>
      </c>
      <c r="J4" s="205" t="s">
        <v>181</v>
      </c>
      <c r="K4" s="206" t="s">
        <v>50</v>
      </c>
      <c r="L4" s="182" t="s">
        <v>152</v>
      </c>
      <c r="M4" s="183" t="s">
        <v>7</v>
      </c>
      <c r="N4" s="178" t="s">
        <v>182</v>
      </c>
      <c r="O4" s="177" t="s">
        <v>50</v>
      </c>
      <c r="P4" s="177" t="s">
        <v>153</v>
      </c>
      <c r="Q4" s="177" t="s">
        <v>7</v>
      </c>
    </row>
    <row r="5" spans="1:19" s="49" customFormat="1" ht="13.8" x14ac:dyDescent="0.25">
      <c r="A5" s="40">
        <v>1</v>
      </c>
      <c r="B5" s="40">
        <v>2</v>
      </c>
      <c r="C5" s="85" t="s">
        <v>41</v>
      </c>
      <c r="D5" s="85" t="s">
        <v>8</v>
      </c>
      <c r="E5" s="85" t="s">
        <v>9</v>
      </c>
      <c r="F5" s="30" t="s">
        <v>58</v>
      </c>
      <c r="G5" s="30" t="s">
        <v>59</v>
      </c>
      <c r="H5" s="30" t="s">
        <v>42</v>
      </c>
      <c r="I5" s="30" t="s">
        <v>10</v>
      </c>
      <c r="J5" s="207" t="s">
        <v>11</v>
      </c>
      <c r="K5" s="207" t="s">
        <v>12</v>
      </c>
      <c r="L5" s="85" t="s">
        <v>13</v>
      </c>
      <c r="M5" s="85" t="s">
        <v>43</v>
      </c>
      <c r="N5" s="30" t="s">
        <v>14</v>
      </c>
      <c r="O5" s="30" t="s">
        <v>40</v>
      </c>
      <c r="P5" s="30" t="s">
        <v>55</v>
      </c>
      <c r="Q5" s="30" t="s">
        <v>56</v>
      </c>
      <c r="R5" s="48"/>
      <c r="S5" s="48"/>
    </row>
    <row r="6" spans="1:19" ht="22.5" customHeight="1" x14ac:dyDescent="0.3">
      <c r="A6" s="31" t="s">
        <v>69</v>
      </c>
      <c r="B6" s="25" t="s">
        <v>31</v>
      </c>
      <c r="C6" s="88">
        <f>C7+C9+C8</f>
        <v>43295</v>
      </c>
      <c r="D6" s="88">
        <f>D7+D9+D8</f>
        <v>10215.299999999999</v>
      </c>
      <c r="E6" s="88">
        <f>E7+E9+E8</f>
        <v>8361.6853200000005</v>
      </c>
      <c r="F6" s="88">
        <f>E6-D6</f>
        <v>-1853.6146799999988</v>
      </c>
      <c r="G6" s="96">
        <f>IFERROR(E6/D6,"")</f>
        <v>0.81854525270917167</v>
      </c>
      <c r="H6" s="88">
        <f>E6-C6</f>
        <v>-34933.314679999996</v>
      </c>
      <c r="I6" s="96">
        <f>IFERROR(E6/C6,"")</f>
        <v>0.1931328171844324</v>
      </c>
      <c r="J6" s="87">
        <f>J7+J9</f>
        <v>0</v>
      </c>
      <c r="K6" s="87">
        <f>K7+K9</f>
        <v>0</v>
      </c>
      <c r="L6" s="87">
        <f>K6-J6</f>
        <v>0</v>
      </c>
      <c r="M6" s="98" t="str">
        <f>IFERROR(K6/J6,"")</f>
        <v/>
      </c>
      <c r="N6" s="88">
        <f t="shared" ref="N6:N29" si="0">C6+J6</f>
        <v>43295</v>
      </c>
      <c r="O6" s="88">
        <f t="shared" ref="O6:O29" si="1">E6+K6</f>
        <v>8361.6853200000005</v>
      </c>
      <c r="P6" s="88">
        <f>O6-N6</f>
        <v>-34933.314679999996</v>
      </c>
      <c r="Q6" s="96">
        <f>IFERROR(O6/N6,"")</f>
        <v>0.1931328171844324</v>
      </c>
    </row>
    <row r="7" spans="1:19" s="114" customFormat="1" ht="87.75" customHeight="1" x14ac:dyDescent="0.35">
      <c r="A7" s="109" t="s">
        <v>103</v>
      </c>
      <c r="B7" s="170" t="s">
        <v>104</v>
      </c>
      <c r="C7" s="111">
        <v>28900</v>
      </c>
      <c r="D7" s="111">
        <v>7000</v>
      </c>
      <c r="E7" s="111">
        <v>6199.2400400000015</v>
      </c>
      <c r="F7" s="111">
        <f t="shared" ref="F7:F55" si="2">E7-D7</f>
        <v>-800.7599599999985</v>
      </c>
      <c r="G7" s="112">
        <f t="shared" ref="G7:G44" si="3">IFERROR(E7/D7,"")</f>
        <v>0.88560572000000026</v>
      </c>
      <c r="H7" s="111">
        <f t="shared" ref="H7:H55" si="4">E7-C7</f>
        <v>-22700.759959999999</v>
      </c>
      <c r="I7" s="112">
        <f t="shared" ref="I7:I44" si="5">IFERROR(E7/C7,"")</f>
        <v>0.21450657577854676</v>
      </c>
      <c r="J7" s="110">
        <v>0</v>
      </c>
      <c r="K7" s="110">
        <v>0</v>
      </c>
      <c r="L7" s="110">
        <f t="shared" ref="L7:L44" si="6">K7-J7</f>
        <v>0</v>
      </c>
      <c r="M7" s="113" t="str">
        <f t="shared" ref="M7:M44" si="7">IFERROR(K7/J7,"")</f>
        <v/>
      </c>
      <c r="N7" s="111">
        <f t="shared" si="0"/>
        <v>28900</v>
      </c>
      <c r="O7" s="111">
        <f t="shared" si="1"/>
        <v>6199.2400400000015</v>
      </c>
      <c r="P7" s="111">
        <f t="shared" ref="P7:P48" si="8">O7-N7</f>
        <v>-22700.759959999999</v>
      </c>
      <c r="Q7" s="112">
        <f t="shared" ref="Q7:Q44" si="9">IFERROR(O7/N7,"")</f>
        <v>0.21450657577854676</v>
      </c>
      <c r="R7" s="52"/>
      <c r="S7" s="52"/>
    </row>
    <row r="8" spans="1:19" s="114" customFormat="1" ht="54" hidden="1" x14ac:dyDescent="0.35">
      <c r="A8" s="109" t="s">
        <v>194</v>
      </c>
      <c r="B8" s="170" t="s">
        <v>195</v>
      </c>
      <c r="C8" s="111"/>
      <c r="D8" s="111"/>
      <c r="E8" s="111"/>
      <c r="F8" s="111"/>
      <c r="G8" s="112"/>
      <c r="H8" s="111"/>
      <c r="I8" s="112"/>
      <c r="J8" s="110"/>
      <c r="K8" s="110"/>
      <c r="L8" s="110"/>
      <c r="M8" s="113"/>
      <c r="N8" s="111">
        <f t="shared" si="0"/>
        <v>0</v>
      </c>
      <c r="O8" s="111">
        <f t="shared" si="1"/>
        <v>0</v>
      </c>
      <c r="P8" s="111">
        <f>O8-N8</f>
        <v>0</v>
      </c>
      <c r="Q8" s="112" t="str">
        <f>IFERROR(O8/N8,"")</f>
        <v/>
      </c>
      <c r="R8" s="52"/>
      <c r="S8" s="52"/>
    </row>
    <row r="9" spans="1:19" s="116" customFormat="1" ht="27" customHeight="1" x14ac:dyDescent="0.35">
      <c r="A9" s="109" t="s">
        <v>70</v>
      </c>
      <c r="B9" s="170" t="s">
        <v>105</v>
      </c>
      <c r="C9" s="111">
        <v>14395</v>
      </c>
      <c r="D9" s="111">
        <v>3215.3</v>
      </c>
      <c r="E9" s="111">
        <v>2162.4452799999999</v>
      </c>
      <c r="F9" s="111">
        <f t="shared" si="2"/>
        <v>-1052.8547200000003</v>
      </c>
      <c r="G9" s="112">
        <f t="shared" si="3"/>
        <v>0.67254852735359061</v>
      </c>
      <c r="H9" s="111">
        <f t="shared" si="4"/>
        <v>-12232.55472</v>
      </c>
      <c r="I9" s="112">
        <f t="shared" si="5"/>
        <v>0.15022197151788816</v>
      </c>
      <c r="J9" s="110"/>
      <c r="K9" s="110"/>
      <c r="L9" s="110">
        <f t="shared" si="6"/>
        <v>0</v>
      </c>
      <c r="M9" s="113" t="str">
        <f t="shared" si="7"/>
        <v/>
      </c>
      <c r="N9" s="111">
        <f t="shared" si="0"/>
        <v>14395</v>
      </c>
      <c r="O9" s="111">
        <f t="shared" si="1"/>
        <v>2162.4452799999999</v>
      </c>
      <c r="P9" s="111">
        <f t="shared" si="8"/>
        <v>-12232.55472</v>
      </c>
      <c r="Q9" s="112">
        <f t="shared" si="9"/>
        <v>0.15022197151788816</v>
      </c>
      <c r="R9" s="115"/>
      <c r="S9" s="115"/>
    </row>
    <row r="10" spans="1:19" ht="18" customHeight="1" x14ac:dyDescent="0.3">
      <c r="A10" s="31" t="s">
        <v>71</v>
      </c>
      <c r="B10" s="25" t="s">
        <v>32</v>
      </c>
      <c r="C10" s="88">
        <v>566081.43299999996</v>
      </c>
      <c r="D10" s="88">
        <v>144839.79300000001</v>
      </c>
      <c r="E10" s="88">
        <v>130781.08297999999</v>
      </c>
      <c r="F10" s="88">
        <f t="shared" si="2"/>
        <v>-14058.710020000013</v>
      </c>
      <c r="G10" s="96">
        <f t="shared" si="3"/>
        <v>0.90293613565161601</v>
      </c>
      <c r="H10" s="88">
        <f t="shared" si="4"/>
        <v>-435300.35001999995</v>
      </c>
      <c r="I10" s="96">
        <f t="shared" si="5"/>
        <v>0.23102874490497555</v>
      </c>
      <c r="J10" s="87">
        <v>252088.04853999999</v>
      </c>
      <c r="K10" s="87">
        <v>26237.205190000001</v>
      </c>
      <c r="L10" s="87">
        <f t="shared" si="6"/>
        <v>-225850.84334999998</v>
      </c>
      <c r="M10" s="98">
        <f t="shared" si="7"/>
        <v>0.1040795283312958</v>
      </c>
      <c r="N10" s="88">
        <f t="shared" si="0"/>
        <v>818169.48153999995</v>
      </c>
      <c r="O10" s="88">
        <f t="shared" si="1"/>
        <v>157018.28816999999</v>
      </c>
      <c r="P10" s="88">
        <f t="shared" si="8"/>
        <v>-661151.19336999999</v>
      </c>
      <c r="Q10" s="96">
        <f t="shared" si="9"/>
        <v>0.19191413480059441</v>
      </c>
    </row>
    <row r="11" spans="1:19" ht="20.25" customHeight="1" x14ac:dyDescent="0.3">
      <c r="A11" s="31" t="s">
        <v>60</v>
      </c>
      <c r="B11" s="26" t="s">
        <v>146</v>
      </c>
      <c r="C11" s="88">
        <v>171272.6</v>
      </c>
      <c r="D11" s="88">
        <v>63311.4</v>
      </c>
      <c r="E11" s="88">
        <v>41465.247000000003</v>
      </c>
      <c r="F11" s="88">
        <f t="shared" si="2"/>
        <v>-21846.152999999998</v>
      </c>
      <c r="G11" s="96">
        <f t="shared" si="3"/>
        <v>0.65494124280935195</v>
      </c>
      <c r="H11" s="88">
        <f t="shared" si="4"/>
        <v>-129807.353</v>
      </c>
      <c r="I11" s="96">
        <f t="shared" si="5"/>
        <v>0.24210087894969776</v>
      </c>
      <c r="J11" s="87">
        <v>50010.921849999999</v>
      </c>
      <c r="K11" s="87">
        <v>16825.855250000001</v>
      </c>
      <c r="L11" s="87">
        <f t="shared" si="6"/>
        <v>-33185.066599999998</v>
      </c>
      <c r="M11" s="98">
        <f t="shared" si="7"/>
        <v>0.33644361326644895</v>
      </c>
      <c r="N11" s="88">
        <f t="shared" si="0"/>
        <v>221283.52185000002</v>
      </c>
      <c r="O11" s="88">
        <f t="shared" si="1"/>
        <v>58291.102250000004</v>
      </c>
      <c r="P11" s="88">
        <f t="shared" si="8"/>
        <v>-162992.41960000002</v>
      </c>
      <c r="Q11" s="96">
        <f t="shared" si="9"/>
        <v>0.26342269755410619</v>
      </c>
    </row>
    <row r="12" spans="1:19" ht="27" customHeight="1" x14ac:dyDescent="0.3">
      <c r="A12" s="31" t="s">
        <v>61</v>
      </c>
      <c r="B12" s="1" t="s">
        <v>33</v>
      </c>
      <c r="C12" s="88">
        <f>SUM(C13:C27)</f>
        <v>210563.47999999998</v>
      </c>
      <c r="D12" s="88">
        <f>SUM(D13:D27)</f>
        <v>52782.890000000014</v>
      </c>
      <c r="E12" s="88">
        <f>SUM(E13:E27)</f>
        <v>40248.932439999997</v>
      </c>
      <c r="F12" s="88">
        <f t="shared" si="2"/>
        <v>-12533.957560000017</v>
      </c>
      <c r="G12" s="96">
        <f t="shared" si="3"/>
        <v>0.76253748970547053</v>
      </c>
      <c r="H12" s="88">
        <f t="shared" si="4"/>
        <v>-170314.54755999998</v>
      </c>
      <c r="I12" s="96">
        <f t="shared" si="5"/>
        <v>0.19114868561252882</v>
      </c>
      <c r="J12" s="87">
        <f>SUM(J14:J27)</f>
        <v>64186.984860000004</v>
      </c>
      <c r="K12" s="87">
        <f>SUM(K14:K27)</f>
        <v>11386.398639999999</v>
      </c>
      <c r="L12" s="87">
        <f t="shared" si="6"/>
        <v>-52800.586220000005</v>
      </c>
      <c r="M12" s="98">
        <f t="shared" si="7"/>
        <v>0.17739419704532292</v>
      </c>
      <c r="N12" s="88">
        <f t="shared" si="0"/>
        <v>274750.46486000001</v>
      </c>
      <c r="O12" s="88">
        <f t="shared" si="1"/>
        <v>51635.331079999996</v>
      </c>
      <c r="P12" s="88">
        <f t="shared" si="8"/>
        <v>-223115.13378</v>
      </c>
      <c r="Q12" s="96">
        <f t="shared" si="9"/>
        <v>0.18793537294399465</v>
      </c>
    </row>
    <row r="13" spans="1:19" ht="72" hidden="1" x14ac:dyDescent="0.35">
      <c r="A13" s="117">
        <v>3030</v>
      </c>
      <c r="B13" s="168" t="s">
        <v>203</v>
      </c>
      <c r="C13" s="111"/>
      <c r="D13" s="111"/>
      <c r="E13" s="111"/>
      <c r="F13" s="111">
        <f>E13-D13</f>
        <v>0</v>
      </c>
      <c r="G13" s="112" t="str">
        <f t="shared" si="3"/>
        <v/>
      </c>
      <c r="H13" s="111">
        <f>E13-C13</f>
        <v>0</v>
      </c>
      <c r="I13" s="112" t="str">
        <f t="shared" si="5"/>
        <v/>
      </c>
      <c r="J13" s="92">
        <v>0</v>
      </c>
      <c r="K13" s="92">
        <v>0</v>
      </c>
      <c r="L13" s="92">
        <f t="shared" si="6"/>
        <v>0</v>
      </c>
      <c r="M13" s="101" t="str">
        <f t="shared" si="7"/>
        <v/>
      </c>
      <c r="N13" s="93">
        <f t="shared" si="0"/>
        <v>0</v>
      </c>
      <c r="O13" s="93">
        <f t="shared" si="1"/>
        <v>0</v>
      </c>
      <c r="P13" s="93">
        <f>O13-N13</f>
        <v>0</v>
      </c>
      <c r="Q13" s="97" t="str">
        <f t="shared" si="9"/>
        <v/>
      </c>
    </row>
    <row r="14" spans="1:19" s="116" customFormat="1" ht="51.75" customHeight="1" x14ac:dyDescent="0.35">
      <c r="A14" s="117" t="s">
        <v>74</v>
      </c>
      <c r="B14" s="168" t="s">
        <v>108</v>
      </c>
      <c r="C14" s="111">
        <v>1000</v>
      </c>
      <c r="D14" s="111">
        <v>300</v>
      </c>
      <c r="E14" s="111">
        <v>110.78151</v>
      </c>
      <c r="F14" s="111">
        <f t="shared" si="2"/>
        <v>-189.21849</v>
      </c>
      <c r="G14" s="112">
        <f t="shared" si="3"/>
        <v>0.36927169999999998</v>
      </c>
      <c r="H14" s="111">
        <f t="shared" ref="H14:H27" si="10">E14-C14</f>
        <v>-889.21848999999997</v>
      </c>
      <c r="I14" s="112">
        <f t="shared" si="5"/>
        <v>0.11078151</v>
      </c>
      <c r="J14" s="110">
        <v>0</v>
      </c>
      <c r="K14" s="110">
        <v>0</v>
      </c>
      <c r="L14" s="110">
        <f t="shared" si="6"/>
        <v>0</v>
      </c>
      <c r="M14" s="113" t="str">
        <f t="shared" si="7"/>
        <v/>
      </c>
      <c r="N14" s="111">
        <f t="shared" si="0"/>
        <v>1000</v>
      </c>
      <c r="O14" s="111">
        <f t="shared" si="1"/>
        <v>110.78151</v>
      </c>
      <c r="P14" s="111">
        <f t="shared" si="8"/>
        <v>-889.21848999999997</v>
      </c>
      <c r="Q14" s="112">
        <f t="shared" si="9"/>
        <v>0.11078151</v>
      </c>
      <c r="R14" s="115"/>
      <c r="S14" s="115"/>
    </row>
    <row r="15" spans="1:19" s="116" customFormat="1" ht="50.25" customHeight="1" x14ac:dyDescent="0.35">
      <c r="A15" s="117" t="s">
        <v>73</v>
      </c>
      <c r="B15" s="168" t="s">
        <v>109</v>
      </c>
      <c r="C15" s="111">
        <v>300</v>
      </c>
      <c r="D15" s="111">
        <v>85.100000000000009</v>
      </c>
      <c r="E15" s="111">
        <v>34.76484</v>
      </c>
      <c r="F15" s="111">
        <f t="shared" si="2"/>
        <v>-50.335160000000009</v>
      </c>
      <c r="G15" s="112">
        <f t="shared" si="3"/>
        <v>0.40851750881316096</v>
      </c>
      <c r="H15" s="111">
        <f t="shared" si="10"/>
        <v>-265.23516000000001</v>
      </c>
      <c r="I15" s="112">
        <f t="shared" si="5"/>
        <v>0.11588279999999999</v>
      </c>
      <c r="J15" s="110">
        <v>0</v>
      </c>
      <c r="K15" s="110">
        <v>0</v>
      </c>
      <c r="L15" s="110">
        <f t="shared" si="6"/>
        <v>0</v>
      </c>
      <c r="M15" s="113" t="str">
        <f t="shared" si="7"/>
        <v/>
      </c>
      <c r="N15" s="111">
        <f t="shared" si="0"/>
        <v>300</v>
      </c>
      <c r="O15" s="111">
        <f t="shared" si="1"/>
        <v>34.76484</v>
      </c>
      <c r="P15" s="111">
        <f t="shared" si="8"/>
        <v>-265.23516000000001</v>
      </c>
      <c r="Q15" s="112">
        <f t="shared" si="9"/>
        <v>0.11588279999999999</v>
      </c>
      <c r="R15" s="115"/>
      <c r="S15" s="115"/>
    </row>
    <row r="16" spans="1:19" s="116" customFormat="1" ht="80.25" customHeight="1" x14ac:dyDescent="0.35">
      <c r="A16" s="117" t="s">
        <v>62</v>
      </c>
      <c r="B16" s="168" t="s">
        <v>110</v>
      </c>
      <c r="C16" s="111">
        <v>153262</v>
      </c>
      <c r="D16" s="111">
        <v>38548.600000000006</v>
      </c>
      <c r="E16" s="111">
        <v>31283.758760000004</v>
      </c>
      <c r="F16" s="111">
        <f t="shared" si="2"/>
        <v>-7264.8412400000016</v>
      </c>
      <c r="G16" s="112">
        <f t="shared" si="3"/>
        <v>0.81154072417675349</v>
      </c>
      <c r="H16" s="111">
        <f t="shared" si="10"/>
        <v>-121978.24124</v>
      </c>
      <c r="I16" s="112">
        <f t="shared" si="5"/>
        <v>0.20411947358118779</v>
      </c>
      <c r="J16" s="110">
        <v>58380.425630000005</v>
      </c>
      <c r="K16" s="110">
        <v>9439.1605199999995</v>
      </c>
      <c r="L16" s="110">
        <f t="shared" si="6"/>
        <v>-48941.265110000008</v>
      </c>
      <c r="M16" s="113">
        <f t="shared" si="7"/>
        <v>0.16168365369281393</v>
      </c>
      <c r="N16" s="111">
        <f t="shared" si="0"/>
        <v>211642.42563000001</v>
      </c>
      <c r="O16" s="111">
        <f t="shared" si="1"/>
        <v>40722.919280000002</v>
      </c>
      <c r="P16" s="111">
        <f t="shared" si="8"/>
        <v>-170919.50635000001</v>
      </c>
      <c r="Q16" s="112">
        <f t="shared" si="9"/>
        <v>0.19241378073786158</v>
      </c>
      <c r="R16" s="115"/>
      <c r="S16" s="115"/>
    </row>
    <row r="17" spans="1:19" s="116" customFormat="1" ht="44.25" customHeight="1" x14ac:dyDescent="0.35">
      <c r="A17" s="117" t="s">
        <v>63</v>
      </c>
      <c r="B17" s="168" t="s">
        <v>111</v>
      </c>
      <c r="C17" s="111">
        <v>9200</v>
      </c>
      <c r="D17" s="111">
        <v>2200</v>
      </c>
      <c r="E17" s="111">
        <v>1492.2283199999997</v>
      </c>
      <c r="F17" s="111">
        <f t="shared" si="2"/>
        <v>-707.77168000000029</v>
      </c>
      <c r="G17" s="112">
        <f t="shared" si="3"/>
        <v>0.67828559999999982</v>
      </c>
      <c r="H17" s="111">
        <f t="shared" si="10"/>
        <v>-7707.7716799999998</v>
      </c>
      <c r="I17" s="112">
        <f t="shared" si="5"/>
        <v>0.16219873043478258</v>
      </c>
      <c r="J17" s="110">
        <v>178.54606000000001</v>
      </c>
      <c r="K17" s="110">
        <v>167.435</v>
      </c>
      <c r="L17" s="110">
        <f t="shared" si="6"/>
        <v>-11.111060000000009</v>
      </c>
      <c r="M17" s="113">
        <f t="shared" si="7"/>
        <v>0.93776922324693135</v>
      </c>
      <c r="N17" s="111">
        <f t="shared" si="0"/>
        <v>9378.5460600000006</v>
      </c>
      <c r="O17" s="111">
        <f t="shared" si="1"/>
        <v>1659.6633199999997</v>
      </c>
      <c r="P17" s="111">
        <f t="shared" si="8"/>
        <v>-7718.8827400000009</v>
      </c>
      <c r="Q17" s="112">
        <f t="shared" si="9"/>
        <v>0.17696381820616655</v>
      </c>
      <c r="R17" s="115"/>
      <c r="S17" s="115"/>
    </row>
    <row r="18" spans="1:19" s="116" customFormat="1" ht="40.5" customHeight="1" x14ac:dyDescent="0.35">
      <c r="A18" s="117" t="s">
        <v>106</v>
      </c>
      <c r="B18" s="168" t="s">
        <v>112</v>
      </c>
      <c r="C18" s="111">
        <v>3385.1</v>
      </c>
      <c r="D18" s="111">
        <v>787.4</v>
      </c>
      <c r="E18" s="111">
        <v>721.67320000000007</v>
      </c>
      <c r="F18" s="111">
        <f t="shared" si="2"/>
        <v>-65.726799999999912</v>
      </c>
      <c r="G18" s="112">
        <f t="shared" si="3"/>
        <v>0.91652679705359419</v>
      </c>
      <c r="H18" s="111">
        <f t="shared" si="10"/>
        <v>-2663.4267999999997</v>
      </c>
      <c r="I18" s="112">
        <f t="shared" si="5"/>
        <v>0.21319110218309653</v>
      </c>
      <c r="J18" s="110">
        <v>0</v>
      </c>
      <c r="K18" s="110">
        <v>0</v>
      </c>
      <c r="L18" s="110">
        <f t="shared" si="6"/>
        <v>0</v>
      </c>
      <c r="M18" s="113" t="str">
        <f t="shared" si="7"/>
        <v/>
      </c>
      <c r="N18" s="111">
        <f t="shared" si="0"/>
        <v>3385.1</v>
      </c>
      <c r="O18" s="111">
        <f t="shared" si="1"/>
        <v>721.67320000000007</v>
      </c>
      <c r="P18" s="111">
        <f t="shared" si="8"/>
        <v>-2663.4267999999997</v>
      </c>
      <c r="Q18" s="112">
        <f t="shared" si="9"/>
        <v>0.21319110218309653</v>
      </c>
      <c r="R18" s="115"/>
      <c r="S18" s="115"/>
    </row>
    <row r="19" spans="1:19" s="116" customFormat="1" ht="67.5" customHeight="1" x14ac:dyDescent="0.35">
      <c r="A19" s="117" t="s">
        <v>64</v>
      </c>
      <c r="B19" s="168" t="s">
        <v>215</v>
      </c>
      <c r="C19" s="111">
        <v>2198</v>
      </c>
      <c r="D19" s="111">
        <v>374.61</v>
      </c>
      <c r="E19" s="111">
        <v>62.883050000000004</v>
      </c>
      <c r="F19" s="111">
        <f t="shared" si="2"/>
        <v>-311.72694999999999</v>
      </c>
      <c r="G19" s="112">
        <f t="shared" si="3"/>
        <v>0.16786271055230773</v>
      </c>
      <c r="H19" s="111">
        <f t="shared" si="10"/>
        <v>-2135.1169500000001</v>
      </c>
      <c r="I19" s="112">
        <f t="shared" si="5"/>
        <v>2.8609212920837127E-2</v>
      </c>
      <c r="J19" s="110">
        <v>0</v>
      </c>
      <c r="K19" s="110">
        <v>0</v>
      </c>
      <c r="L19" s="110">
        <f t="shared" si="6"/>
        <v>0</v>
      </c>
      <c r="M19" s="113" t="str">
        <f t="shared" si="7"/>
        <v/>
      </c>
      <c r="N19" s="111">
        <f t="shared" si="0"/>
        <v>2198</v>
      </c>
      <c r="O19" s="111">
        <f t="shared" si="1"/>
        <v>62.883050000000004</v>
      </c>
      <c r="P19" s="111">
        <f t="shared" si="8"/>
        <v>-2135.1169500000001</v>
      </c>
      <c r="Q19" s="112">
        <f t="shared" si="9"/>
        <v>2.8609212920837127E-2</v>
      </c>
      <c r="R19" s="115"/>
      <c r="S19" s="115"/>
    </row>
    <row r="20" spans="1:19" s="116" customFormat="1" ht="72" x14ac:dyDescent="0.35">
      <c r="A20" s="117" t="s">
        <v>65</v>
      </c>
      <c r="B20" s="168" t="s">
        <v>113</v>
      </c>
      <c r="C20" s="111"/>
      <c r="D20" s="111"/>
      <c r="E20" s="111"/>
      <c r="F20" s="111">
        <f t="shared" si="2"/>
        <v>0</v>
      </c>
      <c r="G20" s="112" t="str">
        <f t="shared" si="3"/>
        <v/>
      </c>
      <c r="H20" s="111">
        <f t="shared" si="10"/>
        <v>0</v>
      </c>
      <c r="I20" s="112" t="str">
        <f t="shared" si="5"/>
        <v/>
      </c>
      <c r="J20" s="110">
        <v>52.210050000000003</v>
      </c>
      <c r="K20" s="110">
        <v>0</v>
      </c>
      <c r="L20" s="110">
        <f t="shared" si="6"/>
        <v>-52.210050000000003</v>
      </c>
      <c r="M20" s="113">
        <f t="shared" si="7"/>
        <v>0</v>
      </c>
      <c r="N20" s="111">
        <f t="shared" si="0"/>
        <v>52.210050000000003</v>
      </c>
      <c r="O20" s="111">
        <f t="shared" si="1"/>
        <v>0</v>
      </c>
      <c r="P20" s="111">
        <f t="shared" si="8"/>
        <v>-52.210050000000003</v>
      </c>
      <c r="Q20" s="112">
        <f t="shared" si="9"/>
        <v>0</v>
      </c>
      <c r="R20" s="115"/>
      <c r="S20" s="115"/>
    </row>
    <row r="21" spans="1:19" s="116" customFormat="1" ht="90" hidden="1" x14ac:dyDescent="0.35">
      <c r="A21" s="117">
        <v>3160</v>
      </c>
      <c r="B21" s="168" t="s">
        <v>196</v>
      </c>
      <c r="C21" s="111"/>
      <c r="D21" s="111"/>
      <c r="E21" s="111"/>
      <c r="F21" s="111">
        <f>E21-D21</f>
        <v>0</v>
      </c>
      <c r="G21" s="112" t="str">
        <f>IFERROR(E21/D21,"")</f>
        <v/>
      </c>
      <c r="H21" s="111">
        <f>E21-C21</f>
        <v>0</v>
      </c>
      <c r="I21" s="112" t="str">
        <f>IFERROR(E21/C21,"")</f>
        <v/>
      </c>
      <c r="J21" s="110"/>
      <c r="K21" s="110"/>
      <c r="L21" s="110"/>
      <c r="M21" s="113"/>
      <c r="N21" s="111">
        <f t="shared" si="0"/>
        <v>0</v>
      </c>
      <c r="O21" s="111">
        <f t="shared" si="1"/>
        <v>0</v>
      </c>
      <c r="P21" s="111">
        <f>O21-N21</f>
        <v>0</v>
      </c>
      <c r="Q21" s="112" t="str">
        <f>IFERROR(O21/N21,"")</f>
        <v/>
      </c>
      <c r="R21" s="115"/>
      <c r="S21" s="115"/>
    </row>
    <row r="22" spans="1:19" s="116" customFormat="1" ht="36" customHeight="1" x14ac:dyDescent="0.35">
      <c r="A22" s="117" t="s">
        <v>107</v>
      </c>
      <c r="B22" s="168" t="s">
        <v>114</v>
      </c>
      <c r="C22" s="111">
        <v>500</v>
      </c>
      <c r="D22" s="111">
        <v>250</v>
      </c>
      <c r="E22" s="111">
        <v>240.47605999999999</v>
      </c>
      <c r="F22" s="111">
        <f t="shared" si="2"/>
        <v>-9.5239400000000103</v>
      </c>
      <c r="G22" s="112">
        <f t="shared" si="3"/>
        <v>0.96190423999999997</v>
      </c>
      <c r="H22" s="111">
        <f t="shared" si="10"/>
        <v>-259.52394000000004</v>
      </c>
      <c r="I22" s="112">
        <f t="shared" si="5"/>
        <v>0.48095211999999998</v>
      </c>
      <c r="J22" s="110">
        <v>0</v>
      </c>
      <c r="K22" s="110">
        <v>0</v>
      </c>
      <c r="L22" s="110">
        <f t="shared" si="6"/>
        <v>0</v>
      </c>
      <c r="M22" s="113" t="str">
        <f t="shared" si="7"/>
        <v/>
      </c>
      <c r="N22" s="111">
        <f t="shared" si="0"/>
        <v>500</v>
      </c>
      <c r="O22" s="111">
        <f t="shared" si="1"/>
        <v>240.47605999999999</v>
      </c>
      <c r="P22" s="111">
        <f t="shared" si="8"/>
        <v>-259.52394000000004</v>
      </c>
      <c r="Q22" s="112">
        <f t="shared" si="9"/>
        <v>0.48095211999999998</v>
      </c>
      <c r="R22" s="115"/>
      <c r="S22" s="115"/>
    </row>
    <row r="23" spans="1:19" s="116" customFormat="1" ht="23.25" customHeight="1" x14ac:dyDescent="0.35">
      <c r="A23" s="117" t="s">
        <v>75</v>
      </c>
      <c r="B23" s="168" t="s">
        <v>72</v>
      </c>
      <c r="C23" s="111">
        <v>3996.9</v>
      </c>
      <c r="D23" s="111">
        <v>626.9</v>
      </c>
      <c r="E23" s="111">
        <v>0</v>
      </c>
      <c r="F23" s="111">
        <f t="shared" si="2"/>
        <v>-626.9</v>
      </c>
      <c r="G23" s="112">
        <f t="shared" si="3"/>
        <v>0</v>
      </c>
      <c r="H23" s="111">
        <f t="shared" si="10"/>
        <v>-3996.9</v>
      </c>
      <c r="I23" s="112">
        <f t="shared" si="5"/>
        <v>0</v>
      </c>
      <c r="J23" s="110">
        <v>0</v>
      </c>
      <c r="K23" s="110">
        <v>0</v>
      </c>
      <c r="L23" s="110">
        <f t="shared" si="6"/>
        <v>0</v>
      </c>
      <c r="M23" s="113" t="str">
        <f t="shared" si="7"/>
        <v/>
      </c>
      <c r="N23" s="111">
        <f t="shared" si="0"/>
        <v>3996.9</v>
      </c>
      <c r="O23" s="111">
        <f t="shared" si="1"/>
        <v>0</v>
      </c>
      <c r="P23" s="111">
        <f t="shared" si="8"/>
        <v>-3996.9</v>
      </c>
      <c r="Q23" s="112">
        <f t="shared" si="9"/>
        <v>0</v>
      </c>
      <c r="R23" s="115"/>
      <c r="S23" s="115"/>
    </row>
    <row r="24" spans="1:19" s="116" customFormat="1" ht="40.5" customHeight="1" x14ac:dyDescent="0.35">
      <c r="A24" s="117" t="s">
        <v>66</v>
      </c>
      <c r="B24" s="168" t="s">
        <v>115</v>
      </c>
      <c r="C24" s="111">
        <v>9716.4</v>
      </c>
      <c r="D24" s="111">
        <v>2691.3</v>
      </c>
      <c r="E24" s="111">
        <v>2285.5095999999999</v>
      </c>
      <c r="F24" s="111">
        <f t="shared" si="2"/>
        <v>-405.79040000000032</v>
      </c>
      <c r="G24" s="112">
        <f t="shared" si="3"/>
        <v>0.84922141715899369</v>
      </c>
      <c r="H24" s="111">
        <f t="shared" si="10"/>
        <v>-7430.8904000000002</v>
      </c>
      <c r="I24" s="112">
        <f t="shared" si="5"/>
        <v>0.23522185171462681</v>
      </c>
      <c r="J24" s="110">
        <v>204</v>
      </c>
      <c r="K24" s="110">
        <v>0</v>
      </c>
      <c r="L24" s="110">
        <f t="shared" si="6"/>
        <v>-204</v>
      </c>
      <c r="M24" s="113">
        <f t="shared" si="7"/>
        <v>0</v>
      </c>
      <c r="N24" s="111">
        <f t="shared" si="0"/>
        <v>9920.4</v>
      </c>
      <c r="O24" s="111">
        <f t="shared" si="1"/>
        <v>2285.5095999999999</v>
      </c>
      <c r="P24" s="111">
        <f t="shared" si="8"/>
        <v>-7634.8904000000002</v>
      </c>
      <c r="Q24" s="112">
        <f t="shared" si="9"/>
        <v>0.23038482319261319</v>
      </c>
      <c r="R24" s="115"/>
      <c r="S24" s="115"/>
    </row>
    <row r="25" spans="1:19" s="116" customFormat="1" ht="40.5" hidden="1" customHeight="1" x14ac:dyDescent="0.35">
      <c r="A25" s="117">
        <v>3210</v>
      </c>
      <c r="B25" s="168" t="s">
        <v>197</v>
      </c>
      <c r="C25" s="111"/>
      <c r="D25" s="111"/>
      <c r="E25" s="111"/>
      <c r="F25" s="111">
        <f>E25-D25</f>
        <v>0</v>
      </c>
      <c r="G25" s="112" t="str">
        <f>IFERROR(E25/D25,"")</f>
        <v/>
      </c>
      <c r="H25" s="111">
        <f>E25-C25</f>
        <v>0</v>
      </c>
      <c r="I25" s="112" t="str">
        <f>IFERROR(E25/C25,"")</f>
        <v/>
      </c>
      <c r="J25" s="110">
        <v>0</v>
      </c>
      <c r="K25" s="110">
        <v>0</v>
      </c>
      <c r="L25" s="110"/>
      <c r="M25" s="113"/>
      <c r="N25" s="111">
        <f t="shared" si="0"/>
        <v>0</v>
      </c>
      <c r="O25" s="111">
        <f t="shared" si="1"/>
        <v>0</v>
      </c>
      <c r="P25" s="111">
        <f>O25-N25</f>
        <v>0</v>
      </c>
      <c r="Q25" s="112" t="str">
        <f>IFERROR(O25/N25,"")</f>
        <v/>
      </c>
      <c r="R25" s="115"/>
      <c r="S25" s="115"/>
    </row>
    <row r="26" spans="1:19" s="116" customFormat="1" ht="66.75" customHeight="1" x14ac:dyDescent="0.35">
      <c r="A26" s="117">
        <v>3230</v>
      </c>
      <c r="B26" s="168" t="s">
        <v>174</v>
      </c>
      <c r="C26" s="111">
        <v>3880.1800000000003</v>
      </c>
      <c r="D26" s="111">
        <v>326.08</v>
      </c>
      <c r="E26" s="111">
        <v>68</v>
      </c>
      <c r="F26" s="111">
        <f t="shared" si="2"/>
        <v>-258.08</v>
      </c>
      <c r="G26" s="112">
        <f t="shared" si="3"/>
        <v>0.20853778213935231</v>
      </c>
      <c r="H26" s="111">
        <f t="shared" si="10"/>
        <v>-3812.1800000000003</v>
      </c>
      <c r="I26" s="112">
        <f t="shared" si="5"/>
        <v>1.7524960182259585E-2</v>
      </c>
      <c r="J26" s="110">
        <v>3000</v>
      </c>
      <c r="K26" s="110">
        <v>0</v>
      </c>
      <c r="L26" s="110">
        <f t="shared" si="6"/>
        <v>-3000</v>
      </c>
      <c r="M26" s="113"/>
      <c r="N26" s="111">
        <f t="shared" si="0"/>
        <v>6880.18</v>
      </c>
      <c r="O26" s="111">
        <f t="shared" si="1"/>
        <v>68</v>
      </c>
      <c r="P26" s="111">
        <f t="shared" si="8"/>
        <v>-6812.18</v>
      </c>
      <c r="Q26" s="112">
        <f>IFERROR(O26/N26,"")</f>
        <v>9.8834623512756934E-3</v>
      </c>
      <c r="R26" s="115"/>
      <c r="S26" s="115"/>
    </row>
    <row r="27" spans="1:19" s="116" customFormat="1" ht="23.25" customHeight="1" x14ac:dyDescent="0.35">
      <c r="A27" s="117" t="s">
        <v>76</v>
      </c>
      <c r="B27" s="168" t="s">
        <v>116</v>
      </c>
      <c r="C27" s="111">
        <v>23124.9</v>
      </c>
      <c r="D27" s="111">
        <v>6592.9</v>
      </c>
      <c r="E27" s="111">
        <v>3948.8571000000002</v>
      </c>
      <c r="F27" s="111">
        <f t="shared" si="2"/>
        <v>-2644.0428999999995</v>
      </c>
      <c r="G27" s="112">
        <f t="shared" si="3"/>
        <v>0.59895601328702097</v>
      </c>
      <c r="H27" s="111">
        <f t="shared" si="10"/>
        <v>-19176.0429</v>
      </c>
      <c r="I27" s="112">
        <f t="shared" si="5"/>
        <v>0.17076212653892556</v>
      </c>
      <c r="J27" s="110">
        <v>2371.80312</v>
      </c>
      <c r="K27" s="110">
        <v>1779.80312</v>
      </c>
      <c r="L27" s="110">
        <f t="shared" si="6"/>
        <v>-592</v>
      </c>
      <c r="M27" s="113">
        <f t="shared" si="7"/>
        <v>0.7504008680113381</v>
      </c>
      <c r="N27" s="111">
        <f t="shared" si="0"/>
        <v>25496.703120000002</v>
      </c>
      <c r="O27" s="111">
        <f t="shared" si="1"/>
        <v>5728.6602199999998</v>
      </c>
      <c r="P27" s="111">
        <f t="shared" si="8"/>
        <v>-19768.0429</v>
      </c>
      <c r="Q27" s="112">
        <f t="shared" si="9"/>
        <v>0.22468239101495249</v>
      </c>
      <c r="R27" s="115"/>
      <c r="S27" s="115"/>
    </row>
    <row r="28" spans="1:19" s="24" customFormat="1" ht="17.399999999999999" x14ac:dyDescent="0.3">
      <c r="A28" s="32" t="s">
        <v>77</v>
      </c>
      <c r="B28" s="27" t="s">
        <v>35</v>
      </c>
      <c r="C28" s="88">
        <v>108407.5</v>
      </c>
      <c r="D28" s="88">
        <v>25731.55</v>
      </c>
      <c r="E28" s="88">
        <v>21189.201340000003</v>
      </c>
      <c r="F28" s="88">
        <f t="shared" si="2"/>
        <v>-4542.348659999996</v>
      </c>
      <c r="G28" s="96">
        <f t="shared" si="3"/>
        <v>0.82347162685497</v>
      </c>
      <c r="H28" s="88">
        <f t="shared" si="4"/>
        <v>-87218.29866</v>
      </c>
      <c r="I28" s="96">
        <f t="shared" si="5"/>
        <v>0.19545881364296755</v>
      </c>
      <c r="J28" s="87">
        <v>5484.9434099999999</v>
      </c>
      <c r="K28" s="87">
        <v>290.00508000000002</v>
      </c>
      <c r="L28" s="87">
        <f t="shared" si="6"/>
        <v>-5194.93833</v>
      </c>
      <c r="M28" s="98">
        <f t="shared" si="7"/>
        <v>5.2872939303488645E-2</v>
      </c>
      <c r="N28" s="88">
        <f t="shared" si="0"/>
        <v>113892.44341000001</v>
      </c>
      <c r="O28" s="88">
        <f t="shared" si="1"/>
        <v>21479.206420000002</v>
      </c>
      <c r="P28" s="88">
        <f t="shared" si="8"/>
        <v>-92413.236990000005</v>
      </c>
      <c r="Q28" s="96">
        <f t="shared" si="9"/>
        <v>0.18859202399124295</v>
      </c>
      <c r="R28" s="23"/>
      <c r="S28" s="23"/>
    </row>
    <row r="29" spans="1:19" s="24" customFormat="1" ht="32.25" customHeight="1" x14ac:dyDescent="0.3">
      <c r="A29" s="33" t="s">
        <v>78</v>
      </c>
      <c r="B29" s="27" t="s">
        <v>36</v>
      </c>
      <c r="C29" s="88">
        <v>53468.100000000006</v>
      </c>
      <c r="D29" s="88">
        <v>13349.49</v>
      </c>
      <c r="E29" s="88">
        <v>11952.58311</v>
      </c>
      <c r="F29" s="88">
        <f t="shared" si="2"/>
        <v>-1396.9068900000002</v>
      </c>
      <c r="G29" s="96">
        <f t="shared" si="3"/>
        <v>0.89535878224561383</v>
      </c>
      <c r="H29" s="88">
        <f t="shared" si="4"/>
        <v>-41515.516890000006</v>
      </c>
      <c r="I29" s="96">
        <f t="shared" si="5"/>
        <v>0.22354606036122471</v>
      </c>
      <c r="J29" s="87">
        <v>979.08490000000006</v>
      </c>
      <c r="K29" s="87">
        <v>33.664459999999998</v>
      </c>
      <c r="L29" s="87">
        <f t="shared" si="6"/>
        <v>-945.4204400000001</v>
      </c>
      <c r="M29" s="98">
        <f t="shared" si="7"/>
        <v>3.4383596356148474E-2</v>
      </c>
      <c r="N29" s="88">
        <f t="shared" si="0"/>
        <v>54447.184900000007</v>
      </c>
      <c r="O29" s="88">
        <f t="shared" si="1"/>
        <v>11986.24757</v>
      </c>
      <c r="P29" s="88">
        <f t="shared" si="8"/>
        <v>-42460.937330000008</v>
      </c>
      <c r="Q29" s="96">
        <f t="shared" si="9"/>
        <v>0.22014448666197245</v>
      </c>
      <c r="R29" s="23"/>
      <c r="S29" s="23"/>
    </row>
    <row r="30" spans="1:19" s="24" customFormat="1" ht="24" customHeight="1" x14ac:dyDescent="0.3">
      <c r="A30" s="33" t="s">
        <v>79</v>
      </c>
      <c r="B30" s="27" t="s">
        <v>34</v>
      </c>
      <c r="C30" s="88">
        <v>4800</v>
      </c>
      <c r="D30" s="88">
        <v>1526</v>
      </c>
      <c r="E30" s="88">
        <v>1380.9829499999998</v>
      </c>
      <c r="F30" s="88">
        <f t="shared" si="2"/>
        <v>-145.01705000000015</v>
      </c>
      <c r="G30" s="96">
        <f t="shared" si="3"/>
        <v>0.9049691677588465</v>
      </c>
      <c r="H30" s="88">
        <f t="shared" si="4"/>
        <v>-3419.0170500000004</v>
      </c>
      <c r="I30" s="96">
        <f t="shared" si="5"/>
        <v>0.28770478124999999</v>
      </c>
      <c r="J30" s="87">
        <v>0</v>
      </c>
      <c r="K30" s="87">
        <v>0</v>
      </c>
      <c r="L30" s="87">
        <f t="shared" si="6"/>
        <v>0</v>
      </c>
      <c r="M30" s="98" t="str">
        <f t="shared" si="7"/>
        <v/>
      </c>
      <c r="N30" s="88">
        <f t="shared" ref="N30:N44" si="11">C30+J30</f>
        <v>4800</v>
      </c>
      <c r="O30" s="88">
        <f t="shared" ref="O30:O44" si="12">E30+K30</f>
        <v>1380.9829499999998</v>
      </c>
      <c r="P30" s="88">
        <f t="shared" ref="P30:P44" si="13">O30-N30</f>
        <v>-3419.0170500000004</v>
      </c>
      <c r="Q30" s="96">
        <f t="shared" si="9"/>
        <v>0.28770478124999999</v>
      </c>
      <c r="R30" s="23"/>
      <c r="S30" s="23"/>
    </row>
    <row r="31" spans="1:19" s="24" customFormat="1" ht="24" customHeight="1" x14ac:dyDescent="0.3">
      <c r="A31" s="33" t="s">
        <v>80</v>
      </c>
      <c r="B31" s="27" t="s">
        <v>121</v>
      </c>
      <c r="C31" s="88">
        <f>SUM(C32:C37)</f>
        <v>90100</v>
      </c>
      <c r="D31" s="88">
        <f>SUM(D32:D37)</f>
        <v>17360</v>
      </c>
      <c r="E31" s="88">
        <f>SUM(E32:E37)</f>
        <v>9332.0779199999997</v>
      </c>
      <c r="F31" s="88">
        <f t="shared" si="2"/>
        <v>-8027.9220800000003</v>
      </c>
      <c r="G31" s="96">
        <f t="shared" si="3"/>
        <v>0.53756209216589856</v>
      </c>
      <c r="H31" s="88">
        <f t="shared" si="4"/>
        <v>-80767.922080000004</v>
      </c>
      <c r="I31" s="96">
        <f t="shared" si="5"/>
        <v>0.1035746716981132</v>
      </c>
      <c r="J31" s="87">
        <f>SUM(J32:J37)</f>
        <v>137263.94404</v>
      </c>
      <c r="K31" s="87">
        <f>SUM(K32:K37)</f>
        <v>1343.89085</v>
      </c>
      <c r="L31" s="87">
        <f t="shared" si="6"/>
        <v>-135920.05319000001</v>
      </c>
      <c r="M31" s="98">
        <f t="shared" si="7"/>
        <v>9.7905597817324677E-3</v>
      </c>
      <c r="N31" s="88">
        <f t="shared" si="11"/>
        <v>227363.94404</v>
      </c>
      <c r="O31" s="88">
        <f t="shared" si="12"/>
        <v>10675.968769999999</v>
      </c>
      <c r="P31" s="88">
        <f t="shared" si="13"/>
        <v>-216687.97527</v>
      </c>
      <c r="Q31" s="96">
        <f t="shared" si="9"/>
        <v>4.6955416854141931E-2</v>
      </c>
      <c r="R31" s="23"/>
      <c r="S31" s="23"/>
    </row>
    <row r="32" spans="1:19" s="116" customFormat="1" ht="39" customHeight="1" x14ac:dyDescent="0.35">
      <c r="A32" s="118" t="s">
        <v>117</v>
      </c>
      <c r="B32" s="171" t="s">
        <v>122</v>
      </c>
      <c r="C32" s="111">
        <v>2000</v>
      </c>
      <c r="D32" s="111">
        <v>490</v>
      </c>
      <c r="E32" s="111">
        <v>0</v>
      </c>
      <c r="F32" s="111">
        <f t="shared" si="2"/>
        <v>-490</v>
      </c>
      <c r="G32" s="112">
        <f t="shared" si="3"/>
        <v>0</v>
      </c>
      <c r="H32" s="111">
        <f t="shared" si="4"/>
        <v>-2000</v>
      </c>
      <c r="I32" s="112">
        <f t="shared" si="5"/>
        <v>0</v>
      </c>
      <c r="J32" s="111"/>
      <c r="K32" s="111">
        <v>0</v>
      </c>
      <c r="L32" s="111">
        <f t="shared" si="6"/>
        <v>0</v>
      </c>
      <c r="M32" s="113" t="str">
        <f t="shared" si="7"/>
        <v/>
      </c>
      <c r="N32" s="111">
        <f t="shared" si="11"/>
        <v>2000</v>
      </c>
      <c r="O32" s="111">
        <f t="shared" si="12"/>
        <v>0</v>
      </c>
      <c r="P32" s="111">
        <f t="shared" si="13"/>
        <v>-2000</v>
      </c>
      <c r="Q32" s="112">
        <f t="shared" si="9"/>
        <v>0</v>
      </c>
      <c r="R32" s="115"/>
      <c r="S32" s="115"/>
    </row>
    <row r="33" spans="1:19" s="116" customFormat="1" ht="18" hidden="1" x14ac:dyDescent="0.35">
      <c r="A33" s="118" t="s">
        <v>84</v>
      </c>
      <c r="B33" s="171" t="s">
        <v>218</v>
      </c>
      <c r="C33" s="111"/>
      <c r="D33" s="111"/>
      <c r="E33" s="111"/>
      <c r="F33" s="111">
        <f t="shared" si="2"/>
        <v>0</v>
      </c>
      <c r="G33" s="112" t="str">
        <f t="shared" si="3"/>
        <v/>
      </c>
      <c r="H33" s="111">
        <f t="shared" si="4"/>
        <v>0</v>
      </c>
      <c r="I33" s="112" t="str">
        <f t="shared" si="5"/>
        <v/>
      </c>
      <c r="J33" s="111"/>
      <c r="K33" s="111">
        <v>0</v>
      </c>
      <c r="L33" s="111">
        <f t="shared" si="6"/>
        <v>0</v>
      </c>
      <c r="M33" s="113" t="str">
        <f t="shared" si="7"/>
        <v/>
      </c>
      <c r="N33" s="111">
        <f t="shared" si="11"/>
        <v>0</v>
      </c>
      <c r="O33" s="111">
        <f t="shared" si="12"/>
        <v>0</v>
      </c>
      <c r="P33" s="111">
        <f t="shared" si="13"/>
        <v>0</v>
      </c>
      <c r="Q33" s="112" t="str">
        <f t="shared" si="9"/>
        <v/>
      </c>
      <c r="R33" s="28"/>
      <c r="S33" s="115"/>
    </row>
    <row r="34" spans="1:19" s="116" customFormat="1" ht="36" x14ac:dyDescent="0.35">
      <c r="A34" s="118" t="s">
        <v>85</v>
      </c>
      <c r="B34" s="171" t="s">
        <v>123</v>
      </c>
      <c r="C34" s="111">
        <v>80000</v>
      </c>
      <c r="D34" s="111">
        <v>15000</v>
      </c>
      <c r="E34" s="111">
        <v>8636.392609999999</v>
      </c>
      <c r="F34" s="111">
        <f t="shared" si="2"/>
        <v>-6363.607390000001</v>
      </c>
      <c r="G34" s="112">
        <f t="shared" si="3"/>
        <v>0.57575950733333325</v>
      </c>
      <c r="H34" s="111">
        <f t="shared" si="4"/>
        <v>-71363.607390000005</v>
      </c>
      <c r="I34" s="112">
        <f t="shared" si="5"/>
        <v>0.10795490762499999</v>
      </c>
      <c r="J34" s="111">
        <v>2050.64624</v>
      </c>
      <c r="K34" s="111">
        <v>1343.89085</v>
      </c>
      <c r="L34" s="111">
        <f t="shared" si="6"/>
        <v>-706.75539000000003</v>
      </c>
      <c r="M34" s="113">
        <f t="shared" si="7"/>
        <v>0.65534992032560424</v>
      </c>
      <c r="N34" s="111">
        <f t="shared" si="11"/>
        <v>82050.646240000002</v>
      </c>
      <c r="O34" s="111">
        <f t="shared" si="12"/>
        <v>9980.2834599999987</v>
      </c>
      <c r="P34" s="111">
        <f t="shared" si="13"/>
        <v>-72070.362779999996</v>
      </c>
      <c r="Q34" s="112">
        <f t="shared" si="9"/>
        <v>0.12163564721729848</v>
      </c>
      <c r="R34" s="28"/>
      <c r="S34" s="115"/>
    </row>
    <row r="35" spans="1:19" s="116" customFormat="1" ht="18" hidden="1" x14ac:dyDescent="0.35">
      <c r="A35" s="118" t="s">
        <v>198</v>
      </c>
      <c r="B35" s="171" t="s">
        <v>199</v>
      </c>
      <c r="C35" s="111"/>
      <c r="D35" s="111"/>
      <c r="E35" s="111"/>
      <c r="F35" s="111">
        <f>E35-D35</f>
        <v>0</v>
      </c>
      <c r="G35" s="112" t="str">
        <f>IFERROR(E35/D35,"")</f>
        <v/>
      </c>
      <c r="H35" s="111">
        <f>E35-C35</f>
        <v>0</v>
      </c>
      <c r="I35" s="112" t="str">
        <f>IFERROR(E35/C35,"")</f>
        <v/>
      </c>
      <c r="J35" s="111"/>
      <c r="K35" s="111"/>
      <c r="L35" s="111"/>
      <c r="M35" s="113"/>
      <c r="N35" s="111">
        <f>C35+J35</f>
        <v>0</v>
      </c>
      <c r="O35" s="111">
        <f>E35+K35</f>
        <v>0</v>
      </c>
      <c r="P35" s="111">
        <f>O35-N35</f>
        <v>0</v>
      </c>
      <c r="Q35" s="112" t="str">
        <f>IFERROR(O35/N35,"")</f>
        <v/>
      </c>
      <c r="R35" s="28"/>
      <c r="S35" s="115"/>
    </row>
    <row r="36" spans="1:19" s="116" customFormat="1" ht="36" x14ac:dyDescent="0.35">
      <c r="A36" s="118" t="s">
        <v>83</v>
      </c>
      <c r="B36" s="171" t="s">
        <v>200</v>
      </c>
      <c r="C36" s="111">
        <v>8100</v>
      </c>
      <c r="D36" s="111">
        <v>1870</v>
      </c>
      <c r="E36" s="111">
        <v>695.68531000000007</v>
      </c>
      <c r="F36" s="111">
        <f>E36-D36</f>
        <v>-1174.3146899999999</v>
      </c>
      <c r="G36" s="112">
        <f>IFERROR(E36/D36,"")</f>
        <v>0.37202422994652412</v>
      </c>
      <c r="H36" s="111">
        <f>E36-C36</f>
        <v>-7404.3146900000002</v>
      </c>
      <c r="I36" s="112">
        <f>IFERROR(E36/C36,"")</f>
        <v>8.588707530864198E-2</v>
      </c>
      <c r="J36" s="111"/>
      <c r="K36" s="111"/>
      <c r="L36" s="111"/>
      <c r="M36" s="113"/>
      <c r="N36" s="111">
        <f>C36+J36</f>
        <v>8100</v>
      </c>
      <c r="O36" s="111">
        <f>E36+K36</f>
        <v>695.68531000000007</v>
      </c>
      <c r="P36" s="111">
        <f>O36-N36</f>
        <v>-7404.3146900000002</v>
      </c>
      <c r="Q36" s="112">
        <f>IFERROR(O36/N36,"")</f>
        <v>8.588707530864198E-2</v>
      </c>
      <c r="R36" s="28"/>
      <c r="S36" s="115"/>
    </row>
    <row r="37" spans="1:19" s="24" customFormat="1" ht="54" x14ac:dyDescent="0.35">
      <c r="A37" s="118" t="s">
        <v>147</v>
      </c>
      <c r="B37" s="171" t="s">
        <v>148</v>
      </c>
      <c r="C37" s="111">
        <v>0</v>
      </c>
      <c r="D37" s="111">
        <v>0</v>
      </c>
      <c r="E37" s="111">
        <v>0</v>
      </c>
      <c r="F37" s="111">
        <f t="shared" si="2"/>
        <v>0</v>
      </c>
      <c r="G37" s="111" t="str">
        <f t="shared" si="3"/>
        <v/>
      </c>
      <c r="H37" s="111">
        <f t="shared" si="4"/>
        <v>0</v>
      </c>
      <c r="I37" s="97" t="str">
        <f t="shared" si="5"/>
        <v/>
      </c>
      <c r="J37" s="111">
        <v>135213.2978</v>
      </c>
      <c r="K37" s="111">
        <v>0</v>
      </c>
      <c r="L37" s="111">
        <f t="shared" si="6"/>
        <v>-135213.2978</v>
      </c>
      <c r="M37" s="111">
        <f t="shared" si="7"/>
        <v>0</v>
      </c>
      <c r="N37" s="111">
        <f>C37+J37</f>
        <v>135213.2978</v>
      </c>
      <c r="O37" s="111">
        <f>E37+K37</f>
        <v>0</v>
      </c>
      <c r="P37" s="111">
        <f>O37-N37</f>
        <v>-135213.2978</v>
      </c>
      <c r="Q37" s="111">
        <f t="shared" si="9"/>
        <v>0</v>
      </c>
      <c r="R37" s="28"/>
      <c r="S37" s="23"/>
    </row>
    <row r="38" spans="1:19" s="24" customFormat="1" ht="17.399999999999999" x14ac:dyDescent="0.3">
      <c r="A38" s="33" t="s">
        <v>81</v>
      </c>
      <c r="B38" s="27" t="s">
        <v>124</v>
      </c>
      <c r="C38" s="88">
        <f>SUM(C39:C44)</f>
        <v>37087.671999999999</v>
      </c>
      <c r="D38" s="88">
        <f>SUM(D39:D44)</f>
        <v>10346.412</v>
      </c>
      <c r="E38" s="88">
        <f>SUM(E39:E44)</f>
        <v>4717.5441000000001</v>
      </c>
      <c r="F38" s="88">
        <f t="shared" si="2"/>
        <v>-5628.8679000000002</v>
      </c>
      <c r="G38" s="96">
        <f t="shared" si="3"/>
        <v>0.45595942825396862</v>
      </c>
      <c r="H38" s="88">
        <f t="shared" si="4"/>
        <v>-32370.127899999999</v>
      </c>
      <c r="I38" s="96">
        <f t="shared" si="5"/>
        <v>0.12719979026993122</v>
      </c>
      <c r="J38" s="87">
        <f>J39+J41+J42+J44+J40</f>
        <v>4249.2</v>
      </c>
      <c r="K38" s="87">
        <f>(K39+K41+K42+K44+K40)</f>
        <v>0</v>
      </c>
      <c r="L38" s="87">
        <f t="shared" si="6"/>
        <v>-4249.2</v>
      </c>
      <c r="M38" s="98">
        <f t="shared" si="7"/>
        <v>0</v>
      </c>
      <c r="N38" s="88">
        <f t="shared" si="11"/>
        <v>41336.871999999996</v>
      </c>
      <c r="O38" s="88">
        <f t="shared" si="12"/>
        <v>4717.5441000000001</v>
      </c>
      <c r="P38" s="88">
        <f t="shared" si="13"/>
        <v>-36619.327899999997</v>
      </c>
      <c r="Q38" s="96">
        <f t="shared" si="9"/>
        <v>0.11412436093374459</v>
      </c>
      <c r="R38" s="28"/>
      <c r="S38" s="23"/>
    </row>
    <row r="39" spans="1:19" s="116" customFormat="1" ht="45.75" customHeight="1" x14ac:dyDescent="0.35">
      <c r="A39" s="118" t="s">
        <v>82</v>
      </c>
      <c r="B39" s="171" t="s">
        <v>216</v>
      </c>
      <c r="C39" s="111">
        <v>600</v>
      </c>
      <c r="D39" s="111">
        <v>150</v>
      </c>
      <c r="E39" s="111">
        <v>38.422009999999993</v>
      </c>
      <c r="F39" s="111">
        <f t="shared" si="2"/>
        <v>-111.57799</v>
      </c>
      <c r="G39" s="112">
        <f t="shared" si="3"/>
        <v>0.25614673333333327</v>
      </c>
      <c r="H39" s="111">
        <f t="shared" si="4"/>
        <v>-561.57799</v>
      </c>
      <c r="I39" s="112">
        <f t="shared" si="5"/>
        <v>6.4036683333333316E-2</v>
      </c>
      <c r="J39" s="111"/>
      <c r="K39" s="111"/>
      <c r="L39" s="111">
        <f t="shared" si="6"/>
        <v>0</v>
      </c>
      <c r="M39" s="113" t="str">
        <f t="shared" si="7"/>
        <v/>
      </c>
      <c r="N39" s="111">
        <f t="shared" si="11"/>
        <v>600</v>
      </c>
      <c r="O39" s="111">
        <f t="shared" si="12"/>
        <v>38.422009999999993</v>
      </c>
      <c r="P39" s="111">
        <f t="shared" si="13"/>
        <v>-561.57799</v>
      </c>
      <c r="Q39" s="112">
        <f t="shared" si="9"/>
        <v>6.4036683333333316E-2</v>
      </c>
      <c r="R39" s="28"/>
      <c r="S39" s="115"/>
    </row>
    <row r="40" spans="1:19" s="116" customFormat="1" ht="24.75" customHeight="1" x14ac:dyDescent="0.35">
      <c r="A40" s="118" t="s">
        <v>164</v>
      </c>
      <c r="B40" s="171" t="s">
        <v>165</v>
      </c>
      <c r="C40" s="111">
        <v>21061.7</v>
      </c>
      <c r="D40" s="111">
        <v>6481.1</v>
      </c>
      <c r="E40" s="111">
        <v>4679.1220899999998</v>
      </c>
      <c r="F40" s="111">
        <f t="shared" si="2"/>
        <v>-1801.9779100000005</v>
      </c>
      <c r="G40" s="112">
        <f t="shared" si="3"/>
        <v>0.72196418663498474</v>
      </c>
      <c r="H40" s="111">
        <f t="shared" si="4"/>
        <v>-16382.57791</v>
      </c>
      <c r="I40" s="112">
        <f t="shared" si="5"/>
        <v>0.22216260273387237</v>
      </c>
      <c r="J40" s="111">
        <v>0</v>
      </c>
      <c r="K40" s="111">
        <v>0</v>
      </c>
      <c r="L40" s="111">
        <f t="shared" si="6"/>
        <v>0</v>
      </c>
      <c r="M40" s="113" t="str">
        <f t="shared" si="7"/>
        <v/>
      </c>
      <c r="N40" s="111">
        <f>C40+J40</f>
        <v>21061.7</v>
      </c>
      <c r="O40" s="111">
        <f>E40+K40</f>
        <v>4679.1220899999998</v>
      </c>
      <c r="P40" s="111">
        <f>O40-N40</f>
        <v>-16382.57791</v>
      </c>
      <c r="Q40" s="112">
        <f t="shared" si="9"/>
        <v>0.22216260273387237</v>
      </c>
      <c r="R40" s="28"/>
      <c r="S40" s="115"/>
    </row>
    <row r="41" spans="1:19" s="116" customFormat="1" ht="24.75" customHeight="1" x14ac:dyDescent="0.35">
      <c r="A41" s="118" t="s">
        <v>118</v>
      </c>
      <c r="B41" s="171" t="s">
        <v>125</v>
      </c>
      <c r="C41" s="111"/>
      <c r="D41" s="111"/>
      <c r="E41" s="111"/>
      <c r="F41" s="111">
        <f t="shared" si="2"/>
        <v>0</v>
      </c>
      <c r="G41" s="112" t="str">
        <f t="shared" si="3"/>
        <v/>
      </c>
      <c r="H41" s="111">
        <f t="shared" si="4"/>
        <v>0</v>
      </c>
      <c r="I41" s="112" t="str">
        <f t="shared" si="5"/>
        <v/>
      </c>
      <c r="J41" s="111">
        <v>4249.2</v>
      </c>
      <c r="K41" s="111">
        <v>0</v>
      </c>
      <c r="L41" s="111">
        <f t="shared" si="6"/>
        <v>-4249.2</v>
      </c>
      <c r="M41" s="113">
        <f t="shared" si="7"/>
        <v>0</v>
      </c>
      <c r="N41" s="111">
        <f t="shared" si="11"/>
        <v>4249.2</v>
      </c>
      <c r="O41" s="111">
        <f t="shared" si="12"/>
        <v>0</v>
      </c>
      <c r="P41" s="111">
        <f t="shared" si="13"/>
        <v>-4249.2</v>
      </c>
      <c r="Q41" s="112">
        <f t="shared" si="9"/>
        <v>0</v>
      </c>
      <c r="R41" s="28"/>
      <c r="S41" s="115"/>
    </row>
    <row r="42" spans="1:19" s="116" customFormat="1" ht="27.75" customHeight="1" x14ac:dyDescent="0.35">
      <c r="A42" s="118" t="s">
        <v>119</v>
      </c>
      <c r="B42" s="171" t="s">
        <v>217</v>
      </c>
      <c r="C42" s="111">
        <v>900</v>
      </c>
      <c r="D42" s="111">
        <v>155</v>
      </c>
      <c r="E42" s="111">
        <v>0</v>
      </c>
      <c r="F42" s="111">
        <f t="shared" si="2"/>
        <v>-155</v>
      </c>
      <c r="G42" s="112">
        <f t="shared" si="3"/>
        <v>0</v>
      </c>
      <c r="H42" s="111">
        <f t="shared" si="4"/>
        <v>-900</v>
      </c>
      <c r="I42" s="112">
        <f t="shared" si="5"/>
        <v>0</v>
      </c>
      <c r="J42" s="111">
        <v>0</v>
      </c>
      <c r="K42" s="111">
        <v>0</v>
      </c>
      <c r="L42" s="111">
        <f t="shared" si="6"/>
        <v>0</v>
      </c>
      <c r="M42" s="113" t="str">
        <f t="shared" si="7"/>
        <v/>
      </c>
      <c r="N42" s="111">
        <f t="shared" si="11"/>
        <v>900</v>
      </c>
      <c r="O42" s="111">
        <f t="shared" si="12"/>
        <v>0</v>
      </c>
      <c r="P42" s="111">
        <f t="shared" si="13"/>
        <v>-900</v>
      </c>
      <c r="Q42" s="112">
        <f t="shared" si="9"/>
        <v>0</v>
      </c>
      <c r="R42" s="28"/>
      <c r="S42" s="115"/>
    </row>
    <row r="43" spans="1:19" s="116" customFormat="1" ht="27.75" hidden="1" customHeight="1" x14ac:dyDescent="0.35">
      <c r="A43" s="118" t="s">
        <v>201</v>
      </c>
      <c r="B43" s="171" t="s">
        <v>202</v>
      </c>
      <c r="C43" s="111"/>
      <c r="D43" s="111"/>
      <c r="E43" s="111"/>
      <c r="F43" s="111">
        <f>E43-D43</f>
        <v>0</v>
      </c>
      <c r="G43" s="112" t="str">
        <f>IFERROR(E43/D43,"")</f>
        <v/>
      </c>
      <c r="H43" s="111">
        <f>E43-C43</f>
        <v>0</v>
      </c>
      <c r="I43" s="112" t="str">
        <f>IFERROR(E43/C43,"")</f>
        <v/>
      </c>
      <c r="J43" s="111"/>
      <c r="K43" s="111"/>
      <c r="L43" s="111"/>
      <c r="M43" s="113"/>
      <c r="N43" s="111">
        <f>C43+J43</f>
        <v>0</v>
      </c>
      <c r="O43" s="111">
        <f>E43+K43</f>
        <v>0</v>
      </c>
      <c r="P43" s="111">
        <f>O43-N43</f>
        <v>0</v>
      </c>
      <c r="Q43" s="112" t="str">
        <f>IFERROR(O43/N43,"")</f>
        <v/>
      </c>
      <c r="R43" s="28"/>
      <c r="S43" s="115"/>
    </row>
    <row r="44" spans="1:19" s="116" customFormat="1" ht="26.25" customHeight="1" x14ac:dyDescent="0.35">
      <c r="A44" s="118" t="s">
        <v>120</v>
      </c>
      <c r="B44" s="171" t="s">
        <v>44</v>
      </c>
      <c r="C44" s="111">
        <v>14525.972</v>
      </c>
      <c r="D44" s="111">
        <v>3560.3119999999999</v>
      </c>
      <c r="E44" s="111">
        <v>0</v>
      </c>
      <c r="F44" s="111">
        <f t="shared" si="2"/>
        <v>-3560.3119999999999</v>
      </c>
      <c r="G44" s="112">
        <f t="shared" si="3"/>
        <v>0</v>
      </c>
      <c r="H44" s="111">
        <f t="shared" si="4"/>
        <v>-14525.972</v>
      </c>
      <c r="I44" s="112">
        <f t="shared" si="5"/>
        <v>0</v>
      </c>
      <c r="J44" s="111">
        <v>0</v>
      </c>
      <c r="K44" s="111">
        <v>0</v>
      </c>
      <c r="L44" s="111">
        <f t="shared" si="6"/>
        <v>0</v>
      </c>
      <c r="M44" s="113" t="str">
        <f t="shared" si="7"/>
        <v/>
      </c>
      <c r="N44" s="111">
        <f t="shared" si="11"/>
        <v>14525.972</v>
      </c>
      <c r="O44" s="111">
        <f t="shared" si="12"/>
        <v>0</v>
      </c>
      <c r="P44" s="111">
        <f t="shared" si="13"/>
        <v>-14525.972</v>
      </c>
      <c r="Q44" s="112">
        <f t="shared" si="9"/>
        <v>0</v>
      </c>
      <c r="R44" s="28"/>
      <c r="S44" s="115"/>
    </row>
    <row r="45" spans="1:19" s="64" customFormat="1" ht="42.75" customHeight="1" x14ac:dyDescent="0.3">
      <c r="A45" s="82" t="s">
        <v>23</v>
      </c>
      <c r="B45" s="83" t="s">
        <v>90</v>
      </c>
      <c r="C45" s="91">
        <f>C6+C10+C11+C12+C28+C29+C30+C31+C38</f>
        <v>1285075.7849999999</v>
      </c>
      <c r="D45" s="91">
        <f>D6+D10+D11+D12+D28+D29+D30+D31+D38</f>
        <v>339462.83500000002</v>
      </c>
      <c r="E45" s="91">
        <f>E6+E10+E11+E12+E28+E29+E30+E31+E38</f>
        <v>269429.33716</v>
      </c>
      <c r="F45" s="91">
        <f t="shared" si="2"/>
        <v>-70033.497840000025</v>
      </c>
      <c r="G45" s="99">
        <f t="shared" ref="G45:G58" si="14">IFERROR(E45/D45,"")</f>
        <v>0.79369318046259751</v>
      </c>
      <c r="H45" s="91">
        <f t="shared" si="4"/>
        <v>-1015646.4478399999</v>
      </c>
      <c r="I45" s="99">
        <f t="shared" ref="I45:I55" si="15">IFERROR(E45/C45,"")</f>
        <v>0.20966027086099051</v>
      </c>
      <c r="J45" s="91">
        <f>J6+J10+J11+J12+J28+J29+J30+J31+J38</f>
        <v>514263.12760000007</v>
      </c>
      <c r="K45" s="91">
        <f>K6+K10+K11+K12+K28+K29+K30+K31+K38</f>
        <v>56117.019470000007</v>
      </c>
      <c r="L45" s="91">
        <f t="shared" ref="L45:L61" si="16">K45-J45</f>
        <v>-458146.10813000007</v>
      </c>
      <c r="M45" s="99">
        <f>IFERROR(K45/J45,"")</f>
        <v>0.10912121919354967</v>
      </c>
      <c r="N45" s="91">
        <f>C45+J45</f>
        <v>1799338.9125999999</v>
      </c>
      <c r="O45" s="91">
        <f>E45+K45</f>
        <v>325546.35662999999</v>
      </c>
      <c r="P45" s="91">
        <f t="shared" si="8"/>
        <v>-1473792.5559699999</v>
      </c>
      <c r="Q45" s="99">
        <f>IFERROR(O45/N45,"")</f>
        <v>0.18092553567887532</v>
      </c>
      <c r="R45" s="62"/>
      <c r="S45" s="63"/>
    </row>
    <row r="46" spans="1:19" s="121" customFormat="1" ht="57.75" customHeight="1" x14ac:dyDescent="0.35">
      <c r="A46" s="109" t="s">
        <v>142</v>
      </c>
      <c r="B46" s="171" t="s">
        <v>143</v>
      </c>
      <c r="C46" s="111">
        <v>40290</v>
      </c>
      <c r="D46" s="111">
        <v>37990</v>
      </c>
      <c r="E46" s="111">
        <v>35960</v>
      </c>
      <c r="F46" s="111">
        <f t="shared" si="2"/>
        <v>-2030</v>
      </c>
      <c r="G46" s="112">
        <f t="shared" si="14"/>
        <v>0.94656488549618323</v>
      </c>
      <c r="H46" s="111">
        <f t="shared" si="4"/>
        <v>-4330</v>
      </c>
      <c r="I46" s="112">
        <f t="shared" si="15"/>
        <v>0.89252916356415979</v>
      </c>
      <c r="J46" s="111">
        <v>15352</v>
      </c>
      <c r="K46" s="111">
        <v>1650</v>
      </c>
      <c r="L46" s="111">
        <f t="shared" si="16"/>
        <v>-13702</v>
      </c>
      <c r="M46" s="113">
        <f t="shared" ref="M46:M61" si="17">IFERROR(K46/J46,"")</f>
        <v>0.10747785304846275</v>
      </c>
      <c r="N46" s="111">
        <f>C46+J46</f>
        <v>55642</v>
      </c>
      <c r="O46" s="111">
        <f>E46+K46</f>
        <v>37610</v>
      </c>
      <c r="P46" s="111">
        <f t="shared" si="8"/>
        <v>-18032</v>
      </c>
      <c r="Q46" s="113">
        <f t="shared" ref="Q46:Q61" si="18">IFERROR(O46/N46,"")</f>
        <v>0.67592825563423309</v>
      </c>
      <c r="R46" s="119"/>
      <c r="S46" s="120"/>
    </row>
    <row r="47" spans="1:19" s="62" customFormat="1" ht="17.399999999999999" x14ac:dyDescent="0.3">
      <c r="A47" s="82" t="s">
        <v>24</v>
      </c>
      <c r="B47" s="83" t="s">
        <v>161</v>
      </c>
      <c r="C47" s="91">
        <f>C45+C46</f>
        <v>1325365.7849999999</v>
      </c>
      <c r="D47" s="91">
        <f>D45+D46</f>
        <v>377452.83500000002</v>
      </c>
      <c r="E47" s="91">
        <f>E45+E46</f>
        <v>305389.33716</v>
      </c>
      <c r="F47" s="91">
        <f t="shared" si="2"/>
        <v>-72063.497840000025</v>
      </c>
      <c r="G47" s="99">
        <f t="shared" si="14"/>
        <v>0.80907946329241365</v>
      </c>
      <c r="H47" s="91">
        <f t="shared" si="4"/>
        <v>-1019976.4478399999</v>
      </c>
      <c r="I47" s="99">
        <f t="shared" si="15"/>
        <v>0.23041890821106417</v>
      </c>
      <c r="J47" s="91">
        <f>J45+J46</f>
        <v>529615.12760000001</v>
      </c>
      <c r="K47" s="91">
        <f>K45+K46</f>
        <v>57767.019470000007</v>
      </c>
      <c r="L47" s="91">
        <f t="shared" si="16"/>
        <v>-471848.10813000001</v>
      </c>
      <c r="M47" s="99">
        <f t="shared" si="17"/>
        <v>0.10907358279544734</v>
      </c>
      <c r="N47" s="91">
        <f>C47+J47</f>
        <v>1854980.9125999999</v>
      </c>
      <c r="O47" s="91">
        <f>E47+K47</f>
        <v>363156.35662999999</v>
      </c>
      <c r="P47" s="91">
        <f t="shared" si="8"/>
        <v>-1491824.5559699999</v>
      </c>
      <c r="Q47" s="99">
        <f t="shared" si="18"/>
        <v>0.19577363527745875</v>
      </c>
    </row>
    <row r="48" spans="1:19" s="115" customFormat="1" ht="18" x14ac:dyDescent="0.35">
      <c r="A48" s="109" t="s">
        <v>86</v>
      </c>
      <c r="B48" s="171" t="s">
        <v>130</v>
      </c>
      <c r="C48" s="111">
        <v>544.17399999999998</v>
      </c>
      <c r="D48" s="111">
        <v>544.17399999999998</v>
      </c>
      <c r="E48" s="111">
        <v>544.17399999999998</v>
      </c>
      <c r="F48" s="111">
        <f t="shared" si="2"/>
        <v>0</v>
      </c>
      <c r="G48" s="112">
        <f t="shared" si="14"/>
        <v>1</v>
      </c>
      <c r="H48" s="111">
        <f t="shared" si="4"/>
        <v>0</v>
      </c>
      <c r="I48" s="112">
        <f t="shared" si="15"/>
        <v>1</v>
      </c>
      <c r="J48" s="110">
        <v>0</v>
      </c>
      <c r="K48" s="110">
        <v>0</v>
      </c>
      <c r="L48" s="111">
        <f t="shared" si="16"/>
        <v>0</v>
      </c>
      <c r="M48" s="113" t="str">
        <f t="shared" si="17"/>
        <v/>
      </c>
      <c r="N48" s="111">
        <f>C48+J48</f>
        <v>544.17399999999998</v>
      </c>
      <c r="O48" s="111">
        <f>E48+K48</f>
        <v>544.17399999999998</v>
      </c>
      <c r="P48" s="111">
        <f t="shared" si="8"/>
        <v>0</v>
      </c>
      <c r="Q48" s="113">
        <f t="shared" si="18"/>
        <v>1</v>
      </c>
    </row>
    <row r="49" spans="1:19" s="115" customFormat="1" ht="54" x14ac:dyDescent="0.35">
      <c r="A49" s="109" t="s">
        <v>126</v>
      </c>
      <c r="B49" s="171" t="s">
        <v>131</v>
      </c>
      <c r="C49" s="111">
        <v>7895.8</v>
      </c>
      <c r="D49" s="111">
        <v>2465.3000000000002</v>
      </c>
      <c r="E49" s="111">
        <v>2465.3000000000002</v>
      </c>
      <c r="F49" s="111">
        <f t="shared" si="2"/>
        <v>0</v>
      </c>
      <c r="G49" s="112">
        <f t="shared" si="14"/>
        <v>1</v>
      </c>
      <c r="H49" s="111">
        <f t="shared" si="4"/>
        <v>-5430.5</v>
      </c>
      <c r="I49" s="112">
        <f t="shared" si="15"/>
        <v>0.3122292864560906</v>
      </c>
      <c r="J49" s="110">
        <v>0</v>
      </c>
      <c r="K49" s="110">
        <v>0</v>
      </c>
      <c r="L49" s="111">
        <f t="shared" si="16"/>
        <v>0</v>
      </c>
      <c r="M49" s="113" t="str">
        <f t="shared" si="17"/>
        <v/>
      </c>
      <c r="N49" s="111">
        <f t="shared" ref="N49:N55" si="19">C49+J49</f>
        <v>7895.8</v>
      </c>
      <c r="O49" s="111">
        <f t="shared" ref="O49:O55" si="20">E49+K49</f>
        <v>2465.3000000000002</v>
      </c>
      <c r="P49" s="111">
        <f t="shared" ref="P49:P55" si="21">O49-N49</f>
        <v>-5430.5</v>
      </c>
      <c r="Q49" s="113">
        <f t="shared" si="18"/>
        <v>0.3122292864560906</v>
      </c>
    </row>
    <row r="50" spans="1:19" s="52" customFormat="1" ht="59.25" customHeight="1" x14ac:dyDescent="0.35">
      <c r="A50" s="109" t="s">
        <v>127</v>
      </c>
      <c r="B50" s="171" t="s">
        <v>132</v>
      </c>
      <c r="C50" s="111">
        <v>44176.800000000003</v>
      </c>
      <c r="D50" s="111">
        <v>12218.1</v>
      </c>
      <c r="E50" s="111">
        <v>12218.1</v>
      </c>
      <c r="F50" s="111">
        <f t="shared" si="2"/>
        <v>0</v>
      </c>
      <c r="G50" s="112">
        <f t="shared" si="14"/>
        <v>1</v>
      </c>
      <c r="H50" s="111">
        <f t="shared" si="4"/>
        <v>-31958.700000000004</v>
      </c>
      <c r="I50" s="112">
        <f t="shared" si="15"/>
        <v>0.27657277122833701</v>
      </c>
      <c r="J50" s="110">
        <v>0</v>
      </c>
      <c r="K50" s="110">
        <v>0</v>
      </c>
      <c r="L50" s="111">
        <f t="shared" si="16"/>
        <v>0</v>
      </c>
      <c r="M50" s="113" t="str">
        <f t="shared" si="17"/>
        <v/>
      </c>
      <c r="N50" s="111">
        <f t="shared" si="19"/>
        <v>44176.800000000003</v>
      </c>
      <c r="O50" s="111">
        <f t="shared" si="20"/>
        <v>12218.1</v>
      </c>
      <c r="P50" s="111">
        <f t="shared" si="21"/>
        <v>-31958.700000000004</v>
      </c>
      <c r="Q50" s="113">
        <f t="shared" si="18"/>
        <v>0.27657277122833701</v>
      </c>
    </row>
    <row r="51" spans="1:19" s="52" customFormat="1" ht="56.25" hidden="1" customHeight="1" x14ac:dyDescent="0.35">
      <c r="A51" s="109" t="s">
        <v>128</v>
      </c>
      <c r="B51" s="171" t="s">
        <v>133</v>
      </c>
      <c r="C51" s="111"/>
      <c r="D51" s="111"/>
      <c r="E51" s="111"/>
      <c r="F51" s="111">
        <f t="shared" si="2"/>
        <v>0</v>
      </c>
      <c r="G51" s="112" t="str">
        <f t="shared" si="14"/>
        <v/>
      </c>
      <c r="H51" s="111">
        <f t="shared" si="4"/>
        <v>0</v>
      </c>
      <c r="I51" s="112" t="str">
        <f t="shared" si="15"/>
        <v/>
      </c>
      <c r="J51" s="110">
        <v>0</v>
      </c>
      <c r="K51" s="110">
        <v>0</v>
      </c>
      <c r="L51" s="111">
        <f t="shared" si="16"/>
        <v>0</v>
      </c>
      <c r="M51" s="113" t="str">
        <f t="shared" si="17"/>
        <v/>
      </c>
      <c r="N51" s="111">
        <f t="shared" si="19"/>
        <v>0</v>
      </c>
      <c r="O51" s="111">
        <f t="shared" si="20"/>
        <v>0</v>
      </c>
      <c r="P51" s="111">
        <f t="shared" si="21"/>
        <v>0</v>
      </c>
      <c r="Q51" s="113" t="str">
        <f t="shared" si="18"/>
        <v/>
      </c>
    </row>
    <row r="52" spans="1:19" s="52" customFormat="1" ht="69" hidden="1" customHeight="1" x14ac:dyDescent="0.35">
      <c r="A52" s="109" t="s">
        <v>169</v>
      </c>
      <c r="B52" s="171" t="s">
        <v>171</v>
      </c>
      <c r="C52" s="111"/>
      <c r="D52" s="111"/>
      <c r="E52" s="111"/>
      <c r="F52" s="111">
        <f t="shared" si="2"/>
        <v>0</v>
      </c>
      <c r="G52" s="112" t="str">
        <f t="shared" si="14"/>
        <v/>
      </c>
      <c r="H52" s="111">
        <f t="shared" si="4"/>
        <v>0</v>
      </c>
      <c r="I52" s="112" t="str">
        <f t="shared" si="15"/>
        <v/>
      </c>
      <c r="J52" s="110">
        <v>0</v>
      </c>
      <c r="K52" s="110">
        <v>0</v>
      </c>
      <c r="L52" s="111">
        <f>K52-J52</f>
        <v>0</v>
      </c>
      <c r="M52" s="113" t="str">
        <f>IFERROR(K52/J52,"")</f>
        <v/>
      </c>
      <c r="N52" s="111">
        <f t="shared" si="19"/>
        <v>0</v>
      </c>
      <c r="O52" s="111">
        <f t="shared" si="20"/>
        <v>0</v>
      </c>
      <c r="P52" s="111">
        <f t="shared" si="21"/>
        <v>0</v>
      </c>
      <c r="Q52" s="113" t="str">
        <f>IFERROR(O52/N52,"")</f>
        <v/>
      </c>
    </row>
    <row r="53" spans="1:19" s="52" customFormat="1" ht="56.25" hidden="1" customHeight="1" x14ac:dyDescent="0.35">
      <c r="A53" s="109" t="s">
        <v>170</v>
      </c>
      <c r="B53" s="171" t="s">
        <v>172</v>
      </c>
      <c r="C53" s="111"/>
      <c r="D53" s="111"/>
      <c r="E53" s="111"/>
      <c r="F53" s="111">
        <f t="shared" si="2"/>
        <v>0</v>
      </c>
      <c r="G53" s="112" t="str">
        <f t="shared" si="14"/>
        <v/>
      </c>
      <c r="H53" s="111">
        <f t="shared" si="4"/>
        <v>0</v>
      </c>
      <c r="I53" s="112" t="str">
        <f t="shared" si="15"/>
        <v/>
      </c>
      <c r="J53" s="110">
        <v>0</v>
      </c>
      <c r="K53" s="110">
        <v>0</v>
      </c>
      <c r="L53" s="111">
        <f>K53-J53</f>
        <v>0</v>
      </c>
      <c r="M53" s="113" t="str">
        <f>IFERROR(K53/J53,"")</f>
        <v/>
      </c>
      <c r="N53" s="111">
        <f t="shared" si="19"/>
        <v>0</v>
      </c>
      <c r="O53" s="111">
        <f t="shared" si="20"/>
        <v>0</v>
      </c>
      <c r="P53" s="111">
        <f t="shared" si="21"/>
        <v>0</v>
      </c>
      <c r="Q53" s="113" t="str">
        <f>IFERROR(O53/N53,"")</f>
        <v/>
      </c>
    </row>
    <row r="54" spans="1:19" s="137" customFormat="1" ht="54" x14ac:dyDescent="0.35">
      <c r="A54" s="109" t="s">
        <v>129</v>
      </c>
      <c r="B54" s="171" t="s">
        <v>134</v>
      </c>
      <c r="C54" s="111">
        <v>364.14800000000002</v>
      </c>
      <c r="D54" s="111">
        <v>180.90800000000002</v>
      </c>
      <c r="E54" s="111">
        <v>56.4</v>
      </c>
      <c r="F54" s="111">
        <f t="shared" si="2"/>
        <v>-124.50800000000001</v>
      </c>
      <c r="G54" s="112">
        <f t="shared" si="14"/>
        <v>0.31176067393371215</v>
      </c>
      <c r="H54" s="111">
        <f t="shared" si="4"/>
        <v>-307.74800000000005</v>
      </c>
      <c r="I54" s="112">
        <f t="shared" si="15"/>
        <v>0.15488208091215658</v>
      </c>
      <c r="J54" s="110"/>
      <c r="K54" s="110"/>
      <c r="L54" s="111">
        <f t="shared" si="16"/>
        <v>0</v>
      </c>
      <c r="M54" s="113" t="str">
        <f t="shared" si="17"/>
        <v/>
      </c>
      <c r="N54" s="111">
        <f t="shared" si="19"/>
        <v>364.14800000000002</v>
      </c>
      <c r="O54" s="111">
        <f t="shared" si="20"/>
        <v>56.4</v>
      </c>
      <c r="P54" s="111">
        <f t="shared" si="21"/>
        <v>-307.74800000000005</v>
      </c>
      <c r="Q54" s="113">
        <f t="shared" si="18"/>
        <v>0.15488208091215658</v>
      </c>
    </row>
    <row r="55" spans="1:19" s="61" customFormat="1" ht="17.399999999999999" x14ac:dyDescent="0.3">
      <c r="A55" s="82" t="s">
        <v>91</v>
      </c>
      <c r="B55" s="83" t="s">
        <v>89</v>
      </c>
      <c r="C55" s="91">
        <f>C47+SUM(C48:C54)</f>
        <v>1378346.7069999999</v>
      </c>
      <c r="D55" s="91">
        <f>D47+SUM(D48:D54)</f>
        <v>392861.31700000004</v>
      </c>
      <c r="E55" s="91">
        <f>E47+SUM(E48:E54)</f>
        <v>320673.31115999998</v>
      </c>
      <c r="F55" s="91">
        <f t="shared" si="2"/>
        <v>-72188.005840000056</v>
      </c>
      <c r="G55" s="99">
        <f t="shared" si="14"/>
        <v>0.81625066476066399</v>
      </c>
      <c r="H55" s="91">
        <f t="shared" si="4"/>
        <v>-1057673.3958399999</v>
      </c>
      <c r="I55" s="99">
        <f t="shared" si="15"/>
        <v>0.23265068906933586</v>
      </c>
      <c r="J55" s="91">
        <f>J47+SUM(J48:J54)</f>
        <v>529615.12760000001</v>
      </c>
      <c r="K55" s="91">
        <f>K47+SUM(K48:K54)</f>
        <v>57767.019470000007</v>
      </c>
      <c r="L55" s="91">
        <f>L47+SUM(L48:L54)</f>
        <v>-471848.10813000001</v>
      </c>
      <c r="M55" s="99">
        <f t="shared" si="17"/>
        <v>0.10907358279544734</v>
      </c>
      <c r="N55" s="91">
        <f t="shared" si="19"/>
        <v>1907961.8345999999</v>
      </c>
      <c r="O55" s="91">
        <f t="shared" si="20"/>
        <v>378440.33062999998</v>
      </c>
      <c r="P55" s="91">
        <f t="shared" si="21"/>
        <v>-1529521.50397</v>
      </c>
      <c r="Q55" s="99">
        <f t="shared" si="18"/>
        <v>0.19834795632027891</v>
      </c>
      <c r="R55" s="65"/>
      <c r="S55" s="65"/>
    </row>
    <row r="56" spans="1:19" ht="18" x14ac:dyDescent="0.35">
      <c r="A56" s="34"/>
      <c r="B56" s="172" t="s">
        <v>0</v>
      </c>
      <c r="C56" s="208">
        <f>C57+C58</f>
        <v>0</v>
      </c>
      <c r="D56" s="208">
        <f>D57+D58</f>
        <v>0</v>
      </c>
      <c r="E56" s="208">
        <f>E57+E58</f>
        <v>-7.2080000000000002</v>
      </c>
      <c r="F56" s="94">
        <f t="shared" ref="F56:F61" si="22">E56-D56</f>
        <v>-7.2080000000000002</v>
      </c>
      <c r="G56" s="96" t="str">
        <f t="shared" si="14"/>
        <v/>
      </c>
      <c r="H56" s="94">
        <f t="shared" ref="H56:H61" si="23">E56-C56</f>
        <v>-7.2080000000000002</v>
      </c>
      <c r="I56" s="98" t="str">
        <f t="shared" ref="I56:I61" si="24">IFERROR(E56/C56,"")</f>
        <v/>
      </c>
      <c r="J56" s="208">
        <f>J57+J58</f>
        <v>414.55999999999995</v>
      </c>
      <c r="K56" s="208">
        <f>K57+K58</f>
        <v>-624.27431000000001</v>
      </c>
      <c r="L56" s="94">
        <f t="shared" si="16"/>
        <v>-1038.83431</v>
      </c>
      <c r="M56" s="101">
        <f t="shared" si="17"/>
        <v>-1.5058720329988424</v>
      </c>
      <c r="N56" s="94">
        <f t="shared" ref="N56:N61" si="25">C56+J56</f>
        <v>414.55999999999995</v>
      </c>
      <c r="O56" s="94">
        <f t="shared" ref="O56:O61" si="26">E56+K56</f>
        <v>-631.48230999999998</v>
      </c>
      <c r="P56" s="94">
        <f t="shared" ref="P56:P61" si="27">O56-N56</f>
        <v>-1046.0423099999998</v>
      </c>
      <c r="Q56" s="98">
        <f t="shared" si="18"/>
        <v>-1.5232591422230801</v>
      </c>
      <c r="R56" s="2"/>
      <c r="S56" s="2"/>
    </row>
    <row r="57" spans="1:19" ht="18" x14ac:dyDescent="0.35">
      <c r="A57" s="133">
        <v>4110</v>
      </c>
      <c r="B57" s="173" t="s">
        <v>191</v>
      </c>
      <c r="C57" s="209">
        <v>0</v>
      </c>
      <c r="D57" s="209">
        <v>0</v>
      </c>
      <c r="E57" s="209"/>
      <c r="F57" s="108">
        <f t="shared" si="22"/>
        <v>0</v>
      </c>
      <c r="G57" s="97" t="str">
        <f t="shared" si="14"/>
        <v/>
      </c>
      <c r="H57" s="108">
        <f t="shared" si="23"/>
        <v>0</v>
      </c>
      <c r="I57" s="101" t="str">
        <f t="shared" si="24"/>
        <v/>
      </c>
      <c r="J57" s="209">
        <v>1914.56</v>
      </c>
      <c r="K57" s="209">
        <v>0</v>
      </c>
      <c r="L57" s="95">
        <f t="shared" si="16"/>
        <v>-1914.56</v>
      </c>
      <c r="M57" s="101">
        <f t="shared" si="17"/>
        <v>0</v>
      </c>
      <c r="N57" s="108">
        <f t="shared" si="25"/>
        <v>1914.56</v>
      </c>
      <c r="O57" s="108">
        <f t="shared" si="26"/>
        <v>0</v>
      </c>
      <c r="P57" s="108">
        <f t="shared" si="27"/>
        <v>-1914.56</v>
      </c>
      <c r="Q57" s="101">
        <f t="shared" si="18"/>
        <v>0</v>
      </c>
      <c r="R57" s="2"/>
      <c r="S57" s="2"/>
    </row>
    <row r="58" spans="1:19" ht="21" customHeight="1" x14ac:dyDescent="0.35">
      <c r="A58" s="133">
        <v>4120</v>
      </c>
      <c r="B58" s="173" t="s">
        <v>192</v>
      </c>
      <c r="C58" s="209">
        <v>0</v>
      </c>
      <c r="D58" s="209">
        <v>0</v>
      </c>
      <c r="E58" s="209">
        <v>-7.2080000000000002</v>
      </c>
      <c r="F58" s="108">
        <f>E58-D58</f>
        <v>-7.2080000000000002</v>
      </c>
      <c r="G58" s="97" t="str">
        <f t="shared" si="14"/>
        <v/>
      </c>
      <c r="H58" s="108">
        <f>E58-C58</f>
        <v>-7.2080000000000002</v>
      </c>
      <c r="I58" s="101" t="str">
        <f t="shared" si="24"/>
        <v/>
      </c>
      <c r="J58" s="209">
        <v>-1500</v>
      </c>
      <c r="K58" s="209">
        <v>-624.27431000000001</v>
      </c>
      <c r="L58" s="108">
        <f t="shared" si="16"/>
        <v>875.72568999999999</v>
      </c>
      <c r="M58" s="101">
        <f t="shared" si="17"/>
        <v>0.41618287333333337</v>
      </c>
      <c r="N58" s="108">
        <f>C58+J58</f>
        <v>-1500</v>
      </c>
      <c r="O58" s="108">
        <f>E58+K58</f>
        <v>-631.48230999999998</v>
      </c>
      <c r="P58" s="108">
        <f t="shared" si="27"/>
        <v>868.51769000000002</v>
      </c>
      <c r="Q58" s="101">
        <f t="shared" si="18"/>
        <v>0.42098820666666664</v>
      </c>
      <c r="R58" s="2"/>
      <c r="S58" s="2"/>
    </row>
    <row r="59" spans="1:19" ht="72" hidden="1" x14ac:dyDescent="0.35">
      <c r="A59" s="35">
        <v>8880</v>
      </c>
      <c r="B59" s="174" t="s">
        <v>135</v>
      </c>
      <c r="C59" s="209">
        <v>0</v>
      </c>
      <c r="D59" s="209">
        <v>0</v>
      </c>
      <c r="E59" s="209">
        <v>0</v>
      </c>
      <c r="F59" s="108">
        <f t="shared" si="22"/>
        <v>0</v>
      </c>
      <c r="G59" s="93"/>
      <c r="H59" s="108">
        <f t="shared" si="23"/>
        <v>0</v>
      </c>
      <c r="I59" s="99" t="str">
        <f t="shared" si="24"/>
        <v/>
      </c>
      <c r="J59" s="209">
        <v>0</v>
      </c>
      <c r="K59" s="209">
        <v>0</v>
      </c>
      <c r="L59" s="108">
        <f t="shared" si="16"/>
        <v>0</v>
      </c>
      <c r="M59" s="99" t="str">
        <f t="shared" si="17"/>
        <v/>
      </c>
      <c r="N59" s="108">
        <f t="shared" si="25"/>
        <v>0</v>
      </c>
      <c r="O59" s="108">
        <f t="shared" si="26"/>
        <v>0</v>
      </c>
      <c r="P59" s="108">
        <f t="shared" si="27"/>
        <v>0</v>
      </c>
      <c r="Q59" s="99" t="str">
        <f t="shared" si="18"/>
        <v/>
      </c>
      <c r="R59" s="2"/>
      <c r="S59" s="2"/>
    </row>
    <row r="60" spans="1:19" ht="36" hidden="1" x14ac:dyDescent="0.35">
      <c r="A60" s="35">
        <v>8860</v>
      </c>
      <c r="B60" s="174" t="s">
        <v>145</v>
      </c>
      <c r="C60" s="209">
        <v>0</v>
      </c>
      <c r="D60" s="209">
        <v>0</v>
      </c>
      <c r="E60" s="209">
        <v>0</v>
      </c>
      <c r="F60" s="108"/>
      <c r="G60" s="93"/>
      <c r="H60" s="108"/>
      <c r="I60" s="99" t="str">
        <f t="shared" si="24"/>
        <v/>
      </c>
      <c r="J60" s="209">
        <v>0</v>
      </c>
      <c r="K60" s="209">
        <v>0</v>
      </c>
      <c r="L60" s="108">
        <f t="shared" si="16"/>
        <v>0</v>
      </c>
      <c r="M60" s="99" t="str">
        <f t="shared" si="17"/>
        <v/>
      </c>
      <c r="N60" s="108"/>
      <c r="O60" s="108"/>
      <c r="P60" s="108"/>
      <c r="Q60" s="99" t="str">
        <f t="shared" si="18"/>
        <v/>
      </c>
      <c r="R60" s="2"/>
      <c r="S60" s="2"/>
    </row>
    <row r="61" spans="1:19" s="61" customFormat="1" ht="17.399999999999999" x14ac:dyDescent="0.3">
      <c r="A61" s="82"/>
      <c r="B61" s="83" t="s">
        <v>1</v>
      </c>
      <c r="C61" s="91">
        <f>C55+C56</f>
        <v>1378346.7069999999</v>
      </c>
      <c r="D61" s="91">
        <f>D55+D56</f>
        <v>392861.31700000004</v>
      </c>
      <c r="E61" s="91">
        <f>E55+E56</f>
        <v>320666.10316</v>
      </c>
      <c r="F61" s="91">
        <f t="shared" si="22"/>
        <v>-72195.21384000004</v>
      </c>
      <c r="G61" s="99">
        <f>IFERROR(E61/D61,"")</f>
        <v>0.81623231731924362</v>
      </c>
      <c r="H61" s="91">
        <f t="shared" si="23"/>
        <v>-1057680.60384</v>
      </c>
      <c r="I61" s="99">
        <f t="shared" si="24"/>
        <v>0.23264545961584396</v>
      </c>
      <c r="J61" s="91">
        <f>J55+J56</f>
        <v>530029.68760000006</v>
      </c>
      <c r="K61" s="91">
        <f>K55+K56</f>
        <v>57142.745160000006</v>
      </c>
      <c r="L61" s="91">
        <f t="shared" si="16"/>
        <v>-472886.94244000007</v>
      </c>
      <c r="M61" s="99">
        <f t="shared" si="17"/>
        <v>0.10781046137008873</v>
      </c>
      <c r="N61" s="91">
        <f t="shared" si="25"/>
        <v>1908376.3946</v>
      </c>
      <c r="O61" s="91">
        <f t="shared" si="26"/>
        <v>377808.84831999999</v>
      </c>
      <c r="P61" s="91">
        <f t="shared" si="27"/>
        <v>-1530567.5462799999</v>
      </c>
      <c r="Q61" s="99">
        <f t="shared" si="18"/>
        <v>0.1979739685468021</v>
      </c>
    </row>
    <row r="62" spans="1:19" x14ac:dyDescent="0.3">
      <c r="A62" s="50"/>
      <c r="B62" s="51"/>
      <c r="C62" s="185"/>
      <c r="D62" s="185"/>
      <c r="E62" s="185"/>
      <c r="F62" s="36"/>
      <c r="G62" s="36"/>
      <c r="H62" s="37"/>
      <c r="I62" s="67"/>
      <c r="J62" s="165"/>
      <c r="K62" s="166"/>
      <c r="M62" s="114"/>
    </row>
    <row r="63" spans="1:19" x14ac:dyDescent="0.3">
      <c r="A63" s="53"/>
      <c r="B63" s="29"/>
      <c r="C63" s="184"/>
      <c r="D63" s="184"/>
      <c r="E63" s="184"/>
      <c r="F63" s="37"/>
      <c r="G63" s="37"/>
      <c r="H63" s="37"/>
      <c r="I63" s="67"/>
      <c r="J63" s="166"/>
      <c r="K63" s="165" t="s">
        <v>21</v>
      </c>
      <c r="M63" s="114"/>
    </row>
    <row r="64" spans="1:19" x14ac:dyDescent="0.3">
      <c r="A64" s="54"/>
      <c r="B64" s="55"/>
      <c r="C64" s="154"/>
      <c r="D64" s="154"/>
      <c r="E64" s="154"/>
      <c r="F64" s="53"/>
      <c r="G64" s="53"/>
      <c r="H64" s="56"/>
      <c r="I64" s="66"/>
      <c r="J64" s="145"/>
      <c r="K64" s="148"/>
      <c r="M64" s="114"/>
    </row>
    <row r="65" spans="1:13" x14ac:dyDescent="0.3">
      <c r="A65" s="54"/>
      <c r="B65" s="55"/>
      <c r="C65" s="155"/>
      <c r="D65" s="151"/>
      <c r="E65" s="156"/>
      <c r="F65" s="56"/>
      <c r="G65" s="56"/>
      <c r="H65" s="56"/>
      <c r="I65" s="66"/>
      <c r="J65" s="149"/>
      <c r="K65" s="149"/>
      <c r="M65" s="114"/>
    </row>
    <row r="66" spans="1:13" ht="17.399999999999999" x14ac:dyDescent="0.3">
      <c r="A66" s="54"/>
      <c r="B66" s="79"/>
      <c r="C66" s="157"/>
      <c r="D66" s="158"/>
      <c r="E66" s="159"/>
      <c r="F66" s="56"/>
      <c r="G66" s="56"/>
      <c r="H66" s="56"/>
      <c r="I66" s="66"/>
      <c r="J66" s="167">
        <v>1000</v>
      </c>
      <c r="K66" s="149"/>
      <c r="M66" s="114"/>
    </row>
    <row r="67" spans="1:13" x14ac:dyDescent="0.3">
      <c r="A67" s="54"/>
      <c r="B67" s="55"/>
      <c r="C67" s="155"/>
      <c r="D67" s="151"/>
      <c r="E67" s="156"/>
      <c r="F67" s="56"/>
      <c r="G67" s="56"/>
      <c r="H67" s="56"/>
      <c r="I67" s="66"/>
      <c r="J67" s="149"/>
      <c r="K67" s="149"/>
      <c r="M67" s="114"/>
    </row>
    <row r="68" spans="1:13" x14ac:dyDescent="0.3">
      <c r="A68" s="54"/>
      <c r="B68" s="55"/>
      <c r="C68" s="155"/>
      <c r="D68" s="151"/>
      <c r="E68" s="156"/>
      <c r="F68" s="56"/>
      <c r="G68" s="56"/>
      <c r="H68" s="56"/>
      <c r="I68" s="80"/>
      <c r="J68" s="146"/>
      <c r="K68" s="149"/>
      <c r="L68" s="135"/>
      <c r="M68" s="136"/>
    </row>
    <row r="69" spans="1:13" x14ac:dyDescent="0.3">
      <c r="A69" s="54"/>
      <c r="B69" s="55"/>
      <c r="C69" s="155"/>
      <c r="D69" s="151"/>
      <c r="E69" s="156"/>
      <c r="F69" s="56"/>
      <c r="G69" s="56"/>
      <c r="H69" s="56"/>
      <c r="I69" s="66"/>
      <c r="J69" s="146"/>
      <c r="K69" s="149"/>
      <c r="M69" s="114"/>
    </row>
    <row r="70" spans="1:13" x14ac:dyDescent="0.3">
      <c r="A70" s="57"/>
      <c r="B70" s="58"/>
      <c r="C70" s="160"/>
      <c r="D70" s="143"/>
      <c r="E70" s="161"/>
      <c r="F70" s="44"/>
      <c r="G70" s="44"/>
      <c r="H70" s="44"/>
      <c r="M70" s="114"/>
    </row>
    <row r="71" spans="1:13" x14ac:dyDescent="0.3">
      <c r="A71" s="57"/>
      <c r="B71" s="58"/>
      <c r="C71" s="160"/>
      <c r="D71" s="143"/>
      <c r="E71" s="161"/>
      <c r="F71" s="44"/>
      <c r="G71" s="44"/>
      <c r="H71" s="44"/>
      <c r="M71" s="114"/>
    </row>
    <row r="72" spans="1:13" x14ac:dyDescent="0.3">
      <c r="A72" s="57"/>
      <c r="B72" s="58"/>
      <c r="C72" s="160"/>
      <c r="D72" s="143"/>
      <c r="E72" s="161"/>
      <c r="F72" s="44"/>
      <c r="G72" s="44"/>
      <c r="H72" s="44"/>
      <c r="M72" s="114"/>
    </row>
    <row r="73" spans="1:13" x14ac:dyDescent="0.3">
      <c r="M73" s="114"/>
    </row>
    <row r="74" spans="1:13" x14ac:dyDescent="0.3">
      <c r="M74" s="114"/>
    </row>
    <row r="75" spans="1:13" x14ac:dyDescent="0.3">
      <c r="M75" s="114"/>
    </row>
    <row r="76" spans="1:13" x14ac:dyDescent="0.3">
      <c r="M76" s="114"/>
    </row>
    <row r="77" spans="1:13" x14ac:dyDescent="0.3">
      <c r="M77" s="114"/>
    </row>
    <row r="78" spans="1:13" x14ac:dyDescent="0.3">
      <c r="M78" s="114"/>
    </row>
    <row r="79" spans="1:13" x14ac:dyDescent="0.3">
      <c r="M79" s="114"/>
    </row>
    <row r="80" spans="1:13" x14ac:dyDescent="0.3">
      <c r="M80" s="114"/>
    </row>
    <row r="81" spans="13:13" x14ac:dyDescent="0.3">
      <c r="M81" s="114"/>
    </row>
    <row r="82" spans="13:13" x14ac:dyDescent="0.3">
      <c r="M82" s="114"/>
    </row>
    <row r="83" spans="13:13" x14ac:dyDescent="0.3">
      <c r="M83" s="114"/>
    </row>
    <row r="84" spans="13:13" x14ac:dyDescent="0.3">
      <c r="M84" s="114"/>
    </row>
    <row r="85" spans="13:13" x14ac:dyDescent="0.3">
      <c r="M85" s="114"/>
    </row>
    <row r="86" spans="13:13" x14ac:dyDescent="0.3">
      <c r="M86" s="114"/>
    </row>
    <row r="87" spans="13:13" x14ac:dyDescent="0.3">
      <c r="M87" s="114"/>
    </row>
    <row r="88" spans="13:13" x14ac:dyDescent="0.3">
      <c r="M88" s="114"/>
    </row>
    <row r="89" spans="13:13" x14ac:dyDescent="0.3">
      <c r="M89" s="114"/>
    </row>
    <row r="90" spans="13:13" x14ac:dyDescent="0.3">
      <c r="M90" s="114"/>
    </row>
    <row r="91" spans="13:13" x14ac:dyDescent="0.3">
      <c r="M91" s="114"/>
    </row>
    <row r="92" spans="13:13" x14ac:dyDescent="0.3">
      <c r="M92" s="114"/>
    </row>
    <row r="93" spans="13:13" x14ac:dyDescent="0.3">
      <c r="M93" s="114"/>
    </row>
    <row r="94" spans="13:13" x14ac:dyDescent="0.3">
      <c r="M94" s="114"/>
    </row>
    <row r="95" spans="13:13" x14ac:dyDescent="0.3">
      <c r="M95" s="114"/>
    </row>
    <row r="96" spans="13:13" x14ac:dyDescent="0.3">
      <c r="M96" s="114"/>
    </row>
    <row r="97" spans="13:13" x14ac:dyDescent="0.3">
      <c r="M97" s="114"/>
    </row>
    <row r="98" spans="13:13" x14ac:dyDescent="0.3">
      <c r="M98" s="114"/>
    </row>
    <row r="99" spans="13:13" x14ac:dyDescent="0.3">
      <c r="M99" s="114"/>
    </row>
    <row r="100" spans="13:13" x14ac:dyDescent="0.3">
      <c r="M100" s="114"/>
    </row>
    <row r="101" spans="13:13" x14ac:dyDescent="0.3">
      <c r="M101" s="114"/>
    </row>
    <row r="102" spans="13:13" x14ac:dyDescent="0.3">
      <c r="M102" s="114"/>
    </row>
    <row r="103" spans="13:13" x14ac:dyDescent="0.3">
      <c r="M103" s="114"/>
    </row>
    <row r="104" spans="13:13" x14ac:dyDescent="0.3">
      <c r="M104" s="114"/>
    </row>
    <row r="105" spans="13:13" x14ac:dyDescent="0.3">
      <c r="M105" s="114"/>
    </row>
    <row r="106" spans="13:13" x14ac:dyDescent="0.3">
      <c r="M106" s="114"/>
    </row>
    <row r="107" spans="13:13" x14ac:dyDescent="0.3">
      <c r="M107" s="114"/>
    </row>
    <row r="108" spans="13:13" x14ac:dyDescent="0.3">
      <c r="M108" s="114"/>
    </row>
    <row r="109" spans="13:13" x14ac:dyDescent="0.3">
      <c r="M109" s="114"/>
    </row>
    <row r="110" spans="13:13" x14ac:dyDescent="0.3">
      <c r="M110" s="114"/>
    </row>
    <row r="111" spans="13:13" x14ac:dyDescent="0.3">
      <c r="M111" s="114"/>
    </row>
    <row r="112" spans="13:13" x14ac:dyDescent="0.3">
      <c r="M112" s="114"/>
    </row>
    <row r="113" spans="13:13" x14ac:dyDescent="0.3">
      <c r="M113" s="114"/>
    </row>
    <row r="114" spans="13:13" x14ac:dyDescent="0.3">
      <c r="M114" s="114"/>
    </row>
    <row r="115" spans="13:13" x14ac:dyDescent="0.3">
      <c r="M115" s="114"/>
    </row>
    <row r="116" spans="13:13" x14ac:dyDescent="0.3">
      <c r="M116" s="114"/>
    </row>
    <row r="117" spans="13:13" x14ac:dyDescent="0.3">
      <c r="M117" s="114"/>
    </row>
    <row r="118" spans="13:13" x14ac:dyDescent="0.3">
      <c r="M118" s="114"/>
    </row>
    <row r="119" spans="13:13" x14ac:dyDescent="0.3">
      <c r="M119" s="114"/>
    </row>
    <row r="120" spans="13:13" x14ac:dyDescent="0.3">
      <c r="M120" s="114"/>
    </row>
    <row r="121" spans="13:13" x14ac:dyDescent="0.3">
      <c r="M121" s="114"/>
    </row>
    <row r="122" spans="13:13" x14ac:dyDescent="0.3">
      <c r="M122" s="114"/>
    </row>
    <row r="123" spans="13:13" x14ac:dyDescent="0.3">
      <c r="M123" s="114"/>
    </row>
    <row r="124" spans="13:13" x14ac:dyDescent="0.3">
      <c r="M124" s="114"/>
    </row>
    <row r="125" spans="13:13" x14ac:dyDescent="0.3">
      <c r="M125" s="114"/>
    </row>
    <row r="126" spans="13:13" x14ac:dyDescent="0.3">
      <c r="M126" s="114"/>
    </row>
    <row r="127" spans="13:13" x14ac:dyDescent="0.3">
      <c r="M127" s="114"/>
    </row>
    <row r="128" spans="13:13" x14ac:dyDescent="0.3">
      <c r="M128" s="114"/>
    </row>
    <row r="129" spans="13:13" x14ac:dyDescent="0.3">
      <c r="M129" s="114"/>
    </row>
    <row r="130" spans="13:13" x14ac:dyDescent="0.3">
      <c r="M130" s="114"/>
    </row>
    <row r="131" spans="13:13" x14ac:dyDescent="0.3">
      <c r="M131" s="114"/>
    </row>
    <row r="132" spans="13:13" x14ac:dyDescent="0.3">
      <c r="M132" s="114"/>
    </row>
    <row r="133" spans="13:13" x14ac:dyDescent="0.3">
      <c r="M133" s="114"/>
    </row>
    <row r="134" spans="13:13" x14ac:dyDescent="0.3">
      <c r="M134" s="114"/>
    </row>
    <row r="135" spans="13:13" x14ac:dyDescent="0.3">
      <c r="M135" s="114"/>
    </row>
    <row r="136" spans="13:13" x14ac:dyDescent="0.3">
      <c r="M136" s="114"/>
    </row>
    <row r="137" spans="13:13" x14ac:dyDescent="0.3">
      <c r="M137" s="114"/>
    </row>
    <row r="138" spans="13:13" x14ac:dyDescent="0.3">
      <c r="M138" s="114"/>
    </row>
    <row r="139" spans="13:13" x14ac:dyDescent="0.3">
      <c r="M139" s="114"/>
    </row>
    <row r="140" spans="13:13" x14ac:dyDescent="0.3">
      <c r="M140" s="114"/>
    </row>
    <row r="141" spans="13:13" x14ac:dyDescent="0.3">
      <c r="M141" s="114"/>
    </row>
    <row r="142" spans="13:13" x14ac:dyDescent="0.3">
      <c r="M142" s="114"/>
    </row>
    <row r="143" spans="13:13" x14ac:dyDescent="0.3">
      <c r="M143" s="114"/>
    </row>
    <row r="144" spans="13:13" x14ac:dyDescent="0.3">
      <c r="M144" s="114"/>
    </row>
    <row r="145" spans="13:13" x14ac:dyDescent="0.3">
      <c r="M145" s="114"/>
    </row>
    <row r="146" spans="13:13" x14ac:dyDescent="0.3">
      <c r="M146" s="114"/>
    </row>
    <row r="147" spans="13:13" x14ac:dyDescent="0.3">
      <c r="M147" s="114"/>
    </row>
    <row r="148" spans="13:13" x14ac:dyDescent="0.3">
      <c r="M148" s="114"/>
    </row>
    <row r="149" spans="13:13" x14ac:dyDescent="0.3">
      <c r="M149" s="114"/>
    </row>
    <row r="150" spans="13:13" x14ac:dyDescent="0.3">
      <c r="M150" s="114"/>
    </row>
    <row r="151" spans="13:13" x14ac:dyDescent="0.3">
      <c r="M151" s="114"/>
    </row>
    <row r="152" spans="13:13" x14ac:dyDescent="0.3">
      <c r="M152" s="114"/>
    </row>
    <row r="153" spans="13:13" x14ac:dyDescent="0.3">
      <c r="M153" s="114"/>
    </row>
    <row r="154" spans="13:13" x14ac:dyDescent="0.3">
      <c r="M154" s="114"/>
    </row>
    <row r="155" spans="13:13" x14ac:dyDescent="0.3">
      <c r="M155" s="114"/>
    </row>
    <row r="156" spans="13:13" x14ac:dyDescent="0.3">
      <c r="M156" s="114"/>
    </row>
    <row r="157" spans="13:13" x14ac:dyDescent="0.3">
      <c r="M157" s="114"/>
    </row>
    <row r="158" spans="13:13" x14ac:dyDescent="0.3">
      <c r="M158" s="114"/>
    </row>
    <row r="159" spans="13:13" x14ac:dyDescent="0.3">
      <c r="M159" s="114"/>
    </row>
    <row r="160" spans="13:13" x14ac:dyDescent="0.3">
      <c r="M160" s="114"/>
    </row>
    <row r="161" spans="13:13" x14ac:dyDescent="0.3">
      <c r="M161" s="114"/>
    </row>
    <row r="162" spans="13:13" x14ac:dyDescent="0.3">
      <c r="M162" s="114"/>
    </row>
    <row r="163" spans="13:13" x14ac:dyDescent="0.3">
      <c r="M163" s="114"/>
    </row>
    <row r="164" spans="13:13" x14ac:dyDescent="0.3">
      <c r="M164" s="114"/>
    </row>
    <row r="165" spans="13:13" x14ac:dyDescent="0.3">
      <c r="M165" s="114"/>
    </row>
    <row r="166" spans="13:13" x14ac:dyDescent="0.3">
      <c r="M166" s="114"/>
    </row>
    <row r="167" spans="13:13" x14ac:dyDescent="0.3">
      <c r="M167" s="114"/>
    </row>
    <row r="168" spans="13:13" x14ac:dyDescent="0.3">
      <c r="M168" s="114"/>
    </row>
    <row r="169" spans="13:13" x14ac:dyDescent="0.3">
      <c r="M169" s="114"/>
    </row>
    <row r="170" spans="13:13" x14ac:dyDescent="0.3">
      <c r="M170" s="114"/>
    </row>
    <row r="171" spans="13:13" x14ac:dyDescent="0.3">
      <c r="M171" s="114"/>
    </row>
    <row r="172" spans="13:13" x14ac:dyDescent="0.3">
      <c r="M172" s="114"/>
    </row>
    <row r="173" spans="13:13" x14ac:dyDescent="0.3">
      <c r="M173" s="114"/>
    </row>
    <row r="174" spans="13:13" x14ac:dyDescent="0.3">
      <c r="M174" s="114"/>
    </row>
    <row r="175" spans="13:13" x14ac:dyDescent="0.3">
      <c r="M175" s="114"/>
    </row>
    <row r="176" spans="13:13" x14ac:dyDescent="0.3">
      <c r="M176" s="114"/>
    </row>
    <row r="177" spans="13:13" x14ac:dyDescent="0.3">
      <c r="M177" s="114"/>
    </row>
    <row r="178" spans="13:13" x14ac:dyDescent="0.3">
      <c r="M178" s="114"/>
    </row>
    <row r="179" spans="13:13" x14ac:dyDescent="0.3">
      <c r="M179" s="114"/>
    </row>
    <row r="180" spans="13:13" x14ac:dyDescent="0.3">
      <c r="M180" s="114"/>
    </row>
    <row r="181" spans="13:13" x14ac:dyDescent="0.3">
      <c r="M181" s="114"/>
    </row>
    <row r="182" spans="13:13" x14ac:dyDescent="0.3">
      <c r="M182" s="114"/>
    </row>
    <row r="183" spans="13:13" x14ac:dyDescent="0.3">
      <c r="M183" s="114"/>
    </row>
    <row r="184" spans="13:13" x14ac:dyDescent="0.3">
      <c r="M184" s="114"/>
    </row>
    <row r="185" spans="13:13" x14ac:dyDescent="0.3">
      <c r="M185" s="114"/>
    </row>
    <row r="186" spans="13:13" x14ac:dyDescent="0.3">
      <c r="M186" s="114"/>
    </row>
    <row r="187" spans="13:13" x14ac:dyDescent="0.3">
      <c r="M187" s="114"/>
    </row>
    <row r="188" spans="13:13" x14ac:dyDescent="0.3">
      <c r="M188" s="114"/>
    </row>
    <row r="189" spans="13:13" x14ac:dyDescent="0.3">
      <c r="M189" s="114"/>
    </row>
    <row r="190" spans="13:13" x14ac:dyDescent="0.3">
      <c r="M190" s="114"/>
    </row>
    <row r="191" spans="13:13" x14ac:dyDescent="0.3">
      <c r="M191" s="114"/>
    </row>
    <row r="192" spans="13:13" x14ac:dyDescent="0.3">
      <c r="M192" s="114"/>
    </row>
    <row r="193" spans="13:13" x14ac:dyDescent="0.3">
      <c r="M193" s="114"/>
    </row>
    <row r="194" spans="13:13" x14ac:dyDescent="0.3">
      <c r="M194" s="114"/>
    </row>
    <row r="195" spans="13:13" x14ac:dyDescent="0.3">
      <c r="M195" s="114"/>
    </row>
    <row r="196" spans="13:13" x14ac:dyDescent="0.3">
      <c r="M196" s="114"/>
    </row>
    <row r="197" spans="13:13" x14ac:dyDescent="0.3">
      <c r="M197" s="114"/>
    </row>
    <row r="198" spans="13:13" x14ac:dyDescent="0.3">
      <c r="M198" s="114"/>
    </row>
    <row r="199" spans="13:13" x14ac:dyDescent="0.3">
      <c r="M199" s="114"/>
    </row>
    <row r="200" spans="13:13" x14ac:dyDescent="0.3">
      <c r="M200" s="114"/>
    </row>
    <row r="201" spans="13:13" x14ac:dyDescent="0.3">
      <c r="M201" s="114"/>
    </row>
    <row r="202" spans="13:13" x14ac:dyDescent="0.3">
      <c r="M202" s="114"/>
    </row>
    <row r="203" spans="13:13" x14ac:dyDescent="0.3">
      <c r="M203" s="114"/>
    </row>
    <row r="204" spans="13:13" x14ac:dyDescent="0.3">
      <c r="M204" s="114"/>
    </row>
    <row r="205" spans="13:13" x14ac:dyDescent="0.3">
      <c r="M205" s="114"/>
    </row>
    <row r="206" spans="13:13" x14ac:dyDescent="0.3">
      <c r="M206" s="114"/>
    </row>
    <row r="207" spans="13:13" x14ac:dyDescent="0.3">
      <c r="M207" s="114"/>
    </row>
    <row r="208" spans="13:13" x14ac:dyDescent="0.3">
      <c r="M208" s="114"/>
    </row>
    <row r="209" spans="13:13" x14ac:dyDescent="0.3">
      <c r="M209" s="114"/>
    </row>
    <row r="210" spans="13:13" x14ac:dyDescent="0.3">
      <c r="M210" s="114"/>
    </row>
    <row r="211" spans="13:13" x14ac:dyDescent="0.3">
      <c r="M211" s="114"/>
    </row>
    <row r="212" spans="13:13" x14ac:dyDescent="0.3">
      <c r="M212" s="114"/>
    </row>
    <row r="213" spans="13:13" x14ac:dyDescent="0.3">
      <c r="M213" s="114"/>
    </row>
    <row r="214" spans="13:13" x14ac:dyDescent="0.3">
      <c r="M214" s="114"/>
    </row>
    <row r="215" spans="13:13" x14ac:dyDescent="0.3">
      <c r="M215" s="114"/>
    </row>
    <row r="216" spans="13:13" x14ac:dyDescent="0.3">
      <c r="M216" s="114"/>
    </row>
    <row r="217" spans="13:13" x14ac:dyDescent="0.3">
      <c r="M217" s="114"/>
    </row>
    <row r="218" spans="13:13" x14ac:dyDescent="0.3">
      <c r="M218" s="114"/>
    </row>
    <row r="219" spans="13:13" x14ac:dyDescent="0.3">
      <c r="M219" s="114"/>
    </row>
    <row r="220" spans="13:13" x14ac:dyDescent="0.3">
      <c r="M220" s="114"/>
    </row>
    <row r="221" spans="13:13" x14ac:dyDescent="0.3">
      <c r="M221" s="114"/>
    </row>
    <row r="222" spans="13:13" x14ac:dyDescent="0.3">
      <c r="M222" s="114"/>
    </row>
    <row r="223" spans="13:13" x14ac:dyDescent="0.3">
      <c r="M223" s="114"/>
    </row>
    <row r="224" spans="13:13" x14ac:dyDescent="0.3">
      <c r="M224" s="114"/>
    </row>
    <row r="225" spans="13:13" x14ac:dyDescent="0.3">
      <c r="M225" s="114"/>
    </row>
    <row r="226" spans="13:13" x14ac:dyDescent="0.3">
      <c r="M226" s="114"/>
    </row>
    <row r="227" spans="13:13" x14ac:dyDescent="0.3">
      <c r="M227" s="114"/>
    </row>
    <row r="228" spans="13:13" x14ac:dyDescent="0.3">
      <c r="M228" s="114"/>
    </row>
    <row r="229" spans="13:13" x14ac:dyDescent="0.3">
      <c r="M229" s="114"/>
    </row>
    <row r="230" spans="13:13" x14ac:dyDescent="0.3">
      <c r="M230" s="114"/>
    </row>
    <row r="231" spans="13:13" x14ac:dyDescent="0.3">
      <c r="M231" s="114"/>
    </row>
    <row r="232" spans="13:13" x14ac:dyDescent="0.3">
      <c r="M232" s="114"/>
    </row>
    <row r="233" spans="13:13" x14ac:dyDescent="0.3">
      <c r="M233" s="114"/>
    </row>
    <row r="234" spans="13:13" x14ac:dyDescent="0.3">
      <c r="M234" s="114"/>
    </row>
    <row r="235" spans="13:13" x14ac:dyDescent="0.3">
      <c r="M235" s="114"/>
    </row>
    <row r="236" spans="13:13" x14ac:dyDescent="0.3">
      <c r="M236" s="114"/>
    </row>
    <row r="237" spans="13:13" x14ac:dyDescent="0.3">
      <c r="M237" s="114"/>
    </row>
    <row r="238" spans="13:13" x14ac:dyDescent="0.3">
      <c r="M238" s="114"/>
    </row>
    <row r="239" spans="13:13" x14ac:dyDescent="0.3">
      <c r="M239" s="114"/>
    </row>
    <row r="240" spans="13:13" x14ac:dyDescent="0.3">
      <c r="M240" s="114"/>
    </row>
    <row r="241" spans="13:13" x14ac:dyDescent="0.3">
      <c r="M241" s="114"/>
    </row>
    <row r="242" spans="13:13" x14ac:dyDescent="0.3">
      <c r="M242" s="114"/>
    </row>
    <row r="243" spans="13:13" x14ac:dyDescent="0.3">
      <c r="M243" s="114"/>
    </row>
    <row r="244" spans="13:13" x14ac:dyDescent="0.3">
      <c r="M244" s="114"/>
    </row>
    <row r="245" spans="13:13" x14ac:dyDescent="0.3">
      <c r="M245" s="114"/>
    </row>
    <row r="246" spans="13:13" x14ac:dyDescent="0.3">
      <c r="M246" s="114"/>
    </row>
    <row r="247" spans="13:13" x14ac:dyDescent="0.3">
      <c r="M247" s="114"/>
    </row>
    <row r="248" spans="13:13" x14ac:dyDescent="0.3">
      <c r="M248" s="114"/>
    </row>
    <row r="249" spans="13:13" x14ac:dyDescent="0.3">
      <c r="M249" s="114"/>
    </row>
    <row r="250" spans="13:13" x14ac:dyDescent="0.3">
      <c r="M250" s="114"/>
    </row>
    <row r="251" spans="13:13" x14ac:dyDescent="0.3">
      <c r="M251" s="114"/>
    </row>
    <row r="252" spans="13:13" x14ac:dyDescent="0.3">
      <c r="M252" s="114"/>
    </row>
    <row r="253" spans="13:13" x14ac:dyDescent="0.3">
      <c r="M253" s="114"/>
    </row>
    <row r="254" spans="13:13" x14ac:dyDescent="0.3">
      <c r="M254" s="114"/>
    </row>
    <row r="255" spans="13:13" x14ac:dyDescent="0.3">
      <c r="M255" s="114"/>
    </row>
    <row r="256" spans="13:13" x14ac:dyDescent="0.3">
      <c r="M256" s="114"/>
    </row>
    <row r="257" spans="13:13" x14ac:dyDescent="0.3">
      <c r="M257" s="114"/>
    </row>
    <row r="258" spans="13:13" x14ac:dyDescent="0.3">
      <c r="M258" s="114"/>
    </row>
    <row r="259" spans="13:13" x14ac:dyDescent="0.3">
      <c r="M259" s="114"/>
    </row>
    <row r="260" spans="13:13" x14ac:dyDescent="0.3">
      <c r="M260" s="114"/>
    </row>
    <row r="261" spans="13:13" x14ac:dyDescent="0.3">
      <c r="M261" s="114"/>
    </row>
    <row r="262" spans="13:13" x14ac:dyDescent="0.3">
      <c r="M262" s="114"/>
    </row>
    <row r="263" spans="13:13" x14ac:dyDescent="0.3">
      <c r="M263" s="114"/>
    </row>
    <row r="264" spans="13:13" x14ac:dyDescent="0.3">
      <c r="M264" s="114"/>
    </row>
    <row r="265" spans="13:13" x14ac:dyDescent="0.3">
      <c r="M265" s="114"/>
    </row>
    <row r="266" spans="13:13" x14ac:dyDescent="0.3">
      <c r="M266" s="114"/>
    </row>
    <row r="267" spans="13:13" x14ac:dyDescent="0.3">
      <c r="M267" s="114"/>
    </row>
    <row r="268" spans="13:13" x14ac:dyDescent="0.3">
      <c r="M268" s="114"/>
    </row>
    <row r="269" spans="13:13" x14ac:dyDescent="0.3">
      <c r="M269" s="114"/>
    </row>
    <row r="270" spans="13:13" x14ac:dyDescent="0.3">
      <c r="M270" s="114"/>
    </row>
    <row r="271" spans="13:13" x14ac:dyDescent="0.3">
      <c r="M271" s="114"/>
    </row>
    <row r="272" spans="13:13" x14ac:dyDescent="0.3">
      <c r="M272" s="114"/>
    </row>
    <row r="273" spans="13:13" x14ac:dyDescent="0.3">
      <c r="M273" s="114"/>
    </row>
    <row r="274" spans="13:13" x14ac:dyDescent="0.3">
      <c r="M274" s="114"/>
    </row>
    <row r="275" spans="13:13" x14ac:dyDescent="0.3">
      <c r="M275" s="114"/>
    </row>
    <row r="276" spans="13:13" x14ac:dyDescent="0.3">
      <c r="M276" s="114"/>
    </row>
    <row r="277" spans="13:13" x14ac:dyDescent="0.3">
      <c r="M277" s="114"/>
    </row>
    <row r="278" spans="13:13" x14ac:dyDescent="0.3">
      <c r="M278" s="114"/>
    </row>
    <row r="279" spans="13:13" x14ac:dyDescent="0.3">
      <c r="M279" s="114"/>
    </row>
    <row r="280" spans="13:13" x14ac:dyDescent="0.3">
      <c r="M280" s="114"/>
    </row>
    <row r="281" spans="13:13" x14ac:dyDescent="0.3">
      <c r="M281" s="114"/>
    </row>
    <row r="282" spans="13:13" x14ac:dyDescent="0.3">
      <c r="M282" s="114"/>
    </row>
    <row r="283" spans="13:13" x14ac:dyDescent="0.3">
      <c r="M283" s="114"/>
    </row>
    <row r="284" spans="13:13" x14ac:dyDescent="0.3">
      <c r="M284" s="114"/>
    </row>
    <row r="285" spans="13:13" x14ac:dyDescent="0.3">
      <c r="M285" s="114"/>
    </row>
    <row r="286" spans="13:13" x14ac:dyDescent="0.3">
      <c r="M286" s="114"/>
    </row>
    <row r="287" spans="13:13" x14ac:dyDescent="0.3">
      <c r="M287" s="114"/>
    </row>
    <row r="288" spans="13:13" x14ac:dyDescent="0.3">
      <c r="M288" s="114"/>
    </row>
    <row r="289" spans="13:13" x14ac:dyDescent="0.3">
      <c r="M289" s="114"/>
    </row>
  </sheetData>
  <sheetProtection password="C4FF" sheet="1"/>
  <mergeCells count="7">
    <mergeCell ref="A1:D1"/>
    <mergeCell ref="P2:Q2"/>
    <mergeCell ref="A3:A4"/>
    <mergeCell ref="B3:B4"/>
    <mergeCell ref="C3:I3"/>
    <mergeCell ref="J3:M3"/>
    <mergeCell ref="N3:Q3"/>
  </mergeCells>
  <phoneticPr fontId="16" type="noConversion"/>
  <pageMargins left="0.19685039370078741" right="0.19685039370078741" top="0.78740157480314965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Вікторія Півторан</cp:lastModifiedBy>
  <cp:lastPrinted>2025-04-07T14:00:23Z</cp:lastPrinted>
  <dcterms:created xsi:type="dcterms:W3CDTF">2001-07-11T13:17:26Z</dcterms:created>
  <dcterms:modified xsi:type="dcterms:W3CDTF">2025-05-07T09:22:48Z</dcterms:modified>
</cp:coreProperties>
</file>