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mi\OneDrive\Робочий стіл\"/>
    </mc:Choice>
  </mc:AlternateContent>
  <xr:revisionPtr revIDLastSave="0" documentId="8_{37566EC2-9846-45AF-A3BF-40EE7361EE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ходи" sheetId="1" r:id="rId1"/>
    <sheet name="Видатки" sheetId="2" r:id="rId2"/>
    <sheet name="Доходи_2" sheetId="3" r:id="rId3"/>
    <sheet name="Видатки_2" sheetId="4" r:id="rId4"/>
  </sheets>
  <definedNames>
    <definedName name="_Б21000">#REF!</definedName>
    <definedName name="_Б22000">#REF!</definedName>
    <definedName name="_Б22100">#REF!</definedName>
    <definedName name="_Б22110">#REF!</definedName>
    <definedName name="_Б22111">#REF!</definedName>
    <definedName name="_Б22112">#REF!</definedName>
    <definedName name="_Б22200">#REF!</definedName>
    <definedName name="_Б23000">#REF!</definedName>
    <definedName name="_Б24000">#REF!</definedName>
    <definedName name="_Б25000">#REF!</definedName>
    <definedName name="_Б41000">#REF!</definedName>
    <definedName name="_Б42000">#REF!</definedName>
    <definedName name="_Б43000">#REF!</definedName>
    <definedName name="_Б44000">#REF!</definedName>
    <definedName name="_Б45000">#REF!</definedName>
    <definedName name="_Б46000">#REF!</definedName>
    <definedName name="_В010100">#REF!</definedName>
    <definedName name="_В010200">#REF!</definedName>
    <definedName name="_В040000">#REF!</definedName>
    <definedName name="_В050000">#REF!</definedName>
    <definedName name="_В060000">#REF!</definedName>
    <definedName name="_В070000">#REF!</definedName>
    <definedName name="_В080000">#REF!</definedName>
    <definedName name="_В090000">#REF!</definedName>
    <definedName name="_В090200">#REF!</definedName>
    <definedName name="_В090201">#REF!</definedName>
    <definedName name="_В090202">#REF!</definedName>
    <definedName name="_В090203">#REF!</definedName>
    <definedName name="_В090300">#REF!</definedName>
    <definedName name="_В090301">#REF!</definedName>
    <definedName name="_В090302">#REF!</definedName>
    <definedName name="_В090303">#REF!</definedName>
    <definedName name="_В090304">#REF!</definedName>
    <definedName name="_В090305">#REF!</definedName>
    <definedName name="_В090306">#REF!</definedName>
    <definedName name="_В090307">#REF!</definedName>
    <definedName name="_В090400">#REF!</definedName>
    <definedName name="_В090405">#REF!</definedName>
    <definedName name="_В090412">#REF!</definedName>
    <definedName name="_В090601">#REF!</definedName>
    <definedName name="_В090700">#REF!</definedName>
    <definedName name="_В090900">#REF!</definedName>
    <definedName name="_В091100">#REF!</definedName>
    <definedName name="_В091200">#REF!</definedName>
    <definedName name="_В100000">#REF!</definedName>
    <definedName name="_В100100">#REF!</definedName>
    <definedName name="_В100103">#REF!</definedName>
    <definedName name="_В100200">#REF!</definedName>
    <definedName name="_В100203">#REF!</definedName>
    <definedName name="_В100204">#REF!</definedName>
    <definedName name="_В110000">#REF!</definedName>
    <definedName name="_В120000">#REF!</definedName>
    <definedName name="_В130000">#REF!</definedName>
    <definedName name="_В140000">#REF!</definedName>
    <definedName name="_В140102">#REF!</definedName>
    <definedName name="_В150000">#REF!</definedName>
    <definedName name="_В150101">#REF!</definedName>
    <definedName name="_В160000">#REF!</definedName>
    <definedName name="_В160100">#REF!</definedName>
    <definedName name="_В160103">#REF!</definedName>
    <definedName name="_В160200">#REF!</definedName>
    <definedName name="_В160300">#REF!</definedName>
    <definedName name="_В160304">#REF!</definedName>
    <definedName name="_В170000">#REF!</definedName>
    <definedName name="_В170100">#REF!</definedName>
    <definedName name="_В170101">#REF!</definedName>
    <definedName name="_В170300">#REF!</definedName>
    <definedName name="_В170303">#REF!</definedName>
    <definedName name="_В170600">#REF!</definedName>
    <definedName name="_В170601">#REF!</definedName>
    <definedName name="_В170700">#REF!</definedName>
    <definedName name="_В170703">#REF!</definedName>
    <definedName name="_В200000">#REF!</definedName>
    <definedName name="_В210000">#REF!</definedName>
    <definedName name="_В210200">#REF!</definedName>
    <definedName name="_В240000">#REF!</definedName>
    <definedName name="_В240600">#REF!</definedName>
    <definedName name="_В250000">#REF!</definedName>
    <definedName name="_В250102">#REF!</definedName>
    <definedName name="_В250200">#REF!</definedName>
    <definedName name="_В250301">#REF!</definedName>
    <definedName name="_В250307">#REF!</definedName>
    <definedName name="_В250500">#REF!</definedName>
    <definedName name="_В250501">#REF!</definedName>
    <definedName name="_В250502">#REF!</definedName>
    <definedName name="_Д100000">#REF!</definedName>
    <definedName name="_Д110000">#REF!</definedName>
    <definedName name="_Д110100">#REF!</definedName>
    <definedName name="_Д110200">#REF!</definedName>
    <definedName name="_Д120000">#REF!</definedName>
    <definedName name="_Д120200">#REF!</definedName>
    <definedName name="_Д130000">#REF!</definedName>
    <definedName name="_Д130100">#REF!</definedName>
    <definedName name="_Д130200">#REF!</definedName>
    <definedName name="_Д130300">#REF!</definedName>
    <definedName name="_Д130500">#REF!</definedName>
    <definedName name="_Д140000">#REF!</definedName>
    <definedName name="_Д140601">#REF!</definedName>
    <definedName name="_Д140602">#REF!</definedName>
    <definedName name="_Д140603">#REF!</definedName>
    <definedName name="_Д140700">#REF!</definedName>
    <definedName name="_Д160000">#REF!</definedName>
    <definedName name="_Д160100">#REF!</definedName>
    <definedName name="_Д160200">#REF!</definedName>
    <definedName name="_Д160300">#REF!</definedName>
    <definedName name="_Д200000">#REF!</definedName>
    <definedName name="_Д210000">#REF!</definedName>
    <definedName name="_Д210700">#REF!</definedName>
    <definedName name="_Д220000">#REF!</definedName>
    <definedName name="_Д220800">#REF!</definedName>
    <definedName name="_Д220900">#REF!</definedName>
    <definedName name="_Д230000">#REF!</definedName>
    <definedName name="_Д240000">#REF!</definedName>
    <definedName name="_Д240800">#REF!</definedName>
    <definedName name="_Д400000">#REF!</definedName>
    <definedName name="_Д410100">#REF!</definedName>
    <definedName name="_Д410400">#REF!</definedName>
    <definedName name="_Д500000">#REF!</definedName>
    <definedName name="_Д500800">#REF!</definedName>
    <definedName name="_Д500900">#REF!</definedName>
    <definedName name="_Е1000">#REF!</definedName>
    <definedName name="_Е1100">#REF!</definedName>
    <definedName name="_Е1110">#REF!</definedName>
    <definedName name="_Е1120">#REF!</definedName>
    <definedName name="_Е1130">#REF!</definedName>
    <definedName name="_Е1140">#REF!</definedName>
    <definedName name="_Е1150">#REF!</definedName>
    <definedName name="_Е1160">#REF!</definedName>
    <definedName name="_Е1161">#REF!</definedName>
    <definedName name="_Е1162">#REF!</definedName>
    <definedName name="_Е1163">#REF!</definedName>
    <definedName name="_Е1164">#REF!</definedName>
    <definedName name="_Е1170">#REF!</definedName>
    <definedName name="_Е1200">#REF!</definedName>
    <definedName name="_Е1300">#REF!</definedName>
    <definedName name="_Е1340">#REF!</definedName>
    <definedName name="_Е2000">#REF!</definedName>
    <definedName name="_Е2100">#REF!</definedName>
    <definedName name="_Е2110">#REF!</definedName>
    <definedName name="_Е2120">#REF!</definedName>
    <definedName name="_Е2130">#REF!</definedName>
    <definedName name="_Е2200">#REF!</definedName>
    <definedName name="_Е2300">#REF!</definedName>
    <definedName name="_Е3000">#REF!</definedName>
    <definedName name="_Е4000">#REF!</definedName>
    <definedName name="_ІБ900501">#REF!</definedName>
    <definedName name="_ІБ900502">#REF!</definedName>
    <definedName name="_ІВ900201">#REF!</definedName>
    <definedName name="_ІВ900202">#REF!</definedName>
    <definedName name="_ІД900101">#REF!</definedName>
    <definedName name="_ІД900102">#REF!</definedName>
    <definedName name="_ІЕ900203">#REF!</definedName>
    <definedName name="_ІЕ900300">#REF!</definedName>
    <definedName name="_ІФ900400">#REF!</definedName>
    <definedName name="_Ф100000">#REF!</definedName>
    <definedName name="_Ф101000">#REF!</definedName>
    <definedName name="_Ф102000">#REF!</definedName>
    <definedName name="_Ф201000">#REF!</definedName>
    <definedName name="_Ф201010">#REF!</definedName>
    <definedName name="_Ф201011">#REF!</definedName>
    <definedName name="_Ф201012">#REF!</definedName>
    <definedName name="_Ф201020">#REF!</definedName>
    <definedName name="_Ф201021">#REF!</definedName>
    <definedName name="_Ф201022">#REF!</definedName>
    <definedName name="_Ф201030">#REF!</definedName>
    <definedName name="_Ф201031">#REF!</definedName>
    <definedName name="_Ф201032">#REF!</definedName>
    <definedName name="_Ф202000">#REF!</definedName>
    <definedName name="_Ф202010">#REF!</definedName>
    <definedName name="_Ф202011">#REF!</definedName>
    <definedName name="_Ф202012">#REF!</definedName>
    <definedName name="_Ф203000">#REF!</definedName>
    <definedName name="_Ф203010">#REF!</definedName>
    <definedName name="_Ф203011">#REF!</definedName>
    <definedName name="_Ф203012">#REF!</definedName>
    <definedName name="_Ф204000">#REF!</definedName>
    <definedName name="_Ф205000">#REF!</definedName>
    <definedName name="_Ф206000">#REF!</definedName>
    <definedName name="_Ф206001">#REF!</definedName>
    <definedName name="_Ф206002">#REF!</definedName>
    <definedName name="В68">#REF!</definedName>
    <definedName name="вс">#REF!</definedName>
    <definedName name="_xlnm.Print_Titles" localSheetId="1">Видатки!$3:$5</definedName>
    <definedName name="_xlnm.Print_Titles" localSheetId="0">Доходи!$7:$9</definedName>
    <definedName name="_xlnm.Print_Area" localSheetId="1">Видатки!$A$1:$R$91</definedName>
    <definedName name="_xlnm.Print_Area" localSheetId="0">Доходи!$A$1:$R$88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57" i="4" l="1"/>
  <c r="M57" i="4"/>
  <c r="L57" i="4"/>
  <c r="I57" i="4"/>
  <c r="O56" i="4"/>
  <c r="Q56" i="4" s="1"/>
  <c r="N56" i="4"/>
  <c r="M56" i="4"/>
  <c r="L56" i="4"/>
  <c r="I56" i="4"/>
  <c r="H56" i="4"/>
  <c r="F56" i="4"/>
  <c r="O55" i="4"/>
  <c r="Q55" i="4" s="1"/>
  <c r="N55" i="4"/>
  <c r="M55" i="4"/>
  <c r="L55" i="4"/>
  <c r="I55" i="4"/>
  <c r="H55" i="4"/>
  <c r="G55" i="4"/>
  <c r="F55" i="4"/>
  <c r="O54" i="4"/>
  <c r="N54" i="4"/>
  <c r="M54" i="4"/>
  <c r="L54" i="4"/>
  <c r="I54" i="4"/>
  <c r="H54" i="4"/>
  <c r="G54" i="4"/>
  <c r="F54" i="4"/>
  <c r="O53" i="4"/>
  <c r="K53" i="4"/>
  <c r="M53" i="4" s="1"/>
  <c r="J53" i="4"/>
  <c r="I53" i="4"/>
  <c r="H53" i="4"/>
  <c r="G53" i="4"/>
  <c r="E53" i="4"/>
  <c r="F53" i="4" s="1"/>
  <c r="D53" i="4"/>
  <c r="C53" i="4"/>
  <c r="N53" i="4" s="1"/>
  <c r="P53" i="4" s="1"/>
  <c r="O51" i="4"/>
  <c r="N51" i="4"/>
  <c r="M51" i="4"/>
  <c r="L51" i="4"/>
  <c r="I51" i="4"/>
  <c r="H51" i="4"/>
  <c r="G51" i="4"/>
  <c r="F51" i="4"/>
  <c r="Q50" i="4"/>
  <c r="P50" i="4"/>
  <c r="O50" i="4"/>
  <c r="N50" i="4"/>
  <c r="M50" i="4"/>
  <c r="L50" i="4"/>
  <c r="I50" i="4"/>
  <c r="H50" i="4"/>
  <c r="G50" i="4"/>
  <c r="F50" i="4"/>
  <c r="Q49" i="4"/>
  <c r="O49" i="4"/>
  <c r="P49" i="4" s="1"/>
  <c r="N49" i="4"/>
  <c r="M49" i="4"/>
  <c r="L49" i="4"/>
  <c r="I49" i="4"/>
  <c r="H49" i="4"/>
  <c r="G49" i="4"/>
  <c r="F49" i="4"/>
  <c r="O48" i="4"/>
  <c r="Q48" i="4" s="1"/>
  <c r="N48" i="4"/>
  <c r="M48" i="4"/>
  <c r="L48" i="4"/>
  <c r="I48" i="4"/>
  <c r="H48" i="4"/>
  <c r="G48" i="4"/>
  <c r="F48" i="4"/>
  <c r="O47" i="4"/>
  <c r="N47" i="4"/>
  <c r="M47" i="4"/>
  <c r="L47" i="4"/>
  <c r="I47" i="4"/>
  <c r="H47" i="4"/>
  <c r="G47" i="4"/>
  <c r="F47" i="4"/>
  <c r="Q46" i="4"/>
  <c r="P46" i="4"/>
  <c r="O46" i="4"/>
  <c r="N46" i="4"/>
  <c r="M46" i="4"/>
  <c r="L46" i="4"/>
  <c r="I46" i="4"/>
  <c r="H46" i="4"/>
  <c r="G46" i="4"/>
  <c r="F46" i="4"/>
  <c r="Q45" i="4"/>
  <c r="O45" i="4"/>
  <c r="P45" i="4" s="1"/>
  <c r="N45" i="4"/>
  <c r="M45" i="4"/>
  <c r="L45" i="4"/>
  <c r="I45" i="4"/>
  <c r="H45" i="4"/>
  <c r="G45" i="4"/>
  <c r="F45" i="4"/>
  <c r="O43" i="4"/>
  <c r="Q43" i="4" s="1"/>
  <c r="N43" i="4"/>
  <c r="P43" i="4" s="1"/>
  <c r="M43" i="4"/>
  <c r="L43" i="4"/>
  <c r="I43" i="4"/>
  <c r="H43" i="4"/>
  <c r="G43" i="4"/>
  <c r="F43" i="4"/>
  <c r="O41" i="4"/>
  <c r="P41" i="4" s="1"/>
  <c r="N41" i="4"/>
  <c r="Q41" i="4" s="1"/>
  <c r="M41" i="4"/>
  <c r="L41" i="4"/>
  <c r="I41" i="4"/>
  <c r="H41" i="4"/>
  <c r="G41" i="4"/>
  <c r="F41" i="4"/>
  <c r="O40" i="4"/>
  <c r="N40" i="4"/>
  <c r="M40" i="4"/>
  <c r="L40" i="4"/>
  <c r="I40" i="4"/>
  <c r="H40" i="4"/>
  <c r="G40" i="4"/>
  <c r="F40" i="4"/>
  <c r="Q39" i="4"/>
  <c r="P39" i="4"/>
  <c r="O39" i="4"/>
  <c r="N39" i="4"/>
  <c r="M39" i="4"/>
  <c r="L39" i="4"/>
  <c r="I39" i="4"/>
  <c r="H39" i="4"/>
  <c r="G39" i="4"/>
  <c r="F39" i="4"/>
  <c r="Q38" i="4"/>
  <c r="O38" i="4"/>
  <c r="P38" i="4" s="1"/>
  <c r="N38" i="4"/>
  <c r="M38" i="4"/>
  <c r="L38" i="4"/>
  <c r="I38" i="4"/>
  <c r="H38" i="4"/>
  <c r="G38" i="4"/>
  <c r="F38" i="4"/>
  <c r="O37" i="4"/>
  <c r="P37" i="4" s="1"/>
  <c r="N37" i="4"/>
  <c r="Q37" i="4" s="1"/>
  <c r="M37" i="4"/>
  <c r="L37" i="4"/>
  <c r="I37" i="4"/>
  <c r="H37" i="4"/>
  <c r="G37" i="4"/>
  <c r="F37" i="4"/>
  <c r="O36" i="4"/>
  <c r="N36" i="4"/>
  <c r="M36" i="4"/>
  <c r="K36" i="4"/>
  <c r="L36" i="4" s="1"/>
  <c r="J36" i="4"/>
  <c r="H36" i="4"/>
  <c r="G36" i="4"/>
  <c r="F36" i="4"/>
  <c r="E36" i="4"/>
  <c r="I36" i="4" s="1"/>
  <c r="D36" i="4"/>
  <c r="C36" i="4"/>
  <c r="O35" i="4"/>
  <c r="N35" i="4"/>
  <c r="M35" i="4"/>
  <c r="L35" i="4"/>
  <c r="I35" i="4"/>
  <c r="H35" i="4"/>
  <c r="G35" i="4"/>
  <c r="F35" i="4"/>
  <c r="Q34" i="4"/>
  <c r="P34" i="4"/>
  <c r="O34" i="4"/>
  <c r="N34" i="4"/>
  <c r="M34" i="4"/>
  <c r="L34" i="4"/>
  <c r="I34" i="4"/>
  <c r="H34" i="4"/>
  <c r="G34" i="4"/>
  <c r="F34" i="4"/>
  <c r="Q33" i="4"/>
  <c r="P33" i="4"/>
  <c r="O33" i="4"/>
  <c r="N33" i="4"/>
  <c r="M33" i="4"/>
  <c r="L33" i="4"/>
  <c r="I33" i="4"/>
  <c r="H33" i="4"/>
  <c r="G33" i="4"/>
  <c r="F33" i="4"/>
  <c r="Q32" i="4"/>
  <c r="P32" i="4"/>
  <c r="O32" i="4"/>
  <c r="N32" i="4"/>
  <c r="M32" i="4"/>
  <c r="L32" i="4"/>
  <c r="I32" i="4"/>
  <c r="H32" i="4"/>
  <c r="G32" i="4"/>
  <c r="F32" i="4"/>
  <c r="O31" i="4"/>
  <c r="Q31" i="4" s="1"/>
  <c r="N31" i="4"/>
  <c r="M31" i="4"/>
  <c r="L31" i="4"/>
  <c r="I31" i="4"/>
  <c r="H31" i="4"/>
  <c r="G31" i="4"/>
  <c r="F31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O29" i="4"/>
  <c r="N29" i="4"/>
  <c r="M29" i="4"/>
  <c r="L29" i="4"/>
  <c r="I29" i="4"/>
  <c r="H29" i="4"/>
  <c r="G29" i="4"/>
  <c r="F29" i="4"/>
  <c r="Q28" i="4"/>
  <c r="O28" i="4"/>
  <c r="P28" i="4" s="1"/>
  <c r="N28" i="4"/>
  <c r="M28" i="4"/>
  <c r="L28" i="4"/>
  <c r="I28" i="4"/>
  <c r="H28" i="4"/>
  <c r="G28" i="4"/>
  <c r="F28" i="4"/>
  <c r="Q27" i="4"/>
  <c r="O27" i="4"/>
  <c r="P27" i="4" s="1"/>
  <c r="N27" i="4"/>
  <c r="M27" i="4"/>
  <c r="L27" i="4"/>
  <c r="I27" i="4"/>
  <c r="H27" i="4"/>
  <c r="G27" i="4"/>
  <c r="F27" i="4"/>
  <c r="O26" i="4"/>
  <c r="P26" i="4" s="1"/>
  <c r="N26" i="4"/>
  <c r="Q26" i="4" s="1"/>
  <c r="M26" i="4"/>
  <c r="L26" i="4"/>
  <c r="Q25" i="4"/>
  <c r="O25" i="4"/>
  <c r="P25" i="4" s="1"/>
  <c r="N25" i="4"/>
  <c r="M25" i="4"/>
  <c r="L25" i="4"/>
  <c r="Q24" i="4"/>
  <c r="O24" i="4"/>
  <c r="P24" i="4" s="1"/>
  <c r="N24" i="4"/>
  <c r="M24" i="4"/>
  <c r="L24" i="4"/>
  <c r="I24" i="4"/>
  <c r="H24" i="4"/>
  <c r="G24" i="4"/>
  <c r="F24" i="4"/>
  <c r="Q23" i="4"/>
  <c r="O23" i="4"/>
  <c r="P23" i="4" s="1"/>
  <c r="N23" i="4"/>
  <c r="L23" i="4"/>
  <c r="I23" i="4"/>
  <c r="H23" i="4"/>
  <c r="G23" i="4"/>
  <c r="F23" i="4"/>
  <c r="Q22" i="4"/>
  <c r="P22" i="4"/>
  <c r="O22" i="4"/>
  <c r="N22" i="4"/>
  <c r="M22" i="4"/>
  <c r="L22" i="4"/>
  <c r="I22" i="4"/>
  <c r="H22" i="4"/>
  <c r="G22" i="4"/>
  <c r="F22" i="4"/>
  <c r="O21" i="4"/>
  <c r="N21" i="4"/>
  <c r="M21" i="4"/>
  <c r="L21" i="4"/>
  <c r="I21" i="4"/>
  <c r="H21" i="4"/>
  <c r="G21" i="4"/>
  <c r="F21" i="4"/>
  <c r="Q20" i="4"/>
  <c r="P20" i="4"/>
  <c r="O20" i="4"/>
  <c r="N20" i="4"/>
  <c r="M20" i="4"/>
  <c r="L20" i="4"/>
  <c r="I20" i="4"/>
  <c r="H20" i="4"/>
  <c r="G20" i="4"/>
  <c r="F20" i="4"/>
  <c r="Q19" i="4"/>
  <c r="P19" i="4"/>
  <c r="O19" i="4"/>
  <c r="N19" i="4"/>
  <c r="M19" i="4"/>
  <c r="L19" i="4"/>
  <c r="I19" i="4"/>
  <c r="H19" i="4"/>
  <c r="G19" i="4"/>
  <c r="F19" i="4"/>
  <c r="Q18" i="4"/>
  <c r="P18" i="4"/>
  <c r="O18" i="4"/>
  <c r="N18" i="4"/>
  <c r="M18" i="4"/>
  <c r="L18" i="4"/>
  <c r="I18" i="4"/>
  <c r="H18" i="4"/>
  <c r="G18" i="4"/>
  <c r="F18" i="4"/>
  <c r="O17" i="4"/>
  <c r="N17" i="4"/>
  <c r="M17" i="4"/>
  <c r="L17" i="4"/>
  <c r="I17" i="4"/>
  <c r="H17" i="4"/>
  <c r="G17" i="4"/>
  <c r="F17" i="4"/>
  <c r="Q16" i="4"/>
  <c r="P16" i="4"/>
  <c r="O16" i="4"/>
  <c r="N16" i="4"/>
  <c r="M16" i="4"/>
  <c r="L16" i="4"/>
  <c r="I16" i="4"/>
  <c r="H16" i="4"/>
  <c r="G16" i="4"/>
  <c r="F16" i="4"/>
  <c r="Q15" i="4"/>
  <c r="P15" i="4"/>
  <c r="O15" i="4"/>
  <c r="N15" i="4"/>
  <c r="M15" i="4"/>
  <c r="L15" i="4"/>
  <c r="I15" i="4"/>
  <c r="H15" i="4"/>
  <c r="G15" i="4"/>
  <c r="F15" i="4"/>
  <c r="Q14" i="4"/>
  <c r="P14" i="4"/>
  <c r="O14" i="4"/>
  <c r="N14" i="4"/>
  <c r="M14" i="4"/>
  <c r="L14" i="4"/>
  <c r="I14" i="4"/>
  <c r="H14" i="4"/>
  <c r="G14" i="4"/>
  <c r="F14" i="4"/>
  <c r="O13" i="4"/>
  <c r="Q13" i="4" s="1"/>
  <c r="N13" i="4"/>
  <c r="M13" i="4"/>
  <c r="L13" i="4"/>
  <c r="I13" i="4"/>
  <c r="H13" i="4"/>
  <c r="G13" i="4"/>
  <c r="F13" i="4"/>
  <c r="Q12" i="4"/>
  <c r="P12" i="4"/>
  <c r="O12" i="4"/>
  <c r="N12" i="4"/>
  <c r="M12" i="4"/>
  <c r="L12" i="4"/>
  <c r="I12" i="4"/>
  <c r="H12" i="4"/>
  <c r="G12" i="4"/>
  <c r="F12" i="4"/>
  <c r="K11" i="4"/>
  <c r="O11" i="4" s="1"/>
  <c r="J11" i="4"/>
  <c r="G11" i="4"/>
  <c r="F11" i="4"/>
  <c r="E11" i="4"/>
  <c r="D11" i="4"/>
  <c r="C11" i="4"/>
  <c r="I11" i="4" s="1"/>
  <c r="Q10" i="4"/>
  <c r="P10" i="4"/>
  <c r="O10" i="4"/>
  <c r="N10" i="4"/>
  <c r="M10" i="4"/>
  <c r="L10" i="4"/>
  <c r="I10" i="4"/>
  <c r="H10" i="4"/>
  <c r="G10" i="4"/>
  <c r="F10" i="4"/>
  <c r="Q9" i="4"/>
  <c r="O9" i="4"/>
  <c r="P9" i="4" s="1"/>
  <c r="N9" i="4"/>
  <c r="M9" i="4"/>
  <c r="L9" i="4"/>
  <c r="I9" i="4"/>
  <c r="H9" i="4"/>
  <c r="G9" i="4"/>
  <c r="F9" i="4"/>
  <c r="O8" i="4"/>
  <c r="P8" i="4" s="1"/>
  <c r="N8" i="4"/>
  <c r="Q8" i="4" s="1"/>
  <c r="M8" i="4"/>
  <c r="L8" i="4"/>
  <c r="I8" i="4"/>
  <c r="H8" i="4"/>
  <c r="G8" i="4"/>
  <c r="F8" i="4"/>
  <c r="O7" i="4"/>
  <c r="N7" i="4"/>
  <c r="M7" i="4"/>
  <c r="L7" i="4"/>
  <c r="I7" i="4"/>
  <c r="H7" i="4"/>
  <c r="G7" i="4"/>
  <c r="F7" i="4"/>
  <c r="O6" i="4"/>
  <c r="K6" i="4"/>
  <c r="K42" i="4" s="1"/>
  <c r="J6" i="4"/>
  <c r="N6" i="4" s="1"/>
  <c r="P6" i="4" s="1"/>
  <c r="I6" i="4"/>
  <c r="H6" i="4"/>
  <c r="G6" i="4"/>
  <c r="E6" i="4"/>
  <c r="E42" i="4" s="1"/>
  <c r="D6" i="4"/>
  <c r="D42" i="4" s="1"/>
  <c r="D44" i="4" s="1"/>
  <c r="D52" i="4" s="1"/>
  <c r="D58" i="4" s="1"/>
  <c r="C6" i="4"/>
  <c r="C42" i="4" s="1"/>
  <c r="C44" i="4" s="1"/>
  <c r="R65" i="3"/>
  <c r="Q65" i="3"/>
  <c r="P65" i="3"/>
  <c r="O65" i="3"/>
  <c r="N65" i="3"/>
  <c r="M65" i="3"/>
  <c r="I65" i="3"/>
  <c r="G65" i="3"/>
  <c r="R64" i="3"/>
  <c r="Q64" i="3"/>
  <c r="P64" i="3"/>
  <c r="O64" i="3"/>
  <c r="N64" i="3"/>
  <c r="M64" i="3"/>
  <c r="J64" i="3"/>
  <c r="I64" i="3"/>
  <c r="H64" i="3"/>
  <c r="G64" i="3"/>
  <c r="R62" i="3"/>
  <c r="P62" i="3"/>
  <c r="Q62" i="3" s="1"/>
  <c r="O62" i="3"/>
  <c r="J62" i="3"/>
  <c r="I62" i="3"/>
  <c r="H62" i="3"/>
  <c r="G62" i="3"/>
  <c r="R61" i="3"/>
  <c r="P61" i="3"/>
  <c r="Q61" i="3" s="1"/>
  <c r="O61" i="3"/>
  <c r="J61" i="3"/>
  <c r="I61" i="3"/>
  <c r="H61" i="3"/>
  <c r="G61" i="3"/>
  <c r="R60" i="3"/>
  <c r="P60" i="3"/>
  <c r="Q60" i="3" s="1"/>
  <c r="O60" i="3"/>
  <c r="N60" i="3"/>
  <c r="M60" i="3"/>
  <c r="J60" i="3"/>
  <c r="I60" i="3"/>
  <c r="H60" i="3"/>
  <c r="G60" i="3"/>
  <c r="R59" i="3"/>
  <c r="P59" i="3"/>
  <c r="Q59" i="3" s="1"/>
  <c r="O59" i="3"/>
  <c r="J59" i="3"/>
  <c r="I59" i="3"/>
  <c r="H59" i="3"/>
  <c r="G59" i="3"/>
  <c r="R58" i="3"/>
  <c r="P58" i="3"/>
  <c r="Q58" i="3" s="1"/>
  <c r="O58" i="3"/>
  <c r="J58" i="3"/>
  <c r="I58" i="3"/>
  <c r="H58" i="3"/>
  <c r="G58" i="3"/>
  <c r="R57" i="3"/>
  <c r="P57" i="3"/>
  <c r="Q57" i="3" s="1"/>
  <c r="O57" i="3"/>
  <c r="N57" i="3"/>
  <c r="M57" i="3"/>
  <c r="J57" i="3"/>
  <c r="I57" i="3"/>
  <c r="H57" i="3"/>
  <c r="G57" i="3"/>
  <c r="P56" i="3"/>
  <c r="Q56" i="3" s="1"/>
  <c r="O56" i="3"/>
  <c r="R56" i="3" s="1"/>
  <c r="J56" i="3"/>
  <c r="I56" i="3"/>
  <c r="H56" i="3"/>
  <c r="G56" i="3"/>
  <c r="P55" i="3"/>
  <c r="Q55" i="3" s="1"/>
  <c r="O55" i="3"/>
  <c r="R55" i="3" s="1"/>
  <c r="J55" i="3"/>
  <c r="I55" i="3"/>
  <c r="H55" i="3"/>
  <c r="G55" i="3"/>
  <c r="P54" i="3"/>
  <c r="Q54" i="3" s="1"/>
  <c r="O54" i="3"/>
  <c r="R54" i="3" s="1"/>
  <c r="N54" i="3"/>
  <c r="M54" i="3"/>
  <c r="J54" i="3"/>
  <c r="I54" i="3"/>
  <c r="H54" i="3"/>
  <c r="G54" i="3"/>
  <c r="P53" i="3"/>
  <c r="O53" i="3"/>
  <c r="J53" i="3"/>
  <c r="I53" i="3"/>
  <c r="H53" i="3"/>
  <c r="G53" i="3"/>
  <c r="P52" i="3"/>
  <c r="O52" i="3"/>
  <c r="J52" i="3"/>
  <c r="I52" i="3"/>
  <c r="H52" i="3"/>
  <c r="G52" i="3"/>
  <c r="P51" i="3"/>
  <c r="O51" i="3"/>
  <c r="J51" i="3"/>
  <c r="I51" i="3"/>
  <c r="H51" i="3"/>
  <c r="G51" i="3"/>
  <c r="P50" i="3"/>
  <c r="O50" i="3"/>
  <c r="J50" i="3"/>
  <c r="I50" i="3"/>
  <c r="H50" i="3"/>
  <c r="G50" i="3"/>
  <c r="P49" i="3"/>
  <c r="O49" i="3"/>
  <c r="J49" i="3"/>
  <c r="I49" i="3"/>
  <c r="H49" i="3"/>
  <c r="G49" i="3"/>
  <c r="P48" i="3"/>
  <c r="O48" i="3"/>
  <c r="O47" i="3" s="1"/>
  <c r="N48" i="3"/>
  <c r="M48" i="3"/>
  <c r="M47" i="3" s="1"/>
  <c r="J48" i="3"/>
  <c r="I48" i="3"/>
  <c r="H48" i="3"/>
  <c r="G48" i="3"/>
  <c r="G47" i="3" s="1"/>
  <c r="L47" i="3"/>
  <c r="K47" i="3"/>
  <c r="N47" i="3" s="1"/>
  <c r="J47" i="3"/>
  <c r="H47" i="3"/>
  <c r="F47" i="3"/>
  <c r="I47" i="3" s="1"/>
  <c r="E47" i="3"/>
  <c r="D47" i="3"/>
  <c r="C47" i="3"/>
  <c r="C42" i="3" s="1"/>
  <c r="C41" i="3" s="1"/>
  <c r="R46" i="3"/>
  <c r="P46" i="3"/>
  <c r="Q46" i="3" s="1"/>
  <c r="O46" i="3"/>
  <c r="N46" i="3"/>
  <c r="M46" i="3"/>
  <c r="J46" i="3"/>
  <c r="I46" i="3"/>
  <c r="H46" i="3"/>
  <c r="G46" i="3"/>
  <c r="R45" i="3"/>
  <c r="P45" i="3"/>
  <c r="Q45" i="3" s="1"/>
  <c r="O45" i="3"/>
  <c r="N45" i="3"/>
  <c r="M45" i="3"/>
  <c r="J45" i="3"/>
  <c r="I45" i="3"/>
  <c r="H45" i="3"/>
  <c r="G45" i="3"/>
  <c r="P44" i="3"/>
  <c r="O44" i="3"/>
  <c r="R44" i="3" s="1"/>
  <c r="N44" i="3"/>
  <c r="M44" i="3"/>
  <c r="J44" i="3"/>
  <c r="I44" i="3"/>
  <c r="H44" i="3"/>
  <c r="G44" i="3"/>
  <c r="P43" i="3"/>
  <c r="N43" i="3"/>
  <c r="L43" i="3"/>
  <c r="M43" i="3" s="1"/>
  <c r="K43" i="3"/>
  <c r="I43" i="3"/>
  <c r="H43" i="3"/>
  <c r="F43" i="3"/>
  <c r="G43" i="3" s="1"/>
  <c r="E43" i="3"/>
  <c r="D43" i="3"/>
  <c r="O43" i="3" s="1"/>
  <c r="C43" i="3"/>
  <c r="P42" i="3"/>
  <c r="L42" i="3"/>
  <c r="I42" i="3"/>
  <c r="H42" i="3"/>
  <c r="F42" i="3"/>
  <c r="G42" i="3" s="1"/>
  <c r="E42" i="3"/>
  <c r="D42" i="3"/>
  <c r="P41" i="3"/>
  <c r="L41" i="3"/>
  <c r="I41" i="3"/>
  <c r="H41" i="3"/>
  <c r="F41" i="3"/>
  <c r="G41" i="3" s="1"/>
  <c r="E41" i="3"/>
  <c r="D41" i="3"/>
  <c r="P39" i="3"/>
  <c r="Q39" i="3" s="1"/>
  <c r="O39" i="3"/>
  <c r="M39" i="3"/>
  <c r="H39" i="3"/>
  <c r="G39" i="3"/>
  <c r="Q38" i="3"/>
  <c r="P38" i="3"/>
  <c r="O38" i="3"/>
  <c r="M38" i="3"/>
  <c r="H38" i="3"/>
  <c r="G38" i="3"/>
  <c r="L37" i="3"/>
  <c r="K37" i="3"/>
  <c r="O37" i="3" s="1"/>
  <c r="H37" i="3"/>
  <c r="F37" i="3"/>
  <c r="G37" i="3" s="1"/>
  <c r="C37" i="3"/>
  <c r="P36" i="3"/>
  <c r="O36" i="3"/>
  <c r="R36" i="3" s="1"/>
  <c r="R35" i="3"/>
  <c r="P35" i="3"/>
  <c r="Q35" i="3" s="1"/>
  <c r="O35" i="3"/>
  <c r="N35" i="3"/>
  <c r="M35" i="3"/>
  <c r="J35" i="3"/>
  <c r="I35" i="3"/>
  <c r="H35" i="3"/>
  <c r="G35" i="3"/>
  <c r="R34" i="3"/>
  <c r="P34" i="3"/>
  <c r="Q34" i="3" s="1"/>
  <c r="O34" i="3"/>
  <c r="N34" i="3"/>
  <c r="M34" i="3"/>
  <c r="J34" i="3"/>
  <c r="I34" i="3"/>
  <c r="H34" i="3"/>
  <c r="G34" i="3"/>
  <c r="P33" i="3"/>
  <c r="O33" i="3"/>
  <c r="R33" i="3" s="1"/>
  <c r="N33" i="3"/>
  <c r="M33" i="3"/>
  <c r="J33" i="3"/>
  <c r="I33" i="3"/>
  <c r="H33" i="3"/>
  <c r="G33" i="3"/>
  <c r="P32" i="3"/>
  <c r="O32" i="3"/>
  <c r="N32" i="3"/>
  <c r="M32" i="3"/>
  <c r="J32" i="3"/>
  <c r="I32" i="3"/>
  <c r="H32" i="3"/>
  <c r="R31" i="3"/>
  <c r="Q31" i="3"/>
  <c r="P31" i="3"/>
  <c r="O31" i="3"/>
  <c r="N31" i="3"/>
  <c r="M31" i="3"/>
  <c r="J31" i="3"/>
  <c r="I31" i="3"/>
  <c r="H31" i="3"/>
  <c r="G31" i="3"/>
  <c r="L30" i="3"/>
  <c r="P30" i="3" s="1"/>
  <c r="K30" i="3"/>
  <c r="K24" i="3" s="1"/>
  <c r="H30" i="3"/>
  <c r="G30" i="3"/>
  <c r="F30" i="3"/>
  <c r="E30" i="3"/>
  <c r="D30" i="3"/>
  <c r="J30" i="3" s="1"/>
  <c r="C30" i="3"/>
  <c r="Q29" i="3"/>
  <c r="P29" i="3"/>
  <c r="R29" i="3" s="1"/>
  <c r="O29" i="3"/>
  <c r="N29" i="3"/>
  <c r="M29" i="3"/>
  <c r="J29" i="3"/>
  <c r="I29" i="3"/>
  <c r="H29" i="3"/>
  <c r="G29" i="3"/>
  <c r="R28" i="3"/>
  <c r="Q28" i="3"/>
  <c r="P28" i="3"/>
  <c r="O28" i="3"/>
  <c r="N28" i="3"/>
  <c r="M28" i="3"/>
  <c r="J28" i="3"/>
  <c r="I28" i="3"/>
  <c r="H28" i="3"/>
  <c r="G28" i="3"/>
  <c r="P27" i="3"/>
  <c r="R27" i="3" s="1"/>
  <c r="O27" i="3"/>
  <c r="N27" i="3"/>
  <c r="M27" i="3"/>
  <c r="J27" i="3"/>
  <c r="I27" i="3"/>
  <c r="H27" i="3"/>
  <c r="G27" i="3"/>
  <c r="Q26" i="3"/>
  <c r="O26" i="3"/>
  <c r="N26" i="3"/>
  <c r="M26" i="3"/>
  <c r="L26" i="3"/>
  <c r="K26" i="3"/>
  <c r="J26" i="3"/>
  <c r="I26" i="3"/>
  <c r="G26" i="3"/>
  <c r="F26" i="3"/>
  <c r="P26" i="3" s="1"/>
  <c r="R26" i="3" s="1"/>
  <c r="E26" i="3"/>
  <c r="E24" i="3" s="1"/>
  <c r="H24" i="3" s="1"/>
  <c r="D26" i="3"/>
  <c r="P25" i="3"/>
  <c r="O25" i="3"/>
  <c r="N25" i="3"/>
  <c r="M25" i="3"/>
  <c r="J25" i="3"/>
  <c r="I25" i="3"/>
  <c r="H25" i="3"/>
  <c r="G25" i="3"/>
  <c r="G24" i="3" s="1"/>
  <c r="F24" i="3"/>
  <c r="R23" i="3"/>
  <c r="Q23" i="3"/>
  <c r="P23" i="3"/>
  <c r="O23" i="3"/>
  <c r="N23" i="3"/>
  <c r="M23" i="3"/>
  <c r="J23" i="3"/>
  <c r="I23" i="3"/>
  <c r="H23" i="3"/>
  <c r="G23" i="3"/>
  <c r="Q22" i="3"/>
  <c r="P22" i="3"/>
  <c r="R22" i="3" s="1"/>
  <c r="O22" i="3"/>
  <c r="N22" i="3"/>
  <c r="M22" i="3"/>
  <c r="J22" i="3"/>
  <c r="I22" i="3"/>
  <c r="H22" i="3"/>
  <c r="G22" i="3"/>
  <c r="N21" i="3"/>
  <c r="M21" i="3"/>
  <c r="L21" i="3"/>
  <c r="P21" i="3" s="1"/>
  <c r="K21" i="3"/>
  <c r="F21" i="3"/>
  <c r="J21" i="3" s="1"/>
  <c r="E21" i="3"/>
  <c r="E10" i="3" s="1"/>
  <c r="E40" i="3" s="1"/>
  <c r="E63" i="3" s="1"/>
  <c r="E66" i="3" s="1"/>
  <c r="D21" i="3"/>
  <c r="O21" i="3" s="1"/>
  <c r="R20" i="3"/>
  <c r="P20" i="3"/>
  <c r="Q20" i="3" s="1"/>
  <c r="O20" i="3"/>
  <c r="N20" i="3"/>
  <c r="M20" i="3"/>
  <c r="J20" i="3"/>
  <c r="I20" i="3"/>
  <c r="H20" i="3"/>
  <c r="G20" i="3"/>
  <c r="P19" i="3"/>
  <c r="O19" i="3"/>
  <c r="R19" i="3" s="1"/>
  <c r="N19" i="3"/>
  <c r="M19" i="3"/>
  <c r="J19" i="3"/>
  <c r="I19" i="3"/>
  <c r="H19" i="3"/>
  <c r="G19" i="3"/>
  <c r="P18" i="3"/>
  <c r="O18" i="3"/>
  <c r="N18" i="3"/>
  <c r="M18" i="3"/>
  <c r="J18" i="3"/>
  <c r="I18" i="3"/>
  <c r="H18" i="3"/>
  <c r="G18" i="3"/>
  <c r="P17" i="3"/>
  <c r="Q17" i="3" s="1"/>
  <c r="L17" i="3"/>
  <c r="K17" i="3"/>
  <c r="O17" i="3" s="1"/>
  <c r="R17" i="3" s="1"/>
  <c r="J17" i="3"/>
  <c r="H17" i="3"/>
  <c r="F17" i="3"/>
  <c r="I17" i="3" s="1"/>
  <c r="E17" i="3"/>
  <c r="D17" i="3"/>
  <c r="C17" i="3"/>
  <c r="R16" i="3"/>
  <c r="P16" i="3"/>
  <c r="Q16" i="3" s="1"/>
  <c r="O16" i="3"/>
  <c r="N16" i="3"/>
  <c r="M16" i="3"/>
  <c r="J16" i="3"/>
  <c r="I16" i="3"/>
  <c r="H16" i="3"/>
  <c r="G16" i="3"/>
  <c r="R15" i="3"/>
  <c r="P15" i="3"/>
  <c r="Q15" i="3" s="1"/>
  <c r="O15" i="3"/>
  <c r="N15" i="3"/>
  <c r="M15" i="3"/>
  <c r="M14" i="3" s="1"/>
  <c r="J15" i="3"/>
  <c r="I15" i="3"/>
  <c r="H15" i="3"/>
  <c r="G15" i="3"/>
  <c r="O14" i="3"/>
  <c r="N14" i="3"/>
  <c r="L14" i="3"/>
  <c r="L10" i="3" s="1"/>
  <c r="K14" i="3"/>
  <c r="F14" i="3"/>
  <c r="D14" i="3"/>
  <c r="C14" i="3"/>
  <c r="C10" i="3" s="1"/>
  <c r="C40" i="3" s="1"/>
  <c r="R13" i="3"/>
  <c r="Q13" i="3"/>
  <c r="P13" i="3"/>
  <c r="O13" i="3"/>
  <c r="N13" i="3"/>
  <c r="J13" i="3"/>
  <c r="I13" i="3"/>
  <c r="H13" i="3"/>
  <c r="G13" i="3"/>
  <c r="P12" i="3"/>
  <c r="Q12" i="3" s="1"/>
  <c r="O12" i="3"/>
  <c r="R12" i="3" s="1"/>
  <c r="N12" i="3"/>
  <c r="J12" i="3"/>
  <c r="I12" i="3"/>
  <c r="H12" i="3"/>
  <c r="G12" i="3"/>
  <c r="P11" i="3"/>
  <c r="O11" i="3"/>
  <c r="M11" i="3"/>
  <c r="L11" i="3"/>
  <c r="N11" i="3" s="1"/>
  <c r="K11" i="3"/>
  <c r="H11" i="3"/>
  <c r="G11" i="3"/>
  <c r="F11" i="3"/>
  <c r="J11" i="3" s="1"/>
  <c r="E11" i="3"/>
  <c r="D11" i="3"/>
  <c r="C11" i="3"/>
  <c r="D10" i="3"/>
  <c r="P88" i="2"/>
  <c r="Q88" i="2" s="1"/>
  <c r="O88" i="2"/>
  <c r="R88" i="2" s="1"/>
  <c r="M88" i="2"/>
  <c r="L88" i="2"/>
  <c r="I88" i="2"/>
  <c r="H88" i="2"/>
  <c r="G88" i="2"/>
  <c r="F88" i="2"/>
  <c r="P87" i="2"/>
  <c r="O87" i="2"/>
  <c r="M87" i="2"/>
  <c r="L87" i="2"/>
  <c r="I87" i="2"/>
  <c r="H87" i="2"/>
  <c r="G87" i="2"/>
  <c r="F87" i="2"/>
  <c r="R86" i="2"/>
  <c r="P86" i="2"/>
  <c r="Q86" i="2" s="1"/>
  <c r="O86" i="2"/>
  <c r="M86" i="2"/>
  <c r="L86" i="2"/>
  <c r="I86" i="2"/>
  <c r="H86" i="2"/>
  <c r="G86" i="2"/>
  <c r="F86" i="2"/>
  <c r="R85" i="2"/>
  <c r="P85" i="2"/>
  <c r="Q85" i="2" s="1"/>
  <c r="O85" i="2"/>
  <c r="M85" i="2"/>
  <c r="L85" i="2"/>
  <c r="I85" i="2"/>
  <c r="H85" i="2"/>
  <c r="G85" i="2"/>
  <c r="F85" i="2"/>
  <c r="P84" i="2"/>
  <c r="O84" i="2"/>
  <c r="I84" i="2"/>
  <c r="H84" i="2"/>
  <c r="G84" i="2"/>
  <c r="F84" i="2"/>
  <c r="P83" i="2"/>
  <c r="O83" i="2"/>
  <c r="I83" i="2"/>
  <c r="G83" i="2"/>
  <c r="F83" i="2"/>
  <c r="P82" i="2"/>
  <c r="O82" i="2"/>
  <c r="K82" i="2"/>
  <c r="J82" i="2"/>
  <c r="G82" i="2"/>
  <c r="F82" i="2"/>
  <c r="E82" i="2"/>
  <c r="D82" i="2"/>
  <c r="C82" i="2"/>
  <c r="R81" i="2"/>
  <c r="P81" i="2"/>
  <c r="Q81" i="2" s="1"/>
  <c r="O81" i="2"/>
  <c r="M81" i="2"/>
  <c r="L81" i="2"/>
  <c r="I81" i="2"/>
  <c r="H81" i="2"/>
  <c r="G81" i="2"/>
  <c r="F81" i="2"/>
  <c r="R80" i="2"/>
  <c r="P80" i="2"/>
  <c r="Q80" i="2" s="1"/>
  <c r="O80" i="2"/>
  <c r="M80" i="2"/>
  <c r="L80" i="2"/>
  <c r="I80" i="2"/>
  <c r="H80" i="2"/>
  <c r="G80" i="2"/>
  <c r="F80" i="2"/>
  <c r="P79" i="2"/>
  <c r="O79" i="2"/>
  <c r="R79" i="2" s="1"/>
  <c r="M79" i="2"/>
  <c r="L79" i="2"/>
  <c r="I79" i="2"/>
  <c r="H79" i="2"/>
  <c r="G79" i="2"/>
  <c r="F79" i="2"/>
  <c r="P78" i="2"/>
  <c r="O78" i="2"/>
  <c r="M78" i="2"/>
  <c r="L78" i="2"/>
  <c r="I78" i="2"/>
  <c r="H78" i="2"/>
  <c r="G78" i="2"/>
  <c r="F78" i="2"/>
  <c r="R77" i="2"/>
  <c r="P77" i="2"/>
  <c r="Q77" i="2" s="1"/>
  <c r="O77" i="2"/>
  <c r="M77" i="2"/>
  <c r="L77" i="2"/>
  <c r="I77" i="2"/>
  <c r="H77" i="2"/>
  <c r="G77" i="2"/>
  <c r="F77" i="2"/>
  <c r="R76" i="2"/>
  <c r="P76" i="2"/>
  <c r="Q76" i="2" s="1"/>
  <c r="O76" i="2"/>
  <c r="M76" i="2"/>
  <c r="L76" i="2"/>
  <c r="I76" i="2"/>
  <c r="H76" i="2"/>
  <c r="G76" i="2"/>
  <c r="F76" i="2"/>
  <c r="P75" i="2"/>
  <c r="O75" i="2"/>
  <c r="R75" i="2" s="1"/>
  <c r="M75" i="2"/>
  <c r="L75" i="2"/>
  <c r="I75" i="2"/>
  <c r="H75" i="2"/>
  <c r="G75" i="2"/>
  <c r="F75" i="2"/>
  <c r="P74" i="2"/>
  <c r="O74" i="2"/>
  <c r="M74" i="2"/>
  <c r="L74" i="2"/>
  <c r="I74" i="2"/>
  <c r="H74" i="2"/>
  <c r="G74" i="2"/>
  <c r="F74" i="2"/>
  <c r="R73" i="2"/>
  <c r="P73" i="2"/>
  <c r="Q73" i="2" s="1"/>
  <c r="O73" i="2"/>
  <c r="M73" i="2"/>
  <c r="L73" i="2"/>
  <c r="I73" i="2"/>
  <c r="H73" i="2"/>
  <c r="G73" i="2"/>
  <c r="F73" i="2"/>
  <c r="R72" i="2"/>
  <c r="P72" i="2"/>
  <c r="Q72" i="2" s="1"/>
  <c r="O72" i="2"/>
  <c r="M72" i="2"/>
  <c r="L72" i="2"/>
  <c r="I72" i="2"/>
  <c r="H72" i="2"/>
  <c r="G72" i="2"/>
  <c r="F72" i="2"/>
  <c r="P71" i="2"/>
  <c r="Q71" i="2" s="1"/>
  <c r="O71" i="2"/>
  <c r="R71" i="2" s="1"/>
  <c r="M71" i="2"/>
  <c r="L71" i="2"/>
  <c r="I71" i="2"/>
  <c r="H71" i="2"/>
  <c r="G71" i="2"/>
  <c r="F71" i="2"/>
  <c r="P70" i="2"/>
  <c r="O70" i="2"/>
  <c r="M70" i="2"/>
  <c r="L70" i="2"/>
  <c r="I70" i="2"/>
  <c r="H70" i="2"/>
  <c r="G70" i="2"/>
  <c r="F70" i="2"/>
  <c r="R69" i="2"/>
  <c r="P69" i="2"/>
  <c r="Q69" i="2" s="1"/>
  <c r="O69" i="2"/>
  <c r="M69" i="2"/>
  <c r="L69" i="2"/>
  <c r="I69" i="2"/>
  <c r="H69" i="2"/>
  <c r="G69" i="2"/>
  <c r="F69" i="2"/>
  <c r="R68" i="2"/>
  <c r="P68" i="2"/>
  <c r="Q68" i="2" s="1"/>
  <c r="O68" i="2"/>
  <c r="M68" i="2"/>
  <c r="L68" i="2"/>
  <c r="I68" i="2"/>
  <c r="H68" i="2"/>
  <c r="G68" i="2"/>
  <c r="F68" i="2"/>
  <c r="P67" i="2"/>
  <c r="Q67" i="2" s="1"/>
  <c r="O67" i="2"/>
  <c r="R67" i="2" s="1"/>
  <c r="M67" i="2"/>
  <c r="L67" i="2"/>
  <c r="I67" i="2"/>
  <c r="H67" i="2"/>
  <c r="G67" i="2"/>
  <c r="F67" i="2"/>
  <c r="P66" i="2"/>
  <c r="O66" i="2"/>
  <c r="M66" i="2"/>
  <c r="L66" i="2"/>
  <c r="I66" i="2"/>
  <c r="H66" i="2"/>
  <c r="G66" i="2"/>
  <c r="F66" i="2"/>
  <c r="R65" i="2"/>
  <c r="P65" i="2"/>
  <c r="Q65" i="2" s="1"/>
  <c r="O65" i="2"/>
  <c r="M65" i="2"/>
  <c r="L65" i="2"/>
  <c r="I65" i="2"/>
  <c r="H65" i="2"/>
  <c r="G65" i="2"/>
  <c r="F65" i="2"/>
  <c r="R64" i="2"/>
  <c r="P64" i="2"/>
  <c r="Q64" i="2" s="1"/>
  <c r="O64" i="2"/>
  <c r="M64" i="2"/>
  <c r="L64" i="2"/>
  <c r="I64" i="2"/>
  <c r="H64" i="2"/>
  <c r="G64" i="2"/>
  <c r="F64" i="2"/>
  <c r="P63" i="2"/>
  <c r="Q63" i="2" s="1"/>
  <c r="O63" i="2"/>
  <c r="R63" i="2" s="1"/>
  <c r="M63" i="2"/>
  <c r="L63" i="2"/>
  <c r="I63" i="2"/>
  <c r="H63" i="2"/>
  <c r="G63" i="2"/>
  <c r="F63" i="2"/>
  <c r="P62" i="2"/>
  <c r="O62" i="2"/>
  <c r="M62" i="2"/>
  <c r="L62" i="2"/>
  <c r="I62" i="2"/>
  <c r="H62" i="2"/>
  <c r="G62" i="2"/>
  <c r="F62" i="2"/>
  <c r="R61" i="2"/>
  <c r="P61" i="2"/>
  <c r="Q61" i="2" s="1"/>
  <c r="O61" i="2"/>
  <c r="M61" i="2"/>
  <c r="L61" i="2"/>
  <c r="I61" i="2"/>
  <c r="H61" i="2"/>
  <c r="G61" i="2"/>
  <c r="F61" i="2"/>
  <c r="R60" i="2"/>
  <c r="P60" i="2"/>
  <c r="Q60" i="2" s="1"/>
  <c r="O60" i="2"/>
  <c r="M60" i="2"/>
  <c r="L60" i="2"/>
  <c r="I60" i="2"/>
  <c r="H60" i="2"/>
  <c r="G60" i="2"/>
  <c r="F60" i="2"/>
  <c r="P59" i="2"/>
  <c r="Q59" i="2" s="1"/>
  <c r="O59" i="2"/>
  <c r="R59" i="2" s="1"/>
  <c r="M59" i="2"/>
  <c r="L59" i="2"/>
  <c r="I59" i="2"/>
  <c r="H59" i="2"/>
  <c r="G59" i="2"/>
  <c r="F59" i="2"/>
  <c r="P58" i="2"/>
  <c r="O58" i="2"/>
  <c r="M58" i="2"/>
  <c r="L58" i="2"/>
  <c r="I58" i="2"/>
  <c r="H58" i="2"/>
  <c r="G58" i="2"/>
  <c r="F58" i="2"/>
  <c r="R57" i="2"/>
  <c r="P57" i="2"/>
  <c r="Q57" i="2" s="1"/>
  <c r="O57" i="2"/>
  <c r="M57" i="2"/>
  <c r="L57" i="2"/>
  <c r="I57" i="2"/>
  <c r="H57" i="2"/>
  <c r="G57" i="2"/>
  <c r="F57" i="2"/>
  <c r="R56" i="2"/>
  <c r="P56" i="2"/>
  <c r="Q56" i="2" s="1"/>
  <c r="O56" i="2"/>
  <c r="M56" i="2"/>
  <c r="L56" i="2"/>
  <c r="I56" i="2"/>
  <c r="H56" i="2"/>
  <c r="G56" i="2"/>
  <c r="F56" i="2"/>
  <c r="P55" i="2"/>
  <c r="Q55" i="2" s="1"/>
  <c r="O55" i="2"/>
  <c r="R55" i="2" s="1"/>
  <c r="M55" i="2"/>
  <c r="L55" i="2"/>
  <c r="I55" i="2"/>
  <c r="H55" i="2"/>
  <c r="G55" i="2"/>
  <c r="F55" i="2"/>
  <c r="P54" i="2"/>
  <c r="O54" i="2"/>
  <c r="M54" i="2"/>
  <c r="L54" i="2"/>
  <c r="I54" i="2"/>
  <c r="H54" i="2"/>
  <c r="G54" i="2"/>
  <c r="F54" i="2"/>
  <c r="R53" i="2"/>
  <c r="P53" i="2"/>
  <c r="Q53" i="2" s="1"/>
  <c r="O53" i="2"/>
  <c r="M53" i="2"/>
  <c r="L53" i="2"/>
  <c r="I53" i="2"/>
  <c r="H53" i="2"/>
  <c r="G53" i="2"/>
  <c r="F53" i="2"/>
  <c r="N52" i="2"/>
  <c r="R51" i="2"/>
  <c r="P51" i="2"/>
  <c r="Q51" i="2" s="1"/>
  <c r="O51" i="2"/>
  <c r="M51" i="2"/>
  <c r="L51" i="2"/>
  <c r="I51" i="2"/>
  <c r="H51" i="2"/>
  <c r="G51" i="2"/>
  <c r="F51" i="2"/>
  <c r="P50" i="2"/>
  <c r="Q50" i="2" s="1"/>
  <c r="O50" i="2"/>
  <c r="R50" i="2" s="1"/>
  <c r="N50" i="2"/>
  <c r="M50" i="2"/>
  <c r="L50" i="2"/>
  <c r="I50" i="2"/>
  <c r="H50" i="2"/>
  <c r="G50" i="2"/>
  <c r="F50" i="2"/>
  <c r="N49" i="2"/>
  <c r="Q48" i="2"/>
  <c r="P48" i="2"/>
  <c r="O48" i="2"/>
  <c r="R48" i="2" s="1"/>
  <c r="M48" i="2"/>
  <c r="L48" i="2"/>
  <c r="I48" i="2"/>
  <c r="H48" i="2"/>
  <c r="G48" i="2"/>
  <c r="F48" i="2"/>
  <c r="Q47" i="2"/>
  <c r="P47" i="2"/>
  <c r="R47" i="2" s="1"/>
  <c r="O47" i="2"/>
  <c r="M47" i="2"/>
  <c r="L47" i="2"/>
  <c r="I47" i="2"/>
  <c r="H47" i="2"/>
  <c r="G47" i="2"/>
  <c r="F47" i="2"/>
  <c r="R46" i="2"/>
  <c r="Q46" i="2"/>
  <c r="P46" i="2"/>
  <c r="O46" i="2"/>
  <c r="M46" i="2"/>
  <c r="L46" i="2"/>
  <c r="I46" i="2"/>
  <c r="H46" i="2"/>
  <c r="G46" i="2"/>
  <c r="F46" i="2"/>
  <c r="P45" i="2"/>
  <c r="O45" i="2"/>
  <c r="M45" i="2"/>
  <c r="L45" i="2"/>
  <c r="I45" i="2"/>
  <c r="H45" i="2"/>
  <c r="G45" i="2"/>
  <c r="F45" i="2"/>
  <c r="R44" i="2"/>
  <c r="Q44" i="2"/>
  <c r="P44" i="2"/>
  <c r="O44" i="2"/>
  <c r="M44" i="2"/>
  <c r="L44" i="2"/>
  <c r="I44" i="2"/>
  <c r="H44" i="2"/>
  <c r="G44" i="2"/>
  <c r="F44" i="2"/>
  <c r="Q43" i="2"/>
  <c r="P43" i="2"/>
  <c r="R43" i="2" s="1"/>
  <c r="O43" i="2"/>
  <c r="M43" i="2"/>
  <c r="L43" i="2"/>
  <c r="I43" i="2"/>
  <c r="H43" i="2"/>
  <c r="G43" i="2"/>
  <c r="F43" i="2"/>
  <c r="M42" i="2"/>
  <c r="K42" i="2"/>
  <c r="J42" i="2"/>
  <c r="L42" i="2" s="1"/>
  <c r="E42" i="2"/>
  <c r="D42" i="2"/>
  <c r="C42" i="2"/>
  <c r="O42" i="2" s="1"/>
  <c r="R41" i="2"/>
  <c r="P41" i="2"/>
  <c r="Q41" i="2" s="1"/>
  <c r="O41" i="2"/>
  <c r="M41" i="2"/>
  <c r="L41" i="2"/>
  <c r="I41" i="2"/>
  <c r="H41" i="2"/>
  <c r="G41" i="2"/>
  <c r="F41" i="2"/>
  <c r="P40" i="2"/>
  <c r="Q40" i="2" s="1"/>
  <c r="O40" i="2"/>
  <c r="R40" i="2" s="1"/>
  <c r="M40" i="2"/>
  <c r="L40" i="2"/>
  <c r="I40" i="2"/>
  <c r="H40" i="2"/>
  <c r="G40" i="2"/>
  <c r="F40" i="2"/>
  <c r="Q39" i="2"/>
  <c r="P39" i="2"/>
  <c r="R39" i="2" s="1"/>
  <c r="O39" i="2"/>
  <c r="M39" i="2"/>
  <c r="L39" i="2"/>
  <c r="I39" i="2"/>
  <c r="H39" i="2"/>
  <c r="G39" i="2"/>
  <c r="F39" i="2"/>
  <c r="P38" i="2"/>
  <c r="Q38" i="2" s="1"/>
  <c r="O38" i="2"/>
  <c r="M38" i="2"/>
  <c r="L38" i="2"/>
  <c r="I38" i="2"/>
  <c r="H38" i="2"/>
  <c r="G38" i="2"/>
  <c r="F38" i="2"/>
  <c r="R37" i="2"/>
  <c r="P37" i="2"/>
  <c r="Q37" i="2" s="1"/>
  <c r="O37" i="2"/>
  <c r="M37" i="2"/>
  <c r="L37" i="2"/>
  <c r="I37" i="2"/>
  <c r="H37" i="2"/>
  <c r="G37" i="2"/>
  <c r="F37" i="2"/>
  <c r="P36" i="2"/>
  <c r="Q36" i="2" s="1"/>
  <c r="O36" i="2"/>
  <c r="R36" i="2" s="1"/>
  <c r="M36" i="2"/>
  <c r="L36" i="2"/>
  <c r="I36" i="2"/>
  <c r="H36" i="2"/>
  <c r="G36" i="2"/>
  <c r="F36" i="2"/>
  <c r="Q35" i="2"/>
  <c r="P35" i="2"/>
  <c r="R35" i="2" s="1"/>
  <c r="O35" i="2"/>
  <c r="M35" i="2"/>
  <c r="L35" i="2"/>
  <c r="I35" i="2"/>
  <c r="H35" i="2"/>
  <c r="G35" i="2"/>
  <c r="F35" i="2"/>
  <c r="N34" i="2"/>
  <c r="K34" i="2"/>
  <c r="P34" i="2" s="1"/>
  <c r="J34" i="2"/>
  <c r="G34" i="2"/>
  <c r="F34" i="2"/>
  <c r="E34" i="2"/>
  <c r="D34" i="2"/>
  <c r="C34" i="2"/>
  <c r="H34" i="2" s="1"/>
  <c r="R33" i="2"/>
  <c r="P33" i="2"/>
  <c r="Q33" i="2" s="1"/>
  <c r="O33" i="2"/>
  <c r="N33" i="2"/>
  <c r="M33" i="2"/>
  <c r="L33" i="2"/>
  <c r="I33" i="2"/>
  <c r="H33" i="2"/>
  <c r="G33" i="2"/>
  <c r="F33" i="2"/>
  <c r="R32" i="2"/>
  <c r="Q32" i="2"/>
  <c r="P32" i="2"/>
  <c r="O32" i="2"/>
  <c r="N32" i="2"/>
  <c r="M32" i="2"/>
  <c r="L32" i="2"/>
  <c r="I32" i="2"/>
  <c r="H32" i="2"/>
  <c r="G32" i="2"/>
  <c r="F32" i="2"/>
  <c r="P31" i="2"/>
  <c r="R31" i="2" s="1"/>
  <c r="O31" i="2"/>
  <c r="N31" i="2"/>
  <c r="M31" i="2"/>
  <c r="L31" i="2"/>
  <c r="I31" i="2"/>
  <c r="H31" i="2"/>
  <c r="G31" i="2"/>
  <c r="F31" i="2"/>
  <c r="Q30" i="2"/>
  <c r="P30" i="2"/>
  <c r="R30" i="2" s="1"/>
  <c r="O30" i="2"/>
  <c r="M30" i="2"/>
  <c r="L30" i="2"/>
  <c r="I30" i="2"/>
  <c r="H30" i="2"/>
  <c r="G30" i="2"/>
  <c r="F30" i="2"/>
  <c r="R29" i="2"/>
  <c r="Q29" i="2"/>
  <c r="P29" i="2"/>
  <c r="O29" i="2"/>
  <c r="M29" i="2"/>
  <c r="L29" i="2"/>
  <c r="I29" i="2"/>
  <c r="H29" i="2"/>
  <c r="G29" i="2"/>
  <c r="F29" i="2"/>
  <c r="P28" i="2"/>
  <c r="O28" i="2"/>
  <c r="M28" i="2"/>
  <c r="L28" i="2"/>
  <c r="I28" i="2"/>
  <c r="H28" i="2"/>
  <c r="G28" i="2"/>
  <c r="F28" i="2"/>
  <c r="Q27" i="2"/>
  <c r="P27" i="2"/>
  <c r="O27" i="2"/>
  <c r="R27" i="2" s="1"/>
  <c r="M27" i="2"/>
  <c r="L27" i="2"/>
  <c r="I27" i="2"/>
  <c r="H27" i="2"/>
  <c r="G27" i="2"/>
  <c r="F27" i="2"/>
  <c r="P26" i="2"/>
  <c r="O26" i="2"/>
  <c r="Q26" i="2" s="1"/>
  <c r="I26" i="2"/>
  <c r="H26" i="2"/>
  <c r="G26" i="2"/>
  <c r="F26" i="2"/>
  <c r="Q25" i="2"/>
  <c r="P25" i="2"/>
  <c r="O25" i="2"/>
  <c r="M25" i="2"/>
  <c r="L25" i="2"/>
  <c r="I25" i="2"/>
  <c r="H25" i="2"/>
  <c r="G25" i="2"/>
  <c r="F25" i="2"/>
  <c r="R24" i="2"/>
  <c r="Q24" i="2"/>
  <c r="P24" i="2"/>
  <c r="O24" i="2"/>
  <c r="M24" i="2"/>
  <c r="L24" i="2"/>
  <c r="I24" i="2"/>
  <c r="H24" i="2"/>
  <c r="G24" i="2"/>
  <c r="F24" i="2"/>
  <c r="P23" i="2"/>
  <c r="O23" i="2"/>
  <c r="N23" i="2"/>
  <c r="M23" i="2"/>
  <c r="L23" i="2"/>
  <c r="I23" i="2"/>
  <c r="H23" i="2"/>
  <c r="G23" i="2"/>
  <c r="F23" i="2"/>
  <c r="R22" i="2"/>
  <c r="P22" i="2"/>
  <c r="Q22" i="2" s="1"/>
  <c r="O22" i="2"/>
  <c r="M22" i="2"/>
  <c r="L22" i="2"/>
  <c r="I22" i="2"/>
  <c r="H22" i="2"/>
  <c r="G22" i="2"/>
  <c r="F22" i="2"/>
  <c r="R21" i="2"/>
  <c r="P21" i="2"/>
  <c r="Q21" i="2" s="1"/>
  <c r="O21" i="2"/>
  <c r="M21" i="2"/>
  <c r="L21" i="2"/>
  <c r="I21" i="2"/>
  <c r="H21" i="2"/>
  <c r="G21" i="2"/>
  <c r="F21" i="2"/>
  <c r="P20" i="2"/>
  <c r="O20" i="2"/>
  <c r="R20" i="2" s="1"/>
  <c r="N20" i="2"/>
  <c r="M20" i="2"/>
  <c r="L20" i="2"/>
  <c r="I20" i="2"/>
  <c r="H20" i="2"/>
  <c r="G20" i="2"/>
  <c r="F20" i="2"/>
  <c r="R19" i="2"/>
  <c r="P19" i="2"/>
  <c r="O19" i="2"/>
  <c r="Q19" i="2" s="1"/>
  <c r="M19" i="2"/>
  <c r="L19" i="2"/>
  <c r="I19" i="2"/>
  <c r="H19" i="2"/>
  <c r="G19" i="2"/>
  <c r="F19" i="2"/>
  <c r="P18" i="2"/>
  <c r="O18" i="2"/>
  <c r="Q18" i="2" s="1"/>
  <c r="M18" i="2"/>
  <c r="L18" i="2"/>
  <c r="I18" i="2"/>
  <c r="H18" i="2"/>
  <c r="G18" i="2"/>
  <c r="F18" i="2"/>
  <c r="R17" i="2"/>
  <c r="Q17" i="2"/>
  <c r="P17" i="2"/>
  <c r="O17" i="2"/>
  <c r="M17" i="2"/>
  <c r="L17" i="2"/>
  <c r="I17" i="2"/>
  <c r="H17" i="2"/>
  <c r="G17" i="2"/>
  <c r="F17" i="2"/>
  <c r="P16" i="2"/>
  <c r="O16" i="2"/>
  <c r="N16" i="2"/>
  <c r="M16" i="2"/>
  <c r="L16" i="2"/>
  <c r="I16" i="2"/>
  <c r="H16" i="2"/>
  <c r="G16" i="2"/>
  <c r="F16" i="2"/>
  <c r="R15" i="2"/>
  <c r="P15" i="2"/>
  <c r="Q15" i="2" s="1"/>
  <c r="O15" i="2"/>
  <c r="M15" i="2"/>
  <c r="L15" i="2"/>
  <c r="I15" i="2"/>
  <c r="H15" i="2"/>
  <c r="G15" i="2"/>
  <c r="F15" i="2"/>
  <c r="P14" i="2"/>
  <c r="Q14" i="2" s="1"/>
  <c r="O14" i="2"/>
  <c r="M14" i="2"/>
  <c r="L14" i="2"/>
  <c r="I14" i="2"/>
  <c r="H14" i="2"/>
  <c r="G14" i="2"/>
  <c r="F14" i="2"/>
  <c r="R13" i="2"/>
  <c r="P13" i="2"/>
  <c r="O13" i="2"/>
  <c r="N13" i="2"/>
  <c r="M13" i="2"/>
  <c r="L13" i="2"/>
  <c r="I13" i="2"/>
  <c r="H13" i="2"/>
  <c r="G13" i="2"/>
  <c r="F13" i="2"/>
  <c r="P12" i="2"/>
  <c r="R12" i="2" s="1"/>
  <c r="O12" i="2"/>
  <c r="N12" i="2"/>
  <c r="K12" i="2"/>
  <c r="L12" i="2" s="1"/>
  <c r="J12" i="2"/>
  <c r="M12" i="2" s="1"/>
  <c r="H12" i="2"/>
  <c r="G12" i="2"/>
  <c r="F12" i="2"/>
  <c r="E12" i="2"/>
  <c r="I12" i="2" s="1"/>
  <c r="D12" i="2"/>
  <c r="C12" i="2"/>
  <c r="P11" i="2"/>
  <c r="R11" i="2" s="1"/>
  <c r="O11" i="2"/>
  <c r="N11" i="2"/>
  <c r="M11" i="2"/>
  <c r="L11" i="2"/>
  <c r="I11" i="2"/>
  <c r="H11" i="2"/>
  <c r="G11" i="2"/>
  <c r="F11" i="2"/>
  <c r="R10" i="2"/>
  <c r="Q10" i="2"/>
  <c r="P10" i="2"/>
  <c r="O10" i="2"/>
  <c r="N10" i="2"/>
  <c r="M10" i="2"/>
  <c r="L10" i="2"/>
  <c r="I10" i="2"/>
  <c r="H10" i="2"/>
  <c r="G10" i="2"/>
  <c r="F10" i="2"/>
  <c r="P9" i="2"/>
  <c r="O9" i="2"/>
  <c r="N9" i="2"/>
  <c r="M9" i="2"/>
  <c r="L9" i="2"/>
  <c r="I9" i="2"/>
  <c r="H9" i="2"/>
  <c r="G9" i="2"/>
  <c r="F9" i="2"/>
  <c r="R8" i="2"/>
  <c r="P8" i="2"/>
  <c r="Q8" i="2" s="1"/>
  <c r="O8" i="2"/>
  <c r="M8" i="2"/>
  <c r="L8" i="2"/>
  <c r="I8" i="2"/>
  <c r="H8" i="2"/>
  <c r="G8" i="2"/>
  <c r="F8" i="2"/>
  <c r="P7" i="2"/>
  <c r="R7" i="2" s="1"/>
  <c r="O7" i="2"/>
  <c r="M7" i="2"/>
  <c r="L7" i="2"/>
  <c r="I7" i="2"/>
  <c r="H7" i="2"/>
  <c r="G7" i="2"/>
  <c r="F7" i="2"/>
  <c r="P6" i="2"/>
  <c r="N6" i="2"/>
  <c r="M6" i="2"/>
  <c r="K6" i="2"/>
  <c r="J6" i="2"/>
  <c r="J49" i="2" s="1"/>
  <c r="J52" i="2" s="1"/>
  <c r="J89" i="2" s="1"/>
  <c r="H6" i="2"/>
  <c r="E6" i="2"/>
  <c r="D6" i="2"/>
  <c r="D49" i="2" s="1"/>
  <c r="D52" i="2" s="1"/>
  <c r="D89" i="2" s="1"/>
  <c r="C6" i="2"/>
  <c r="R86" i="1"/>
  <c r="P86" i="1"/>
  <c r="Q86" i="1" s="1"/>
  <c r="O86" i="1"/>
  <c r="N86" i="1"/>
  <c r="M86" i="1"/>
  <c r="J86" i="1"/>
  <c r="I86" i="1"/>
  <c r="H86" i="1"/>
  <c r="O85" i="1"/>
  <c r="L85" i="1"/>
  <c r="K85" i="1"/>
  <c r="N85" i="1" s="1"/>
  <c r="F85" i="1"/>
  <c r="J85" i="1" s="1"/>
  <c r="C85" i="1"/>
  <c r="P84" i="1"/>
  <c r="R84" i="1" s="1"/>
  <c r="O84" i="1"/>
  <c r="N84" i="1"/>
  <c r="M84" i="1"/>
  <c r="J84" i="1"/>
  <c r="I84" i="1"/>
  <c r="H84" i="1"/>
  <c r="Q83" i="1"/>
  <c r="P83" i="1"/>
  <c r="O83" i="1"/>
  <c r="R83" i="1" s="1"/>
  <c r="N83" i="1"/>
  <c r="M83" i="1"/>
  <c r="J83" i="1"/>
  <c r="I83" i="1"/>
  <c r="H83" i="1"/>
  <c r="R82" i="1"/>
  <c r="P82" i="1"/>
  <c r="Q82" i="1" s="1"/>
  <c r="O82" i="1"/>
  <c r="J82" i="1"/>
  <c r="I82" i="1"/>
  <c r="H82" i="1"/>
  <c r="R81" i="1"/>
  <c r="Q81" i="1"/>
  <c r="P81" i="1"/>
  <c r="O81" i="1"/>
  <c r="J81" i="1"/>
  <c r="I81" i="1"/>
  <c r="H81" i="1"/>
  <c r="P79" i="1"/>
  <c r="O79" i="1"/>
  <c r="R79" i="1" s="1"/>
  <c r="N79" i="1"/>
  <c r="M79" i="1"/>
  <c r="J79" i="1"/>
  <c r="I79" i="1"/>
  <c r="H79" i="1"/>
  <c r="G79" i="1"/>
  <c r="Q78" i="1"/>
  <c r="P78" i="1"/>
  <c r="R78" i="1" s="1"/>
  <c r="O78" i="1"/>
  <c r="N78" i="1"/>
  <c r="M78" i="1"/>
  <c r="J78" i="1"/>
  <c r="I78" i="1"/>
  <c r="H78" i="1"/>
  <c r="G78" i="1"/>
  <c r="P77" i="1"/>
  <c r="R77" i="1" s="1"/>
  <c r="O77" i="1"/>
  <c r="J77" i="1"/>
  <c r="I77" i="1"/>
  <c r="H77" i="1"/>
  <c r="G77" i="1"/>
  <c r="P76" i="1"/>
  <c r="R76" i="1" s="1"/>
  <c r="O76" i="1"/>
  <c r="N76" i="1"/>
  <c r="M76" i="1"/>
  <c r="J76" i="1"/>
  <c r="I76" i="1"/>
  <c r="H76" i="1"/>
  <c r="G76" i="1"/>
  <c r="Q75" i="1"/>
  <c r="P75" i="1"/>
  <c r="R75" i="1" s="1"/>
  <c r="O75" i="1"/>
  <c r="J75" i="1"/>
  <c r="I75" i="1"/>
  <c r="H75" i="1"/>
  <c r="G75" i="1"/>
  <c r="Q74" i="1"/>
  <c r="P74" i="1"/>
  <c r="R74" i="1" s="1"/>
  <c r="O74" i="1"/>
  <c r="N74" i="1"/>
  <c r="M74" i="1"/>
  <c r="J74" i="1"/>
  <c r="I74" i="1"/>
  <c r="H74" i="1"/>
  <c r="G74" i="1"/>
  <c r="P73" i="1"/>
  <c r="O73" i="1"/>
  <c r="R73" i="1" s="1"/>
  <c r="N73" i="1"/>
  <c r="M73" i="1"/>
  <c r="J73" i="1"/>
  <c r="I73" i="1"/>
  <c r="H73" i="1"/>
  <c r="G73" i="1"/>
  <c r="Q72" i="1"/>
  <c r="P72" i="1"/>
  <c r="R72" i="1" s="1"/>
  <c r="O72" i="1"/>
  <c r="N72" i="1"/>
  <c r="M72" i="1"/>
  <c r="J72" i="1"/>
  <c r="I72" i="1"/>
  <c r="H72" i="1"/>
  <c r="G72" i="1"/>
  <c r="P71" i="1"/>
  <c r="R71" i="1" s="1"/>
  <c r="O71" i="1"/>
  <c r="J71" i="1"/>
  <c r="I71" i="1"/>
  <c r="H71" i="1"/>
  <c r="G71" i="1"/>
  <c r="P70" i="1"/>
  <c r="R70" i="1" s="1"/>
  <c r="O70" i="1"/>
  <c r="N70" i="1"/>
  <c r="M70" i="1"/>
  <c r="J70" i="1"/>
  <c r="I70" i="1"/>
  <c r="H70" i="1"/>
  <c r="G70" i="1"/>
  <c r="Q69" i="1"/>
  <c r="P69" i="1"/>
  <c r="R69" i="1" s="1"/>
  <c r="O69" i="1"/>
  <c r="J69" i="1"/>
  <c r="I69" i="1"/>
  <c r="H69" i="1"/>
  <c r="G69" i="1"/>
  <c r="Q68" i="1"/>
  <c r="P68" i="1"/>
  <c r="R68" i="1" s="1"/>
  <c r="O68" i="1"/>
  <c r="N68" i="1"/>
  <c r="M68" i="1"/>
  <c r="J68" i="1"/>
  <c r="I68" i="1"/>
  <c r="H68" i="1"/>
  <c r="G68" i="1"/>
  <c r="P67" i="1"/>
  <c r="Q67" i="1" s="1"/>
  <c r="O67" i="1"/>
  <c r="R67" i="1" s="1"/>
  <c r="N67" i="1"/>
  <c r="M67" i="1"/>
  <c r="J67" i="1"/>
  <c r="I67" i="1"/>
  <c r="H67" i="1"/>
  <c r="G67" i="1"/>
  <c r="R66" i="1"/>
  <c r="Q66" i="1"/>
  <c r="P66" i="1"/>
  <c r="O66" i="1"/>
  <c r="N66" i="1"/>
  <c r="M66" i="1"/>
  <c r="J66" i="1"/>
  <c r="I66" i="1"/>
  <c r="H66" i="1"/>
  <c r="G66" i="1"/>
  <c r="P65" i="1"/>
  <c r="R65" i="1" s="1"/>
  <c r="O65" i="1"/>
  <c r="N65" i="1"/>
  <c r="M65" i="1"/>
  <c r="J65" i="1"/>
  <c r="I65" i="1"/>
  <c r="H65" i="1"/>
  <c r="G65" i="1"/>
  <c r="Q64" i="1"/>
  <c r="P64" i="1"/>
  <c r="R64" i="1" s="1"/>
  <c r="O64" i="1"/>
  <c r="N64" i="1"/>
  <c r="M64" i="1"/>
  <c r="J64" i="1"/>
  <c r="I64" i="1"/>
  <c r="H64" i="1"/>
  <c r="G64" i="1"/>
  <c r="P63" i="1"/>
  <c r="Q63" i="1" s="1"/>
  <c r="O63" i="1"/>
  <c r="R63" i="1" s="1"/>
  <c r="N63" i="1"/>
  <c r="M63" i="1"/>
  <c r="J63" i="1"/>
  <c r="I63" i="1"/>
  <c r="H63" i="1"/>
  <c r="G63" i="1"/>
  <c r="R62" i="1"/>
  <c r="Q62" i="1"/>
  <c r="P62" i="1"/>
  <c r="O62" i="1"/>
  <c r="N62" i="1"/>
  <c r="M62" i="1"/>
  <c r="J62" i="1"/>
  <c r="I62" i="1"/>
  <c r="H62" i="1"/>
  <c r="G62" i="1"/>
  <c r="P61" i="1"/>
  <c r="R61" i="1" s="1"/>
  <c r="O61" i="1"/>
  <c r="N61" i="1"/>
  <c r="M61" i="1"/>
  <c r="J61" i="1"/>
  <c r="I61" i="1"/>
  <c r="H61" i="1"/>
  <c r="G61" i="1"/>
  <c r="Q60" i="1"/>
  <c r="P60" i="1"/>
  <c r="R60" i="1" s="1"/>
  <c r="O60" i="1"/>
  <c r="N60" i="1"/>
  <c r="M60" i="1"/>
  <c r="J60" i="1"/>
  <c r="I60" i="1"/>
  <c r="H60" i="1"/>
  <c r="G60" i="1"/>
  <c r="L59" i="1"/>
  <c r="P59" i="1" s="1"/>
  <c r="K59" i="1"/>
  <c r="O59" i="1" s="1"/>
  <c r="J59" i="1"/>
  <c r="H59" i="1"/>
  <c r="G59" i="1"/>
  <c r="F59" i="1"/>
  <c r="I59" i="1" s="1"/>
  <c r="E59" i="1"/>
  <c r="D59" i="1"/>
  <c r="D54" i="1" s="1"/>
  <c r="C59" i="1"/>
  <c r="C54" i="1" s="1"/>
  <c r="C53" i="1" s="1"/>
  <c r="P58" i="1"/>
  <c r="Q58" i="1" s="1"/>
  <c r="O58" i="1"/>
  <c r="R58" i="1" s="1"/>
  <c r="N58" i="1"/>
  <c r="M58" i="1"/>
  <c r="J58" i="1"/>
  <c r="I58" i="1"/>
  <c r="H58" i="1"/>
  <c r="G58" i="1"/>
  <c r="R57" i="1"/>
  <c r="Q57" i="1"/>
  <c r="P57" i="1"/>
  <c r="O57" i="1"/>
  <c r="N57" i="1"/>
  <c r="M57" i="1"/>
  <c r="J57" i="1"/>
  <c r="I57" i="1"/>
  <c r="H57" i="1"/>
  <c r="G57" i="1"/>
  <c r="P56" i="1"/>
  <c r="R56" i="1" s="1"/>
  <c r="O56" i="1"/>
  <c r="N56" i="1"/>
  <c r="M56" i="1"/>
  <c r="J56" i="1"/>
  <c r="I56" i="1"/>
  <c r="H56" i="1"/>
  <c r="G56" i="1"/>
  <c r="P55" i="1"/>
  <c r="N55" i="1"/>
  <c r="M55" i="1"/>
  <c r="L55" i="1"/>
  <c r="K55" i="1"/>
  <c r="J55" i="1"/>
  <c r="I55" i="1"/>
  <c r="F55" i="1"/>
  <c r="G55" i="1" s="1"/>
  <c r="E55" i="1"/>
  <c r="H55" i="1" s="1"/>
  <c r="D55" i="1"/>
  <c r="O55" i="1" s="1"/>
  <c r="Q55" i="1" s="1"/>
  <c r="C55" i="1"/>
  <c r="F54" i="1"/>
  <c r="G54" i="1" s="1"/>
  <c r="E54" i="1"/>
  <c r="H54" i="1" s="1"/>
  <c r="F53" i="1"/>
  <c r="G53" i="1" s="1"/>
  <c r="E53" i="1"/>
  <c r="H53" i="1" s="1"/>
  <c r="Q51" i="1"/>
  <c r="P51" i="1"/>
  <c r="R51" i="1" s="1"/>
  <c r="O51" i="1"/>
  <c r="N51" i="1"/>
  <c r="M51" i="1"/>
  <c r="J51" i="1"/>
  <c r="H51" i="1"/>
  <c r="G51" i="1"/>
  <c r="N50" i="1"/>
  <c r="L50" i="1"/>
  <c r="P50" i="1" s="1"/>
  <c r="K50" i="1"/>
  <c r="O50" i="1" s="1"/>
  <c r="J50" i="1"/>
  <c r="F50" i="1"/>
  <c r="I50" i="1" s="1"/>
  <c r="E50" i="1"/>
  <c r="D50" i="1"/>
  <c r="C50" i="1"/>
  <c r="R49" i="1"/>
  <c r="Q49" i="1"/>
  <c r="P49" i="1"/>
  <c r="O49" i="1"/>
  <c r="N49" i="1"/>
  <c r="M49" i="1"/>
  <c r="J49" i="1"/>
  <c r="I49" i="1"/>
  <c r="H49" i="1"/>
  <c r="G49" i="1"/>
  <c r="P48" i="1"/>
  <c r="R48" i="1" s="1"/>
  <c r="O48" i="1"/>
  <c r="N48" i="1"/>
  <c r="M48" i="1"/>
  <c r="J48" i="1"/>
  <c r="I48" i="1"/>
  <c r="H48" i="1"/>
  <c r="G48" i="1"/>
  <c r="R47" i="1"/>
  <c r="P47" i="1"/>
  <c r="Q47" i="1" s="1"/>
  <c r="O47" i="1"/>
  <c r="N47" i="1"/>
  <c r="M47" i="1"/>
  <c r="J47" i="1"/>
  <c r="I47" i="1"/>
  <c r="H47" i="1"/>
  <c r="G47" i="1"/>
  <c r="P46" i="1"/>
  <c r="R46" i="1" s="1"/>
  <c r="O46" i="1"/>
  <c r="N46" i="1"/>
  <c r="M46" i="1"/>
  <c r="J46" i="1"/>
  <c r="H46" i="1"/>
  <c r="G46" i="1"/>
  <c r="Q45" i="1"/>
  <c r="P45" i="1"/>
  <c r="R45" i="1" s="1"/>
  <c r="O45" i="1"/>
  <c r="N45" i="1"/>
  <c r="M45" i="1"/>
  <c r="J45" i="1"/>
  <c r="H45" i="1"/>
  <c r="G45" i="1"/>
  <c r="R44" i="1"/>
  <c r="Q44" i="1"/>
  <c r="P44" i="1"/>
  <c r="O44" i="1"/>
  <c r="N44" i="1"/>
  <c r="M44" i="1"/>
  <c r="J44" i="1"/>
  <c r="I44" i="1"/>
  <c r="H44" i="1"/>
  <c r="G44" i="1"/>
  <c r="L43" i="1"/>
  <c r="P43" i="1" s="1"/>
  <c r="K43" i="1"/>
  <c r="H43" i="1"/>
  <c r="F43" i="1"/>
  <c r="J43" i="1" s="1"/>
  <c r="E43" i="1"/>
  <c r="D43" i="1"/>
  <c r="I43" i="1" s="1"/>
  <c r="C43" i="1"/>
  <c r="P42" i="1"/>
  <c r="R42" i="1" s="1"/>
  <c r="O42" i="1"/>
  <c r="N42" i="1"/>
  <c r="M42" i="1"/>
  <c r="J42" i="1"/>
  <c r="I42" i="1"/>
  <c r="H42" i="1"/>
  <c r="G42" i="1"/>
  <c r="R41" i="1"/>
  <c r="P41" i="1"/>
  <c r="Q41" i="1" s="1"/>
  <c r="O41" i="1"/>
  <c r="N41" i="1"/>
  <c r="M41" i="1"/>
  <c r="J41" i="1"/>
  <c r="I41" i="1"/>
  <c r="H41" i="1"/>
  <c r="G41" i="1"/>
  <c r="P40" i="1"/>
  <c r="R40" i="1" s="1"/>
  <c r="O40" i="1"/>
  <c r="N40" i="1"/>
  <c r="M40" i="1"/>
  <c r="J40" i="1"/>
  <c r="I40" i="1"/>
  <c r="H40" i="1"/>
  <c r="G40" i="1"/>
  <c r="R39" i="1"/>
  <c r="Q39" i="1"/>
  <c r="P39" i="1"/>
  <c r="O39" i="1"/>
  <c r="J39" i="1"/>
  <c r="I39" i="1"/>
  <c r="H39" i="1"/>
  <c r="G39" i="1"/>
  <c r="R38" i="1"/>
  <c r="Q38" i="1"/>
  <c r="P38" i="1"/>
  <c r="O38" i="1"/>
  <c r="N38" i="1"/>
  <c r="M38" i="1"/>
  <c r="J38" i="1"/>
  <c r="I38" i="1"/>
  <c r="H38" i="1"/>
  <c r="G38" i="1"/>
  <c r="L37" i="1"/>
  <c r="L35" i="1" s="1"/>
  <c r="K37" i="1"/>
  <c r="K35" i="1" s="1"/>
  <c r="H37" i="1"/>
  <c r="F37" i="1"/>
  <c r="J37" i="1" s="1"/>
  <c r="E37" i="1"/>
  <c r="D37" i="1"/>
  <c r="D35" i="1" s="1"/>
  <c r="P36" i="1"/>
  <c r="Q36" i="1" s="1"/>
  <c r="O36" i="1"/>
  <c r="R36" i="1" s="1"/>
  <c r="N36" i="1"/>
  <c r="M36" i="1"/>
  <c r="J36" i="1"/>
  <c r="I36" i="1"/>
  <c r="H36" i="1"/>
  <c r="G36" i="1"/>
  <c r="F35" i="1"/>
  <c r="E35" i="1"/>
  <c r="P34" i="1"/>
  <c r="R34" i="1" s="1"/>
  <c r="O34" i="1"/>
  <c r="N34" i="1"/>
  <c r="M34" i="1"/>
  <c r="J34" i="1"/>
  <c r="I34" i="1"/>
  <c r="H34" i="1"/>
  <c r="G34" i="1"/>
  <c r="R33" i="1"/>
  <c r="P33" i="1"/>
  <c r="Q33" i="1" s="1"/>
  <c r="O33" i="1"/>
  <c r="N33" i="1"/>
  <c r="M33" i="1"/>
  <c r="P32" i="1"/>
  <c r="R32" i="1" s="1"/>
  <c r="O32" i="1"/>
  <c r="N32" i="1"/>
  <c r="M32" i="1"/>
  <c r="J32" i="1"/>
  <c r="I32" i="1"/>
  <c r="H32" i="1"/>
  <c r="G32" i="1"/>
  <c r="O31" i="1"/>
  <c r="N31" i="1"/>
  <c r="M31" i="1"/>
  <c r="L31" i="1"/>
  <c r="P31" i="1" s="1"/>
  <c r="K31" i="1"/>
  <c r="F31" i="1"/>
  <c r="J31" i="1" s="1"/>
  <c r="E31" i="1"/>
  <c r="D31" i="1"/>
  <c r="R30" i="1"/>
  <c r="Q30" i="1"/>
  <c r="P30" i="1"/>
  <c r="O30" i="1"/>
  <c r="N30" i="1"/>
  <c r="M30" i="1"/>
  <c r="J30" i="1"/>
  <c r="I30" i="1"/>
  <c r="H30" i="1"/>
  <c r="G30" i="1"/>
  <c r="P29" i="1"/>
  <c r="R29" i="1" s="1"/>
  <c r="O29" i="1"/>
  <c r="N29" i="1"/>
  <c r="M29" i="1"/>
  <c r="J29" i="1"/>
  <c r="I29" i="1"/>
  <c r="H29" i="1"/>
  <c r="G29" i="1"/>
  <c r="Q28" i="1"/>
  <c r="P28" i="1"/>
  <c r="R28" i="1" s="1"/>
  <c r="O28" i="1"/>
  <c r="N28" i="1"/>
  <c r="M28" i="1"/>
  <c r="J28" i="1"/>
  <c r="I28" i="1"/>
  <c r="H28" i="1"/>
  <c r="G28" i="1"/>
  <c r="R27" i="1"/>
  <c r="P27" i="1"/>
  <c r="Q27" i="1" s="1"/>
  <c r="O27" i="1"/>
  <c r="N27" i="1"/>
  <c r="M27" i="1"/>
  <c r="J27" i="1"/>
  <c r="I27" i="1"/>
  <c r="H27" i="1"/>
  <c r="G27" i="1"/>
  <c r="M26" i="1"/>
  <c r="L26" i="1"/>
  <c r="P26" i="1" s="1"/>
  <c r="K26" i="1"/>
  <c r="F26" i="1"/>
  <c r="J26" i="1" s="1"/>
  <c r="E26" i="1"/>
  <c r="D26" i="1"/>
  <c r="I26" i="1" s="1"/>
  <c r="P25" i="1"/>
  <c r="R25" i="1" s="1"/>
  <c r="O25" i="1"/>
  <c r="N25" i="1"/>
  <c r="J25" i="1"/>
  <c r="I25" i="1"/>
  <c r="H25" i="1"/>
  <c r="G25" i="1"/>
  <c r="R24" i="1"/>
  <c r="Q24" i="1"/>
  <c r="P24" i="1"/>
  <c r="O24" i="1"/>
  <c r="N24" i="1"/>
  <c r="M24" i="1"/>
  <c r="M21" i="1" s="1"/>
  <c r="J24" i="1"/>
  <c r="I24" i="1"/>
  <c r="H24" i="1"/>
  <c r="G24" i="1"/>
  <c r="C24" i="1"/>
  <c r="P23" i="1"/>
  <c r="P21" i="1" s="1"/>
  <c r="O23" i="1"/>
  <c r="O21" i="1" s="1"/>
  <c r="N23" i="1"/>
  <c r="J23" i="1"/>
  <c r="I23" i="1"/>
  <c r="H23" i="1"/>
  <c r="G23" i="1"/>
  <c r="Q22" i="1"/>
  <c r="P22" i="1"/>
  <c r="R22" i="1" s="1"/>
  <c r="O22" i="1"/>
  <c r="N22" i="1"/>
  <c r="J22" i="1"/>
  <c r="I22" i="1"/>
  <c r="H22" i="1"/>
  <c r="G22" i="1"/>
  <c r="N21" i="1"/>
  <c r="L21" i="1"/>
  <c r="K21" i="1"/>
  <c r="J21" i="1"/>
  <c r="I21" i="1"/>
  <c r="F21" i="1"/>
  <c r="H21" i="1" s="1"/>
  <c r="E21" i="1"/>
  <c r="D21" i="1"/>
  <c r="C21" i="1"/>
  <c r="R20" i="1"/>
  <c r="P20" i="1"/>
  <c r="N20" i="1"/>
  <c r="J20" i="1"/>
  <c r="H20" i="1"/>
  <c r="G20" i="1"/>
  <c r="P19" i="1"/>
  <c r="R19" i="1" s="1"/>
  <c r="O19" i="1"/>
  <c r="N19" i="1"/>
  <c r="M19" i="1"/>
  <c r="J19" i="1"/>
  <c r="I19" i="1"/>
  <c r="H19" i="1"/>
  <c r="G19" i="1"/>
  <c r="R18" i="1"/>
  <c r="Q18" i="1"/>
  <c r="P18" i="1"/>
  <c r="O18" i="1"/>
  <c r="N18" i="1"/>
  <c r="J18" i="1"/>
  <c r="I18" i="1"/>
  <c r="H18" i="1"/>
  <c r="G18" i="1"/>
  <c r="R17" i="1"/>
  <c r="P17" i="1"/>
  <c r="Q17" i="1" s="1"/>
  <c r="O17" i="1"/>
  <c r="N17" i="1"/>
  <c r="J17" i="1"/>
  <c r="I17" i="1"/>
  <c r="H17" i="1"/>
  <c r="G17" i="1"/>
  <c r="P16" i="1"/>
  <c r="R16" i="1" s="1"/>
  <c r="O16" i="1"/>
  <c r="N16" i="1"/>
  <c r="M16" i="1"/>
  <c r="J16" i="1"/>
  <c r="I16" i="1"/>
  <c r="H16" i="1"/>
  <c r="G16" i="1"/>
  <c r="O15" i="1"/>
  <c r="N15" i="1"/>
  <c r="M15" i="1"/>
  <c r="L15" i="1"/>
  <c r="P15" i="1" s="1"/>
  <c r="K15" i="1"/>
  <c r="F15" i="1"/>
  <c r="F10" i="1" s="1"/>
  <c r="E15" i="1"/>
  <c r="E10" i="1" s="1"/>
  <c r="E52" i="1" s="1"/>
  <c r="E80" i="1" s="1"/>
  <c r="D15" i="1"/>
  <c r="C15" i="1"/>
  <c r="R14" i="1"/>
  <c r="P14" i="1"/>
  <c r="Q14" i="1" s="1"/>
  <c r="O14" i="1"/>
  <c r="N14" i="1"/>
  <c r="M14" i="1"/>
  <c r="J14" i="1"/>
  <c r="H14" i="1"/>
  <c r="R13" i="1"/>
  <c r="P13" i="1"/>
  <c r="Q13" i="1" s="1"/>
  <c r="O13" i="1"/>
  <c r="N13" i="1"/>
  <c r="M13" i="1"/>
  <c r="J13" i="1"/>
  <c r="I13" i="1"/>
  <c r="H13" i="1"/>
  <c r="G13" i="1"/>
  <c r="P12" i="1"/>
  <c r="Q12" i="1" s="1"/>
  <c r="O12" i="1"/>
  <c r="N12" i="1"/>
  <c r="M12" i="1"/>
  <c r="J12" i="1"/>
  <c r="I12" i="1"/>
  <c r="H12" i="1"/>
  <c r="G12" i="1"/>
  <c r="N11" i="1"/>
  <c r="L11" i="1"/>
  <c r="M11" i="1" s="1"/>
  <c r="K11" i="1"/>
  <c r="O11" i="1" s="1"/>
  <c r="J11" i="1"/>
  <c r="I11" i="1"/>
  <c r="F11" i="1"/>
  <c r="P11" i="1" s="1"/>
  <c r="E11" i="1"/>
  <c r="D11" i="1"/>
  <c r="C11" i="1"/>
  <c r="K10" i="1"/>
  <c r="C10" i="1"/>
  <c r="C52" i="1" s="1"/>
  <c r="C87" i="1" s="1"/>
  <c r="Q21" i="1" l="1"/>
  <c r="R21" i="1"/>
  <c r="H10" i="1"/>
  <c r="G10" i="1"/>
  <c r="F52" i="1"/>
  <c r="K52" i="1"/>
  <c r="R31" i="1"/>
  <c r="Q31" i="1"/>
  <c r="M35" i="1"/>
  <c r="P35" i="1"/>
  <c r="N35" i="1"/>
  <c r="R59" i="1"/>
  <c r="Q59" i="1"/>
  <c r="D53" i="1"/>
  <c r="I54" i="1"/>
  <c r="J54" i="1"/>
  <c r="Q11" i="1"/>
  <c r="R11" i="1"/>
  <c r="J35" i="1"/>
  <c r="I35" i="1"/>
  <c r="O35" i="1"/>
  <c r="R15" i="1"/>
  <c r="Q15" i="1"/>
  <c r="Q50" i="1"/>
  <c r="R50" i="1"/>
  <c r="R55" i="1"/>
  <c r="G31" i="1"/>
  <c r="M37" i="1"/>
  <c r="Q40" i="1"/>
  <c r="M43" i="1"/>
  <c r="Q46" i="1"/>
  <c r="H85" i="1"/>
  <c r="P85" i="1"/>
  <c r="Q7" i="2"/>
  <c r="Q12" i="2"/>
  <c r="R18" i="2"/>
  <c r="R23" i="2"/>
  <c r="Q23" i="2"/>
  <c r="R45" i="2"/>
  <c r="Q45" i="2"/>
  <c r="Q43" i="3"/>
  <c r="R43" i="3"/>
  <c r="K44" i="4"/>
  <c r="P29" i="4"/>
  <c r="Q29" i="4"/>
  <c r="P36" i="4"/>
  <c r="Q36" i="4"/>
  <c r="Q74" i="2"/>
  <c r="R74" i="2"/>
  <c r="G15" i="1"/>
  <c r="Q19" i="1"/>
  <c r="N26" i="1"/>
  <c r="D10" i="1"/>
  <c r="J10" i="1" s="1"/>
  <c r="L10" i="1"/>
  <c r="R12" i="1"/>
  <c r="H15" i="1"/>
  <c r="R23" i="1"/>
  <c r="G26" i="1"/>
  <c r="O26" i="1"/>
  <c r="Q26" i="1" s="1"/>
  <c r="Q29" i="1"/>
  <c r="H31" i="1"/>
  <c r="G35" i="1"/>
  <c r="N37" i="1"/>
  <c r="N43" i="1"/>
  <c r="K54" i="1"/>
  <c r="K53" i="1" s="1"/>
  <c r="K80" i="1" s="1"/>
  <c r="K87" i="1" s="1"/>
  <c r="Q56" i="1"/>
  <c r="M59" i="1"/>
  <c r="Q61" i="1"/>
  <c r="Q65" i="1"/>
  <c r="Q70" i="1"/>
  <c r="Q71" i="1"/>
  <c r="Q76" i="1"/>
  <c r="Q77" i="1"/>
  <c r="F80" i="1"/>
  <c r="I85" i="1"/>
  <c r="K49" i="2"/>
  <c r="Q11" i="2"/>
  <c r="R26" i="2"/>
  <c r="Q31" i="2"/>
  <c r="I42" i="2"/>
  <c r="H42" i="2"/>
  <c r="P42" i="2"/>
  <c r="G42" i="2"/>
  <c r="F42" i="2"/>
  <c r="Q62" i="2"/>
  <c r="R62" i="2"/>
  <c r="Q78" i="2"/>
  <c r="R78" i="2"/>
  <c r="Q87" i="2"/>
  <c r="R87" i="2"/>
  <c r="R11" i="3"/>
  <c r="Q49" i="3"/>
  <c r="R49" i="3"/>
  <c r="Q53" i="3"/>
  <c r="R53" i="3"/>
  <c r="C52" i="4"/>
  <c r="Q53" i="4"/>
  <c r="P54" i="4"/>
  <c r="Q54" i="4"/>
  <c r="Q58" i="2"/>
  <c r="R58" i="2"/>
  <c r="Q50" i="3"/>
  <c r="R50" i="3"/>
  <c r="Q23" i="1"/>
  <c r="I15" i="1"/>
  <c r="H26" i="1"/>
  <c r="I31" i="1"/>
  <c r="H35" i="1"/>
  <c r="G37" i="1"/>
  <c r="O37" i="1"/>
  <c r="G43" i="1"/>
  <c r="O43" i="1"/>
  <c r="R43" i="1" s="1"/>
  <c r="M50" i="1"/>
  <c r="L54" i="1"/>
  <c r="N59" i="1"/>
  <c r="C49" i="2"/>
  <c r="L6" i="2"/>
  <c r="L49" i="2" s="1"/>
  <c r="L52" i="2" s="1"/>
  <c r="L89" i="2" s="1"/>
  <c r="Q13" i="2"/>
  <c r="R25" i="2"/>
  <c r="C66" i="3"/>
  <c r="R21" i="3"/>
  <c r="Q21" i="3"/>
  <c r="Q25" i="3"/>
  <c r="R25" i="3"/>
  <c r="Q32" i="3"/>
  <c r="R32" i="3"/>
  <c r="Q6" i="4"/>
  <c r="P7" i="4"/>
  <c r="Q7" i="4"/>
  <c r="Q21" i="4"/>
  <c r="P47" i="4"/>
  <c r="Q47" i="4"/>
  <c r="I24" i="3"/>
  <c r="J15" i="1"/>
  <c r="P37" i="1"/>
  <c r="Q66" i="2"/>
  <c r="R66" i="2"/>
  <c r="Q48" i="3"/>
  <c r="P47" i="3"/>
  <c r="R47" i="3" s="1"/>
  <c r="R48" i="3"/>
  <c r="Q52" i="3"/>
  <c r="R52" i="3"/>
  <c r="O42" i="4"/>
  <c r="G42" i="4"/>
  <c r="I42" i="4"/>
  <c r="H42" i="4"/>
  <c r="P40" i="4"/>
  <c r="Q40" i="4"/>
  <c r="G11" i="1"/>
  <c r="Q16" i="1"/>
  <c r="G21" i="1"/>
  <c r="Q25" i="1"/>
  <c r="Q32" i="1"/>
  <c r="Q34" i="1"/>
  <c r="I37" i="1"/>
  <c r="Q42" i="1"/>
  <c r="Q48" i="1"/>
  <c r="G50" i="1"/>
  <c r="Q84" i="1"/>
  <c r="E49" i="2"/>
  <c r="I6" i="2"/>
  <c r="R9" i="2"/>
  <c r="Q9" i="2"/>
  <c r="R14" i="2"/>
  <c r="Q20" i="2"/>
  <c r="R28" i="2"/>
  <c r="Q28" i="2"/>
  <c r="R38" i="2"/>
  <c r="G14" i="3"/>
  <c r="F10" i="3"/>
  <c r="J14" i="3"/>
  <c r="I14" i="3"/>
  <c r="H14" i="3"/>
  <c r="Q18" i="3"/>
  <c r="R18" i="3"/>
  <c r="Q11" i="4"/>
  <c r="Q17" i="4"/>
  <c r="F42" i="4"/>
  <c r="I34" i="2"/>
  <c r="O34" i="2"/>
  <c r="Q34" i="2" s="1"/>
  <c r="H11" i="1"/>
  <c r="H50" i="1"/>
  <c r="Q73" i="1"/>
  <c r="Q79" i="1"/>
  <c r="M85" i="1"/>
  <c r="F6" i="2"/>
  <c r="O6" i="2"/>
  <c r="R6" i="2" s="1"/>
  <c r="Q54" i="2"/>
  <c r="R54" i="2"/>
  <c r="Q70" i="2"/>
  <c r="R70" i="2"/>
  <c r="Q51" i="3"/>
  <c r="R51" i="3"/>
  <c r="Q35" i="4"/>
  <c r="P51" i="4"/>
  <c r="Q51" i="4"/>
  <c r="G6" i="2"/>
  <c r="Q6" i="2"/>
  <c r="R16" i="2"/>
  <c r="Q16" i="2"/>
  <c r="M34" i="2"/>
  <c r="L34" i="2"/>
  <c r="P10" i="3"/>
  <c r="E44" i="4"/>
  <c r="I11" i="3"/>
  <c r="Q11" i="3"/>
  <c r="P14" i="3"/>
  <c r="G21" i="3"/>
  <c r="D24" i="3"/>
  <c r="L24" i="3"/>
  <c r="L40" i="3" s="1"/>
  <c r="Q27" i="3"/>
  <c r="M30" i="3"/>
  <c r="J41" i="3"/>
  <c r="J42" i="3"/>
  <c r="J43" i="3"/>
  <c r="L11" i="4"/>
  <c r="P13" i="4"/>
  <c r="P17" i="4"/>
  <c r="P21" i="4"/>
  <c r="P31" i="4"/>
  <c r="P35" i="4"/>
  <c r="Q75" i="2"/>
  <c r="Q79" i="2"/>
  <c r="M17" i="3"/>
  <c r="Q19" i="3"/>
  <c r="H21" i="3"/>
  <c r="N30" i="3"/>
  <c r="Q33" i="3"/>
  <c r="Q36" i="3"/>
  <c r="M37" i="3"/>
  <c r="K42" i="3"/>
  <c r="M42" i="3" s="1"/>
  <c r="Q44" i="3"/>
  <c r="L6" i="4"/>
  <c r="M11" i="4"/>
  <c r="P48" i="4"/>
  <c r="L53" i="4"/>
  <c r="P55" i="4"/>
  <c r="K10" i="3"/>
  <c r="M10" i="3" s="1"/>
  <c r="N17" i="3"/>
  <c r="I21" i="3"/>
  <c r="O30" i="3"/>
  <c r="R30" i="3" s="1"/>
  <c r="M6" i="4"/>
  <c r="N11" i="4"/>
  <c r="P11" i="4" s="1"/>
  <c r="J42" i="4"/>
  <c r="J44" i="4" s="1"/>
  <c r="J52" i="4" s="1"/>
  <c r="J58" i="4" s="1"/>
  <c r="P56" i="4"/>
  <c r="G17" i="3"/>
  <c r="P37" i="3"/>
  <c r="Q37" i="3" s="1"/>
  <c r="F6" i="4"/>
  <c r="I30" i="3"/>
  <c r="H11" i="4"/>
  <c r="H26" i="3"/>
  <c r="L63" i="3" l="1"/>
  <c r="N40" i="3"/>
  <c r="M40" i="3"/>
  <c r="P40" i="3"/>
  <c r="H10" i="3"/>
  <c r="F40" i="3"/>
  <c r="J10" i="3"/>
  <c r="I10" i="3"/>
  <c r="G10" i="3"/>
  <c r="C52" i="2"/>
  <c r="O49" i="2"/>
  <c r="L42" i="4"/>
  <c r="O24" i="3"/>
  <c r="J24" i="3"/>
  <c r="L44" i="4"/>
  <c r="L52" i="4" s="1"/>
  <c r="K52" i="4"/>
  <c r="M44" i="4"/>
  <c r="R34" i="2"/>
  <c r="R35" i="1"/>
  <c r="Q35" i="1"/>
  <c r="H52" i="1"/>
  <c r="G52" i="1"/>
  <c r="J52" i="1"/>
  <c r="I52" i="1"/>
  <c r="P24" i="3"/>
  <c r="N24" i="3"/>
  <c r="M24" i="3"/>
  <c r="R14" i="3"/>
  <c r="Q14" i="3"/>
  <c r="D40" i="3"/>
  <c r="Q47" i="3"/>
  <c r="P54" i="1"/>
  <c r="N54" i="1"/>
  <c r="M54" i="1"/>
  <c r="L53" i="1"/>
  <c r="P10" i="1"/>
  <c r="N10" i="1"/>
  <c r="L52" i="1"/>
  <c r="M10" i="1"/>
  <c r="M42" i="4"/>
  <c r="K40" i="3"/>
  <c r="O10" i="3"/>
  <c r="R10" i="3" s="1"/>
  <c r="N10" i="3"/>
  <c r="Q30" i="3"/>
  <c r="O10" i="1"/>
  <c r="D52" i="1"/>
  <c r="N42" i="3"/>
  <c r="K41" i="3"/>
  <c r="E52" i="2"/>
  <c r="P49" i="2"/>
  <c r="H49" i="2"/>
  <c r="G49" i="2"/>
  <c r="F49" i="2"/>
  <c r="I49" i="2"/>
  <c r="N52" i="4"/>
  <c r="C58" i="4"/>
  <c r="N58" i="4" s="1"/>
  <c r="K52" i="2"/>
  <c r="M49" i="2"/>
  <c r="I53" i="1"/>
  <c r="O53" i="1"/>
  <c r="J53" i="1"/>
  <c r="I10" i="1"/>
  <c r="F44" i="4"/>
  <c r="E52" i="4"/>
  <c r="I44" i="4"/>
  <c r="H44" i="4"/>
  <c r="O44" i="4"/>
  <c r="G44" i="4"/>
  <c r="N42" i="4"/>
  <c r="Q42" i="4"/>
  <c r="P42" i="4"/>
  <c r="R37" i="1"/>
  <c r="Q37" i="1"/>
  <c r="N44" i="4"/>
  <c r="O42" i="3"/>
  <c r="R85" i="1"/>
  <c r="Q85" i="1"/>
  <c r="Q43" i="1"/>
  <c r="O54" i="1"/>
  <c r="R26" i="1"/>
  <c r="Q10" i="3"/>
  <c r="R42" i="2"/>
  <c r="Q42" i="2"/>
  <c r="F87" i="1"/>
  <c r="H80" i="1"/>
  <c r="G80" i="1"/>
  <c r="M52" i="4" l="1"/>
  <c r="K58" i="4"/>
  <c r="O52" i="1"/>
  <c r="D80" i="1"/>
  <c r="P52" i="1"/>
  <c r="N52" i="1"/>
  <c r="M52" i="1"/>
  <c r="D63" i="3"/>
  <c r="D66" i="3" s="1"/>
  <c r="O40" i="3"/>
  <c r="I40" i="3"/>
  <c r="G40" i="3"/>
  <c r="F63" i="3"/>
  <c r="J40" i="3"/>
  <c r="H40" i="3"/>
  <c r="R54" i="1"/>
  <c r="Q54" i="1"/>
  <c r="H87" i="1"/>
  <c r="Q40" i="3"/>
  <c r="R40" i="3"/>
  <c r="P63" i="3"/>
  <c r="N41" i="3"/>
  <c r="K63" i="3"/>
  <c r="K66" i="3" s="1"/>
  <c r="O41" i="3"/>
  <c r="M41" i="3"/>
  <c r="Q10" i="1"/>
  <c r="R10" i="1"/>
  <c r="E63" i="4"/>
  <c r="I52" i="4"/>
  <c r="O52" i="4"/>
  <c r="G52" i="4"/>
  <c r="F52" i="4"/>
  <c r="E58" i="4"/>
  <c r="H52" i="4"/>
  <c r="R42" i="3"/>
  <c r="Q42" i="3"/>
  <c r="P53" i="1"/>
  <c r="N53" i="1"/>
  <c r="M53" i="1"/>
  <c r="L80" i="1"/>
  <c r="R49" i="2"/>
  <c r="Q49" i="2"/>
  <c r="O52" i="2"/>
  <c r="C89" i="2"/>
  <c r="O89" i="2" s="1"/>
  <c r="O80" i="1"/>
  <c r="Q44" i="4"/>
  <c r="P44" i="4"/>
  <c r="M52" i="2"/>
  <c r="K89" i="2"/>
  <c r="M89" i="2" s="1"/>
  <c r="E89" i="2"/>
  <c r="I52" i="2"/>
  <c r="P52" i="2"/>
  <c r="H52" i="2"/>
  <c r="G52" i="2"/>
  <c r="F52" i="2"/>
  <c r="Q24" i="3"/>
  <c r="R24" i="3"/>
  <c r="L66" i="3"/>
  <c r="N63" i="3"/>
  <c r="O66" i="3" l="1"/>
  <c r="Q52" i="4"/>
  <c r="P52" i="4"/>
  <c r="P80" i="1"/>
  <c r="Q53" i="1"/>
  <c r="R53" i="1"/>
  <c r="M63" i="3"/>
  <c r="R52" i="2"/>
  <c r="Q52" i="2"/>
  <c r="Q52" i="1"/>
  <c r="R52" i="1"/>
  <c r="J63" i="3"/>
  <c r="I63" i="3"/>
  <c r="F66" i="3"/>
  <c r="P66" i="3" s="1"/>
  <c r="H63" i="3"/>
  <c r="G63" i="3"/>
  <c r="D87" i="1"/>
  <c r="J80" i="1"/>
  <c r="I80" i="1"/>
  <c r="N66" i="3"/>
  <c r="M66" i="3"/>
  <c r="P89" i="2"/>
  <c r="G89" i="2"/>
  <c r="I89" i="2"/>
  <c r="H89" i="2"/>
  <c r="F89" i="2"/>
  <c r="H58" i="4"/>
  <c r="O58" i="4"/>
  <c r="G58" i="4"/>
  <c r="F58" i="4"/>
  <c r="I58" i="4"/>
  <c r="M58" i="4"/>
  <c r="L58" i="4"/>
  <c r="L87" i="1"/>
  <c r="N80" i="1"/>
  <c r="M80" i="1"/>
  <c r="O63" i="3"/>
  <c r="Q63" i="3" s="1"/>
  <c r="Q41" i="3"/>
  <c r="R41" i="3"/>
  <c r="R66" i="3" l="1"/>
  <c r="Q66" i="3"/>
  <c r="R80" i="1"/>
  <c r="Q80" i="1"/>
  <c r="P58" i="4"/>
  <c r="Q58" i="4"/>
  <c r="R63" i="3"/>
  <c r="J66" i="3"/>
  <c r="H66" i="3"/>
  <c r="G66" i="3"/>
  <c r="I66" i="3"/>
  <c r="N87" i="1"/>
  <c r="M87" i="1"/>
  <c r="P87" i="1"/>
  <c r="O87" i="1"/>
  <c r="J87" i="1"/>
  <c r="I87" i="1"/>
  <c r="R89" i="2"/>
  <c r="Q89" i="2"/>
  <c r="R87" i="1" l="1"/>
  <c r="Q87" i="1"/>
</calcChain>
</file>

<file path=xl/sharedStrings.xml><?xml version="1.0" encoding="utf-8"?>
<sst xmlns="http://schemas.openxmlformats.org/spreadsheetml/2006/main" count="574" uniqueCount="335">
  <si>
    <t>Дані</t>
  </si>
  <si>
    <t xml:space="preserve">про виконання місцевих бюджетів  </t>
  </si>
  <si>
    <t>Чернівецької області</t>
  </si>
  <si>
    <t>за січень-серпень 2026 року</t>
  </si>
  <si>
    <t>(по шифровому звіту)</t>
  </si>
  <si>
    <t xml:space="preserve"> I. Доходи  по області (загальний та спеціальний фонди)</t>
  </si>
  <si>
    <t>(тис. грн)</t>
  </si>
  <si>
    <t>Код бюджетної класифікації</t>
  </si>
  <si>
    <t>Найменування доходів</t>
  </si>
  <si>
    <t>Загальний фонд</t>
  </si>
  <si>
    <t>Спеціальний фонд</t>
  </si>
  <si>
    <t>Разом</t>
  </si>
  <si>
    <t xml:space="preserve">Застверджено  на 2005 рік </t>
  </si>
  <si>
    <t>Затверджено  на 2026 рік із урахуванням змін</t>
  </si>
  <si>
    <t>План на січень-серпень 2026 року</t>
  </si>
  <si>
    <t>Надійшло з початку року</t>
  </si>
  <si>
    <t>Відхилення на січень-серпень 2026 року (+/-)</t>
  </si>
  <si>
    <t xml:space="preserve">Процент виконання до плану на січень-серпень 2026 року </t>
  </si>
  <si>
    <t>Відхилення (+/-) до плану на рік</t>
  </si>
  <si>
    <t>Процент виконання до плану 2025 року</t>
  </si>
  <si>
    <t>Затверджено  на 2026 рік із урахуванням змін (кошторисні призначення)</t>
  </si>
  <si>
    <t>Відхилення від кошторисних призначень (+/-)</t>
  </si>
  <si>
    <t>Процент виконання</t>
  </si>
  <si>
    <t>Затверджено   на 2026 рік з урахуванням змін</t>
  </si>
  <si>
    <t>Відхилення (+;-)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</si>
  <si>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</si>
  <si>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</si>
  <si>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</si>
  <si>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</si>
  <si>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</si>
  <si>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</si>
  <si>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</si>
  <si>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</si>
  <si>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</si>
  <si>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</si>
  <si>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</si>
  <si>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</si>
  <si>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</si>
  <si>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</si>
  <si>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</si>
  <si>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</si>
  <si>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</si>
  <si>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</si>
  <si>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прибуток підприємств</t>
  </si>
  <si>
    <t>12000000</t>
  </si>
  <si>
    <t>Податки на власність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</si>
  <si>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</si>
  <si>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</si>
  <si>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води</t>
  </si>
  <si>
    <t>Рентна плата за користування надрами</t>
  </si>
  <si>
    <t>Рентна плата за користування надрами місцевого значення</t>
  </si>
  <si>
    <t>Плата за використання інших природних ресурсів  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</si>
  <si>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</si>
  <si>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</si>
  <si>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Акцизний податок з ввезених на митну територію України підакцизних товарів (продукції) </t>
  </si>
  <si>
    <t>Акцизний податок з реалізації суб’єктами господарювання роздрібної торгівлі підакцизних товарів</t>
  </si>
  <si>
    <t>Окремі податки і збори, що зараховуються до місцевих бюджетів </t>
  </si>
  <si>
    <t>Місцеві податки і збори</t>
  </si>
  <si>
    <t>Податок на майно</t>
  </si>
  <si>
    <t>Збір за місця для паркування транспортних засобів </t>
  </si>
  <si>
    <t>Туристичний збір </t>
  </si>
  <si>
    <t>Єдиний податок  </t>
  </si>
  <si>
    <t>Інші податки та збори</t>
  </si>
  <si>
    <t>Екологічний податок</t>
  </si>
  <si>
    <t>Збір за забруднення навколишнього природного середовища  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</si>
  <si>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</si>
  <si>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Неподаткові надходження</t>
  </si>
  <si>
    <t>Доходи від власності та підприємницької діяльності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</si>
  <si>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</si>
  <si>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</si>
  <si>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ліцензії у сфері діяльності з організації та проведення азартних ігор і за ліцензії на випуск та проведення лотерей</t>
  </si>
  <si>
    <t>Надходження від орендної плати за користування цілісним майновим комплексом та іншим державним майном  </t>
  </si>
  <si>
    <t>Державне мито</t>
  </si>
  <si>
    <t>Орендна плата за водні об'єкти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 </t>
  </si>
  <si>
    <t>Інші неподаткові надходження</t>
  </si>
  <si>
    <t>Інші надходження</t>
  </si>
  <si>
    <t>Доходи від операцій  з кредитування та надання гарантій</t>
  </si>
  <si>
    <t>24170000</t>
  </si>
  <si>
    <t>Надходження коштів пайової участі у розвитку інфраструктури населеного пункту</t>
  </si>
  <si>
    <t xml:space="preserve">Власні надходження бюджетних установ </t>
  </si>
  <si>
    <t>Доходи від операцій з капіталом</t>
  </si>
  <si>
    <t>42000000</t>
  </si>
  <si>
    <t>Від Європейського Союзу, урядів іноземних держав, міжнародних організацій, донорських установ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</si>
  <si>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</si>
  <si>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  </t>
  </si>
  <si>
    <t>Разом доходів</t>
  </si>
  <si>
    <t>Офіційні трансферти</t>
  </si>
  <si>
    <t>Від органів державного управління</t>
  </si>
  <si>
    <t>Дотації</t>
  </si>
  <si>
    <t>Базова дотація</t>
  </si>
  <si>
    <t>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здоров'я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</si>
  <si>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</si>
  <si>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</si>
  <si>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Субвенції</t>
  </si>
  <si>
    <t>41030600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</si>
  <si>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</si>
  <si>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</si>
  <si>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</si>
  <si>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</si>
  <si>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</si>
  <si>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41031900</t>
  </si>
  <si>
    <t>Субвенція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</si>
  <si>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41032300</t>
  </si>
  <si>
    <t>Субвенція з державного бюджету місцевим бюджетам на 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</t>
  </si>
  <si>
    <t>41032800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</si>
  <si>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</t>
  </si>
  <si>
    <t>41033000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</si>
  <si>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</si>
  <si>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>41033500</t>
  </si>
  <si>
    <t>Субвенція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</t>
  </si>
  <si>
    <t>41033600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</si>
  <si>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</si>
  <si>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</si>
  <si>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41033900</t>
  </si>
  <si>
    <t>Освітня субвенція з державного бюджету місцевим бюджетам</t>
  </si>
  <si>
    <t>41034600</t>
  </si>
  <si>
    <t>Субвенція з державного бюджету обласним бюджетам та бюджету міста Києва на реалізацію проектів (об’єктів, заходів) комплексних планів стійкості регіонів і окремих міст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</si>
  <si>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</si>
  <si>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</si>
  <si>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41035800</t>
  </si>
  <si>
    <t>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</si>
  <si>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</si>
  <si>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</si>
  <si>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41036100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</si>
  <si>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</si>
  <si>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</si>
  <si>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</si>
  <si>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41037500</t>
  </si>
  <si>
    <t>Субвенція з державного бюджету місцевим бюджетам на реалізацію публічних інвестиційних проектів у сфері охорони здоров`я</t>
  </si>
  <si>
    <t>Субвенція з державного бюджету місцевим бюджетам на реалізацію публічного інвестиційного проекту із розвитку ветеранських просторів</t>
  </si>
  <si>
    <t>Субвенція з державного бюджету місцевим бюджетам на реалізацію проектів в рамках Програми відновлення України ІІІ</t>
  </si>
  <si>
    <t>Всього доходів</t>
  </si>
  <si>
    <t>41010600</t>
  </si>
  <si>
    <t>Кошти, що передаються до районних та мiських  бюджетiв з міських (міст районного значення), селищних, сільських та районних у містах бюджетів</t>
  </si>
  <si>
    <t>41020300</t>
  </si>
  <si>
    <t>Дотації вирівнювання, що передаються з районних та міських (обласного значення) бюджетів</t>
  </si>
  <si>
    <t>41030300</t>
  </si>
  <si>
    <t>Субвенція на утримання об"єктів спільного користування чи ліквідацію негативних наслідків діяльності об"їктів спільного користування</t>
  </si>
  <si>
    <t>41035000</t>
  </si>
  <si>
    <t>Інші субвенції</t>
  </si>
  <si>
    <t>Офіційні трансферти з іншої                                                                                              частини бюджету</t>
  </si>
  <si>
    <t>Кошти, одержані із загального фонду до бюджету розвитку</t>
  </si>
  <si>
    <t>Усього доходів</t>
  </si>
  <si>
    <t>II  Видатки  по області (загальний та спеціальний фонди)</t>
  </si>
  <si>
    <t xml:space="preserve">  </t>
  </si>
  <si>
    <t>Код типової програмної класифікації видатків та кредитування місцевих бюджетів</t>
  </si>
  <si>
    <t>Найменування видатків</t>
  </si>
  <si>
    <t>План на січень-серпень 2025 року</t>
  </si>
  <si>
    <t>Виконано з початку року</t>
  </si>
  <si>
    <t>Відхилення до плану на січень-серпень 2026 року (+/-)</t>
  </si>
  <si>
    <t>Процент виконання до плану року</t>
  </si>
  <si>
    <t>Затверджено обласною радою  на 2010 рік із урахуванням змін</t>
  </si>
  <si>
    <t>Затверджено  на 2026 рік з урахуванням змін (кошторисні призначення)</t>
  </si>
  <si>
    <t>Відхилення  (+;-)</t>
  </si>
  <si>
    <t>0100</t>
  </si>
  <si>
    <t>Державне управління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</si>
  <si>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</si>
  <si>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</si>
  <si>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</si>
  <si>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</si>
  <si>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0180</t>
  </si>
  <si>
    <t>Інша діяльність у сфері державного управління</t>
  </si>
  <si>
    <t>1000</t>
  </si>
  <si>
    <t>Освіта</t>
  </si>
  <si>
    <t>2000</t>
  </si>
  <si>
    <t>Охорона здоров'я</t>
  </si>
  <si>
    <t>3000</t>
  </si>
  <si>
    <t>Соціальний захист та соціальне забезпечення</t>
  </si>
  <si>
    <t>3030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</si>
  <si>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</si>
  <si>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Пільгове медичне обслуговування осіб, які постраждали внаслідок Чорнобильської катастрофи</t>
  </si>
  <si>
    <t>Видатки на поховання учасників бойових дій та осіб з інвалідністю внаслідок війни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</si>
  <si>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</si>
  <si>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</si>
  <si>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3110</t>
  </si>
  <si>
    <t>Заклади і заходи з питань дітей та їх соціального захисту</t>
  </si>
  <si>
    <t>Здійснення соціальної роботи з вразливими категоріями населення</t>
  </si>
  <si>
    <t>3130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</si>
  <si>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</si>
  <si>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</si>
  <si>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</si>
  <si>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</si>
  <si>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Забезпечення реалізації окремих програм для осіб з інвалідністю</t>
  </si>
  <si>
    <t>3190</t>
  </si>
  <si>
    <t>Соціальний захист ветеранів війни та праці</t>
  </si>
  <si>
    <t>Забезпечення обробки інформації з нарахування та виплати допомог і компенсацій</t>
  </si>
  <si>
    <t>Організація та проведення громадських робіт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</si>
  <si>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</si>
  <si>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</si>
  <si>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</si>
  <si>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3240</t>
  </si>
  <si>
    <t>Інші заклади та заходи</t>
  </si>
  <si>
    <t>Підготовка та реалізація публічних інвестиційних проектів / програм публічних інвестицій за рахунок коштів місцевого бюджету в галузі соціального захисту та соціального забезпечення</t>
  </si>
  <si>
    <t>Підготовка та реалізація публічних інвестиційних проектів / програм публічних інвестицій за рахунок коштів місцевого бюджету у сфері ветеранської політики</t>
  </si>
  <si>
    <t>4000</t>
  </si>
  <si>
    <t>Культура і мистецтво</t>
  </si>
  <si>
    <t>5000</t>
  </si>
  <si>
    <t>Фізична культура і спорт</t>
  </si>
  <si>
    <t>6000</t>
  </si>
  <si>
    <t>Житлово-комунальне господарство</t>
  </si>
  <si>
    <t>7000</t>
  </si>
  <si>
    <t>Економічна діяльність</t>
  </si>
  <si>
    <t>7100</t>
  </si>
  <si>
    <t>Сільське, лісове, рибне господарство та мисливство</t>
  </si>
  <si>
    <t>7200</t>
  </si>
  <si>
    <t>Газове господарство</t>
  </si>
  <si>
    <t>7300</t>
  </si>
  <si>
    <t>Будівництво та регіональний розвиток</t>
  </si>
  <si>
    <t>7400</t>
  </si>
  <si>
    <t>Транспорт та транспортна інфраструктура</t>
  </si>
  <si>
    <t>7500</t>
  </si>
  <si>
    <t>Зв'язок, телекомунікації та інформатика</t>
  </si>
  <si>
    <t>7600</t>
  </si>
  <si>
    <t>Інші програми та заходи, пов'язані з економічною діяльністю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</si>
  <si>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</si>
  <si>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</si>
  <si>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8000</t>
  </si>
  <si>
    <t>Інша діяльність</t>
  </si>
  <si>
    <t>8100</t>
  </si>
  <si>
    <t>Захист населення і територій від надзвичайних ситуацій</t>
  </si>
  <si>
    <t>8200</t>
  </si>
  <si>
    <t>Громадський порядок та безпека</t>
  </si>
  <si>
    <t>8300</t>
  </si>
  <si>
    <t>Охорона навколишнього природного середовища</t>
  </si>
  <si>
    <t>8400</t>
  </si>
  <si>
    <t>Засоби масової інформації</t>
  </si>
  <si>
    <t>8600</t>
  </si>
  <si>
    <t>Обслуговування місцевого боргу</t>
  </si>
  <si>
    <t>8700</t>
  </si>
  <si>
    <t>Резервний фонд</t>
  </si>
  <si>
    <t>900201</t>
  </si>
  <si>
    <t xml:space="preserve">Разом видатків </t>
  </si>
  <si>
    <t>9110</t>
  </si>
  <si>
    <t>Реверсна дотація 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</si>
  <si>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</si>
  <si>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</si>
  <si>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900202</t>
  </si>
  <si>
    <t xml:space="preserve">Всього видатків </t>
  </si>
  <si>
    <t>900300</t>
  </si>
  <si>
    <t>Перевищення доходів над видатками (дефіцит бюджету)</t>
  </si>
  <si>
    <t xml:space="preserve">III. Джерела фінансування дефіциту : </t>
  </si>
  <si>
    <t xml:space="preserve">Зміна залишків коштів місцевих бюджетів та бюджетних установ, що утримуються з  місцевих бюджетів </t>
  </si>
  <si>
    <t xml:space="preserve">Залишки на початок року </t>
  </si>
  <si>
    <t xml:space="preserve">Залишки на кінець звітного періоду </t>
  </si>
  <si>
    <t>Фінансування за рахунок коштів бюджетів різних рівнів та державних фондів</t>
  </si>
  <si>
    <t>Позики, одержані з державних фондів</t>
  </si>
  <si>
    <t xml:space="preserve">         одержано позик</t>
  </si>
  <si>
    <t xml:space="preserve">         погашено  позик</t>
  </si>
  <si>
    <t>Позики, одержані з бюджетів вищих рівнів</t>
  </si>
  <si>
    <t>Позики, одержані з бюджетів нижчих рівнів</t>
  </si>
  <si>
    <t xml:space="preserve">Фінансування за рахунок  позик Національного банку України </t>
  </si>
  <si>
    <t>Позики Національного банку України для фінансування дефіциту бюджету</t>
  </si>
  <si>
    <t xml:space="preserve">          зміна залишків коштів на рахунках бюджетних установ</t>
  </si>
  <si>
    <t xml:space="preserve">          зміна готівкових залишків коштів</t>
  </si>
  <si>
    <t>Фінансування за рахунок комерційних банків</t>
  </si>
  <si>
    <t>Позики комерційних банків для фінансування  дефіциту бюджету</t>
  </si>
  <si>
    <t xml:space="preserve">          одержано позик</t>
  </si>
  <si>
    <t xml:space="preserve">          погашено позик</t>
  </si>
  <si>
    <t>Інше внутрішнє фінансування</t>
  </si>
  <si>
    <t>Коригування</t>
  </si>
  <si>
    <t>Разом коштів, отриманих з усіх джерел фінансування дефіциту бюджету</t>
  </si>
  <si>
    <t>Кредитування</t>
  </si>
  <si>
    <t>Надання інших внутрішніх кредитів</t>
  </si>
  <si>
    <t>4120</t>
  </si>
  <si>
    <t>Повернення внутрішніх кредитів</t>
  </si>
  <si>
    <t xml:space="preserve">Надання пільгового довгострокового кредиту громадянам на будівництво (реконструкцію) та придбання житла </t>
  </si>
  <si>
    <t>Повернення кредитів, наданих для кредитування громадян на будівництво (реконструкцію) та придбання житла</t>
  </si>
  <si>
    <t>Надання державного пільгового кредиту індивідуальним сільським забудовникам</t>
  </si>
  <si>
    <t>Повернення коштів, наданих для кредитування індивідуальних сільських забудовників</t>
  </si>
  <si>
    <t>Всьго видатків</t>
  </si>
  <si>
    <t xml:space="preserve">про виконання обласного бюджету  </t>
  </si>
  <si>
    <t xml:space="preserve"> I. Доходи обласного бюджету (загальний та спеціальний фонди)</t>
  </si>
  <si>
    <t>РАЗОМ</t>
  </si>
  <si>
    <t xml:space="preserve">Застверджено місцевими радами на 2005 рік </t>
  </si>
  <si>
    <t>Затверджено   на 2026 рік із урахуванням змін</t>
  </si>
  <si>
    <t>Процент виконання до плану 2026 року</t>
  </si>
  <si>
    <t>Затверджено   на 2026 рік із урахуванням змін (кошторисні призначення)</t>
  </si>
  <si>
    <t>Відхилення       від кошторисних призначень (+;-)</t>
  </si>
  <si>
    <t>Відхилення (+/-)</t>
  </si>
  <si>
    <t>Податок з власників транспортних засобів та інших самохідних машин і механізмів</t>
  </si>
  <si>
    <t>Збір за першу реєстрацію транспортного засобу</t>
  </si>
  <si>
    <t>Орендна плата за водні об'єкти (їх частини), що надаються в користування на умовах оренди, районними, Київською та Севастопольською міськими державними адміністраціями, місцевими радами</t>
  </si>
  <si>
    <t xml:space="preserve">Збір за забруднення навколишнього природнього середовища </t>
  </si>
  <si>
    <t>Цільові фонди, утоворені органами місцевого самоврядування</t>
  </si>
  <si>
    <t>Усього доходів без урахування міжбюджетних трансфертів</t>
  </si>
  <si>
    <t>Дотації з державного бюджету місцевим бюджетам</t>
  </si>
  <si>
    <t>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здоров’я</t>
  </si>
  <si>
    <t>Субвенції з державного бюджету місцевим бюджетам</t>
  </si>
  <si>
    <t>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</t>
  </si>
  <si>
    <t>41033800</t>
  </si>
  <si>
    <t>41037800</t>
  </si>
  <si>
    <t>Усього доходів з урахуванням міжбюджетних трансфертів з державного бюджету</t>
  </si>
  <si>
    <t>Субвенції з місцевих бюджетів іншим місцевим бюджетам</t>
  </si>
  <si>
    <t>41054100</t>
  </si>
  <si>
    <t>Субвенція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</si>
  <si>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 xml:space="preserve">Усього </t>
  </si>
  <si>
    <t>контроль по казнач звіту 90010100 в грн.коп</t>
  </si>
  <si>
    <t>в тис.грн.</t>
  </si>
  <si>
    <t>відхилення</t>
  </si>
  <si>
    <t>контроль по казнач звіту 90010200 в грн.коп</t>
  </si>
  <si>
    <t>II  Видатки  обласного бюджету (загальний та спеціальний фонди)</t>
  </si>
  <si>
    <t xml:space="preserve">     Відхилення       (+/-)</t>
  </si>
  <si>
    <t>Затверджено на 2026 рік з урахуванням змін (кошторисні призначення)</t>
  </si>
  <si>
    <t>Відхилення                 (+/-)</t>
  </si>
  <si>
    <t>3040</t>
  </si>
  <si>
    <t>Надання допомоги сім'ям з дітьми, малозабезпеченим сім’ям, тимчасової допомоги дітям</t>
  </si>
  <si>
    <t>3050</t>
  </si>
  <si>
    <t>3090</t>
  </si>
  <si>
    <t>3120</t>
  </si>
  <si>
    <t>3170</t>
  </si>
  <si>
    <t>3200</t>
  </si>
  <si>
    <t>3270</t>
  </si>
  <si>
    <t>Транспорт та транспортна інфраструктура, дорожнє господарство</t>
  </si>
  <si>
    <t>Захист населення і територій від надзвичайних ситуацій техногенного та природного характеру</t>
  </si>
  <si>
    <t>Разом видатків без урахування міжбюджетних трансфертів</t>
  </si>
  <si>
    <t>Всього видатків з міжбюджетними трансфертами</t>
  </si>
  <si>
    <t>9100</t>
  </si>
  <si>
    <t>Дотації з місцевого бюджету іншим бюджетам</t>
  </si>
  <si>
    <t>9200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</si>
  <si>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</si>
  <si>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9300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</si>
  <si>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</si>
  <si>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9400</t>
  </si>
  <si>
    <t>Субвенції з місцевого бюджету іншим місцевим бюджетам на здійснення програм та заходів у галузі охорони здоров’я за рахунок субвенцій з державного бюджету</t>
  </si>
  <si>
    <t>9500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</si>
  <si>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</si>
  <si>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9600</t>
  </si>
  <si>
    <t>Субвенції з місцевого бюджету іншим місцевим бюджетам на здійснення інших програм та заходів за рахунок субвенцій з державного бюджету</t>
  </si>
  <si>
    <t>9700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</si>
  <si>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</si>
  <si>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900203</t>
  </si>
  <si>
    <t>Усього</t>
  </si>
  <si>
    <t>Надання внутрішніх кредитів</t>
  </si>
  <si>
    <t>Виконання Автономною Республікою Крим чи територіальною громадою міста, об’єднаною територіальною громадою гарантійних зобов'язань за позичальників, що отримали кредити під місцеві гарантії</t>
  </si>
  <si>
    <t>Бюджетні позички  суб'єктам господарювання  та їх повернення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</si>
</sst>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0.0%"/>
    <numFmt numFmtId="167" formatCode="#,##0.000"/>
    <numFmt numFmtId="168" formatCode="_-* #,##0_р_._-;\-* #,##0_р_._-;_-* &quot;-&quot;_р_._-;_-@_-"/>
    <numFmt numFmtId="169" formatCode="_-* #,##0.00_р_._-;\-* #,##0.00_р_._-;_-* &quot;-&quot;??_р_._-;_-@_-"/>
  </numFmts>
  <fonts count="78" x14ac:knownFonts="1">
    <font>
      <sz val="10"/>
      <name val="Arial Cyr"/>
      <charset val="204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Times New Roman Cyr"/>
      <family val="1"/>
      <charset val="204"/>
    </font>
    <font>
      <sz val="8"/>
      <name val="Arial Cyr"/>
      <charset val="204"/>
    </font>
    <font>
      <b/>
      <sz val="12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b/>
      <i/>
      <sz val="15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i/>
      <sz val="10"/>
      <color indexed="10"/>
      <name val="Times New Roman Cyr"/>
      <family val="1"/>
      <charset val="204"/>
    </font>
    <font>
      <sz val="12"/>
      <color indexed="10"/>
      <name val="Times New Roman Cyr"/>
      <family val="1"/>
      <charset val="204"/>
    </font>
    <font>
      <b/>
      <sz val="14"/>
      <name val="Times New Roman Cyr"/>
      <family val="1"/>
      <charset val="204"/>
    </font>
    <font>
      <sz val="11"/>
      <color indexed="10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sz val="10"/>
      <name val="Arial Cyr"/>
      <charset val="204"/>
    </font>
    <font>
      <i/>
      <sz val="12"/>
      <color indexed="10"/>
      <name val="Times New Roman"/>
      <family val="1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4"/>
      <name val="Times New Roman"/>
      <family val="1"/>
      <charset val="204"/>
    </font>
    <font>
      <sz val="14"/>
      <name val="Times New Roman CYR"/>
      <family val="1"/>
      <charset val="204"/>
    </font>
    <font>
      <b/>
      <i/>
      <sz val="15"/>
      <color indexed="10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 Cyr"/>
      <family val="1"/>
      <charset val="204"/>
    </font>
    <font>
      <b/>
      <i/>
      <sz val="16"/>
      <name val="Times New Roman Cyr"/>
      <family val="1"/>
      <charset val="204"/>
    </font>
    <font>
      <i/>
      <sz val="16"/>
      <name val="Times New Roman Cyr"/>
      <family val="1"/>
      <charset val="204"/>
    </font>
    <font>
      <i/>
      <sz val="16"/>
      <color indexed="8"/>
      <name val="Times New Roman"/>
      <family val="1"/>
      <charset val="204"/>
    </font>
    <font>
      <b/>
      <sz val="16"/>
      <name val="Times New Roman Cyr"/>
      <charset val="204"/>
    </font>
    <font>
      <sz val="16"/>
      <name val="Times New Roman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0"/>
      <color indexed="8"/>
      <name val="Calibri"/>
      <family val="2"/>
      <charset val="204"/>
    </font>
    <font>
      <i/>
      <sz val="14"/>
      <name val="Times New Roman"/>
      <family val="1"/>
      <charset val="204"/>
    </font>
    <font>
      <i/>
      <sz val="12"/>
      <color indexed="10"/>
      <name val="Times New Roman Cyr"/>
      <family val="1"/>
      <charset val="204"/>
    </font>
    <font>
      <i/>
      <sz val="12"/>
      <name val="Times New Roman Cyr"/>
      <family val="1"/>
      <charset val="204"/>
    </font>
    <font>
      <i/>
      <sz val="14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i/>
      <sz val="16"/>
      <name val="Times New Roman Cyr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6"/>
      <color rgb="FF0070C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0"/>
      <color rgb="FFFF0000"/>
      <name val="Times New Roman Cyr"/>
      <family val="1"/>
      <charset val="204"/>
    </font>
    <font>
      <sz val="10"/>
      <color rgb="FFFF0000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3">
    <xf numFmtId="0" fontId="0" fillId="0" borderId="0"/>
    <xf numFmtId="0" fontId="44" fillId="2" borderId="0"/>
    <xf numFmtId="0" fontId="44" fillId="3" borderId="0"/>
    <xf numFmtId="0" fontId="44" fillId="4" borderId="0"/>
    <xf numFmtId="0" fontId="44" fillId="5" borderId="0"/>
    <xf numFmtId="0" fontId="44" fillId="6" borderId="0"/>
    <xf numFmtId="0" fontId="44" fillId="7" borderId="0"/>
    <xf numFmtId="0" fontId="44" fillId="2" borderId="0"/>
    <xf numFmtId="0" fontId="44" fillId="3" borderId="0"/>
    <xf numFmtId="0" fontId="44" fillId="4" borderId="0"/>
    <xf numFmtId="0" fontId="44" fillId="5" borderId="0"/>
    <xf numFmtId="0" fontId="44" fillId="6" borderId="0"/>
    <xf numFmtId="0" fontId="44" fillId="7" borderId="0"/>
    <xf numFmtId="0" fontId="44" fillId="8" borderId="0"/>
    <xf numFmtId="0" fontId="44" fillId="9" borderId="0"/>
    <xf numFmtId="0" fontId="44" fillId="10" borderId="0"/>
    <xf numFmtId="0" fontId="44" fillId="5" borderId="0"/>
    <xf numFmtId="0" fontId="44" fillId="8" borderId="0"/>
    <xf numFmtId="0" fontId="44" fillId="11" borderId="0"/>
    <xf numFmtId="0" fontId="44" fillId="8" borderId="0"/>
    <xf numFmtId="0" fontId="44" fillId="9" borderId="0"/>
    <xf numFmtId="0" fontId="44" fillId="10" borderId="0"/>
    <xf numFmtId="0" fontId="44" fillId="5" borderId="0"/>
    <xf numFmtId="0" fontId="44" fillId="8" borderId="0"/>
    <xf numFmtId="0" fontId="44" fillId="11" borderId="0"/>
    <xf numFmtId="0" fontId="45" fillId="12" borderId="0"/>
    <xf numFmtId="0" fontId="45" fillId="9" borderId="0"/>
    <xf numFmtId="0" fontId="45" fillId="10" borderId="0"/>
    <xf numFmtId="0" fontId="45" fillId="13" borderId="0"/>
    <xf numFmtId="0" fontId="45" fillId="14" borderId="0"/>
    <xf numFmtId="0" fontId="45" fillId="15" borderId="0"/>
    <xf numFmtId="0" fontId="45" fillId="12" borderId="0"/>
    <xf numFmtId="0" fontId="45" fillId="9" borderId="0"/>
    <xf numFmtId="0" fontId="45" fillId="10" borderId="0"/>
    <xf numFmtId="0" fontId="45" fillId="13" borderId="0"/>
    <xf numFmtId="0" fontId="45" fillId="14" borderId="0"/>
    <xf numFmtId="0" fontId="45" fillId="15" borderId="0"/>
    <xf numFmtId="0" fontId="64" fillId="0" borderId="0"/>
    <xf numFmtId="0" fontId="45" fillId="16" borderId="0"/>
    <xf numFmtId="0" fontId="45" fillId="17" borderId="0"/>
    <xf numFmtId="0" fontId="45" fillId="18" borderId="0"/>
    <xf numFmtId="0" fontId="45" fillId="13" borderId="0"/>
    <xf numFmtId="0" fontId="45" fillId="14" borderId="0"/>
    <xf numFmtId="0" fontId="45" fillId="19" borderId="0"/>
    <xf numFmtId="0" fontId="46" fillId="7" borderId="1"/>
    <xf numFmtId="9" fontId="30" fillId="0" borderId="0"/>
    <xf numFmtId="0" fontId="55" fillId="4" borderId="0"/>
    <xf numFmtId="0" fontId="47" fillId="0" borderId="2"/>
    <xf numFmtId="0" fontId="48" fillId="0" borderId="3"/>
    <xf numFmtId="0" fontId="49" fillId="0" borderId="4"/>
    <xf numFmtId="0" fontId="49" fillId="0" borderId="0"/>
    <xf numFmtId="0" fontId="64" fillId="0" borderId="0"/>
    <xf numFmtId="0" fontId="64" fillId="0" borderId="0"/>
    <xf numFmtId="0" fontId="30" fillId="0" borderId="0"/>
    <xf numFmtId="0" fontId="66" fillId="0" borderId="0"/>
    <xf numFmtId="0" fontId="53" fillId="0" borderId="5"/>
    <xf numFmtId="0" fontId="50" fillId="20" borderId="6"/>
    <xf numFmtId="0" fontId="51" fillId="0" borderId="0"/>
    <xf numFmtId="0" fontId="67" fillId="0" borderId="0"/>
    <xf numFmtId="0" fontId="64" fillId="0" borderId="0"/>
    <xf numFmtId="0" fontId="64" fillId="0" borderId="0"/>
    <xf numFmtId="0" fontId="66" fillId="0" borderId="0"/>
    <xf numFmtId="0" fontId="58" fillId="0" borderId="0"/>
    <xf numFmtId="0" fontId="1" fillId="0" borderId="0"/>
    <xf numFmtId="0" fontId="2" fillId="0" borderId="0"/>
    <xf numFmtId="0" fontId="2" fillId="0" borderId="0"/>
    <xf numFmtId="0" fontId="44" fillId="22" borderId="7"/>
    <xf numFmtId="0" fontId="64" fillId="22" borderId="7"/>
    <xf numFmtId="0" fontId="52" fillId="21" borderId="0"/>
    <xf numFmtId="0" fontId="57" fillId="0" borderId="0"/>
    <xf numFmtId="0" fontId="54" fillId="0" borderId="0"/>
    <xf numFmtId="168" fontId="30" fillId="0" borderId="0"/>
    <xf numFmtId="169" fontId="30" fillId="0" borderId="0"/>
  </cellStyleXfs>
  <cellXfs count="498">
    <xf numFmtId="0" fontId="0" fillId="0" borderId="0" xfId="0"/>
    <xf numFmtId="0" fontId="4" fillId="0" borderId="0" xfId="63" applyFont="1" applyAlignment="1">
      <alignment horizontal="left" vertical="center"/>
    </xf>
    <xf numFmtId="0" fontId="9" fillId="0" borderId="0" xfId="63" applyFont="1"/>
    <xf numFmtId="0" fontId="10" fillId="0" borderId="8" xfId="63" applyFont="1" applyBorder="1" applyAlignment="1">
      <alignment horizontal="center" vertical="center"/>
    </xf>
    <xf numFmtId="0" fontId="7" fillId="0" borderId="0" xfId="63" applyFont="1"/>
    <xf numFmtId="0" fontId="5" fillId="0" borderId="8" xfId="63" applyFont="1" applyBorder="1" applyAlignment="1">
      <alignment horizontal="center" vertical="center" wrapText="1"/>
    </xf>
    <xf numFmtId="0" fontId="5" fillId="23" borderId="8" xfId="63" applyFont="1" applyFill="1" applyBorder="1" applyAlignment="1">
      <alignment horizontal="center" vertical="center"/>
    </xf>
    <xf numFmtId="0" fontId="5" fillId="23" borderId="8" xfId="63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8" xfId="63" applyFont="1" applyBorder="1" applyAlignment="1">
      <alignment horizontal="center" vertical="center"/>
    </xf>
    <xf numFmtId="0" fontId="10" fillId="0" borderId="8" xfId="63" applyFont="1" applyBorder="1" applyAlignment="1">
      <alignment horizontal="center" vertical="top" wrapText="1"/>
    </xf>
    <xf numFmtId="0" fontId="6" fillId="0" borderId="8" xfId="63" applyFont="1" applyBorder="1" applyAlignment="1">
      <alignment vertical="center" wrapText="1"/>
    </xf>
    <xf numFmtId="0" fontId="17" fillId="0" borderId="0" xfId="63" applyFont="1"/>
    <xf numFmtId="0" fontId="18" fillId="0" borderId="0" xfId="63" applyFont="1"/>
    <xf numFmtId="0" fontId="16" fillId="0" borderId="0" xfId="64" applyFont="1"/>
    <xf numFmtId="0" fontId="15" fillId="0" borderId="0" xfId="63" applyFont="1"/>
    <xf numFmtId="0" fontId="20" fillId="0" borderId="0" xfId="63" applyFont="1"/>
    <xf numFmtId="0" fontId="21" fillId="0" borderId="0" xfId="0" applyFont="1"/>
    <xf numFmtId="165" fontId="23" fillId="0" borderId="0" xfId="63" applyNumberFormat="1" applyFont="1"/>
    <xf numFmtId="0" fontId="7" fillId="0" borderId="0" xfId="63" applyFont="1" applyAlignment="1">
      <alignment horizontal="center"/>
    </xf>
    <xf numFmtId="0" fontId="15" fillId="0" borderId="0" xfId="0" applyFont="1"/>
    <xf numFmtId="0" fontId="5" fillId="0" borderId="9" xfId="63" applyFont="1" applyBorder="1" applyAlignment="1">
      <alignment horizontal="center" wrapText="1"/>
    </xf>
    <xf numFmtId="0" fontId="7" fillId="0" borderId="0" xfId="63" applyFont="1" applyAlignment="1">
      <alignment wrapText="1"/>
    </xf>
    <xf numFmtId="49" fontId="10" fillId="0" borderId="10" xfId="63" applyNumberFormat="1" applyFont="1" applyBorder="1" applyAlignment="1">
      <alignment horizontal="center" vertical="top" wrapText="1"/>
    </xf>
    <xf numFmtId="0" fontId="5" fillId="0" borderId="0" xfId="63" applyFont="1" applyAlignment="1">
      <alignment horizontal="center" wrapText="1"/>
    </xf>
    <xf numFmtId="2" fontId="7" fillId="0" borderId="0" xfId="63" applyNumberFormat="1" applyFont="1"/>
    <xf numFmtId="165" fontId="5" fillId="0" borderId="0" xfId="65" applyNumberFormat="1" applyFont="1" applyAlignment="1">
      <alignment horizontal="center"/>
    </xf>
    <xf numFmtId="164" fontId="26" fillId="0" borderId="0" xfId="63" applyNumberFormat="1" applyFont="1"/>
    <xf numFmtId="0" fontId="23" fillId="0" borderId="0" xfId="63" applyFont="1"/>
    <xf numFmtId="0" fontId="1" fillId="0" borderId="0" xfId="63"/>
    <xf numFmtId="0" fontId="22" fillId="0" borderId="0" xfId="63" applyFont="1"/>
    <xf numFmtId="0" fontId="7" fillId="0" borderId="0" xfId="0" applyFont="1" applyAlignment="1">
      <alignment vertical="center"/>
    </xf>
    <xf numFmtId="0" fontId="10" fillId="0" borderId="11" xfId="63" applyFont="1" applyBorder="1" applyAlignment="1">
      <alignment horizontal="centerContinuous" vertical="center" wrapText="1"/>
    </xf>
    <xf numFmtId="0" fontId="10" fillId="0" borderId="11" xfId="63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Continuous" vertical="center" wrapText="1"/>
    </xf>
    <xf numFmtId="0" fontId="10" fillId="0" borderId="8" xfId="63" applyFont="1" applyBorder="1" applyAlignment="1">
      <alignment horizontal="centerContinuous" vertical="center" wrapText="1"/>
    </xf>
    <xf numFmtId="0" fontId="10" fillId="0" borderId="12" xfId="0" applyFont="1" applyBorder="1" applyAlignment="1">
      <alignment horizontal="centerContinuous" vertical="center" wrapText="1"/>
    </xf>
    <xf numFmtId="0" fontId="10" fillId="0" borderId="11" xfId="0" applyFont="1" applyBorder="1" applyAlignment="1">
      <alignment horizontal="centerContinuous" vertical="center" wrapText="1"/>
    </xf>
    <xf numFmtId="0" fontId="25" fillId="0" borderId="0" xfId="63" applyFont="1"/>
    <xf numFmtId="0" fontId="10" fillId="0" borderId="8" xfId="63" applyFont="1" applyBorder="1" applyAlignment="1">
      <alignment horizontal="center" vertical="center" wrapText="1"/>
    </xf>
    <xf numFmtId="49" fontId="3" fillId="0" borderId="8" xfId="63" applyNumberFormat="1" applyFont="1" applyBorder="1" applyAlignment="1">
      <alignment horizontal="center"/>
    </xf>
    <xf numFmtId="49" fontId="24" fillId="0" borderId="8" xfId="63" applyNumberFormat="1" applyFont="1" applyBorder="1" applyAlignment="1">
      <alignment horizontal="center" vertical="center" wrapText="1"/>
    </xf>
    <xf numFmtId="49" fontId="24" fillId="24" borderId="8" xfId="63" applyNumberFormat="1" applyFont="1" applyFill="1" applyBorder="1" applyAlignment="1">
      <alignment horizontal="center"/>
    </xf>
    <xf numFmtId="49" fontId="33" fillId="0" borderId="8" xfId="63" applyNumberFormat="1" applyFont="1" applyBorder="1" applyAlignment="1">
      <alignment horizontal="center" vertical="center" wrapText="1"/>
    </xf>
    <xf numFmtId="49" fontId="24" fillId="23" borderId="8" xfId="63" applyNumberFormat="1" applyFont="1" applyFill="1" applyBorder="1" applyAlignment="1">
      <alignment horizontal="center"/>
    </xf>
    <xf numFmtId="49" fontId="24" fillId="0" borderId="8" xfId="63" applyNumberFormat="1" applyFont="1" applyBorder="1" applyAlignment="1">
      <alignment horizontal="center"/>
    </xf>
    <xf numFmtId="0" fontId="3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2" fillId="0" borderId="8" xfId="63" applyFont="1" applyBorder="1" applyProtection="1">
      <protection locked="0"/>
    </xf>
    <xf numFmtId="0" fontId="10" fillId="0" borderId="13" xfId="0" applyFont="1" applyBorder="1" applyAlignment="1">
      <alignment horizontal="center" vertical="center" wrapText="1"/>
    </xf>
    <xf numFmtId="49" fontId="24" fillId="25" borderId="8" xfId="63" applyNumberFormat="1" applyFont="1" applyFill="1" applyBorder="1" applyAlignment="1">
      <alignment horizontal="center" vertical="center" wrapText="1"/>
    </xf>
    <xf numFmtId="0" fontId="22" fillId="25" borderId="0" xfId="63" applyFont="1" applyFill="1"/>
    <xf numFmtId="0" fontId="23" fillId="25" borderId="0" xfId="63" applyFont="1" applyFill="1"/>
    <xf numFmtId="0" fontId="1" fillId="25" borderId="0" xfId="63" applyFill="1"/>
    <xf numFmtId="49" fontId="10" fillId="25" borderId="8" xfId="63" applyNumberFormat="1" applyFont="1" applyFill="1" applyBorder="1" applyAlignment="1">
      <alignment horizontal="center" vertical="top" wrapText="1"/>
    </xf>
    <xf numFmtId="0" fontId="10" fillId="25" borderId="8" xfId="0" applyFont="1" applyFill="1" applyBorder="1" applyAlignment="1">
      <alignment horizontal="centerContinuous" vertical="center" wrapText="1"/>
    </xf>
    <xf numFmtId="0" fontId="20" fillId="25" borderId="0" xfId="63" applyFont="1" applyFill="1"/>
    <xf numFmtId="0" fontId="7" fillId="25" borderId="0" xfId="63" applyFont="1" applyFill="1"/>
    <xf numFmtId="0" fontId="5" fillId="23" borderId="8" xfId="63" applyFont="1" applyFill="1" applyBorder="1" applyAlignment="1">
      <alignment horizontal="center"/>
    </xf>
    <xf numFmtId="0" fontId="5" fillId="0" borderId="0" xfId="63" applyFont="1"/>
    <xf numFmtId="0" fontId="3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4" fillId="0" borderId="8" xfId="63" applyFont="1" applyBorder="1" applyAlignment="1">
      <alignment horizontal="center" vertical="center" wrapText="1"/>
    </xf>
    <xf numFmtId="0" fontId="36" fillId="0" borderId="8" xfId="63" applyFont="1" applyBorder="1" applyAlignment="1">
      <alignment vertical="center" wrapText="1"/>
    </xf>
    <xf numFmtId="0" fontId="4" fillId="25" borderId="8" xfId="63" applyFont="1" applyFill="1" applyBorder="1" applyAlignment="1">
      <alignment horizontal="center" vertical="center" wrapText="1"/>
    </xf>
    <xf numFmtId="0" fontId="4" fillId="23" borderId="8" xfId="63" applyFont="1" applyFill="1" applyBorder="1" applyAlignment="1">
      <alignment horizontal="center" vertical="center" wrapText="1"/>
    </xf>
    <xf numFmtId="0" fontId="35" fillId="0" borderId="8" xfId="63" applyFont="1" applyBorder="1" applyAlignment="1">
      <alignment horizontal="center" vertical="center" wrapText="1"/>
    </xf>
    <xf numFmtId="0" fontId="4" fillId="0" borderId="8" xfId="63" applyFont="1" applyBorder="1" applyAlignment="1">
      <alignment horizontal="left" wrapText="1"/>
    </xf>
    <xf numFmtId="0" fontId="40" fillId="0" borderId="8" xfId="63" applyFont="1" applyBorder="1" applyAlignment="1">
      <alignment vertical="center" wrapText="1"/>
    </xf>
    <xf numFmtId="0" fontId="4" fillId="0" borderId="8" xfId="63" applyFont="1" applyBorder="1" applyAlignment="1">
      <alignment horizontal="left"/>
    </xf>
    <xf numFmtId="0" fontId="4" fillId="0" borderId="8" xfId="63" applyFont="1" applyBorder="1" applyAlignment="1">
      <alignment horizontal="left" vertical="center" wrapText="1"/>
    </xf>
    <xf numFmtId="0" fontId="38" fillId="0" borderId="8" xfId="63" applyFont="1" applyBorder="1" applyAlignment="1">
      <alignment horizontal="left" vertical="center" wrapText="1"/>
    </xf>
    <xf numFmtId="0" fontId="38" fillId="25" borderId="8" xfId="63" applyFont="1" applyFill="1" applyBorder="1" applyAlignment="1">
      <alignment horizontal="left" vertical="center" wrapText="1"/>
    </xf>
    <xf numFmtId="0" fontId="40" fillId="0" borderId="8" xfId="63" applyFont="1" applyBorder="1" applyAlignment="1">
      <alignment horizontal="left" vertical="center" wrapText="1"/>
    </xf>
    <xf numFmtId="0" fontId="38" fillId="24" borderId="8" xfId="63" applyFont="1" applyFill="1" applyBorder="1" applyAlignment="1">
      <alignment horizontal="center" vertical="center" wrapText="1"/>
    </xf>
    <xf numFmtId="0" fontId="38" fillId="23" borderId="8" xfId="63" applyFont="1" applyFill="1" applyBorder="1" applyAlignment="1">
      <alignment horizontal="center" vertical="center" wrapText="1"/>
    </xf>
    <xf numFmtId="0" fontId="38" fillId="0" borderId="8" xfId="63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Continuous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37" fillId="0" borderId="8" xfId="0" applyFont="1" applyBorder="1" applyAlignment="1">
      <alignment horizontal="left" vertical="center" wrapText="1"/>
    </xf>
    <xf numFmtId="0" fontId="36" fillId="0" borderId="8" xfId="0" applyFont="1" applyBorder="1" applyAlignment="1">
      <alignment vertical="center" wrapText="1"/>
    </xf>
    <xf numFmtId="0" fontId="37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36" fillId="25" borderId="8" xfId="0" applyFont="1" applyFill="1" applyBorder="1" applyAlignment="1">
      <alignment horizontal="left" vertical="center" wrapText="1"/>
    </xf>
    <xf numFmtId="0" fontId="36" fillId="0" borderId="8" xfId="0" applyFont="1" applyBorder="1" applyAlignment="1">
      <alignment horizontal="left" vertical="center" wrapText="1"/>
    </xf>
    <xf numFmtId="0" fontId="35" fillId="0" borderId="8" xfId="63" applyFont="1" applyBorder="1" applyAlignment="1">
      <alignment vertical="center" wrapText="1"/>
    </xf>
    <xf numFmtId="49" fontId="33" fillId="25" borderId="8" xfId="63" applyNumberFormat="1" applyFont="1" applyFill="1" applyBorder="1" applyAlignment="1">
      <alignment horizontal="center"/>
    </xf>
    <xf numFmtId="0" fontId="4" fillId="25" borderId="8" xfId="0" applyFont="1" applyFill="1" applyBorder="1"/>
    <xf numFmtId="4" fontId="5" fillId="0" borderId="0" xfId="63" applyNumberFormat="1" applyFont="1" applyAlignment="1">
      <alignment horizontal="centerContinuous" vertical="center"/>
    </xf>
    <xf numFmtId="4" fontId="7" fillId="0" borderId="0" xfId="63" applyNumberFormat="1" applyFont="1" applyAlignment="1">
      <alignment horizontal="centerContinuous" vertical="center"/>
    </xf>
    <xf numFmtId="165" fontId="40" fillId="0" borderId="8" xfId="0" applyNumberFormat="1" applyFont="1" applyBorder="1" applyAlignment="1">
      <alignment horizontal="center"/>
    </xf>
    <xf numFmtId="165" fontId="4" fillId="0" borderId="10" xfId="63" applyNumberFormat="1" applyFont="1" applyBorder="1" applyAlignment="1">
      <alignment horizontal="center"/>
    </xf>
    <xf numFmtId="0" fontId="41" fillId="26" borderId="15" xfId="0" applyFont="1" applyFill="1" applyBorder="1" applyAlignment="1">
      <alignment horizontal="left" vertical="center" wrapText="1"/>
    </xf>
    <xf numFmtId="0" fontId="32" fillId="25" borderId="8" xfId="63" applyFont="1" applyFill="1" applyBorder="1" applyAlignment="1" applyProtection="1">
      <alignment horizontal="center" vertical="center"/>
      <protection locked="0"/>
    </xf>
    <xf numFmtId="0" fontId="5" fillId="0" borderId="8" xfId="63" applyFont="1" applyBorder="1" applyAlignment="1">
      <alignment horizontal="center" vertical="center"/>
    </xf>
    <xf numFmtId="0" fontId="7" fillId="0" borderId="8" xfId="63" applyFont="1" applyBorder="1" applyAlignment="1">
      <alignment horizontal="center" vertical="center"/>
    </xf>
    <xf numFmtId="0" fontId="5" fillId="25" borderId="8" xfId="63" applyFont="1" applyFill="1" applyBorder="1" applyAlignment="1">
      <alignment horizontal="center" vertical="center"/>
    </xf>
    <xf numFmtId="49" fontId="3" fillId="0" borderId="8" xfId="63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8" xfId="63" applyFont="1" applyBorder="1" applyAlignment="1">
      <alignment vertical="center" wrapText="1"/>
    </xf>
    <xf numFmtId="0" fontId="36" fillId="0" borderId="0" xfId="63" applyFont="1" applyAlignment="1">
      <alignment horizontal="left" vertical="center" wrapText="1"/>
    </xf>
    <xf numFmtId="49" fontId="10" fillId="0" borderId="8" xfId="63" applyNumberFormat="1" applyFont="1" applyBorder="1" applyAlignment="1">
      <alignment horizontal="center" vertical="top" wrapText="1"/>
    </xf>
    <xf numFmtId="0" fontId="29" fillId="0" borderId="0" xfId="63" applyFont="1"/>
    <xf numFmtId="0" fontId="7" fillId="0" borderId="0" xfId="63" applyFont="1"/>
    <xf numFmtId="2" fontId="7" fillId="28" borderId="0" xfId="63" applyNumberFormat="1" applyFont="1" applyFill="1"/>
    <xf numFmtId="0" fontId="59" fillId="0" borderId="8" xfId="0" applyFont="1" applyBorder="1" applyAlignment="1" applyProtection="1">
      <alignment horizontal="center" vertical="center"/>
      <protection hidden="1"/>
    </xf>
    <xf numFmtId="0" fontId="60" fillId="0" borderId="0" xfId="63" applyFont="1"/>
    <xf numFmtId="0" fontId="61" fillId="0" borderId="0" xfId="63" applyFont="1"/>
    <xf numFmtId="0" fontId="59" fillId="28" borderId="8" xfId="0" applyFont="1" applyFill="1" applyBorder="1" applyAlignment="1" applyProtection="1">
      <alignment horizontal="center" vertical="center"/>
      <protection hidden="1"/>
    </xf>
    <xf numFmtId="49" fontId="62" fillId="0" borderId="8" xfId="63" applyNumberFormat="1" applyFont="1" applyBorder="1" applyAlignment="1">
      <alignment horizontal="center" vertical="center" wrapText="1"/>
    </xf>
    <xf numFmtId="0" fontId="6" fillId="0" borderId="8" xfId="63" applyFont="1" applyBorder="1" applyAlignment="1">
      <alignment horizontal="center" vertical="center"/>
    </xf>
    <xf numFmtId="0" fontId="6" fillId="0" borderId="0" xfId="63" applyFont="1"/>
    <xf numFmtId="0" fontId="6" fillId="0" borderId="8" xfId="0" applyFont="1" applyBorder="1" applyAlignment="1">
      <alignment horizontal="center" vertical="center"/>
    </xf>
    <xf numFmtId="0" fontId="7" fillId="24" borderId="0" xfId="63" applyFont="1" applyFill="1"/>
    <xf numFmtId="166" fontId="65" fillId="28" borderId="8" xfId="45" applyNumberFormat="1" applyFont="1" applyFill="1" applyBorder="1" applyAlignment="1">
      <alignment horizontal="center" vertical="center" wrapText="1"/>
    </xf>
    <xf numFmtId="166" fontId="65" fillId="28" borderId="8" xfId="45" applyNumberFormat="1" applyFont="1" applyFill="1" applyBorder="1" applyAlignment="1">
      <alignment horizontal="center" wrapText="1"/>
    </xf>
    <xf numFmtId="4" fontId="7" fillId="0" borderId="0" xfId="63" applyNumberFormat="1" applyFont="1"/>
    <xf numFmtId="0" fontId="36" fillId="0" borderId="8" xfId="63" applyFont="1" applyBorder="1" applyAlignment="1">
      <alignment horizontal="left" vertical="center" wrapText="1"/>
    </xf>
    <xf numFmtId="0" fontId="68" fillId="26" borderId="15" xfId="0" applyFont="1" applyFill="1" applyBorder="1" applyAlignment="1">
      <alignment horizontal="left" vertical="center" wrapText="1"/>
    </xf>
    <xf numFmtId="0" fontId="36" fillId="26" borderId="15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49" fontId="32" fillId="0" borderId="8" xfId="0" applyNumberFormat="1" applyFont="1" applyBorder="1" applyAlignment="1">
      <alignment horizontal="center" vertical="center"/>
    </xf>
    <xf numFmtId="4" fontId="6" fillId="0" borderId="0" xfId="63" applyNumberFormat="1" applyFont="1"/>
    <xf numFmtId="0" fontId="70" fillId="25" borderId="0" xfId="63" applyFont="1" applyFill="1" applyAlignment="1">
      <alignment horizontal="center" wrapText="1"/>
    </xf>
    <xf numFmtId="39" fontId="71" fillId="28" borderId="0" xfId="0" applyNumberFormat="1" applyFont="1" applyFill="1" applyAlignment="1">
      <alignment horizontal="right" vertical="center" wrapText="1"/>
    </xf>
    <xf numFmtId="2" fontId="69" fillId="28" borderId="0" xfId="63" applyNumberFormat="1" applyFont="1" applyFill="1"/>
    <xf numFmtId="4" fontId="70" fillId="25" borderId="0" xfId="63" applyNumberFormat="1" applyFont="1" applyFill="1" applyAlignment="1">
      <alignment horizontal="centerContinuous" vertical="center"/>
    </xf>
    <xf numFmtId="4" fontId="70" fillId="0" borderId="0" xfId="63" applyNumberFormat="1" applyFont="1" applyAlignment="1">
      <alignment horizontal="centerContinuous" vertical="center"/>
    </xf>
    <xf numFmtId="4" fontId="69" fillId="25" borderId="0" xfId="63" applyNumberFormat="1" applyFont="1" applyFill="1" applyAlignment="1">
      <alignment horizontal="centerContinuous" vertical="center"/>
    </xf>
    <xf numFmtId="4" fontId="69" fillId="0" borderId="0" xfId="63" applyNumberFormat="1" applyFont="1" applyAlignment="1">
      <alignment horizontal="centerContinuous" vertical="center"/>
    </xf>
    <xf numFmtId="2" fontId="72" fillId="25" borderId="0" xfId="0" applyNumberFormat="1" applyFont="1" applyFill="1" applyAlignment="1">
      <alignment horizontal="right"/>
    </xf>
    <xf numFmtId="0" fontId="69" fillId="25" borderId="0" xfId="63" applyFont="1" applyFill="1" applyAlignment="1">
      <alignment horizontal="center"/>
    </xf>
    <xf numFmtId="0" fontId="69" fillId="0" borderId="0" xfId="63" applyFont="1" applyAlignment="1">
      <alignment horizontal="center"/>
    </xf>
    <xf numFmtId="0" fontId="69" fillId="25" borderId="0" xfId="63" applyFont="1" applyFill="1"/>
    <xf numFmtId="4" fontId="69" fillId="0" borderId="0" xfId="63" applyNumberFormat="1" applyFont="1"/>
    <xf numFmtId="0" fontId="71" fillId="28" borderId="0" xfId="0" applyFont="1" applyFill="1" applyAlignment="1">
      <alignment horizontal="right" vertical="center" wrapText="1"/>
    </xf>
    <xf numFmtId="0" fontId="69" fillId="0" borderId="0" xfId="63" applyFont="1"/>
    <xf numFmtId="0" fontId="10" fillId="25" borderId="8" xfId="63" applyFont="1" applyFill="1" applyBorder="1" applyAlignment="1">
      <alignment horizontal="center" vertical="center" wrapText="1"/>
    </xf>
    <xf numFmtId="0" fontId="10" fillId="0" borderId="13" xfId="63" applyFont="1" applyBorder="1" applyAlignment="1">
      <alignment horizontal="center" vertical="center" wrapText="1"/>
    </xf>
    <xf numFmtId="0" fontId="10" fillId="25" borderId="13" xfId="63" applyFont="1" applyFill="1" applyBorder="1" applyAlignment="1">
      <alignment horizontal="center" vertical="center" wrapText="1"/>
    </xf>
    <xf numFmtId="49" fontId="10" fillId="25" borderId="16" xfId="63" applyNumberFormat="1" applyFont="1" applyFill="1" applyBorder="1" applyAlignment="1">
      <alignment horizontal="center" vertical="top" wrapText="1"/>
    </xf>
    <xf numFmtId="0" fontId="36" fillId="26" borderId="0" xfId="0" applyFont="1" applyFill="1" applyAlignment="1">
      <alignment horizontal="left" vertical="center" wrapText="1"/>
    </xf>
    <xf numFmtId="0" fontId="41" fillId="26" borderId="0" xfId="0" applyFont="1" applyFill="1" applyAlignment="1">
      <alignment horizontal="left" vertical="center" wrapText="1"/>
    </xf>
    <xf numFmtId="0" fontId="7" fillId="27" borderId="0" xfId="63" applyFont="1" applyFill="1"/>
    <xf numFmtId="165" fontId="73" fillId="0" borderId="0" xfId="63" applyNumberFormat="1" applyFont="1" applyAlignment="1">
      <alignment horizontal="left" vertical="center"/>
    </xf>
    <xf numFmtId="165" fontId="73" fillId="0" borderId="0" xfId="63" applyNumberFormat="1" applyFont="1" applyAlignment="1">
      <alignment horizontal="right" vertical="center"/>
    </xf>
    <xf numFmtId="165" fontId="7" fillId="28" borderId="0" xfId="63" applyNumberFormat="1" applyFont="1" applyFill="1"/>
    <xf numFmtId="165" fontId="7" fillId="0" borderId="0" xfId="63" applyNumberFormat="1" applyFont="1"/>
    <xf numFmtId="164" fontId="7" fillId="25" borderId="0" xfId="63" applyNumberFormat="1" applyFont="1" applyFill="1"/>
    <xf numFmtId="164" fontId="20" fillId="25" borderId="0" xfId="63" applyNumberFormat="1" applyFont="1" applyFill="1"/>
    <xf numFmtId="164" fontId="4" fillId="0" borderId="8" xfId="63" applyNumberFormat="1" applyFont="1" applyBorder="1"/>
    <xf numFmtId="165" fontId="4" fillId="0" borderId="8" xfId="63" applyNumberFormat="1" applyFont="1" applyBorder="1" applyAlignment="1">
      <alignment horizontal="center"/>
    </xf>
    <xf numFmtId="166" fontId="4" fillId="0" borderId="8" xfId="45" applyNumberFormat="1" applyFont="1" applyBorder="1" applyAlignment="1">
      <alignment horizontal="center"/>
    </xf>
    <xf numFmtId="165" fontId="4" fillId="25" borderId="8" xfId="63" applyNumberFormat="1" applyFont="1" applyFill="1" applyBorder="1" applyAlignment="1">
      <alignment horizontal="center"/>
    </xf>
    <xf numFmtId="166" fontId="4" fillId="25" borderId="8" xfId="45" applyNumberFormat="1" applyFont="1" applyFill="1" applyBorder="1" applyAlignment="1">
      <alignment horizontal="center"/>
    </xf>
    <xf numFmtId="165" fontId="4" fillId="0" borderId="10" xfId="63" applyNumberFormat="1" applyFont="1" applyBorder="1" applyAlignment="1">
      <alignment horizontal="center"/>
    </xf>
    <xf numFmtId="164" fontId="36" fillId="0" borderId="8" xfId="63" applyNumberFormat="1" applyFont="1" applyBorder="1" applyProtection="1">
      <protection locked="0"/>
    </xf>
    <xf numFmtId="165" fontId="36" fillId="0" borderId="8" xfId="63" applyNumberFormat="1" applyFont="1" applyBorder="1" applyAlignment="1" applyProtection="1">
      <alignment horizontal="center"/>
      <protection locked="0"/>
    </xf>
    <xf numFmtId="166" fontId="36" fillId="0" borderId="8" xfId="45" applyNumberFormat="1" applyFont="1" applyBorder="1" applyAlignment="1">
      <alignment horizontal="center"/>
    </xf>
    <xf numFmtId="165" fontId="35" fillId="25" borderId="8" xfId="63" applyNumberFormat="1" applyFont="1" applyFill="1" applyBorder="1" applyAlignment="1">
      <alignment horizontal="center"/>
    </xf>
    <xf numFmtId="166" fontId="36" fillId="28" borderId="8" xfId="45" applyNumberFormat="1" applyFont="1" applyFill="1" applyBorder="1" applyAlignment="1">
      <alignment horizontal="center"/>
    </xf>
    <xf numFmtId="165" fontId="36" fillId="0" borderId="8" xfId="63" applyNumberFormat="1" applyFont="1" applyBorder="1" applyAlignment="1">
      <alignment horizontal="center"/>
    </xf>
    <xf numFmtId="165" fontId="36" fillId="0" borderId="10" xfId="63" applyNumberFormat="1" applyFont="1" applyBorder="1" applyAlignment="1">
      <alignment horizontal="center"/>
    </xf>
    <xf numFmtId="165" fontId="35" fillId="0" borderId="8" xfId="63" applyNumberFormat="1" applyFont="1" applyBorder="1" applyAlignment="1" applyProtection="1">
      <alignment horizontal="center"/>
      <protection locked="0"/>
    </xf>
    <xf numFmtId="164" fontId="4" fillId="0" borderId="8" xfId="63" applyNumberFormat="1" applyFont="1" applyBorder="1" applyProtection="1">
      <protection locked="0"/>
    </xf>
    <xf numFmtId="165" fontId="36" fillId="25" borderId="8" xfId="63" applyNumberFormat="1" applyFont="1" applyFill="1" applyBorder="1" applyAlignment="1">
      <alignment horizontal="center"/>
    </xf>
    <xf numFmtId="166" fontId="37" fillId="0" borderId="8" xfId="45" applyNumberFormat="1" applyFont="1" applyBorder="1" applyAlignment="1">
      <alignment horizontal="center"/>
    </xf>
    <xf numFmtId="166" fontId="37" fillId="28" borderId="8" xfId="45" applyNumberFormat="1" applyFont="1" applyFill="1" applyBorder="1" applyAlignment="1">
      <alignment horizontal="center"/>
    </xf>
    <xf numFmtId="165" fontId="36" fillId="25" borderId="8" xfId="63" applyNumberFormat="1" applyFont="1" applyFill="1" applyBorder="1" applyAlignment="1" applyProtection="1">
      <alignment horizontal="center"/>
      <protection locked="0"/>
    </xf>
    <xf numFmtId="164" fontId="37" fillId="0" borderId="8" xfId="63" applyNumberFormat="1" applyFont="1" applyBorder="1" applyProtection="1">
      <protection locked="0"/>
    </xf>
    <xf numFmtId="165" fontId="4" fillId="0" borderId="8" xfId="63" applyNumberFormat="1" applyFont="1" applyBorder="1" applyAlignment="1" applyProtection="1">
      <alignment horizontal="center"/>
      <protection locked="0"/>
    </xf>
    <xf numFmtId="165" fontId="36" fillId="25" borderId="14" xfId="63" applyNumberFormat="1" applyFont="1" applyFill="1" applyBorder="1" applyAlignment="1" applyProtection="1">
      <alignment horizontal="center"/>
      <protection locked="0"/>
    </xf>
    <xf numFmtId="164" fontId="4" fillId="25" borderId="8" xfId="63" applyNumberFormat="1" applyFont="1" applyFill="1" applyBorder="1" applyProtection="1">
      <protection locked="0"/>
    </xf>
    <xf numFmtId="164" fontId="26" fillId="25" borderId="0" xfId="63" applyNumberFormat="1" applyFont="1" applyFill="1"/>
    <xf numFmtId="164" fontId="35" fillId="0" borderId="8" xfId="63" applyNumberFormat="1" applyFont="1" applyBorder="1" applyProtection="1">
      <protection locked="0"/>
    </xf>
    <xf numFmtId="164" fontId="26" fillId="0" borderId="0" xfId="63" applyNumberFormat="1" applyFont="1"/>
    <xf numFmtId="164" fontId="27" fillId="0" borderId="0" xfId="63" applyNumberFormat="1" applyFont="1"/>
    <xf numFmtId="164" fontId="35" fillId="25" borderId="8" xfId="63" applyNumberFormat="1" applyFont="1" applyFill="1" applyBorder="1" applyProtection="1">
      <protection locked="0"/>
    </xf>
    <xf numFmtId="164" fontId="27" fillId="25" borderId="0" xfId="63" applyNumberFormat="1" applyFont="1" applyFill="1"/>
    <xf numFmtId="164" fontId="4" fillId="23" borderId="8" xfId="63" applyNumberFormat="1" applyFont="1" applyFill="1" applyBorder="1"/>
    <xf numFmtId="165" fontId="4" fillId="23" borderId="8" xfId="63" applyNumberFormat="1" applyFont="1" applyFill="1" applyBorder="1" applyAlignment="1">
      <alignment horizontal="center"/>
    </xf>
    <xf numFmtId="166" fontId="4" fillId="23" borderId="8" xfId="45" applyNumberFormat="1" applyFont="1" applyFill="1" applyBorder="1" applyAlignment="1">
      <alignment horizontal="center"/>
    </xf>
    <xf numFmtId="164" fontId="38" fillId="0" borderId="8" xfId="0" applyNumberFormat="1" applyFont="1" applyBorder="1" applyAlignment="1">
      <alignment vertical="center"/>
    </xf>
    <xf numFmtId="166" fontId="4" fillId="28" borderId="8" xfId="45" applyNumberFormat="1" applyFont="1" applyFill="1" applyBorder="1" applyAlignment="1">
      <alignment horizontal="center"/>
    </xf>
    <xf numFmtId="164" fontId="39" fillId="0" borderId="8" xfId="0" applyNumberFormat="1" applyFont="1" applyBorder="1" applyAlignment="1">
      <alignment vertical="center"/>
    </xf>
    <xf numFmtId="165" fontId="35" fillId="0" borderId="8" xfId="63" applyNumberFormat="1" applyFont="1" applyBorder="1" applyAlignment="1">
      <alignment horizontal="center"/>
    </xf>
    <xf numFmtId="165" fontId="4" fillId="23" borderId="8" xfId="63" applyNumberFormat="1" applyFont="1" applyFill="1" applyBorder="1" applyAlignment="1">
      <alignment horizontal="left"/>
    </xf>
    <xf numFmtId="164" fontId="12" fillId="0" borderId="8" xfId="63" applyNumberFormat="1" applyFont="1" applyBorder="1" applyProtection="1">
      <protection locked="0"/>
    </xf>
    <xf numFmtId="165" fontId="74" fillId="0" borderId="8" xfId="63" applyNumberFormat="1" applyFont="1" applyBorder="1" applyProtection="1">
      <protection locked="0"/>
    </xf>
    <xf numFmtId="165" fontId="12" fillId="0" borderId="8" xfId="63" applyNumberFormat="1" applyFont="1" applyBorder="1" applyProtection="1">
      <protection locked="0"/>
    </xf>
    <xf numFmtId="165" fontId="5" fillId="27" borderId="8" xfId="63" applyNumberFormat="1" applyFont="1" applyFill="1" applyBorder="1"/>
    <xf numFmtId="165" fontId="5" fillId="0" borderId="8" xfId="63" applyNumberFormat="1" applyFont="1" applyBorder="1"/>
    <xf numFmtId="165" fontId="12" fillId="0" borderId="8" xfId="63" applyNumberFormat="1" applyFont="1" applyBorder="1"/>
    <xf numFmtId="165" fontId="12" fillId="27" borderId="8" xfId="63" applyNumberFormat="1" applyFont="1" applyFill="1" applyBorder="1" applyProtection="1">
      <protection locked="0"/>
    </xf>
    <xf numFmtId="164" fontId="8" fillId="0" borderId="8" xfId="63" applyNumberFormat="1" applyFont="1" applyBorder="1" applyProtection="1">
      <protection locked="0"/>
    </xf>
    <xf numFmtId="165" fontId="75" fillId="0" borderId="8" xfId="63" applyNumberFormat="1" applyFont="1" applyBorder="1"/>
    <xf numFmtId="165" fontId="10" fillId="0" borderId="8" xfId="63" applyNumberFormat="1" applyFont="1" applyBorder="1"/>
    <xf numFmtId="165" fontId="10" fillId="27" borderId="8" xfId="63" applyNumberFormat="1" applyFont="1" applyFill="1" applyBorder="1"/>
    <xf numFmtId="165" fontId="7" fillId="0" borderId="8" xfId="63" applyNumberFormat="1" applyFont="1" applyBorder="1"/>
    <xf numFmtId="165" fontId="76" fillId="0" borderId="8" xfId="0" applyNumberFormat="1" applyFont="1" applyBorder="1" applyAlignment="1">
      <alignment vertical="center"/>
    </xf>
    <xf numFmtId="165" fontId="13" fillId="0" borderId="8" xfId="0" applyNumberFormat="1" applyFont="1" applyBorder="1" applyAlignment="1">
      <alignment vertical="center"/>
    </xf>
    <xf numFmtId="165" fontId="13" fillId="27" borderId="8" xfId="0" applyNumberFormat="1" applyFont="1" applyFill="1" applyBorder="1"/>
    <xf numFmtId="164" fontId="5" fillId="23" borderId="8" xfId="63" applyNumberFormat="1" applyFont="1" applyFill="1" applyBorder="1"/>
    <xf numFmtId="165" fontId="70" fillId="23" borderId="8" xfId="63" applyNumberFormat="1" applyFont="1" applyFill="1" applyBorder="1"/>
    <xf numFmtId="165" fontId="5" fillId="23" borderId="8" xfId="63" applyNumberFormat="1" applyFont="1" applyFill="1" applyBorder="1"/>
    <xf numFmtId="165" fontId="11" fillId="23" borderId="8" xfId="63" applyNumberFormat="1" applyFont="1" applyFill="1" applyBorder="1"/>
    <xf numFmtId="165" fontId="70" fillId="0" borderId="0" xfId="0" applyNumberFormat="1" applyFont="1"/>
    <xf numFmtId="165" fontId="69" fillId="0" borderId="0" xfId="63" applyNumberFormat="1" applyFont="1"/>
    <xf numFmtId="165" fontId="20" fillId="0" borderId="0" xfId="63" applyNumberFormat="1" applyFont="1"/>
    <xf numFmtId="164" fontId="15" fillId="0" borderId="0" xfId="0" applyNumberFormat="1" applyFont="1" applyAlignment="1">
      <alignment vertical="center"/>
    </xf>
    <xf numFmtId="165" fontId="70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5" fontId="7" fillId="25" borderId="0" xfId="63" applyNumberFormat="1" applyFont="1" applyFill="1"/>
    <xf numFmtId="164" fontId="70" fillId="0" borderId="0" xfId="0" applyNumberFormat="1" applyFont="1" applyAlignment="1">
      <alignment vertical="center"/>
    </xf>
    <xf numFmtId="164" fontId="69" fillId="0" borderId="0" xfId="63" applyNumberFormat="1" applyFont="1"/>
    <xf numFmtId="164" fontId="7" fillId="0" borderId="0" xfId="63" applyNumberFormat="1" applyFont="1"/>
    <xf numFmtId="164" fontId="7" fillId="27" borderId="0" xfId="63" applyNumberFormat="1" applyFont="1" applyFill="1"/>
    <xf numFmtId="164" fontId="20" fillId="0" borderId="0" xfId="63" applyNumberFormat="1" applyFont="1"/>
    <xf numFmtId="165" fontId="70" fillId="25" borderId="0" xfId="63" applyNumberFormat="1" applyFont="1" applyFill="1" applyAlignment="1">
      <alignment horizontal="center" wrapText="1"/>
    </xf>
    <xf numFmtId="165" fontId="5" fillId="0" borderId="0" xfId="65" applyNumberFormat="1" applyFont="1" applyAlignment="1">
      <alignment horizontal="center"/>
    </xf>
    <xf numFmtId="167" fontId="77" fillId="0" borderId="0" xfId="54" applyNumberFormat="1" applyFont="1" applyAlignment="1">
      <alignment vertical="center" wrapText="1"/>
    </xf>
    <xf numFmtId="165" fontId="36" fillId="28" borderId="8" xfId="63" applyNumberFormat="1" applyFont="1" applyFill="1" applyBorder="1" applyAlignment="1">
      <alignment horizontal="center"/>
    </xf>
    <xf numFmtId="165" fontId="38" fillId="24" borderId="8" xfId="63" applyNumberFormat="1" applyFont="1" applyFill="1" applyBorder="1" applyAlignment="1">
      <alignment horizontal="center" vertical="center" wrapText="1"/>
    </xf>
    <xf numFmtId="166" fontId="38" fillId="24" borderId="8" xfId="45" applyNumberFormat="1" applyFont="1" applyFill="1" applyBorder="1" applyAlignment="1">
      <alignment horizontal="center" vertical="center" wrapText="1"/>
    </xf>
    <xf numFmtId="165" fontId="23" fillId="0" borderId="0" xfId="63" applyNumberFormat="1" applyFont="1"/>
    <xf numFmtId="166" fontId="65" fillId="28" borderId="8" xfId="45" applyNumberFormat="1" applyFont="1" applyFill="1" applyBorder="1" applyAlignment="1">
      <alignment horizontal="center" vertical="center" wrapText="1"/>
    </xf>
    <xf numFmtId="166" fontId="43" fillId="28" borderId="8" xfId="45" applyNumberFormat="1" applyFont="1" applyFill="1" applyBorder="1" applyAlignment="1">
      <alignment horizontal="center" vertical="center" wrapText="1"/>
    </xf>
    <xf numFmtId="166" fontId="65" fillId="28" borderId="8" xfId="45" applyNumberFormat="1" applyFont="1" applyFill="1" applyBorder="1" applyAlignment="1">
      <alignment horizontal="center" wrapText="1"/>
    </xf>
    <xf numFmtId="166" fontId="43" fillId="28" borderId="8" xfId="45" applyNumberFormat="1" applyFont="1" applyFill="1" applyBorder="1" applyAlignment="1">
      <alignment horizontal="center" wrapText="1"/>
    </xf>
    <xf numFmtId="165" fontId="42" fillId="23" borderId="8" xfId="63" applyNumberFormat="1" applyFont="1" applyFill="1" applyBorder="1" applyAlignment="1">
      <alignment horizontal="center"/>
    </xf>
    <xf numFmtId="166" fontId="42" fillId="23" borderId="8" xfId="45" applyNumberFormat="1" applyFont="1" applyFill="1" applyBorder="1" applyAlignment="1">
      <alignment horizontal="center"/>
    </xf>
    <xf numFmtId="165" fontId="4" fillId="25" borderId="8" xfId="0" applyNumberFormat="1" applyFont="1" applyFill="1" applyBorder="1" applyAlignment="1">
      <alignment horizontal="center"/>
    </xf>
    <xf numFmtId="165" fontId="38" fillId="25" borderId="8" xfId="63" applyNumberFormat="1" applyFont="1" applyFill="1" applyBorder="1" applyAlignment="1">
      <alignment horizontal="center"/>
    </xf>
    <xf numFmtId="165" fontId="38" fillId="0" borderId="8" xfId="63" applyNumberFormat="1" applyFont="1" applyBorder="1" applyAlignment="1">
      <alignment horizontal="center"/>
    </xf>
    <xf numFmtId="165" fontId="39" fillId="0" borderId="8" xfId="63" applyNumberFormat="1" applyFont="1" applyBorder="1" applyAlignment="1">
      <alignment horizontal="center"/>
    </xf>
    <xf numFmtId="165" fontId="37" fillId="25" borderId="8" xfId="63" applyNumberFormat="1" applyFont="1" applyFill="1" applyBorder="1" applyAlignment="1">
      <alignment horizontal="center"/>
    </xf>
    <xf numFmtId="165" fontId="37" fillId="0" borderId="8" xfId="63" applyNumberFormat="1" applyFont="1" applyBorder="1" applyAlignment="1">
      <alignment horizontal="center"/>
    </xf>
    <xf numFmtId="165" fontId="37" fillId="25" borderId="8" xfId="63" applyNumberFormat="1" applyFont="1" applyFill="1" applyBorder="1" applyAlignment="1" applyProtection="1">
      <alignment horizontal="center"/>
      <protection locked="0"/>
    </xf>
    <xf numFmtId="165" fontId="37" fillId="0" borderId="8" xfId="63" applyNumberFormat="1" applyFont="1" applyBorder="1" applyAlignment="1" applyProtection="1">
      <alignment horizontal="center"/>
      <protection locked="0"/>
    </xf>
    <xf numFmtId="166" fontId="42" fillId="28" borderId="8" xfId="45" applyNumberFormat="1" applyFont="1" applyFill="1" applyBorder="1" applyAlignment="1">
      <alignment horizontal="center"/>
    </xf>
    <xf numFmtId="165" fontId="40" fillId="25" borderId="8" xfId="0" applyNumberFormat="1" applyFont="1" applyFill="1" applyBorder="1" applyAlignment="1">
      <alignment horizontal="center"/>
    </xf>
    <xf numFmtId="166" fontId="43" fillId="28" borderId="8" xfId="45" applyNumberFormat="1" applyFont="1" applyFill="1" applyBorder="1" applyAlignment="1">
      <alignment horizontal="center"/>
    </xf>
    <xf numFmtId="165" fontId="40" fillId="0" borderId="8" xfId="0" applyNumberFormat="1" applyFont="1" applyBorder="1" applyAlignment="1">
      <alignment horizontal="center"/>
    </xf>
    <xf numFmtId="165" fontId="31" fillId="23" borderId="8" xfId="63" applyNumberFormat="1" applyFont="1" applyFill="1" applyBorder="1" applyAlignment="1">
      <alignment horizontal="right"/>
    </xf>
    <xf numFmtId="165" fontId="42" fillId="23" borderId="8" xfId="63" applyNumberFormat="1" applyFont="1" applyFill="1" applyBorder="1" applyAlignment="1">
      <alignment horizontal="left"/>
    </xf>
    <xf numFmtId="165" fontId="38" fillId="23" borderId="8" xfId="63" applyNumberFormat="1" applyFont="1" applyFill="1" applyBorder="1" applyAlignment="1">
      <alignment horizontal="center" wrapText="1"/>
    </xf>
    <xf numFmtId="164" fontId="5" fillId="0" borderId="0" xfId="63" applyNumberFormat="1" applyFont="1" applyAlignment="1">
      <alignment horizontal="center" vertical="center" wrapText="1"/>
    </xf>
    <xf numFmtId="164" fontId="28" fillId="0" borderId="0" xfId="0" applyNumberFormat="1" applyFont="1" applyAlignment="1">
      <alignment horizontal="center" vertical="center"/>
    </xf>
    <xf numFmtId="164" fontId="7" fillId="0" borderId="0" xfId="63" applyNumberFormat="1" applyFont="1" applyAlignment="1">
      <alignment horizontal="center" vertical="center" wrapText="1"/>
    </xf>
    <xf numFmtId="164" fontId="7" fillId="0" borderId="0" xfId="63" applyNumberFormat="1" applyFont="1" applyAlignment="1">
      <alignment wrapText="1"/>
    </xf>
    <xf numFmtId="164" fontId="7" fillId="0" borderId="0" xfId="63" applyNumberFormat="1" applyFont="1" applyAlignment="1">
      <alignment horizontal="center"/>
    </xf>
    <xf numFmtId="164" fontId="69" fillId="25" borderId="0" xfId="63" applyNumberFormat="1" applyFont="1" applyFill="1" applyAlignment="1">
      <alignment horizontal="center" vertical="center" wrapText="1"/>
    </xf>
    <xf numFmtId="164" fontId="69" fillId="0" borderId="0" xfId="63" applyNumberFormat="1" applyFont="1" applyAlignment="1">
      <alignment horizontal="center" vertical="center" wrapText="1"/>
    </xf>
    <xf numFmtId="164" fontId="69" fillId="25" borderId="0" xfId="63" applyNumberFormat="1" applyFont="1" applyFill="1" applyAlignment="1">
      <alignment horizontal="center"/>
    </xf>
    <xf numFmtId="164" fontId="69" fillId="0" borderId="0" xfId="63" applyNumberFormat="1" applyFont="1" applyAlignment="1">
      <alignment horizontal="center"/>
    </xf>
    <xf numFmtId="164" fontId="69" fillId="25" borderId="0" xfId="63" applyNumberFormat="1" applyFont="1" applyFill="1"/>
    <xf numFmtId="0" fontId="7" fillId="24" borderId="0" xfId="67" applyFont="1" applyFill="1" applyBorder="1"/>
    <xf numFmtId="0" fontId="4" fillId="0" borderId="0" xfId="67" applyFont="1" applyFill="1" applyBorder="1" applyAlignment="1">
      <alignment horizontal="left" vertical="center"/>
    </xf>
    <xf numFmtId="165" fontId="64" fillId="27" borderId="0" xfId="67" applyNumberFormat="1" applyFill="1" applyBorder="1" applyAlignment="1">
      <alignment horizontal="left" vertical="center"/>
    </xf>
    <xf numFmtId="39" fontId="63" fillId="27" borderId="0" xfId="0" applyNumberFormat="1" applyFont="1" applyFill="1" applyAlignment="1">
      <alignment horizontal="right" vertical="center" wrapText="1"/>
    </xf>
    <xf numFmtId="165" fontId="7" fillId="24" borderId="0" xfId="67" applyNumberFormat="1" applyFont="1" applyFill="1" applyBorder="1"/>
    <xf numFmtId="165" fontId="7" fillId="0" borderId="0" xfId="67" applyNumberFormat="1" applyFont="1" applyFill="1" applyBorder="1"/>
    <xf numFmtId="0" fontId="7" fillId="0" borderId="0" xfId="67" applyFont="1" applyFill="1" applyBorder="1"/>
    <xf numFmtId="165" fontId="60" fillId="27" borderId="0" xfId="67" applyNumberFormat="1" applyFont="1" applyFill="1" applyBorder="1"/>
    <xf numFmtId="0" fontId="63" fillId="27" borderId="0" xfId="0" applyFont="1" applyFill="1" applyAlignment="1">
      <alignment horizontal="right" vertical="center" wrapText="1"/>
    </xf>
    <xf numFmtId="165" fontId="7" fillId="27" borderId="0" xfId="67" applyNumberFormat="1" applyFont="1" applyFill="1" applyBorder="1"/>
    <xf numFmtId="0" fontId="9" fillId="0" borderId="10" xfId="67" applyFont="1" applyFill="1" applyBorder="1" applyAlignment="1">
      <alignment horizontal="centerContinuous" vertical="center" wrapText="1"/>
    </xf>
    <xf numFmtId="0" fontId="11" fillId="27" borderId="10" xfId="67" applyFont="1" applyFill="1" applyBorder="1" applyAlignment="1">
      <alignment horizontal="center" vertical="center" wrapText="1"/>
    </xf>
    <xf numFmtId="0" fontId="11" fillId="27" borderId="12" xfId="67" applyFont="1" applyFill="1" applyBorder="1" applyAlignment="1">
      <alignment horizontal="center" vertical="center" wrapText="1"/>
    </xf>
    <xf numFmtId="0" fontId="11" fillId="24" borderId="12" xfId="0" applyFont="1" applyFill="1" applyBorder="1" applyAlignment="1">
      <alignment horizontal="center" vertical="center" wrapText="1"/>
    </xf>
    <xf numFmtId="0" fontId="11" fillId="0" borderId="10" xfId="67" applyFont="1" applyFill="1" applyBorder="1" applyAlignment="1">
      <alignment horizontal="center" vertical="center" wrapText="1"/>
    </xf>
    <xf numFmtId="0" fontId="11" fillId="0" borderId="9" xfId="67" applyFont="1" applyFill="1" applyBorder="1" applyAlignment="1">
      <alignment horizontal="center" vertical="center" wrapText="1"/>
    </xf>
    <xf numFmtId="0" fontId="11" fillId="27" borderId="9" xfId="0" applyFont="1" applyFill="1" applyBorder="1" applyAlignment="1">
      <alignment horizontal="centerContinuous" vertical="center" wrapText="1"/>
    </xf>
    <xf numFmtId="0" fontId="11" fillId="0" borderId="9" xfId="0" applyFont="1" applyBorder="1" applyAlignment="1">
      <alignment horizontal="centerContinuous" vertical="center" wrapText="1"/>
    </xf>
    <xf numFmtId="0" fontId="11" fillId="0" borderId="9" xfId="67" applyFont="1" applyFill="1" applyBorder="1" applyAlignment="1">
      <alignment horizontal="centerContinuous" vertical="center" wrapText="1"/>
    </xf>
    <xf numFmtId="0" fontId="11" fillId="0" borderId="11" xfId="0" applyFont="1" applyBorder="1" applyAlignment="1">
      <alignment horizontal="centerContinuous" vertical="center" wrapText="1"/>
    </xf>
    <xf numFmtId="0" fontId="11" fillId="0" borderId="10" xfId="0" applyFont="1" applyBorder="1" applyAlignment="1">
      <alignment horizontal="centerContinuous" vertical="center" wrapText="1"/>
    </xf>
    <xf numFmtId="0" fontId="11" fillId="24" borderId="9" xfId="67" applyFont="1" applyFill="1" applyBorder="1" applyAlignment="1">
      <alignment horizontal="center" vertical="top" wrapText="1"/>
    </xf>
    <xf numFmtId="0" fontId="11" fillId="0" borderId="9" xfId="67" applyFont="1" applyFill="1" applyBorder="1" applyAlignment="1">
      <alignment horizontal="center" vertical="top" wrapText="1"/>
    </xf>
    <xf numFmtId="49" fontId="11" fillId="0" borderId="9" xfId="67" applyNumberFormat="1" applyFont="1" applyFill="1" applyBorder="1" applyAlignment="1">
      <alignment horizontal="center" vertical="top" wrapText="1"/>
    </xf>
    <xf numFmtId="49" fontId="11" fillId="27" borderId="9" xfId="67" applyNumberFormat="1" applyFont="1" applyFill="1" applyBorder="1" applyAlignment="1">
      <alignment horizontal="center" vertical="top" wrapText="1"/>
    </xf>
    <xf numFmtId="49" fontId="11" fillId="24" borderId="9" xfId="67" applyNumberFormat="1" applyFont="1" applyFill="1" applyBorder="1" applyAlignment="1">
      <alignment horizontal="center" vertical="top" wrapText="1"/>
    </xf>
    <xf numFmtId="49" fontId="11" fillId="27" borderId="14" xfId="67" applyNumberFormat="1" applyFont="1" applyFill="1" applyBorder="1" applyAlignment="1">
      <alignment horizontal="center" vertical="top" wrapText="1"/>
    </xf>
    <xf numFmtId="49" fontId="11" fillId="0" borderId="13" xfId="67" applyNumberFormat="1" applyFont="1" applyFill="1" applyBorder="1" applyAlignment="1">
      <alignment horizontal="center" vertical="top" wrapText="1"/>
    </xf>
    <xf numFmtId="0" fontId="26" fillId="0" borderId="0" xfId="67" applyFont="1" applyFill="1" applyBorder="1"/>
    <xf numFmtId="0" fontId="5" fillId="24" borderId="9" xfId="67" applyFont="1" applyFill="1" applyBorder="1" applyAlignment="1">
      <alignment horizontal="center" vertical="center"/>
    </xf>
    <xf numFmtId="0" fontId="3" fillId="0" borderId="9" xfId="67" applyFont="1" applyFill="1" applyBorder="1" applyAlignment="1">
      <alignment horizontal="center" vertical="center" wrapText="1"/>
    </xf>
    <xf numFmtId="164" fontId="8" fillId="0" borderId="9" xfId="67" applyNumberFormat="1" applyFont="1" applyFill="1" applyBorder="1"/>
    <xf numFmtId="165" fontId="3" fillId="27" borderId="9" xfId="67" applyNumberFormat="1" applyFont="1" applyFill="1" applyBorder="1" applyAlignment="1">
      <alignment horizontal="center"/>
    </xf>
    <xf numFmtId="166" fontId="3" fillId="0" borderId="9" xfId="46" applyNumberFormat="1" applyFont="1" applyFill="1" applyBorder="1" applyAlignment="1">
      <alignment horizontal="center"/>
    </xf>
    <xf numFmtId="165" fontId="3" fillId="0" borderId="9" xfId="67" applyNumberFormat="1" applyFont="1" applyFill="1" applyBorder="1" applyAlignment="1">
      <alignment horizontal="center"/>
    </xf>
    <xf numFmtId="165" fontId="3" fillId="0" borderId="9" xfId="67" applyNumberFormat="1" applyFont="1" applyFill="1" applyBorder="1" applyAlignment="1">
      <alignment horizontal="center" vertical="center"/>
    </xf>
    <xf numFmtId="165" fontId="3" fillId="0" borderId="13" xfId="67" applyNumberFormat="1" applyFont="1" applyFill="1" applyBorder="1" applyAlignment="1">
      <alignment horizontal="center" vertical="center"/>
    </xf>
    <xf numFmtId="166" fontId="3" fillId="0" borderId="9" xfId="46" applyNumberFormat="1" applyFont="1" applyFill="1" applyBorder="1" applyAlignment="1">
      <alignment horizontal="center" vertical="center"/>
    </xf>
    <xf numFmtId="0" fontId="5" fillId="0" borderId="9" xfId="67" applyFont="1" applyFill="1" applyBorder="1" applyAlignment="1">
      <alignment horizontal="center" vertical="center" wrapText="1"/>
    </xf>
    <xf numFmtId="0" fontId="6" fillId="24" borderId="9" xfId="67" applyFont="1" applyFill="1" applyBorder="1" applyAlignment="1">
      <alignment horizontal="center" vertical="center"/>
    </xf>
    <xf numFmtId="0" fontId="6" fillId="0" borderId="9" xfId="67" applyFont="1" applyFill="1" applyBorder="1" applyAlignment="1">
      <alignment vertical="center" wrapText="1"/>
    </xf>
    <xf numFmtId="164" fontId="13" fillId="0" borderId="9" xfId="67" applyNumberFormat="1" applyFont="1" applyFill="1" applyBorder="1" applyProtection="1">
      <protection locked="0"/>
    </xf>
    <xf numFmtId="165" fontId="53" fillId="27" borderId="9" xfId="67" applyNumberFormat="1" applyFont="1" applyFill="1" applyBorder="1" applyAlignment="1" applyProtection="1">
      <alignment horizontal="center"/>
      <protection locked="0"/>
    </xf>
    <xf numFmtId="166" fontId="53" fillId="0" borderId="9" xfId="46" applyNumberFormat="1" applyFont="1" applyFill="1" applyBorder="1" applyAlignment="1">
      <alignment horizontal="center"/>
    </xf>
    <xf numFmtId="165" fontId="53" fillId="0" borderId="9" xfId="67" applyNumberFormat="1" applyFont="1" applyFill="1" applyBorder="1" applyAlignment="1" applyProtection="1">
      <alignment horizontal="center"/>
      <protection locked="0"/>
    </xf>
    <xf numFmtId="165" fontId="53" fillId="0" borderId="9" xfId="67" applyNumberFormat="1" applyFont="1" applyFill="1" applyBorder="1" applyAlignment="1">
      <alignment horizontal="center"/>
    </xf>
    <xf numFmtId="165" fontId="53" fillId="0" borderId="9" xfId="67" applyNumberFormat="1" applyFont="1" applyFill="1" applyBorder="1" applyAlignment="1">
      <alignment horizontal="center" vertical="center"/>
    </xf>
    <xf numFmtId="165" fontId="53" fillId="0" borderId="9" xfId="67" applyNumberFormat="1" applyFont="1" applyFill="1" applyBorder="1" applyAlignment="1" applyProtection="1">
      <alignment horizontal="center" vertical="center"/>
      <protection locked="0"/>
    </xf>
    <xf numFmtId="165" fontId="53" fillId="0" borderId="13" xfId="67" applyNumberFormat="1" applyFont="1" applyFill="1" applyBorder="1" applyAlignment="1">
      <alignment horizontal="center" vertical="center"/>
    </xf>
    <xf numFmtId="166" fontId="53" fillId="0" borderId="9" xfId="46" applyNumberFormat="1" applyFont="1" applyFill="1" applyBorder="1" applyAlignment="1">
      <alignment horizontal="center" vertical="center"/>
    </xf>
    <xf numFmtId="0" fontId="31" fillId="0" borderId="0" xfId="67" applyFont="1" applyFill="1" applyBorder="1"/>
    <xf numFmtId="164" fontId="8" fillId="0" borderId="9" xfId="67" applyNumberFormat="1" applyFont="1" applyFill="1" applyBorder="1" applyProtection="1">
      <protection locked="0"/>
    </xf>
    <xf numFmtId="165" fontId="3" fillId="27" borderId="14" xfId="67" applyNumberFormat="1" applyFont="1" applyFill="1" applyBorder="1" applyAlignment="1">
      <alignment horizontal="center"/>
    </xf>
    <xf numFmtId="0" fontId="7" fillId="24" borderId="9" xfId="67" applyFont="1" applyFill="1" applyBorder="1" applyAlignment="1">
      <alignment horizontal="center" vertical="center"/>
    </xf>
    <xf numFmtId="0" fontId="7" fillId="0" borderId="9" xfId="67" applyFont="1" applyFill="1" applyBorder="1" applyAlignment="1">
      <alignment vertical="center" wrapText="1"/>
    </xf>
    <xf numFmtId="164" fontId="12" fillId="0" borderId="9" xfId="67" applyNumberFormat="1" applyFont="1" applyFill="1" applyBorder="1" applyProtection="1">
      <protection locked="0"/>
    </xf>
    <xf numFmtId="165" fontId="33" fillId="27" borderId="9" xfId="67" applyNumberFormat="1" applyFont="1" applyFill="1" applyBorder="1" applyAlignment="1" applyProtection="1">
      <alignment horizontal="center"/>
      <protection locked="0"/>
    </xf>
    <xf numFmtId="165" fontId="33" fillId="0" borderId="9" xfId="67" applyNumberFormat="1" applyFont="1" applyFill="1" applyBorder="1" applyAlignment="1" applyProtection="1">
      <alignment horizontal="center"/>
      <protection locked="0"/>
    </xf>
    <xf numFmtId="165" fontId="33" fillId="0" borderId="9" xfId="67" applyNumberFormat="1" applyFont="1" applyFill="1" applyBorder="1" applyAlignment="1">
      <alignment horizontal="center"/>
    </xf>
    <xf numFmtId="165" fontId="33" fillId="0" borderId="9" xfId="67" applyNumberFormat="1" applyFont="1" applyFill="1" applyBorder="1" applyAlignment="1">
      <alignment horizontal="center" vertical="center"/>
    </xf>
    <xf numFmtId="165" fontId="33" fillId="0" borderId="9" xfId="67" applyNumberFormat="1" applyFont="1" applyFill="1" applyBorder="1" applyAlignment="1" applyProtection="1">
      <alignment horizontal="center" vertical="center"/>
      <protection locked="0"/>
    </xf>
    <xf numFmtId="165" fontId="33" fillId="0" borderId="13" xfId="67" applyNumberFormat="1" applyFont="1" applyFill="1" applyBorder="1" applyAlignment="1">
      <alignment horizontal="center" vertical="center"/>
    </xf>
    <xf numFmtId="166" fontId="57" fillId="0" borderId="9" xfId="46" applyNumberFormat="1" applyFont="1" applyFill="1" applyBorder="1" applyAlignment="1">
      <alignment horizontal="center"/>
    </xf>
    <xf numFmtId="166" fontId="57" fillId="0" borderId="9" xfId="46" applyNumberFormat="1" applyFont="1" applyFill="1" applyBorder="1" applyAlignment="1">
      <alignment horizontal="center" vertical="center"/>
    </xf>
    <xf numFmtId="165" fontId="3" fillId="0" borderId="9" xfId="67" applyNumberFormat="1" applyFont="1" applyFill="1" applyBorder="1" applyAlignment="1" applyProtection="1">
      <alignment horizontal="center" vertical="center"/>
      <protection locked="0"/>
    </xf>
    <xf numFmtId="164" fontId="27" fillId="0" borderId="0" xfId="67" applyNumberFormat="1" applyFont="1" applyFill="1" applyBorder="1"/>
    <xf numFmtId="164" fontId="16" fillId="0" borderId="9" xfId="67" applyNumberFormat="1" applyFont="1" applyFill="1" applyBorder="1" applyProtection="1">
      <protection locked="0"/>
    </xf>
    <xf numFmtId="165" fontId="3" fillId="24" borderId="9" xfId="67" applyNumberFormat="1" applyFont="1" applyFill="1" applyBorder="1" applyAlignment="1" applyProtection="1">
      <alignment horizontal="center"/>
      <protection locked="0"/>
    </xf>
    <xf numFmtId="165" fontId="3" fillId="0" borderId="9" xfId="67" applyNumberFormat="1" applyFont="1" applyFill="1" applyBorder="1" applyAlignment="1" applyProtection="1">
      <alignment horizontal="center"/>
      <protection locked="0"/>
    </xf>
    <xf numFmtId="164" fontId="28" fillId="0" borderId="0" xfId="67" applyNumberFormat="1" applyFont="1" applyFill="1" applyBorder="1"/>
    <xf numFmtId="0" fontId="3" fillId="26" borderId="9" xfId="67" applyFont="1" applyFill="1" applyBorder="1" applyAlignment="1">
      <alignment horizontal="center" vertical="center"/>
    </xf>
    <xf numFmtId="0" fontId="3" fillId="26" borderId="9" xfId="67" applyFont="1" applyFill="1" applyBorder="1" applyAlignment="1">
      <alignment horizontal="center" vertical="center" wrapText="1"/>
    </xf>
    <xf numFmtId="164" fontId="3" fillId="26" borderId="9" xfId="67" applyNumberFormat="1" applyFont="1" applyFill="1" applyBorder="1" applyAlignment="1">
      <alignment horizontal="center"/>
    </xf>
    <xf numFmtId="165" fontId="3" fillId="26" borderId="9" xfId="67" applyNumberFormat="1" applyFont="1" applyFill="1" applyBorder="1" applyAlignment="1">
      <alignment horizontal="center" vertical="center"/>
    </xf>
    <xf numFmtId="166" fontId="3" fillId="26" borderId="9" xfId="46" applyNumberFormat="1" applyFont="1" applyFill="1" applyBorder="1" applyAlignment="1">
      <alignment horizontal="center" vertical="center"/>
    </xf>
    <xf numFmtId="0" fontId="36" fillId="24" borderId="9" xfId="67" applyFont="1" applyFill="1" applyBorder="1" applyAlignment="1">
      <alignment horizontal="center" vertical="center"/>
    </xf>
    <xf numFmtId="164" fontId="30" fillId="0" borderId="9" xfId="0" applyNumberFormat="1" applyFont="1" applyBorder="1" applyAlignment="1">
      <alignment vertical="center"/>
    </xf>
    <xf numFmtId="165" fontId="3" fillId="27" borderId="9" xfId="67" applyNumberFormat="1" applyFont="1" applyFill="1" applyBorder="1" applyAlignment="1">
      <alignment horizontal="center" vertical="center"/>
    </xf>
    <xf numFmtId="164" fontId="37" fillId="0" borderId="9" xfId="0" applyNumberFormat="1" applyFont="1" applyBorder="1" applyAlignment="1">
      <alignment vertical="center"/>
    </xf>
    <xf numFmtId="165" fontId="3" fillId="24" borderId="9" xfId="67" applyNumberFormat="1" applyFont="1" applyFill="1" applyBorder="1" applyAlignment="1" applyProtection="1">
      <alignment horizontal="center" vertical="center"/>
      <protection locked="0"/>
    </xf>
    <xf numFmtId="164" fontId="14" fillId="0" borderId="9" xfId="0" applyNumberFormat="1" applyFont="1" applyBorder="1" applyAlignment="1">
      <alignment vertical="center"/>
    </xf>
    <xf numFmtId="165" fontId="53" fillId="27" borderId="9" xfId="67" applyNumberFormat="1" applyFont="1" applyFill="1" applyBorder="1" applyAlignment="1" applyProtection="1">
      <alignment horizontal="center" vertical="center"/>
      <protection locked="0"/>
    </xf>
    <xf numFmtId="166" fontId="33" fillId="0" borderId="9" xfId="46" applyNumberFormat="1" applyFont="1" applyFill="1" applyBorder="1" applyAlignment="1">
      <alignment horizontal="center" vertical="center"/>
    </xf>
    <xf numFmtId="166" fontId="53" fillId="27" borderId="9" xfId="46" applyNumberFormat="1" applyFont="1" applyFill="1" applyBorder="1" applyAlignment="1">
      <alignment horizontal="center" vertical="center"/>
    </xf>
    <xf numFmtId="166" fontId="53" fillId="0" borderId="9" xfId="46" applyNumberFormat="1" applyFont="1" applyFill="1" applyBorder="1" applyAlignment="1" applyProtection="1">
      <alignment horizontal="center" vertical="center"/>
      <protection locked="0"/>
    </xf>
    <xf numFmtId="0" fontId="10" fillId="24" borderId="9" xfId="67" applyFont="1" applyFill="1" applyBorder="1" applyAlignment="1">
      <alignment horizontal="center" vertical="center"/>
    </xf>
    <xf numFmtId="165" fontId="33" fillId="27" borderId="9" xfId="67" applyNumberFormat="1" applyFont="1" applyFill="1" applyBorder="1" applyAlignment="1" applyProtection="1">
      <alignment horizontal="center" vertical="center"/>
      <protection locked="0"/>
    </xf>
    <xf numFmtId="166" fontId="33" fillId="0" borderId="9" xfId="46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/>
    <xf numFmtId="164" fontId="65" fillId="27" borderId="0" xfId="0" applyNumberFormat="1" applyFont="1" applyFill="1" applyAlignment="1">
      <alignment vertical="center"/>
    </xf>
    <xf numFmtId="0" fontId="65" fillId="28" borderId="0" xfId="0" applyFont="1" applyFill="1"/>
    <xf numFmtId="164" fontId="60" fillId="27" borderId="0" xfId="67" applyNumberFormat="1" applyFont="1" applyFill="1" applyBorder="1"/>
    <xf numFmtId="164" fontId="21" fillId="24" borderId="0" xfId="67" applyNumberFormat="1" applyFont="1" applyFill="1" applyBorder="1"/>
    <xf numFmtId="164" fontId="21" fillId="0" borderId="0" xfId="67" applyNumberFormat="1" applyFont="1" applyFill="1" applyBorder="1"/>
    <xf numFmtId="0" fontId="21" fillId="0" borderId="0" xfId="67" applyFont="1" applyFill="1" applyBorder="1"/>
    <xf numFmtId="164" fontId="17" fillId="0" borderId="0" xfId="0" applyNumberFormat="1" applyFont="1" applyAlignment="1">
      <alignment vertical="center"/>
    </xf>
    <xf numFmtId="164" fontId="65" fillId="28" borderId="0" xfId="0" applyNumberFormat="1" applyFont="1" applyFill="1" applyAlignment="1">
      <alignment vertical="center"/>
    </xf>
    <xf numFmtId="164" fontId="17" fillId="24" borderId="0" xfId="0" applyNumberFormat="1" applyFont="1" applyFill="1" applyAlignment="1">
      <alignment vertical="center"/>
    </xf>
    <xf numFmtId="4" fontId="66" fillId="28" borderId="9" xfId="0" applyNumberFormat="1" applyFont="1" applyFill="1" applyBorder="1" applyAlignment="1">
      <alignment vertical="center"/>
    </xf>
    <xf numFmtId="4" fontId="60" fillId="27" borderId="0" xfId="67" applyNumberFormat="1" applyFont="1" applyFill="1" applyBorder="1"/>
    <xf numFmtId="4" fontId="60" fillId="28" borderId="0" xfId="67" applyNumberFormat="1" applyFont="1" applyFill="1" applyBorder="1"/>
    <xf numFmtId="165" fontId="60" fillId="28" borderId="0" xfId="67" applyNumberFormat="1" applyFont="1" applyFill="1" applyBorder="1"/>
    <xf numFmtId="0" fontId="60" fillId="27" borderId="0" xfId="67" applyFont="1" applyFill="1" applyBorder="1"/>
    <xf numFmtId="0" fontId="60" fillId="28" borderId="0" xfId="67" applyFont="1" applyFill="1" applyBorder="1"/>
    <xf numFmtId="0" fontId="21" fillId="25" borderId="0" xfId="67" applyFont="1" applyFill="1" applyBorder="1"/>
    <xf numFmtId="0" fontId="65" fillId="27" borderId="0" xfId="67" applyFont="1" applyFill="1" applyBorder="1" applyAlignment="1">
      <alignment horizontal="center" wrapText="1"/>
    </xf>
    <xf numFmtId="0" fontId="5" fillId="0" borderId="0" xfId="67" applyFont="1" applyFill="1" applyBorder="1" applyAlignment="1">
      <alignment horizontal="center" wrapText="1"/>
    </xf>
    <xf numFmtId="164" fontId="7" fillId="0" borderId="0" xfId="67" applyNumberFormat="1" applyFont="1" applyFill="1" applyBorder="1"/>
    <xf numFmtId="0" fontId="7" fillId="27" borderId="0" xfId="67" applyFont="1" applyFill="1" applyBorder="1"/>
    <xf numFmtId="0" fontId="5" fillId="0" borderId="8" xfId="67" applyFont="1" applyFill="1" applyBorder="1" applyAlignment="1">
      <alignment horizontal="center" wrapText="1"/>
    </xf>
    <xf numFmtId="165" fontId="65" fillId="27" borderId="0" xfId="67" applyNumberFormat="1" applyFont="1" applyFill="1" applyBorder="1" applyAlignment="1">
      <alignment horizontal="center" wrapText="1"/>
    </xf>
    <xf numFmtId="2" fontId="60" fillId="27" borderId="0" xfId="67" applyNumberFormat="1" applyFont="1" applyFill="1" applyBorder="1"/>
    <xf numFmtId="2" fontId="7" fillId="0" borderId="0" xfId="67" applyNumberFormat="1" applyFont="1" applyFill="1" applyBorder="1"/>
    <xf numFmtId="165" fontId="5" fillId="0" borderId="0" xfId="69" applyNumberFormat="1" applyFont="1" applyAlignment="1">
      <alignment horizontal="center"/>
    </xf>
    <xf numFmtId="165" fontId="62" fillId="27" borderId="0" xfId="0" applyNumberFormat="1" applyFont="1" applyFill="1" applyAlignment="1">
      <alignment horizontal="right" vertical="center" wrapText="1"/>
    </xf>
    <xf numFmtId="165" fontId="5" fillId="27" borderId="0" xfId="69" applyNumberFormat="1" applyFont="1" applyFill="1" applyAlignment="1">
      <alignment horizontal="center"/>
    </xf>
    <xf numFmtId="0" fontId="11" fillId="27" borderId="9" xfId="67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65" fontId="11" fillId="27" borderId="9" xfId="67" applyNumberFormat="1" applyFont="1" applyFill="1" applyBorder="1" applyAlignment="1">
      <alignment horizontal="center" vertical="center" wrapText="1"/>
    </xf>
    <xf numFmtId="165" fontId="11" fillId="27" borderId="9" xfId="0" applyNumberFormat="1" applyFont="1" applyFill="1" applyBorder="1" applyAlignment="1">
      <alignment horizontal="centerContinuous" vertical="center" wrapText="1"/>
    </xf>
    <xf numFmtId="0" fontId="11" fillId="27" borderId="9" xfId="0" applyFont="1" applyFill="1" applyBorder="1" applyAlignment="1">
      <alignment horizontal="center" vertical="center" wrapText="1"/>
    </xf>
    <xf numFmtId="165" fontId="11" fillId="27" borderId="9" xfId="67" applyNumberFormat="1" applyFont="1" applyFill="1" applyBorder="1" applyAlignment="1">
      <alignment horizontal="center" vertical="top" wrapText="1"/>
    </xf>
    <xf numFmtId="0" fontId="22" fillId="0" borderId="0" xfId="0" applyFont="1"/>
    <xf numFmtId="49" fontId="3" fillId="0" borderId="9" xfId="67" applyNumberFormat="1" applyFont="1" applyFill="1" applyBorder="1" applyAlignment="1">
      <alignment horizontal="center"/>
    </xf>
    <xf numFmtId="0" fontId="3" fillId="0" borderId="9" xfId="67" applyFont="1" applyFill="1" applyBorder="1" applyAlignment="1">
      <alignment horizontal="center" wrapText="1"/>
    </xf>
    <xf numFmtId="166" fontId="3" fillId="27" borderId="9" xfId="46" applyNumberFormat="1" applyFont="1" applyFill="1" applyBorder="1" applyAlignment="1">
      <alignment horizontal="center"/>
    </xf>
    <xf numFmtId="49" fontId="53" fillId="0" borderId="9" xfId="0" applyNumberFormat="1" applyFont="1" applyBorder="1" applyAlignment="1">
      <alignment horizontal="center" vertical="center"/>
    </xf>
    <xf numFmtId="0" fontId="54" fillId="0" borderId="9" xfId="67" applyFont="1" applyFill="1" applyBorder="1" applyAlignment="1">
      <alignment vertical="center" wrapText="1"/>
    </xf>
    <xf numFmtId="165" fontId="53" fillId="27" borderId="9" xfId="67" applyNumberFormat="1" applyFont="1" applyFill="1" applyBorder="1" applyAlignment="1">
      <alignment horizontal="center"/>
    </xf>
    <xf numFmtId="166" fontId="53" fillId="27" borderId="9" xfId="46" applyNumberFormat="1" applyFont="1" applyFill="1" applyBorder="1" applyAlignment="1">
      <alignment horizontal="center"/>
    </xf>
    <xf numFmtId="0" fontId="55" fillId="0" borderId="0" xfId="67" applyFont="1" applyFill="1" applyBorder="1"/>
    <xf numFmtId="0" fontId="3" fillId="0" borderId="9" xfId="67" applyFont="1" applyFill="1" applyBorder="1" applyAlignment="1">
      <alignment horizontal="center"/>
    </xf>
    <xf numFmtId="0" fontId="33" fillId="0" borderId="9" xfId="0" applyFont="1" applyBorder="1" applyAlignment="1" applyProtection="1">
      <alignment horizontal="center" vertical="center"/>
      <protection hidden="1"/>
    </xf>
    <xf numFmtId="166" fontId="33" fillId="0" borderId="9" xfId="46" applyNumberFormat="1" applyFont="1" applyFill="1" applyBorder="1" applyAlignment="1">
      <alignment horizontal="center"/>
    </xf>
    <xf numFmtId="165" fontId="33" fillId="27" borderId="9" xfId="67" applyNumberFormat="1" applyFont="1" applyFill="1" applyBorder="1" applyAlignment="1">
      <alignment horizontal="center"/>
    </xf>
    <xf numFmtId="166" fontId="33" fillId="27" borderId="9" xfId="46" applyNumberFormat="1" applyFont="1" applyFill="1" applyBorder="1" applyAlignment="1">
      <alignment horizontal="center"/>
    </xf>
    <xf numFmtId="0" fontId="53" fillId="0" borderId="9" xfId="0" applyFont="1" applyBorder="1" applyAlignment="1" applyProtection="1">
      <alignment horizontal="center" vertical="center"/>
      <protection hidden="1"/>
    </xf>
    <xf numFmtId="49" fontId="25" fillId="0" borderId="9" xfId="67" applyNumberFormat="1" applyFont="1" applyFill="1" applyBorder="1" applyAlignment="1">
      <alignment horizontal="center"/>
    </xf>
    <xf numFmtId="0" fontId="25" fillId="0" borderId="9" xfId="67" applyFont="1" applyFill="1" applyBorder="1" applyAlignment="1">
      <alignment horizontal="center" vertical="center" wrapText="1"/>
    </xf>
    <xf numFmtId="0" fontId="24" fillId="0" borderId="0" xfId="67" applyFont="1" applyFill="1" applyBorder="1"/>
    <xf numFmtId="49" fontId="25" fillId="0" borderId="9" xfId="67" applyNumberFormat="1" applyFont="1" applyFill="1" applyBorder="1" applyAlignment="1">
      <alignment horizontal="center" vertical="center" wrapText="1"/>
    </xf>
    <xf numFmtId="49" fontId="56" fillId="0" borderId="9" xfId="67" applyNumberFormat="1" applyFont="1" applyFill="1" applyBorder="1" applyAlignment="1">
      <alignment horizontal="center" vertical="center" wrapText="1"/>
    </xf>
    <xf numFmtId="0" fontId="56" fillId="0" borderId="9" xfId="67" applyFont="1" applyFill="1" applyBorder="1" applyAlignment="1">
      <alignment horizontal="center" vertical="center" wrapText="1"/>
    </xf>
    <xf numFmtId="0" fontId="23" fillId="0" borderId="0" xfId="67" applyFont="1" applyFill="1" applyBorder="1"/>
    <xf numFmtId="165" fontId="3" fillId="26" borderId="9" xfId="67" applyNumberFormat="1" applyFont="1" applyFill="1" applyBorder="1" applyAlignment="1">
      <alignment horizontal="center"/>
    </xf>
    <xf numFmtId="166" fontId="3" fillId="26" borderId="9" xfId="46" applyNumberFormat="1" applyFont="1" applyFill="1" applyBorder="1" applyAlignment="1">
      <alignment horizontal="center"/>
    </xf>
    <xf numFmtId="0" fontId="24" fillId="23" borderId="0" xfId="67" applyFont="1" applyFill="1" applyBorder="1"/>
    <xf numFmtId="165" fontId="24" fillId="23" borderId="0" xfId="67" applyNumberFormat="1" applyFont="1" applyFill="1" applyBorder="1"/>
    <xf numFmtId="0" fontId="6" fillId="0" borderId="9" xfId="0" applyFont="1" applyBorder="1" applyAlignment="1">
      <alignment horizontal="left" vertical="center" wrapText="1"/>
    </xf>
    <xf numFmtId="0" fontId="55" fillId="23" borderId="0" xfId="67" applyFont="1" applyFill="1" applyBorder="1"/>
    <xf numFmtId="165" fontId="55" fillId="23" borderId="0" xfId="67" applyNumberFormat="1" applyFont="1" applyFill="1" applyBorder="1"/>
    <xf numFmtId="0" fontId="21" fillId="23" borderId="0" xfId="67" applyFont="1" applyFill="1" applyBorder="1"/>
    <xf numFmtId="49" fontId="35" fillId="0" borderId="9" xfId="67" applyNumberFormat="1" applyFont="1" applyFill="1" applyBorder="1" applyAlignment="1">
      <alignment horizontal="center"/>
    </xf>
    <xf numFmtId="0" fontId="5" fillId="0" borderId="9" xfId="0" applyFont="1" applyBorder="1"/>
    <xf numFmtId="165" fontId="3" fillId="27" borderId="9" xfId="0" applyNumberFormat="1" applyFont="1" applyFill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0" fontId="53" fillId="0" borderId="9" xfId="67" applyFont="1" applyFill="1" applyBorder="1" applyAlignment="1" applyProtection="1">
      <alignment horizontal="center"/>
      <protection locked="0"/>
    </xf>
    <xf numFmtId="165" fontId="35" fillId="27" borderId="9" xfId="0" applyNumberFormat="1" applyFont="1" applyFill="1" applyBorder="1" applyAlignment="1">
      <alignment horizontal="center"/>
    </xf>
    <xf numFmtId="165" fontId="35" fillId="0" borderId="9" xfId="0" applyNumberFormat="1" applyFont="1" applyBorder="1" applyAlignment="1">
      <alignment horizontal="center"/>
    </xf>
    <xf numFmtId="165" fontId="33" fillId="0" borderId="9" xfId="0" applyNumberFormat="1" applyFont="1" applyBorder="1" applyAlignment="1">
      <alignment horizontal="center"/>
    </xf>
    <xf numFmtId="0" fontId="33" fillId="0" borderId="9" xfId="67" applyFont="1" applyFill="1" applyBorder="1" applyProtection="1">
      <protection locked="0"/>
    </xf>
    <xf numFmtId="0" fontId="7" fillId="0" borderId="9" xfId="0" applyFont="1" applyBorder="1" applyAlignment="1">
      <alignment horizontal="left" vertical="center" wrapText="1"/>
    </xf>
    <xf numFmtId="164" fontId="5" fillId="0" borderId="0" xfId="67" applyNumberFormat="1" applyFont="1" applyFill="1" applyBorder="1" applyAlignment="1">
      <alignment horizontal="center" vertical="center" wrapText="1"/>
    </xf>
    <xf numFmtId="164" fontId="29" fillId="0" borderId="0" xfId="0" applyNumberFormat="1" applyFont="1" applyAlignment="1">
      <alignment horizontal="center" vertical="center"/>
    </xf>
    <xf numFmtId="164" fontId="65" fillId="27" borderId="0" xfId="67" applyNumberFormat="1" applyFont="1" applyFill="1" applyBorder="1" applyAlignment="1">
      <alignment horizontal="centerContinuous" vertical="center"/>
    </xf>
    <xf numFmtId="164" fontId="5" fillId="0" borderId="0" xfId="67" applyNumberFormat="1" applyFont="1" applyFill="1" applyBorder="1" applyAlignment="1">
      <alignment horizontal="centerContinuous" vertical="center"/>
    </xf>
    <xf numFmtId="164" fontId="7" fillId="0" borderId="0" xfId="67" applyNumberFormat="1" applyFont="1" applyFill="1" applyBorder="1" applyAlignment="1">
      <alignment horizontal="centerContinuous" vertical="center"/>
    </xf>
    <xf numFmtId="0" fontId="7" fillId="0" borderId="0" xfId="67" applyFont="1" applyFill="1" applyBorder="1" applyAlignment="1">
      <alignment horizontal="centerContinuous" vertical="center"/>
    </xf>
    <xf numFmtId="165" fontId="60" fillId="27" borderId="0" xfId="67" applyNumberFormat="1" applyFont="1" applyFill="1" applyBorder="1" applyAlignment="1">
      <alignment horizontal="centerContinuous" vertical="center"/>
    </xf>
    <xf numFmtId="0" fontId="60" fillId="27" borderId="0" xfId="67" applyFont="1" applyFill="1" applyBorder="1" applyAlignment="1">
      <alignment horizontal="centerContinuous" vertical="center"/>
    </xf>
    <xf numFmtId="0" fontId="6" fillId="0" borderId="0" xfId="67" applyFont="1" applyFill="1" applyBorder="1"/>
    <xf numFmtId="164" fontId="7" fillId="0" borderId="0" xfId="67" applyNumberFormat="1" applyFont="1" applyFill="1" applyBorder="1" applyAlignment="1">
      <alignment horizontal="center" vertical="center" wrapText="1"/>
    </xf>
    <xf numFmtId="164" fontId="60" fillId="27" borderId="0" xfId="67" applyNumberFormat="1" applyFont="1" applyFill="1" applyBorder="1" applyAlignment="1">
      <alignment horizontal="centerContinuous" vertical="center"/>
    </xf>
    <xf numFmtId="164" fontId="7" fillId="0" borderId="0" xfId="67" applyNumberFormat="1" applyFont="1" applyFill="1" applyBorder="1" applyAlignment="1">
      <alignment wrapText="1"/>
    </xf>
    <xf numFmtId="164" fontId="7" fillId="0" borderId="0" xfId="67" applyNumberFormat="1" applyFont="1" applyFill="1" applyBorder="1" applyAlignment="1">
      <alignment horizontal="center"/>
    </xf>
    <xf numFmtId="164" fontId="60" fillId="27" borderId="0" xfId="67" applyNumberFormat="1" applyFont="1" applyFill="1" applyBorder="1" applyAlignment="1">
      <alignment horizontal="center" vertical="center" wrapText="1"/>
    </xf>
    <xf numFmtId="164" fontId="60" fillId="28" borderId="0" xfId="67" applyNumberFormat="1" applyFont="1" applyFill="1" applyBorder="1" applyAlignment="1">
      <alignment horizontal="center"/>
    </xf>
    <xf numFmtId="164" fontId="60" fillId="28" borderId="0" xfId="67" applyNumberFormat="1" applyFont="1" applyFill="1" applyBorder="1"/>
    <xf numFmtId="1" fontId="7" fillId="0" borderId="0" xfId="67" applyNumberFormat="1" applyFont="1" applyFill="1" applyBorder="1" applyAlignment="1">
      <alignment horizontal="center"/>
    </xf>
    <xf numFmtId="165" fontId="67" fillId="28" borderId="0" xfId="67" applyNumberFormat="1" applyFont="1" applyFill="1" applyBorder="1" applyAlignment="1">
      <alignment horizontal="center"/>
    </xf>
    <xf numFmtId="0" fontId="70" fillId="28" borderId="0" xfId="0" applyFont="1" applyFill="1" applyAlignment="1">
      <alignment horizontal="right" vertical="center" wrapText="1"/>
    </xf>
    <xf numFmtId="165" fontId="68" fillId="28" borderId="0" xfId="67" applyNumberFormat="1" applyFont="1" applyFill="1" applyBorder="1" applyAlignment="1">
      <alignment horizontal="center"/>
    </xf>
    <xf numFmtId="0" fontId="61" fillId="28" borderId="0" xfId="67" applyFont="1" applyFill="1" applyBorder="1"/>
    <xf numFmtId="4" fontId="7" fillId="0" borderId="0" xfId="67" applyNumberFormat="1" applyFont="1" applyFill="1" applyBorder="1"/>
    <xf numFmtId="4" fontId="6" fillId="0" borderId="0" xfId="67" applyNumberFormat="1" applyFont="1" applyFill="1" applyBorder="1"/>
    <xf numFmtId="4" fontId="69" fillId="28" borderId="9" xfId="53" applyNumberFormat="1" applyFont="1" applyFill="1" applyBorder="1" applyAlignment="1">
      <alignment vertical="center"/>
    </xf>
    <xf numFmtId="0" fontId="3" fillId="0" borderId="0" xfId="64" applyFont="1" applyAlignment="1">
      <alignment horizontal="center"/>
    </xf>
    <xf numFmtId="0" fontId="16" fillId="0" borderId="0" xfId="64" applyFont="1"/>
    <xf numFmtId="0" fontId="4" fillId="0" borderId="8" xfId="63" applyFont="1" applyBorder="1" applyAlignment="1">
      <alignment horizontal="center" vertical="center"/>
    </xf>
    <xf numFmtId="0" fontId="0" fillId="0" borderId="17" xfId="0" applyBorder="1"/>
    <xf numFmtId="0" fontId="0" fillId="0" borderId="10" xfId="0" applyBorder="1"/>
    <xf numFmtId="0" fontId="19" fillId="0" borderId="0" xfId="63" applyFont="1" applyAlignment="1">
      <alignment horizontal="center" vertical="center" wrapText="1"/>
    </xf>
    <xf numFmtId="0" fontId="18" fillId="0" borderId="0" xfId="63" applyFont="1"/>
    <xf numFmtId="0" fontId="4" fillId="0" borderId="10" xfId="63" applyFont="1" applyBorder="1" applyAlignment="1">
      <alignment horizontal="center" vertical="center"/>
    </xf>
    <xf numFmtId="0" fontId="7" fillId="0" borderId="9" xfId="63" applyFont="1" applyBorder="1" applyAlignment="1">
      <alignment horizontal="center"/>
    </xf>
    <xf numFmtId="0" fontId="0" fillId="0" borderId="9" xfId="0" applyBorder="1"/>
    <xf numFmtId="0" fontId="8" fillId="0" borderId="8" xfId="63" applyFont="1" applyBorder="1" applyAlignment="1">
      <alignment horizontal="center" vertical="center" wrapText="1"/>
    </xf>
    <xf numFmtId="0" fontId="0" fillId="0" borderId="14" xfId="0" applyBorder="1"/>
    <xf numFmtId="0" fontId="3" fillId="0" borderId="8" xfId="63" applyFont="1" applyBorder="1" applyAlignment="1">
      <alignment horizontal="center" vertical="center" wrapText="1"/>
    </xf>
    <xf numFmtId="0" fontId="20" fillId="0" borderId="0" xfId="63" applyFont="1" applyAlignment="1">
      <alignment horizontal="center"/>
    </xf>
    <xf numFmtId="0" fontId="7" fillId="0" borderId="0" xfId="63" applyFont="1"/>
    <xf numFmtId="0" fontId="20" fillId="0" borderId="0" xfId="63" applyFont="1"/>
    <xf numFmtId="0" fontId="69" fillId="0" borderId="0" xfId="63" applyFont="1"/>
    <xf numFmtId="0" fontId="7" fillId="27" borderId="0" xfId="63" applyFont="1" applyFill="1"/>
    <xf numFmtId="0" fontId="4" fillId="25" borderId="8" xfId="63" applyFont="1" applyFill="1" applyBorder="1" applyAlignment="1">
      <alignment horizontal="center" vertical="center"/>
    </xf>
    <xf numFmtId="0" fontId="6" fillId="0" borderId="0" xfId="63" applyFont="1" applyAlignment="1">
      <alignment horizontal="center" vertical="center" wrapText="1"/>
    </xf>
    <xf numFmtId="0" fontId="15" fillId="0" borderId="0" xfId="63" applyFont="1"/>
    <xf numFmtId="0" fontId="3" fillId="0" borderId="0" xfId="63" applyFont="1" applyAlignment="1">
      <alignment horizontal="center"/>
    </xf>
    <xf numFmtId="0" fontId="17" fillId="0" borderId="0" xfId="63" applyFont="1"/>
    <xf numFmtId="0" fontId="4" fillId="0" borderId="0" xfId="63" applyFont="1" applyAlignment="1">
      <alignment horizontal="center" vertical="center" wrapText="1"/>
    </xf>
    <xf numFmtId="0" fontId="4" fillId="0" borderId="0" xfId="63" applyFont="1" applyAlignment="1">
      <alignment horizontal="center" wrapText="1"/>
    </xf>
    <xf numFmtId="0" fontId="7" fillId="0" borderId="0" xfId="63" applyFont="1" applyAlignment="1">
      <alignment horizontal="center"/>
    </xf>
    <xf numFmtId="0" fontId="69" fillId="25" borderId="0" xfId="63" applyFont="1" applyFill="1" applyAlignment="1">
      <alignment horizontal="center"/>
    </xf>
    <xf numFmtId="0" fontId="69" fillId="0" borderId="0" xfId="63" applyFont="1" applyAlignment="1">
      <alignment horizontal="center"/>
    </xf>
    <xf numFmtId="0" fontId="4" fillId="0" borderId="0" xfId="68" applyFont="1" applyFill="1" applyAlignment="1">
      <alignment horizontal="center"/>
    </xf>
    <xf numFmtId="164" fontId="26" fillId="0" borderId="0" xfId="63" applyNumberFormat="1" applyFont="1"/>
    <xf numFmtId="0" fontId="4" fillId="0" borderId="9" xfId="67" applyFont="1" applyFill="1" applyBorder="1" applyAlignment="1">
      <alignment horizontal="center" vertical="center"/>
    </xf>
    <xf numFmtId="0" fontId="4" fillId="0" borderId="0" xfId="67" applyFont="1" applyFill="1" applyBorder="1" applyAlignment="1">
      <alignment horizontal="center" vertical="center" wrapText="1"/>
    </xf>
    <xf numFmtId="0" fontId="21" fillId="0" borderId="0" xfId="67" applyFont="1" applyFill="1" applyBorder="1" applyAlignment="1">
      <alignment horizontal="center"/>
    </xf>
    <xf numFmtId="0" fontId="10" fillId="0" borderId="11" xfId="63" applyFont="1" applyBorder="1" applyAlignment="1">
      <alignment horizontal="center" vertical="center" wrapText="1"/>
    </xf>
    <xf numFmtId="165" fontId="40" fillId="0" borderId="8" xfId="0" applyNumberFormat="1" applyFont="1" applyBorder="1" applyAlignment="1">
      <alignment horizontal="center"/>
    </xf>
    <xf numFmtId="165" fontId="4" fillId="0" borderId="10" xfId="63" applyNumberFormat="1" applyFont="1" applyBorder="1" applyAlignment="1">
      <alignment horizontal="center"/>
    </xf>
    <xf numFmtId="0" fontId="20" fillId="25" borderId="0" xfId="63" applyFont="1" applyFill="1"/>
    <xf numFmtId="49" fontId="24" fillId="25" borderId="8" xfId="63" applyNumberFormat="1" applyFont="1" applyFill="1" applyBorder="1" applyAlignment="1">
      <alignment horizontal="center" vertical="center" wrapText="1"/>
    </xf>
    <xf numFmtId="0" fontId="33" fillId="0" borderId="8" xfId="67" applyFont="1" applyFill="1" applyBorder="1" applyAlignment="1">
      <alignment horizontal="center"/>
    </xf>
    <xf numFmtId="0" fontId="4" fillId="0" borderId="13" xfId="67" applyFont="1" applyFill="1" applyBorder="1" applyAlignment="1">
      <alignment horizontal="center" vertical="center"/>
    </xf>
    <xf numFmtId="0" fontId="0" fillId="0" borderId="12" xfId="0" applyBorder="1"/>
    <xf numFmtId="0" fontId="8" fillId="24" borderId="18" xfId="67" applyFont="1" applyFill="1" applyBorder="1" applyAlignment="1">
      <alignment horizontal="center" vertical="center" wrapText="1"/>
    </xf>
    <xf numFmtId="0" fontId="0" fillId="0" borderId="18" xfId="0" applyBorder="1"/>
    <xf numFmtId="0" fontId="3" fillId="0" borderId="18" xfId="67" applyFont="1" applyFill="1" applyBorder="1" applyAlignment="1">
      <alignment horizontal="center" vertical="center" wrapText="1"/>
    </xf>
    <xf numFmtId="0" fontId="34" fillId="0" borderId="0" xfId="67" applyFont="1" applyFill="1" applyBorder="1" applyAlignment="1">
      <alignment horizontal="center" vertical="center" wrapText="1"/>
    </xf>
    <xf numFmtId="0" fontId="5" fillId="0" borderId="8" xfId="63" applyFont="1" applyBorder="1" applyAlignment="1">
      <alignment horizontal="center" vertical="center" wrapText="1"/>
    </xf>
    <xf numFmtId="0" fontId="4" fillId="0" borderId="0" xfId="67" applyFont="1" applyFill="1" applyBorder="1" applyAlignment="1">
      <alignment horizontal="center"/>
    </xf>
    <xf numFmtId="165" fontId="5" fillId="0" borderId="0" xfId="65" applyNumberFormat="1" applyFont="1" applyAlignment="1">
      <alignment horizontal="center"/>
    </xf>
    <xf numFmtId="0" fontId="4" fillId="0" borderId="0" xfId="67" applyFont="1" applyFill="1" applyBorder="1" applyAlignment="1">
      <alignment horizontal="center" wrapText="1"/>
    </xf>
    <xf numFmtId="0" fontId="32" fillId="0" borderId="8" xfId="0" applyFont="1" applyBorder="1" applyAlignment="1">
      <alignment horizontal="center"/>
    </xf>
    <xf numFmtId="166" fontId="65" fillId="28" borderId="8" xfId="45" applyNumberFormat="1" applyFont="1" applyFill="1" applyBorder="1" applyAlignment="1">
      <alignment horizontal="center" vertical="center" wrapText="1"/>
    </xf>
    <xf numFmtId="166" fontId="65" fillId="28" borderId="8" xfId="45" applyNumberFormat="1" applyFont="1" applyFill="1" applyBorder="1" applyAlignment="1">
      <alignment horizontal="center" wrapText="1"/>
    </xf>
    <xf numFmtId="0" fontId="8" fillId="0" borderId="18" xfId="67" applyFont="1" applyFill="1" applyBorder="1" applyAlignment="1">
      <alignment horizontal="center" vertical="center" wrapText="1"/>
    </xf>
    <xf numFmtId="0" fontId="4" fillId="27" borderId="9" xfId="67" applyFont="1" applyFill="1" applyBorder="1" applyAlignment="1">
      <alignment horizontal="center" vertical="center"/>
    </xf>
  </cellXfs>
  <cellStyles count="73">
    <cellStyle name="20% — акцент1" xfId="1" xr:uid="{00000000-0005-0000-0000-000001000000}"/>
    <cellStyle name="20% — акцент2" xfId="2" xr:uid="{00000000-0005-0000-0000-000002000000}"/>
    <cellStyle name="20% — акцент3" xfId="3" xr:uid="{00000000-0005-0000-0000-000003000000}"/>
    <cellStyle name="20% — акцент4" xfId="4" xr:uid="{00000000-0005-0000-0000-000004000000}"/>
    <cellStyle name="20% — акцент5" xfId="5" xr:uid="{00000000-0005-0000-0000-000005000000}"/>
    <cellStyle name="20% — акцент6" xfId="6" xr:uid="{00000000-0005-0000-0000-000006000000}"/>
    <cellStyle name="20% – Акцентування1" xfId="7" xr:uid="{00000000-0005-0000-0000-000007000000}"/>
    <cellStyle name="20% – Акцентування2" xfId="8" xr:uid="{00000000-0005-0000-0000-000008000000}"/>
    <cellStyle name="20% – Акцентування3" xfId="9" xr:uid="{00000000-0005-0000-0000-000009000000}"/>
    <cellStyle name="20% – Акцентування4" xfId="10" xr:uid="{00000000-0005-0000-0000-00000A000000}"/>
    <cellStyle name="20% – Акцентування5" xfId="11" xr:uid="{00000000-0005-0000-0000-00000B000000}"/>
    <cellStyle name="20% – Акцентування6" xfId="12" xr:uid="{00000000-0005-0000-0000-00000C000000}"/>
    <cellStyle name="40% — акцент1" xfId="13" xr:uid="{00000000-0005-0000-0000-00000D000000}"/>
    <cellStyle name="40% — акцент2" xfId="14" xr:uid="{00000000-0005-0000-0000-00000E000000}"/>
    <cellStyle name="40% — акцент3" xfId="15" xr:uid="{00000000-0005-0000-0000-00000F000000}"/>
    <cellStyle name="40% — акцент4" xfId="16" xr:uid="{00000000-0005-0000-0000-000010000000}"/>
    <cellStyle name="40% — акцент5" xfId="17" xr:uid="{00000000-0005-0000-0000-000011000000}"/>
    <cellStyle name="40% — акцент6" xfId="18" xr:uid="{00000000-0005-0000-0000-000012000000}"/>
    <cellStyle name="40% – Акцентування1" xfId="19" xr:uid="{00000000-0005-0000-0000-000013000000}"/>
    <cellStyle name="40% – Акцентування2" xfId="20" xr:uid="{00000000-0005-0000-0000-000014000000}"/>
    <cellStyle name="40% – Акцентування3" xfId="21" xr:uid="{00000000-0005-0000-0000-000015000000}"/>
    <cellStyle name="40% – Акцентування4" xfId="22" xr:uid="{00000000-0005-0000-0000-000016000000}"/>
    <cellStyle name="40% – Акцентування5" xfId="23" xr:uid="{00000000-0005-0000-0000-000017000000}"/>
    <cellStyle name="40% – Акцентування6" xfId="24" xr:uid="{00000000-0005-0000-0000-000018000000}"/>
    <cellStyle name="60% — акцент1" xfId="25" xr:uid="{00000000-0005-0000-0000-000019000000}"/>
    <cellStyle name="60% — акцент2" xfId="26" xr:uid="{00000000-0005-0000-0000-00001A000000}"/>
    <cellStyle name="60% — акцент3" xfId="27" xr:uid="{00000000-0005-0000-0000-00001B000000}"/>
    <cellStyle name="60% — акцент4" xfId="28" xr:uid="{00000000-0005-0000-0000-00001C000000}"/>
    <cellStyle name="60% — акцент5" xfId="29" xr:uid="{00000000-0005-0000-0000-00001D000000}"/>
    <cellStyle name="60% — акцент6" xfId="30" xr:uid="{00000000-0005-0000-0000-00001E000000}"/>
    <cellStyle name="60% – Акцентування1" xfId="31" xr:uid="{00000000-0005-0000-0000-00001F000000}"/>
    <cellStyle name="60% – Акцентування2" xfId="32" xr:uid="{00000000-0005-0000-0000-000020000000}"/>
    <cellStyle name="60% – Акцентування3" xfId="33" xr:uid="{00000000-0005-0000-0000-000021000000}"/>
    <cellStyle name="60% – Акцентування4" xfId="34" xr:uid="{00000000-0005-0000-0000-000022000000}"/>
    <cellStyle name="60% – Акцентування5" xfId="35" xr:uid="{00000000-0005-0000-0000-000023000000}"/>
    <cellStyle name="60% – Акцентування6" xfId="36" xr:uid="{00000000-0005-0000-0000-000024000000}"/>
    <cellStyle name="Normal_Доходи" xfId="37" xr:uid="{00000000-0005-0000-0000-000025000000}"/>
    <cellStyle name="Акцентування1" xfId="38" xr:uid="{00000000-0005-0000-0000-000026000000}"/>
    <cellStyle name="Акцентування2" xfId="39" xr:uid="{00000000-0005-0000-0000-000027000000}"/>
    <cellStyle name="Акцентування3" xfId="40" xr:uid="{00000000-0005-0000-0000-000028000000}"/>
    <cellStyle name="Акцентування4" xfId="41" xr:uid="{00000000-0005-0000-0000-000029000000}"/>
    <cellStyle name="Акцентування5" xfId="42" xr:uid="{00000000-0005-0000-0000-00002A000000}"/>
    <cellStyle name="Акцентування6" xfId="43" xr:uid="{00000000-0005-0000-0000-00002B000000}"/>
    <cellStyle name="Ввід" xfId="44" xr:uid="{00000000-0005-0000-0000-00002C000000}"/>
    <cellStyle name="Відсотковий" xfId="45" builtinId="5"/>
    <cellStyle name="Добре" xfId="46" xr:uid="{00000000-0005-0000-0000-00002E000000}"/>
    <cellStyle name="Заголовок 1 2" xfId="47" xr:uid="{00000000-0005-0000-0000-00002F000000}"/>
    <cellStyle name="Заголовок 2 2" xfId="48" xr:uid="{00000000-0005-0000-0000-000030000000}"/>
    <cellStyle name="Заголовок 3 2" xfId="49" xr:uid="{00000000-0005-0000-0000-000031000000}"/>
    <cellStyle name="Заголовок 4 2" xfId="50" xr:uid="{00000000-0005-0000-0000-000032000000}"/>
    <cellStyle name="Звичайний" xfId="0" builtinId="0"/>
    <cellStyle name="Звичайний 2" xfId="51" xr:uid="{00000000-0005-0000-0000-000033000000}"/>
    <cellStyle name="Звичайний 2 2" xfId="52" xr:uid="{00000000-0005-0000-0000-000034000000}"/>
    <cellStyle name="Звичайний 3" xfId="53" xr:uid="{00000000-0005-0000-0000-000035000000}"/>
    <cellStyle name="Звичайний 4" xfId="54" xr:uid="{00000000-0005-0000-0000-000036000000}"/>
    <cellStyle name="Зв'язана клітинка" xfId="55" xr:uid="{00000000-0005-0000-0000-000037000000}"/>
    <cellStyle name="Контрольна клітинка" xfId="56" xr:uid="{00000000-0005-0000-0000-000038000000}"/>
    <cellStyle name="Назва" xfId="57" xr:uid="{00000000-0005-0000-0000-000039000000}"/>
    <cellStyle name="Обычный 2" xfId="58" xr:uid="{00000000-0005-0000-0000-00003A000000}"/>
    <cellStyle name="Обычный 2 2" xfId="59" xr:uid="{00000000-0005-0000-0000-00003B000000}"/>
    <cellStyle name="Обычный 2 3" xfId="60" xr:uid="{00000000-0005-0000-0000-00003C000000}"/>
    <cellStyle name="Обычный 3" xfId="61" xr:uid="{00000000-0005-0000-0000-00003D000000}"/>
    <cellStyle name="Обычный 3 2" xfId="62" xr:uid="{00000000-0005-0000-0000-00003E000000}"/>
    <cellStyle name="Обычный_ZV1PIV98" xfId="63" xr:uid="{00000000-0005-0000-0000-00003F000000}"/>
    <cellStyle name="Обычный_Додаток 4" xfId="64" xr:uid="{00000000-0005-0000-0000-000040000000}"/>
    <cellStyle name="Обычный_Додаток 5" xfId="65" xr:uid="{00000000-0005-0000-0000-000041000000}"/>
    <cellStyle name="Примечание 2" xfId="66" xr:uid="{00000000-0005-0000-0000-000042000000}"/>
    <cellStyle name="Примітка 2" xfId="67" xr:uid="{00000000-0005-0000-0000-000043000000}"/>
    <cellStyle name="Середній" xfId="68" xr:uid="{00000000-0005-0000-0000-000044000000}"/>
    <cellStyle name="Стиль 1" xfId="69" xr:uid="{00000000-0005-0000-0000-000045000000}"/>
    <cellStyle name="Текст попередження" xfId="70" xr:uid="{00000000-0005-0000-0000-000046000000}"/>
    <cellStyle name="Тысячи [0]_Розподіл (2)" xfId="71" xr:uid="{00000000-0005-0000-0000-000047000000}"/>
    <cellStyle name="Тысячи_Розподіл (2)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0"/>
  <sheetViews>
    <sheetView showGridLines="0" showZeros="0" tabSelected="1" view="pageBreakPreview" zoomScale="75" zoomScaleNormal="75" zoomScaleSheetLayoutView="75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E68" sqref="E68"/>
    </sheetView>
  </sheetViews>
  <sheetFormatPr defaultColWidth="7.88671875" defaultRowHeight="15.6" x14ac:dyDescent="0.3"/>
  <cols>
    <col min="1" max="1" width="12.44140625" style="104" customWidth="1"/>
    <col min="2" max="2" width="77.33203125" style="104" customWidth="1"/>
    <col min="3" max="3" width="0.109375" style="16" customWidth="1"/>
    <col min="4" max="4" width="24" style="138" customWidth="1"/>
    <col min="5" max="5" width="23.6640625" style="138" customWidth="1"/>
    <col min="6" max="6" width="21.5546875" style="138" customWidth="1"/>
    <col min="7" max="7" width="23.44140625" style="104" customWidth="1"/>
    <col min="8" max="8" width="15.5546875" style="104" customWidth="1"/>
    <col min="9" max="9" width="20.33203125" style="104" customWidth="1"/>
    <col min="10" max="10" width="16" style="104" customWidth="1"/>
    <col min="11" max="11" width="22.44140625" style="145" customWidth="1"/>
    <col min="12" max="12" width="19.33203125" style="145" customWidth="1"/>
    <col min="13" max="13" width="20.5546875" style="16" customWidth="1"/>
    <col min="14" max="14" width="12.33203125" style="16" customWidth="1"/>
    <col min="15" max="15" width="20.5546875" style="104" customWidth="1"/>
    <col min="16" max="16" width="19.109375" style="104" customWidth="1"/>
    <col min="17" max="17" width="20.5546875" style="104" customWidth="1"/>
    <col min="18" max="18" width="13.33203125" style="104" customWidth="1"/>
    <col min="19" max="33" width="7.88671875" style="16" customWidth="1"/>
    <col min="34" max="34" width="7.88671875" style="104" customWidth="1"/>
    <col min="35" max="16384" width="7.88671875" style="104"/>
  </cols>
  <sheetData>
    <row r="1" spans="1:33" s="12" customFormat="1" ht="18" customHeight="1" x14ac:dyDescent="0.35">
      <c r="A1" s="465" t="s">
        <v>0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66"/>
      <c r="Q1" s="466"/>
      <c r="R1" s="466"/>
    </row>
    <row r="2" spans="1:33" s="13" customFormat="1" ht="20.25" customHeight="1" x14ac:dyDescent="0.35">
      <c r="A2" s="449" t="s">
        <v>1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</row>
    <row r="3" spans="1:33" s="14" customFormat="1" ht="15.75" customHeight="1" x14ac:dyDescent="0.3">
      <c r="A3" s="444" t="s">
        <v>2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</row>
    <row r="4" spans="1:33" s="15" customFormat="1" ht="26.25" customHeight="1" x14ac:dyDescent="0.3">
      <c r="A4" s="467" t="s">
        <v>3</v>
      </c>
      <c r="B4" s="464"/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464"/>
      <c r="N4" s="464"/>
      <c r="O4" s="464"/>
      <c r="P4" s="464"/>
      <c r="Q4" s="464"/>
      <c r="R4" s="464"/>
      <c r="S4" s="464"/>
    </row>
    <row r="5" spans="1:33" s="15" customFormat="1" ht="23.25" customHeight="1" x14ac:dyDescent="0.3">
      <c r="A5" s="463" t="s">
        <v>4</v>
      </c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464"/>
      <c r="M5" s="464"/>
      <c r="N5" s="464"/>
      <c r="O5" s="464"/>
      <c r="P5" s="464"/>
      <c r="Q5" s="464"/>
      <c r="R5" s="464"/>
    </row>
    <row r="6" spans="1:33" ht="20.399999999999999" customHeight="1" x14ac:dyDescent="0.3">
      <c r="B6" s="1" t="s">
        <v>5</v>
      </c>
      <c r="C6" s="1"/>
      <c r="D6" s="146"/>
      <c r="E6" s="147"/>
      <c r="F6" s="137"/>
      <c r="G6" s="148"/>
      <c r="H6" s="149"/>
      <c r="K6" s="150"/>
      <c r="L6" s="148"/>
      <c r="M6" s="151"/>
      <c r="N6" s="56"/>
      <c r="O6" s="149"/>
      <c r="Q6" s="452" t="s">
        <v>6</v>
      </c>
      <c r="R6" s="453"/>
    </row>
    <row r="7" spans="1:33" s="16" customFormat="1" ht="18" customHeight="1" x14ac:dyDescent="0.3">
      <c r="A7" s="454" t="s">
        <v>7</v>
      </c>
      <c r="B7" s="456" t="s">
        <v>8</v>
      </c>
      <c r="C7" s="446" t="s">
        <v>9</v>
      </c>
      <c r="D7" s="447"/>
      <c r="E7" s="447"/>
      <c r="F7" s="447"/>
      <c r="G7" s="447"/>
      <c r="H7" s="447"/>
      <c r="I7" s="447"/>
      <c r="J7" s="448"/>
      <c r="K7" s="462" t="s">
        <v>10</v>
      </c>
      <c r="L7" s="447"/>
      <c r="M7" s="447"/>
      <c r="N7" s="448"/>
      <c r="O7" s="451" t="s">
        <v>11</v>
      </c>
      <c r="P7" s="447"/>
      <c r="Q7" s="447"/>
      <c r="R7" s="448"/>
    </row>
    <row r="8" spans="1:33" s="38" customFormat="1" ht="114" customHeight="1" x14ac:dyDescent="0.25">
      <c r="A8" s="455"/>
      <c r="B8" s="455"/>
      <c r="C8" s="32" t="s">
        <v>12</v>
      </c>
      <c r="D8" s="33" t="s">
        <v>13</v>
      </c>
      <c r="E8" s="140" t="s">
        <v>14</v>
      </c>
      <c r="F8" s="140" t="s">
        <v>15</v>
      </c>
      <c r="G8" s="49" t="s">
        <v>16</v>
      </c>
      <c r="H8" s="33" t="s">
        <v>17</v>
      </c>
      <c r="I8" s="33" t="s">
        <v>18</v>
      </c>
      <c r="J8" s="33" t="s">
        <v>19</v>
      </c>
      <c r="K8" s="141" t="s">
        <v>20</v>
      </c>
      <c r="L8" s="55" t="s">
        <v>15</v>
      </c>
      <c r="M8" s="55" t="s">
        <v>21</v>
      </c>
      <c r="N8" s="55" t="s">
        <v>22</v>
      </c>
      <c r="O8" s="35" t="s">
        <v>23</v>
      </c>
      <c r="P8" s="34" t="s">
        <v>15</v>
      </c>
      <c r="Q8" s="36" t="s">
        <v>24</v>
      </c>
      <c r="R8" s="37" t="s">
        <v>22</v>
      </c>
    </row>
    <row r="9" spans="1:33" s="2" customFormat="1" ht="13.8" customHeight="1" x14ac:dyDescent="0.25">
      <c r="A9" s="10">
        <v>1</v>
      </c>
      <c r="B9" s="10">
        <v>2</v>
      </c>
      <c r="C9" s="102" t="s">
        <v>25</v>
      </c>
      <c r="D9" s="102" t="s">
        <v>25</v>
      </c>
      <c r="E9" s="102" t="s">
        <v>26</v>
      </c>
      <c r="F9" s="102" t="s">
        <v>27</v>
      </c>
      <c r="G9" s="102" t="s">
        <v>28</v>
      </c>
      <c r="H9" s="102" t="s">
        <v>29</v>
      </c>
      <c r="I9" s="102" t="s">
        <v>30</v>
      </c>
      <c r="J9" s="102" t="s">
        <v>31</v>
      </c>
      <c r="K9" s="142" t="s">
        <v>32</v>
      </c>
      <c r="L9" s="54" t="s">
        <v>33</v>
      </c>
      <c r="M9" s="54" t="s">
        <v>34</v>
      </c>
      <c r="N9" s="54" t="s">
        <v>35</v>
      </c>
      <c r="O9" s="102" t="s">
        <v>36</v>
      </c>
      <c r="P9" s="102" t="s">
        <v>37</v>
      </c>
      <c r="Q9" s="23" t="s">
        <v>38</v>
      </c>
      <c r="R9" s="102" t="s">
        <v>39</v>
      </c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</row>
    <row r="10" spans="1:33" ht="20.25" customHeight="1" x14ac:dyDescent="0.35">
      <c r="A10" s="95">
        <v>10000000</v>
      </c>
      <c r="B10" s="62" t="s">
        <v>40</v>
      </c>
      <c r="C10" s="152" t="e">
        <f>C11+#REF!+C15+C21+#REF!</f>
        <v>#REF!</v>
      </c>
      <c r="D10" s="153">
        <f>D11+D15+D21+D26+D31+D25</f>
        <v>8765912.99615</v>
      </c>
      <c r="E10" s="153">
        <f>E11+E15+E21+E26+E31+E25</f>
        <v>5848159.3148599993</v>
      </c>
      <c r="F10" s="153">
        <f>F11+F15+F21+F26+F31+F25</f>
        <v>6071552.7200800003</v>
      </c>
      <c r="G10" s="153">
        <f>F10-E10</f>
        <v>223393.405220001</v>
      </c>
      <c r="H10" s="154">
        <f t="shared" ref="H10:H32" si="0">IFERROR(F10/E10,"")</f>
        <v>1.0381989260539406</v>
      </c>
      <c r="I10" s="153">
        <f>F10-D10</f>
        <v>-2694360.2760699997</v>
      </c>
      <c r="J10" s="154">
        <f t="shared" ref="J10:J32" si="1">IFERROR(F10/D10,"")</f>
        <v>0.69263209921734725</v>
      </c>
      <c r="K10" s="155">
        <f>K11+K15+K21+K26+K31+K14</f>
        <v>7481.3140000000003</v>
      </c>
      <c r="L10" s="155">
        <f>L11+L15+L21+L26+L31+L14</f>
        <v>9156.4972899999993</v>
      </c>
      <c r="M10" s="155">
        <f t="shared" ref="M10:M16" si="2">L10-K10</f>
        <v>1675.183289999999</v>
      </c>
      <c r="N10" s="156">
        <f t="shared" ref="N10:N38" si="3">IFERROR(L10/K10,"")</f>
        <v>1.2239156503790642</v>
      </c>
      <c r="O10" s="153">
        <f t="shared" ref="O10:O19" si="4">D10+K10</f>
        <v>8773394.3101499993</v>
      </c>
      <c r="P10" s="153">
        <f t="shared" ref="P10:P20" si="5">L10+F10</f>
        <v>6080709.2173700007</v>
      </c>
      <c r="Q10" s="157">
        <f t="shared" ref="Q10:Q19" si="6">P10-O10</f>
        <v>-2692685.0927799987</v>
      </c>
      <c r="R10" s="154">
        <f t="shared" ref="R10:R41" si="7">IFERROR(P10/O10,"")</f>
        <v>0.69308513927559223</v>
      </c>
    </row>
    <row r="11" spans="1:33" ht="40.5" customHeight="1" x14ac:dyDescent="0.35">
      <c r="A11" s="95">
        <v>11000000</v>
      </c>
      <c r="B11" s="62" t="s">
        <v>41</v>
      </c>
      <c r="C11" s="152">
        <f>C12+C13</f>
        <v>107497.5</v>
      </c>
      <c r="D11" s="153">
        <f>D12+D13</f>
        <v>5454691.2231099997</v>
      </c>
      <c r="E11" s="153">
        <f>E12+E13</f>
        <v>3576584.4790099999</v>
      </c>
      <c r="F11" s="153">
        <f>F12+F13</f>
        <v>3719031.4632400009</v>
      </c>
      <c r="G11" s="153">
        <f>F11-E11</f>
        <v>142446.98423000099</v>
      </c>
      <c r="H11" s="154">
        <f t="shared" si="0"/>
        <v>1.0398276582214074</v>
      </c>
      <c r="I11" s="153">
        <f>F11-D11</f>
        <v>-1735659.7598699988</v>
      </c>
      <c r="J11" s="154">
        <f t="shared" si="1"/>
        <v>0.68180421423003845</v>
      </c>
      <c r="K11" s="155">
        <f>K12+K13</f>
        <v>0</v>
      </c>
      <c r="L11" s="155">
        <f>L12+L13</f>
        <v>0</v>
      </c>
      <c r="M11" s="155">
        <f t="shared" si="2"/>
        <v>0</v>
      </c>
      <c r="N11" s="156" t="str">
        <f t="shared" si="3"/>
        <v/>
      </c>
      <c r="O11" s="153">
        <f t="shared" si="4"/>
        <v>5454691.2231099997</v>
      </c>
      <c r="P11" s="153">
        <f t="shared" si="5"/>
        <v>3719031.4632400009</v>
      </c>
      <c r="Q11" s="157">
        <f t="shared" si="6"/>
        <v>-1735659.7598699988</v>
      </c>
      <c r="R11" s="154">
        <f t="shared" si="7"/>
        <v>0.68180421423003845</v>
      </c>
    </row>
    <row r="12" spans="1:33" s="112" customFormat="1" ht="21" customHeight="1" x14ac:dyDescent="0.4">
      <c r="A12" s="111">
        <v>11010000</v>
      </c>
      <c r="B12" s="63" t="s">
        <v>42</v>
      </c>
      <c r="C12" s="158">
        <v>106199</v>
      </c>
      <c r="D12" s="159">
        <v>5356507.2851099996</v>
      </c>
      <c r="E12" s="159">
        <v>3501167.1520099998</v>
      </c>
      <c r="F12" s="159">
        <v>3624666.8468300011</v>
      </c>
      <c r="G12" s="159">
        <f>F12-E12</f>
        <v>123499.69482000126</v>
      </c>
      <c r="H12" s="160">
        <f t="shared" si="0"/>
        <v>1.0352738642452706</v>
      </c>
      <c r="I12" s="159">
        <f>F12-D12</f>
        <v>-1731840.4382799985</v>
      </c>
      <c r="J12" s="160">
        <f t="shared" si="1"/>
        <v>0.67668476003119371</v>
      </c>
      <c r="K12" s="161">
        <v>0</v>
      </c>
      <c r="L12" s="161">
        <v>0</v>
      </c>
      <c r="M12" s="161">
        <f t="shared" si="2"/>
        <v>0</v>
      </c>
      <c r="N12" s="162" t="str">
        <f t="shared" si="3"/>
        <v/>
      </c>
      <c r="O12" s="163">
        <f t="shared" si="4"/>
        <v>5356507.2851099996</v>
      </c>
      <c r="P12" s="159">
        <f t="shared" si="5"/>
        <v>3624666.8468300011</v>
      </c>
      <c r="Q12" s="164">
        <f t="shared" si="6"/>
        <v>-1731840.4382799985</v>
      </c>
      <c r="R12" s="160">
        <f t="shared" si="7"/>
        <v>0.67668476003119371</v>
      </c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</row>
    <row r="13" spans="1:33" s="112" customFormat="1" ht="24" customHeight="1" x14ac:dyDescent="0.4">
      <c r="A13" s="111">
        <v>11020000</v>
      </c>
      <c r="B13" s="63" t="s">
        <v>43</v>
      </c>
      <c r="C13" s="158">
        <v>1298.5</v>
      </c>
      <c r="D13" s="159">
        <v>98183.937999999995</v>
      </c>
      <c r="E13" s="159">
        <v>75417.327000000005</v>
      </c>
      <c r="F13" s="159">
        <v>94364.616410000002</v>
      </c>
      <c r="G13" s="159">
        <f>F13-E13</f>
        <v>18947.289409999998</v>
      </c>
      <c r="H13" s="160">
        <f t="shared" si="0"/>
        <v>1.2512325769647072</v>
      </c>
      <c r="I13" s="159">
        <f>F13-D13</f>
        <v>-3819.3215899999923</v>
      </c>
      <c r="J13" s="160">
        <f t="shared" si="1"/>
        <v>0.96110034219650065</v>
      </c>
      <c r="K13" s="161"/>
      <c r="L13" s="161">
        <v>0</v>
      </c>
      <c r="M13" s="161">
        <f t="shared" si="2"/>
        <v>0</v>
      </c>
      <c r="N13" s="162" t="str">
        <f t="shared" si="3"/>
        <v/>
      </c>
      <c r="O13" s="163">
        <f t="shared" si="4"/>
        <v>98183.937999999995</v>
      </c>
      <c r="P13" s="159">
        <f t="shared" si="5"/>
        <v>94364.616410000002</v>
      </c>
      <c r="Q13" s="164">
        <f t="shared" si="6"/>
        <v>-3819.3215899999923</v>
      </c>
      <c r="R13" s="160">
        <f t="shared" si="7"/>
        <v>0.96110034219650065</v>
      </c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</row>
    <row r="14" spans="1:33" ht="24" hidden="1" customHeight="1" x14ac:dyDescent="0.4">
      <c r="A14" s="95" t="s">
        <v>44</v>
      </c>
      <c r="B14" s="62" t="s">
        <v>45</v>
      </c>
      <c r="C14" s="158"/>
      <c r="D14" s="165">
        <v>0</v>
      </c>
      <c r="E14" s="165">
        <v>0</v>
      </c>
      <c r="F14" s="165">
        <v>0</v>
      </c>
      <c r="G14" s="165"/>
      <c r="H14" s="154" t="str">
        <f t="shared" si="0"/>
        <v/>
      </c>
      <c r="I14" s="165"/>
      <c r="J14" s="154" t="str">
        <f t="shared" si="1"/>
        <v/>
      </c>
      <c r="K14" s="155">
        <v>0</v>
      </c>
      <c r="L14" s="155">
        <v>0</v>
      </c>
      <c r="M14" s="155">
        <f t="shared" si="2"/>
        <v>0</v>
      </c>
      <c r="N14" s="156" t="str">
        <f t="shared" si="3"/>
        <v/>
      </c>
      <c r="O14" s="163">
        <f t="shared" si="4"/>
        <v>0</v>
      </c>
      <c r="P14" s="159">
        <f t="shared" si="5"/>
        <v>0</v>
      </c>
      <c r="Q14" s="164">
        <f t="shared" si="6"/>
        <v>0</v>
      </c>
      <c r="R14" s="154" t="str">
        <f t="shared" si="7"/>
        <v/>
      </c>
    </row>
    <row r="15" spans="1:33" ht="43.5" customHeight="1" x14ac:dyDescent="0.35">
      <c r="A15" s="95">
        <v>13000000</v>
      </c>
      <c r="B15" s="62" t="s">
        <v>46</v>
      </c>
      <c r="C15" s="166" t="e">
        <f>C16+#REF!+#REF!+C19</f>
        <v>#REF!</v>
      </c>
      <c r="D15" s="153">
        <f>SUM(D16:D20)</f>
        <v>40230.331480000001</v>
      </c>
      <c r="E15" s="153">
        <f>SUM(E16:E20)</f>
        <v>27945.665480000003</v>
      </c>
      <c r="F15" s="153">
        <f>SUM(F16:F20)</f>
        <v>30427.202130000001</v>
      </c>
      <c r="G15" s="153">
        <f t="shared" ref="G15:G32" si="8">F15-E15</f>
        <v>2481.5366499999982</v>
      </c>
      <c r="H15" s="154">
        <f t="shared" si="0"/>
        <v>1.0887986243081587</v>
      </c>
      <c r="I15" s="153">
        <f>F15-D15</f>
        <v>-9803.1293499999992</v>
      </c>
      <c r="J15" s="154">
        <f t="shared" si="1"/>
        <v>0.7563249173108727</v>
      </c>
      <c r="K15" s="155">
        <f>SUM(K16:K20)</f>
        <v>0</v>
      </c>
      <c r="L15" s="155">
        <f>SUM(L16:L20)</f>
        <v>0</v>
      </c>
      <c r="M15" s="155">
        <f t="shared" si="2"/>
        <v>0</v>
      </c>
      <c r="N15" s="156" t="str">
        <f t="shared" si="3"/>
        <v/>
      </c>
      <c r="O15" s="153">
        <f t="shared" si="4"/>
        <v>40230.331480000001</v>
      </c>
      <c r="P15" s="153">
        <f t="shared" si="5"/>
        <v>30427.202130000001</v>
      </c>
      <c r="Q15" s="157">
        <f t="shared" si="6"/>
        <v>-9803.1293499999992</v>
      </c>
      <c r="R15" s="154">
        <f t="shared" si="7"/>
        <v>0.7563249173108727</v>
      </c>
    </row>
    <row r="16" spans="1:33" s="112" customFormat="1" ht="42.75" customHeight="1" x14ac:dyDescent="0.4">
      <c r="A16" s="111">
        <v>13010000</v>
      </c>
      <c r="B16" s="63" t="s">
        <v>47</v>
      </c>
      <c r="C16" s="158">
        <v>1</v>
      </c>
      <c r="D16" s="159">
        <v>26511.511480000001</v>
      </c>
      <c r="E16" s="159">
        <v>18236.75548</v>
      </c>
      <c r="F16" s="159">
        <v>17989.864610000001</v>
      </c>
      <c r="G16" s="159">
        <f t="shared" si="8"/>
        <v>-246.89086999999927</v>
      </c>
      <c r="H16" s="160">
        <f t="shared" si="0"/>
        <v>0.98646190819026114</v>
      </c>
      <c r="I16" s="159">
        <f>F16-D16</f>
        <v>-8521.6468700000005</v>
      </c>
      <c r="J16" s="160">
        <f t="shared" si="1"/>
        <v>0.67856804858415409</v>
      </c>
      <c r="K16" s="167">
        <v>0</v>
      </c>
      <c r="L16" s="167">
        <v>0</v>
      </c>
      <c r="M16" s="167">
        <f t="shared" si="2"/>
        <v>0</v>
      </c>
      <c r="N16" s="162" t="str">
        <f t="shared" si="3"/>
        <v/>
      </c>
      <c r="O16" s="163">
        <f t="shared" si="4"/>
        <v>26511.511480000001</v>
      </c>
      <c r="P16" s="159">
        <f t="shared" si="5"/>
        <v>17989.864610000001</v>
      </c>
      <c r="Q16" s="164">
        <f t="shared" si="6"/>
        <v>-8521.6468700000005</v>
      </c>
      <c r="R16" s="160">
        <f t="shared" si="7"/>
        <v>0.67856804858415409</v>
      </c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</row>
    <row r="17" spans="1:33" s="112" customFormat="1" ht="32.25" customHeight="1" x14ac:dyDescent="0.4">
      <c r="A17" s="111">
        <v>13020000</v>
      </c>
      <c r="B17" s="63" t="s">
        <v>48</v>
      </c>
      <c r="C17" s="158"/>
      <c r="D17" s="159">
        <v>5000</v>
      </c>
      <c r="E17" s="159">
        <v>3828.4</v>
      </c>
      <c r="F17" s="159">
        <v>4099.53413</v>
      </c>
      <c r="G17" s="159">
        <f t="shared" si="8"/>
        <v>271.13412999999991</v>
      </c>
      <c r="H17" s="160">
        <f t="shared" si="0"/>
        <v>1.0708217871695747</v>
      </c>
      <c r="I17" s="159">
        <f>F17-D17</f>
        <v>-900.46587</v>
      </c>
      <c r="J17" s="160">
        <f t="shared" si="1"/>
        <v>0.81990682599999998</v>
      </c>
      <c r="K17" s="167">
        <v>0</v>
      </c>
      <c r="L17" s="167">
        <v>0</v>
      </c>
      <c r="M17" s="167"/>
      <c r="N17" s="162" t="str">
        <f t="shared" si="3"/>
        <v/>
      </c>
      <c r="O17" s="163">
        <f t="shared" si="4"/>
        <v>5000</v>
      </c>
      <c r="P17" s="159">
        <f t="shared" si="5"/>
        <v>4099.53413</v>
      </c>
      <c r="Q17" s="164">
        <f t="shared" si="6"/>
        <v>-900.46587</v>
      </c>
      <c r="R17" s="160">
        <f t="shared" si="7"/>
        <v>0.81990682599999998</v>
      </c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</row>
    <row r="18" spans="1:33" s="112" customFormat="1" ht="35.25" customHeight="1" x14ac:dyDescent="0.4">
      <c r="A18" s="111">
        <v>13030000</v>
      </c>
      <c r="B18" s="63" t="s">
        <v>49</v>
      </c>
      <c r="C18" s="158"/>
      <c r="D18" s="159">
        <v>4691.12</v>
      </c>
      <c r="E18" s="159">
        <v>3375.26</v>
      </c>
      <c r="F18" s="159">
        <v>5579.2584400000014</v>
      </c>
      <c r="G18" s="159">
        <f t="shared" si="8"/>
        <v>2203.9984400000012</v>
      </c>
      <c r="H18" s="160">
        <f t="shared" si="0"/>
        <v>1.6529862706872955</v>
      </c>
      <c r="I18" s="159">
        <f>F18-D18</f>
        <v>888.13844000000154</v>
      </c>
      <c r="J18" s="160">
        <f t="shared" si="1"/>
        <v>1.1893233257729501</v>
      </c>
      <c r="K18" s="167">
        <v>0</v>
      </c>
      <c r="L18" s="167">
        <v>0</v>
      </c>
      <c r="M18" s="167"/>
      <c r="N18" s="162" t="str">
        <f t="shared" si="3"/>
        <v/>
      </c>
      <c r="O18" s="163">
        <f t="shared" si="4"/>
        <v>4691.12</v>
      </c>
      <c r="P18" s="159">
        <f t="shared" si="5"/>
        <v>5579.2584400000014</v>
      </c>
      <c r="Q18" s="164">
        <f t="shared" si="6"/>
        <v>888.13844000000154</v>
      </c>
      <c r="R18" s="160">
        <f t="shared" si="7"/>
        <v>1.1893233257729501</v>
      </c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</row>
    <row r="19" spans="1:33" s="112" customFormat="1" ht="42" customHeight="1" x14ac:dyDescent="0.4">
      <c r="A19" s="111">
        <v>13040000</v>
      </c>
      <c r="B19" s="63" t="s">
        <v>50</v>
      </c>
      <c r="C19" s="158"/>
      <c r="D19" s="163">
        <v>4027.7</v>
      </c>
      <c r="E19" s="163">
        <v>2505.25</v>
      </c>
      <c r="F19" s="163">
        <v>2758.54495</v>
      </c>
      <c r="G19" s="163">
        <f t="shared" si="8"/>
        <v>253.29494999999997</v>
      </c>
      <c r="H19" s="160">
        <f t="shared" si="0"/>
        <v>1.1011056581179524</v>
      </c>
      <c r="I19" s="159">
        <f>F19-D19</f>
        <v>-1269.1550499999998</v>
      </c>
      <c r="J19" s="160">
        <f t="shared" si="1"/>
        <v>0.68489335104402016</v>
      </c>
      <c r="K19" s="167">
        <v>0</v>
      </c>
      <c r="L19" s="167">
        <v>0</v>
      </c>
      <c r="M19" s="167">
        <f>L19-K19</f>
        <v>0</v>
      </c>
      <c r="N19" s="162" t="str">
        <f t="shared" si="3"/>
        <v/>
      </c>
      <c r="O19" s="163">
        <f t="shared" si="4"/>
        <v>4027.7</v>
      </c>
      <c r="P19" s="159">
        <f t="shared" si="5"/>
        <v>2758.54495</v>
      </c>
      <c r="Q19" s="164">
        <f t="shared" si="6"/>
        <v>-1269.1550499999998</v>
      </c>
      <c r="R19" s="160">
        <f t="shared" si="7"/>
        <v>0.68489335104402016</v>
      </c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</row>
    <row r="20" spans="1:33" ht="26.25" hidden="1" customHeight="1" x14ac:dyDescent="0.4">
      <c r="A20" s="96">
        <v>13070000</v>
      </c>
      <c r="B20" s="63" t="s">
        <v>51</v>
      </c>
      <c r="C20" s="158"/>
      <c r="D20" s="153">
        <v>0</v>
      </c>
      <c r="E20" s="153">
        <v>0</v>
      </c>
      <c r="F20" s="153">
        <v>0</v>
      </c>
      <c r="G20" s="153">
        <f t="shared" si="8"/>
        <v>0</v>
      </c>
      <c r="H20" s="168" t="str">
        <f t="shared" si="0"/>
        <v/>
      </c>
      <c r="I20" s="159"/>
      <c r="J20" s="168" t="str">
        <f t="shared" si="1"/>
        <v/>
      </c>
      <c r="K20" s="167">
        <v>0</v>
      </c>
      <c r="L20" s="167">
        <v>0</v>
      </c>
      <c r="M20" s="167"/>
      <c r="N20" s="169" t="str">
        <f t="shared" si="3"/>
        <v/>
      </c>
      <c r="O20" s="163"/>
      <c r="P20" s="159">
        <f t="shared" si="5"/>
        <v>0</v>
      </c>
      <c r="Q20" s="164"/>
      <c r="R20" s="168" t="str">
        <f t="shared" si="7"/>
        <v/>
      </c>
    </row>
    <row r="21" spans="1:33" ht="27.75" customHeight="1" x14ac:dyDescent="0.35">
      <c r="A21" s="95">
        <v>14000000</v>
      </c>
      <c r="B21" s="62" t="s">
        <v>52</v>
      </c>
      <c r="C21" s="166" t="e">
        <f>C24+#REF!</f>
        <v>#REF!</v>
      </c>
      <c r="D21" s="153">
        <f>D24+D23+D22</f>
        <v>864816.26599999995</v>
      </c>
      <c r="E21" s="153">
        <f>E24+E23+E22</f>
        <v>570892.64299999992</v>
      </c>
      <c r="F21" s="153">
        <f>F22+F23+F24</f>
        <v>580285.51407999999</v>
      </c>
      <c r="G21" s="153">
        <f t="shared" si="8"/>
        <v>9392.8710800000699</v>
      </c>
      <c r="H21" s="154">
        <f t="shared" si="0"/>
        <v>1.0164529552012462</v>
      </c>
      <c r="I21" s="153">
        <f t="shared" ref="I21:I32" si="9">F21-D21</f>
        <v>-284530.75191999995</v>
      </c>
      <c r="J21" s="154">
        <f t="shared" si="1"/>
        <v>0.67099283037768398</v>
      </c>
      <c r="K21" s="155">
        <f>((K24+K23+K22)/1000)/1000</f>
        <v>0</v>
      </c>
      <c r="L21" s="155">
        <f>((L24+L23+L22)/1000)/1000</f>
        <v>0</v>
      </c>
      <c r="M21" s="155">
        <f>M24+M23+M22</f>
        <v>0</v>
      </c>
      <c r="N21" s="156" t="str">
        <f t="shared" si="3"/>
        <v/>
      </c>
      <c r="O21" s="153">
        <f>O24+O23+O22</f>
        <v>864816.26599999995</v>
      </c>
      <c r="P21" s="153">
        <f>P24+P23+P22</f>
        <v>580285.51408000011</v>
      </c>
      <c r="Q21" s="157">
        <f t="shared" ref="Q21:Q52" si="10">P21-O21</f>
        <v>-284530.75191999984</v>
      </c>
      <c r="R21" s="154">
        <f t="shared" si="7"/>
        <v>0.67099283037768409</v>
      </c>
    </row>
    <row r="22" spans="1:33" s="112" customFormat="1" ht="49.5" customHeight="1" x14ac:dyDescent="0.4">
      <c r="A22" s="113">
        <v>14020000</v>
      </c>
      <c r="B22" s="63" t="s">
        <v>53</v>
      </c>
      <c r="C22" s="158"/>
      <c r="D22" s="159">
        <v>45069.57</v>
      </c>
      <c r="E22" s="159">
        <v>31775.22</v>
      </c>
      <c r="F22" s="159">
        <v>24717.66977</v>
      </c>
      <c r="G22" s="159">
        <f t="shared" si="8"/>
        <v>-7057.5502300000007</v>
      </c>
      <c r="H22" s="160">
        <f t="shared" si="0"/>
        <v>0.77789138108249134</v>
      </c>
      <c r="I22" s="159">
        <f t="shared" si="9"/>
        <v>-20351.900229999999</v>
      </c>
      <c r="J22" s="160">
        <f t="shared" si="1"/>
        <v>0.54843367198755166</v>
      </c>
      <c r="K22" s="170">
        <v>0</v>
      </c>
      <c r="L22" s="170">
        <v>0</v>
      </c>
      <c r="M22" s="170"/>
      <c r="N22" s="162" t="str">
        <f t="shared" si="3"/>
        <v/>
      </c>
      <c r="O22" s="159">
        <f t="shared" ref="O22:O53" si="11">D22+K22</f>
        <v>45069.57</v>
      </c>
      <c r="P22" s="159">
        <f t="shared" ref="P22:P53" si="12">L22+F22</f>
        <v>24717.66977</v>
      </c>
      <c r="Q22" s="159">
        <f t="shared" si="10"/>
        <v>-20351.900229999999</v>
      </c>
      <c r="R22" s="160">
        <f t="shared" si="7"/>
        <v>0.54843367198755166</v>
      </c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</row>
    <row r="23" spans="1:33" s="112" customFormat="1" ht="48" customHeight="1" x14ac:dyDescent="0.4">
      <c r="A23" s="113">
        <v>14030000</v>
      </c>
      <c r="B23" s="63" t="s">
        <v>54</v>
      </c>
      <c r="C23" s="158"/>
      <c r="D23" s="159">
        <v>392913.48599999998</v>
      </c>
      <c r="E23" s="159">
        <v>257264.35</v>
      </c>
      <c r="F23" s="159">
        <v>273780.86489999999</v>
      </c>
      <c r="G23" s="159">
        <f t="shared" si="8"/>
        <v>16516.51489999998</v>
      </c>
      <c r="H23" s="160">
        <f t="shared" si="0"/>
        <v>1.0642005582973311</v>
      </c>
      <c r="I23" s="159">
        <f t="shared" si="9"/>
        <v>-119132.62109999999</v>
      </c>
      <c r="J23" s="160">
        <f t="shared" si="1"/>
        <v>0.69679681317937758</v>
      </c>
      <c r="K23" s="170">
        <v>0</v>
      </c>
      <c r="L23" s="170">
        <v>0</v>
      </c>
      <c r="M23" s="170"/>
      <c r="N23" s="162" t="str">
        <f t="shared" si="3"/>
        <v/>
      </c>
      <c r="O23" s="159">
        <f t="shared" si="11"/>
        <v>392913.48599999998</v>
      </c>
      <c r="P23" s="159">
        <f t="shared" si="12"/>
        <v>273780.86489999999</v>
      </c>
      <c r="Q23" s="159">
        <f t="shared" si="10"/>
        <v>-119132.62109999999</v>
      </c>
      <c r="R23" s="160">
        <f t="shared" si="7"/>
        <v>0.69679681317937758</v>
      </c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</row>
    <row r="24" spans="1:33" s="112" customFormat="1" ht="64.5" customHeight="1" x14ac:dyDescent="0.4">
      <c r="A24" s="113">
        <v>14040000</v>
      </c>
      <c r="B24" s="63" t="s">
        <v>55</v>
      </c>
      <c r="C24" s="158" t="e">
        <f>#REF!+#REF!+#REF!+#REF!+#REF!</f>
        <v>#REF!</v>
      </c>
      <c r="D24" s="159">
        <v>426833.21</v>
      </c>
      <c r="E24" s="159">
        <v>281853.07299999997</v>
      </c>
      <c r="F24" s="159">
        <v>281786.97941000003</v>
      </c>
      <c r="G24" s="159">
        <f t="shared" si="8"/>
        <v>-66.093589999945834</v>
      </c>
      <c r="H24" s="160">
        <f t="shared" si="0"/>
        <v>0.99976550339048476</v>
      </c>
      <c r="I24" s="159">
        <f t="shared" si="9"/>
        <v>-145046.23058999999</v>
      </c>
      <c r="J24" s="160">
        <f t="shared" si="1"/>
        <v>0.66018054080187438</v>
      </c>
      <c r="K24" s="170">
        <v>0</v>
      </c>
      <c r="L24" s="170">
        <v>0</v>
      </c>
      <c r="M24" s="170">
        <f>L24-K24</f>
        <v>0</v>
      </c>
      <c r="N24" s="162" t="str">
        <f t="shared" si="3"/>
        <v/>
      </c>
      <c r="O24" s="159">
        <f t="shared" si="11"/>
        <v>426833.21</v>
      </c>
      <c r="P24" s="159">
        <f t="shared" si="12"/>
        <v>281786.97941000003</v>
      </c>
      <c r="Q24" s="159">
        <f t="shared" si="10"/>
        <v>-145046.23058999999</v>
      </c>
      <c r="R24" s="160">
        <f t="shared" si="7"/>
        <v>0.66018054080187438</v>
      </c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</row>
    <row r="25" spans="1:33" ht="42.75" hidden="1" customHeight="1" x14ac:dyDescent="0.4">
      <c r="A25" s="99">
        <v>16000000</v>
      </c>
      <c r="B25" s="100" t="s">
        <v>56</v>
      </c>
      <c r="C25" s="171"/>
      <c r="D25" s="165">
        <v>0</v>
      </c>
      <c r="E25" s="165">
        <v>0</v>
      </c>
      <c r="F25" s="165">
        <v>0</v>
      </c>
      <c r="G25" s="165">
        <f t="shared" si="8"/>
        <v>0</v>
      </c>
      <c r="H25" s="168" t="str">
        <f t="shared" si="0"/>
        <v/>
      </c>
      <c r="I25" s="165">
        <f t="shared" si="9"/>
        <v>0</v>
      </c>
      <c r="J25" s="154" t="str">
        <f t="shared" si="1"/>
        <v/>
      </c>
      <c r="K25" s="170"/>
      <c r="L25" s="170"/>
      <c r="M25" s="170"/>
      <c r="N25" s="156" t="str">
        <f t="shared" si="3"/>
        <v/>
      </c>
      <c r="O25" s="159">
        <f t="shared" si="11"/>
        <v>0</v>
      </c>
      <c r="P25" s="172">
        <f t="shared" si="12"/>
        <v>0</v>
      </c>
      <c r="Q25" s="172">
        <f t="shared" si="10"/>
        <v>0</v>
      </c>
      <c r="R25" s="154" t="str">
        <f t="shared" si="7"/>
        <v/>
      </c>
    </row>
    <row r="26" spans="1:33" ht="20.25" customHeight="1" x14ac:dyDescent="0.35">
      <c r="A26" s="95">
        <v>18000000</v>
      </c>
      <c r="B26" s="62" t="s">
        <v>57</v>
      </c>
      <c r="C26" s="62"/>
      <c r="D26" s="153">
        <f>SUM(D27:D30)</f>
        <v>2406175.1755600004</v>
      </c>
      <c r="E26" s="153">
        <f>SUM(E27:E30)</f>
        <v>1672736.5273699998</v>
      </c>
      <c r="F26" s="153">
        <f>SUM(F27:F30)</f>
        <v>1741805.7406299999</v>
      </c>
      <c r="G26" s="153">
        <f t="shared" si="8"/>
        <v>69069.213260000106</v>
      </c>
      <c r="H26" s="154">
        <f t="shared" si="0"/>
        <v>1.0412911490422199</v>
      </c>
      <c r="I26" s="153">
        <f t="shared" si="9"/>
        <v>-664369.43493000045</v>
      </c>
      <c r="J26" s="154">
        <f t="shared" si="1"/>
        <v>0.72388983076621649</v>
      </c>
      <c r="K26" s="155">
        <f>(K27+K28+K29+K30)/1000</f>
        <v>0</v>
      </c>
      <c r="L26" s="155">
        <f>(L27+L28+L29+L30)/1000</f>
        <v>0</v>
      </c>
      <c r="M26" s="155">
        <f t="shared" ref="M26:M38" si="13">L26-K26</f>
        <v>0</v>
      </c>
      <c r="N26" s="156" t="str">
        <f t="shared" si="3"/>
        <v/>
      </c>
      <c r="O26" s="153">
        <f t="shared" si="11"/>
        <v>2406175.1755600004</v>
      </c>
      <c r="P26" s="153">
        <f t="shared" si="12"/>
        <v>1741805.7406299999</v>
      </c>
      <c r="Q26" s="157">
        <f t="shared" si="10"/>
        <v>-664369.43493000045</v>
      </c>
      <c r="R26" s="154">
        <f t="shared" si="7"/>
        <v>0.72388983076621649</v>
      </c>
    </row>
    <row r="27" spans="1:33" s="112" customFormat="1" ht="29.25" customHeight="1" x14ac:dyDescent="0.4">
      <c r="A27" s="111">
        <v>18010000</v>
      </c>
      <c r="B27" s="63" t="s">
        <v>58</v>
      </c>
      <c r="C27" s="66"/>
      <c r="D27" s="159">
        <v>1124188.7775600001</v>
      </c>
      <c r="E27" s="159">
        <v>781834.18055999989</v>
      </c>
      <c r="F27" s="159">
        <v>834023.60132000002</v>
      </c>
      <c r="G27" s="159">
        <f t="shared" si="8"/>
        <v>52189.420760000125</v>
      </c>
      <c r="H27" s="160">
        <f t="shared" si="0"/>
        <v>1.066752544283263</v>
      </c>
      <c r="I27" s="159">
        <f t="shared" si="9"/>
        <v>-290165.17624000006</v>
      </c>
      <c r="J27" s="160">
        <f t="shared" si="1"/>
        <v>0.74188927871189914</v>
      </c>
      <c r="K27" s="173">
        <v>0</v>
      </c>
      <c r="L27" s="173">
        <v>0</v>
      </c>
      <c r="M27" s="173">
        <f t="shared" si="13"/>
        <v>0</v>
      </c>
      <c r="N27" s="162" t="str">
        <f t="shared" si="3"/>
        <v/>
      </c>
      <c r="O27" s="163">
        <f t="shared" si="11"/>
        <v>1124188.7775600001</v>
      </c>
      <c r="P27" s="163">
        <f t="shared" si="12"/>
        <v>834023.60132000002</v>
      </c>
      <c r="Q27" s="163">
        <f t="shared" si="10"/>
        <v>-290165.17624000006</v>
      </c>
      <c r="R27" s="160">
        <f t="shared" si="7"/>
        <v>0.74188927871189914</v>
      </c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</row>
    <row r="28" spans="1:33" s="112" customFormat="1" ht="36" customHeight="1" x14ac:dyDescent="0.4">
      <c r="A28" s="111">
        <v>18020000</v>
      </c>
      <c r="B28" s="63" t="s">
        <v>59</v>
      </c>
      <c r="C28" s="158"/>
      <c r="D28" s="159">
        <v>4749.3</v>
      </c>
      <c r="E28" s="159">
        <v>3498.8</v>
      </c>
      <c r="F28" s="159">
        <v>3302.0039700000002</v>
      </c>
      <c r="G28" s="159">
        <f t="shared" si="8"/>
        <v>-196.79602999999997</v>
      </c>
      <c r="H28" s="160">
        <f t="shared" si="0"/>
        <v>0.94375327826683431</v>
      </c>
      <c r="I28" s="159">
        <f t="shared" si="9"/>
        <v>-1447.29603</v>
      </c>
      <c r="J28" s="160">
        <f t="shared" si="1"/>
        <v>0.69526119007011566</v>
      </c>
      <c r="K28" s="167">
        <v>0</v>
      </c>
      <c r="L28" s="167">
        <v>0</v>
      </c>
      <c r="M28" s="167">
        <f t="shared" si="13"/>
        <v>0</v>
      </c>
      <c r="N28" s="162" t="str">
        <f t="shared" si="3"/>
        <v/>
      </c>
      <c r="O28" s="163">
        <f t="shared" si="11"/>
        <v>4749.3</v>
      </c>
      <c r="P28" s="159">
        <f t="shared" si="12"/>
        <v>3302.0039700000002</v>
      </c>
      <c r="Q28" s="164">
        <f t="shared" si="10"/>
        <v>-1447.29603</v>
      </c>
      <c r="R28" s="160">
        <f t="shared" si="7"/>
        <v>0.69526119007011566</v>
      </c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</row>
    <row r="29" spans="1:33" s="112" customFormat="1" ht="27" customHeight="1" x14ac:dyDescent="0.4">
      <c r="A29" s="111">
        <v>18030000</v>
      </c>
      <c r="B29" s="63" t="s">
        <v>60</v>
      </c>
      <c r="C29" s="158"/>
      <c r="D29" s="159">
        <v>4821.46</v>
      </c>
      <c r="E29" s="159">
        <v>3308.65</v>
      </c>
      <c r="F29" s="159">
        <v>3650.2597999999998</v>
      </c>
      <c r="G29" s="159">
        <f t="shared" si="8"/>
        <v>341.60979999999972</v>
      </c>
      <c r="H29" s="160">
        <f t="shared" si="0"/>
        <v>1.1032474876460188</v>
      </c>
      <c r="I29" s="159">
        <f t="shared" si="9"/>
        <v>-1171.2002000000002</v>
      </c>
      <c r="J29" s="160">
        <f t="shared" si="1"/>
        <v>0.75708598640245894</v>
      </c>
      <c r="K29" s="167">
        <v>0</v>
      </c>
      <c r="L29" s="167">
        <v>0</v>
      </c>
      <c r="M29" s="167">
        <f t="shared" si="13"/>
        <v>0</v>
      </c>
      <c r="N29" s="162" t="str">
        <f t="shared" si="3"/>
        <v/>
      </c>
      <c r="O29" s="163">
        <f t="shared" si="11"/>
        <v>4821.46</v>
      </c>
      <c r="P29" s="159">
        <f t="shared" si="12"/>
        <v>3650.2597999999998</v>
      </c>
      <c r="Q29" s="164">
        <f t="shared" si="10"/>
        <v>-1171.2002000000002</v>
      </c>
      <c r="R29" s="160">
        <f t="shared" si="7"/>
        <v>0.75708598640245894</v>
      </c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</row>
    <row r="30" spans="1:33" s="112" customFormat="1" ht="22.5" customHeight="1" x14ac:dyDescent="0.4">
      <c r="A30" s="111">
        <v>18050000</v>
      </c>
      <c r="B30" s="63" t="s">
        <v>61</v>
      </c>
      <c r="C30" s="158"/>
      <c r="D30" s="159">
        <v>1272415.638</v>
      </c>
      <c r="E30" s="159">
        <v>884094.89680999995</v>
      </c>
      <c r="F30" s="159">
        <v>900829.87553999992</v>
      </c>
      <c r="G30" s="159">
        <f t="shared" si="8"/>
        <v>16734.978729999973</v>
      </c>
      <c r="H30" s="160">
        <f t="shared" si="0"/>
        <v>1.0189289394050156</v>
      </c>
      <c r="I30" s="159">
        <f t="shared" si="9"/>
        <v>-371585.76246000011</v>
      </c>
      <c r="J30" s="160">
        <f t="shared" si="1"/>
        <v>0.7079682523832671</v>
      </c>
      <c r="K30" s="167">
        <v>0</v>
      </c>
      <c r="L30" s="167">
        <v>0</v>
      </c>
      <c r="M30" s="167">
        <f t="shared" si="13"/>
        <v>0</v>
      </c>
      <c r="N30" s="162" t="str">
        <f t="shared" si="3"/>
        <v/>
      </c>
      <c r="O30" s="163">
        <f t="shared" si="11"/>
        <v>1272415.638</v>
      </c>
      <c r="P30" s="159">
        <f t="shared" si="12"/>
        <v>900829.87553999992</v>
      </c>
      <c r="Q30" s="164">
        <f t="shared" si="10"/>
        <v>-371585.76246000011</v>
      </c>
      <c r="R30" s="160">
        <f t="shared" si="7"/>
        <v>0.7079682523832671</v>
      </c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</row>
    <row r="31" spans="1:33" ht="21.75" customHeight="1" x14ac:dyDescent="0.4">
      <c r="A31" s="95">
        <v>19000000</v>
      </c>
      <c r="B31" s="62" t="s">
        <v>62</v>
      </c>
      <c r="C31" s="158"/>
      <c r="D31" s="172">
        <f>D32+D33+D34</f>
        <v>0</v>
      </c>
      <c r="E31" s="172">
        <f>E32+E33+E34</f>
        <v>0</v>
      </c>
      <c r="F31" s="172">
        <f>F32+F33+F34</f>
        <v>2.8</v>
      </c>
      <c r="G31" s="172">
        <f t="shared" si="8"/>
        <v>2.8</v>
      </c>
      <c r="H31" s="154" t="str">
        <f t="shared" si="0"/>
        <v/>
      </c>
      <c r="I31" s="172">
        <f t="shared" si="9"/>
        <v>2.8</v>
      </c>
      <c r="J31" s="154" t="str">
        <f t="shared" si="1"/>
        <v/>
      </c>
      <c r="K31" s="155">
        <f>K32+K34+K33</f>
        <v>7481.3140000000003</v>
      </c>
      <c r="L31" s="155">
        <f>L32+L34+L33</f>
        <v>9156.4972899999993</v>
      </c>
      <c r="M31" s="155">
        <f t="shared" si="13"/>
        <v>1675.183289999999</v>
      </c>
      <c r="N31" s="156">
        <f t="shared" si="3"/>
        <v>1.2239156503790642</v>
      </c>
      <c r="O31" s="153">
        <f t="shared" si="11"/>
        <v>7481.3140000000003</v>
      </c>
      <c r="P31" s="153">
        <f t="shared" si="12"/>
        <v>9159.2972899999986</v>
      </c>
      <c r="Q31" s="153">
        <f t="shared" si="10"/>
        <v>1677.9832899999983</v>
      </c>
      <c r="R31" s="154">
        <f t="shared" si="7"/>
        <v>1.2242899161831728</v>
      </c>
    </row>
    <row r="32" spans="1:33" s="112" customFormat="1" ht="23.25" customHeight="1" x14ac:dyDescent="0.4">
      <c r="A32" s="111">
        <v>19010000</v>
      </c>
      <c r="B32" s="63" t="s">
        <v>63</v>
      </c>
      <c r="C32" s="158"/>
      <c r="D32" s="159">
        <v>0</v>
      </c>
      <c r="E32" s="159">
        <v>0</v>
      </c>
      <c r="F32" s="159">
        <v>0</v>
      </c>
      <c r="G32" s="159">
        <f t="shared" si="8"/>
        <v>0</v>
      </c>
      <c r="H32" s="160" t="str">
        <f t="shared" si="0"/>
        <v/>
      </c>
      <c r="I32" s="159">
        <f t="shared" si="9"/>
        <v>0</v>
      </c>
      <c r="J32" s="160" t="str">
        <f t="shared" si="1"/>
        <v/>
      </c>
      <c r="K32" s="167">
        <v>7481.3140000000003</v>
      </c>
      <c r="L32" s="167">
        <v>9156.4972899999993</v>
      </c>
      <c r="M32" s="167">
        <f t="shared" si="13"/>
        <v>1675.183289999999</v>
      </c>
      <c r="N32" s="162">
        <f t="shared" si="3"/>
        <v>1.2239156503790642</v>
      </c>
      <c r="O32" s="163">
        <f t="shared" si="11"/>
        <v>7481.3140000000003</v>
      </c>
      <c r="P32" s="159">
        <f t="shared" si="12"/>
        <v>9156.4972899999993</v>
      </c>
      <c r="Q32" s="163">
        <f t="shared" si="10"/>
        <v>1675.183289999999</v>
      </c>
      <c r="R32" s="160">
        <f t="shared" si="7"/>
        <v>1.2239156503790642</v>
      </c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</row>
    <row r="33" spans="1:33" s="112" customFormat="1" ht="42" hidden="1" customHeight="1" x14ac:dyDescent="0.4">
      <c r="A33" s="111">
        <v>19050000</v>
      </c>
      <c r="B33" s="63" t="s">
        <v>64</v>
      </c>
      <c r="C33" s="63"/>
      <c r="D33" s="159"/>
      <c r="E33" s="159"/>
      <c r="F33" s="159"/>
      <c r="G33" s="159"/>
      <c r="H33" s="160"/>
      <c r="I33" s="159"/>
      <c r="J33" s="160"/>
      <c r="K33" s="167">
        <v>0</v>
      </c>
      <c r="L33" s="167"/>
      <c r="M33" s="167">
        <f t="shared" si="13"/>
        <v>0</v>
      </c>
      <c r="N33" s="162" t="str">
        <f t="shared" si="3"/>
        <v/>
      </c>
      <c r="O33" s="163">
        <f t="shared" si="11"/>
        <v>0</v>
      </c>
      <c r="P33" s="159">
        <f t="shared" si="12"/>
        <v>0</v>
      </c>
      <c r="Q33" s="163">
        <f t="shared" si="10"/>
        <v>0</v>
      </c>
      <c r="R33" s="160" t="str">
        <f t="shared" si="7"/>
        <v/>
      </c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</row>
    <row r="34" spans="1:33" s="112" customFormat="1" ht="63" customHeight="1" x14ac:dyDescent="0.4">
      <c r="A34" s="111">
        <v>19090000</v>
      </c>
      <c r="B34" s="63" t="s">
        <v>65</v>
      </c>
      <c r="C34" s="158"/>
      <c r="D34" s="159">
        <v>0</v>
      </c>
      <c r="E34" s="159">
        <v>0</v>
      </c>
      <c r="F34" s="159">
        <v>2.8</v>
      </c>
      <c r="G34" s="159">
        <f t="shared" ref="G34:G80" si="14">F34-E34</f>
        <v>2.8</v>
      </c>
      <c r="H34" s="160" t="str">
        <f t="shared" ref="H34:H65" si="15">IFERROR(F34/E34,"")</f>
        <v/>
      </c>
      <c r="I34" s="159">
        <f t="shared" ref="I34:I44" si="16">F34-D34</f>
        <v>2.8</v>
      </c>
      <c r="J34" s="160" t="str">
        <f t="shared" ref="J34:J80" si="17">IFERROR(F34/D34,"")</f>
        <v/>
      </c>
      <c r="K34" s="167">
        <v>0</v>
      </c>
      <c r="L34" s="167">
        <v>0</v>
      </c>
      <c r="M34" s="167">
        <f t="shared" si="13"/>
        <v>0</v>
      </c>
      <c r="N34" s="162" t="str">
        <f t="shared" si="3"/>
        <v/>
      </c>
      <c r="O34" s="163">
        <f t="shared" si="11"/>
        <v>0</v>
      </c>
      <c r="P34" s="159">
        <f t="shared" si="12"/>
        <v>2.8</v>
      </c>
      <c r="Q34" s="163">
        <f t="shared" si="10"/>
        <v>2.8</v>
      </c>
      <c r="R34" s="160" t="str">
        <f t="shared" si="7"/>
        <v/>
      </c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</row>
    <row r="35" spans="1:33" s="57" customFormat="1" ht="23.25" customHeight="1" x14ac:dyDescent="0.35">
      <c r="A35" s="97">
        <v>20000000</v>
      </c>
      <c r="B35" s="64" t="s">
        <v>66</v>
      </c>
      <c r="C35" s="174">
        <v>5750.4</v>
      </c>
      <c r="D35" s="155">
        <f>(D36+D37+D43+D47)</f>
        <v>293213.47399999999</v>
      </c>
      <c r="E35" s="155">
        <f>(E36+E37+E43+E47)</f>
        <v>212641.6</v>
      </c>
      <c r="F35" s="155">
        <f>(F36+F37+F43+F47)</f>
        <v>244080.92367000002</v>
      </c>
      <c r="G35" s="155">
        <f t="shared" si="14"/>
        <v>31439.323670000012</v>
      </c>
      <c r="H35" s="154">
        <f t="shared" si="15"/>
        <v>1.1478512373402006</v>
      </c>
      <c r="I35" s="155">
        <f t="shared" si="16"/>
        <v>-49132.550329999969</v>
      </c>
      <c r="J35" s="154">
        <f t="shared" si="17"/>
        <v>0.83243420003952484</v>
      </c>
      <c r="K35" s="155">
        <f>K36+K37+K43+K47</f>
        <v>846115.00040999998</v>
      </c>
      <c r="L35" s="155">
        <f>L36+L37+L43+L47</f>
        <v>645271.40305999992</v>
      </c>
      <c r="M35" s="155">
        <f t="shared" si="13"/>
        <v>-200843.59735000005</v>
      </c>
      <c r="N35" s="156">
        <f t="shared" si="3"/>
        <v>0.76262848755467316</v>
      </c>
      <c r="O35" s="155">
        <f t="shared" si="11"/>
        <v>1139328.47441</v>
      </c>
      <c r="P35" s="155">
        <f t="shared" si="12"/>
        <v>889352.32672999997</v>
      </c>
      <c r="Q35" s="155">
        <f t="shared" si="10"/>
        <v>-249976.14768000005</v>
      </c>
      <c r="R35" s="154">
        <f t="shared" si="7"/>
        <v>0.78059343438295969</v>
      </c>
      <c r="S35" s="175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</row>
    <row r="36" spans="1:33" ht="45.75" customHeight="1" x14ac:dyDescent="0.35">
      <c r="A36" s="95">
        <v>21000000</v>
      </c>
      <c r="B36" s="62" t="s">
        <v>67</v>
      </c>
      <c r="C36" s="166">
        <v>1</v>
      </c>
      <c r="D36" s="153">
        <v>57091.589</v>
      </c>
      <c r="E36" s="153">
        <v>44014.919000000002</v>
      </c>
      <c r="F36" s="153">
        <v>60847.592600000004</v>
      </c>
      <c r="G36" s="153">
        <f t="shared" si="14"/>
        <v>16832.673600000002</v>
      </c>
      <c r="H36" s="154">
        <f t="shared" si="15"/>
        <v>1.3824310934208468</v>
      </c>
      <c r="I36" s="153">
        <f t="shared" si="16"/>
        <v>3756.0036000000036</v>
      </c>
      <c r="J36" s="154">
        <f t="shared" si="17"/>
        <v>1.0657890884767633</v>
      </c>
      <c r="K36" s="155">
        <v>1125</v>
      </c>
      <c r="L36" s="155">
        <v>1662.146</v>
      </c>
      <c r="M36" s="155">
        <f t="shared" si="13"/>
        <v>537.14599999999996</v>
      </c>
      <c r="N36" s="156">
        <f t="shared" si="3"/>
        <v>1.4774631111111112</v>
      </c>
      <c r="O36" s="153">
        <f t="shared" si="11"/>
        <v>58216.589</v>
      </c>
      <c r="P36" s="153">
        <f t="shared" si="12"/>
        <v>62509.738600000004</v>
      </c>
      <c r="Q36" s="153">
        <f t="shared" si="10"/>
        <v>4293.1496000000043</v>
      </c>
      <c r="R36" s="154">
        <f t="shared" si="7"/>
        <v>1.0737444373458569</v>
      </c>
    </row>
    <row r="37" spans="1:33" ht="44.25" customHeight="1" x14ac:dyDescent="0.35">
      <c r="A37" s="95">
        <v>22000000</v>
      </c>
      <c r="B37" s="62" t="s">
        <v>68</v>
      </c>
      <c r="C37" s="166">
        <v>4948.8</v>
      </c>
      <c r="D37" s="153">
        <f>SUM(D38:D42)</f>
        <v>181677.70199999999</v>
      </c>
      <c r="E37" s="153">
        <f>SUM(E38:E42)</f>
        <v>120921.89300000001</v>
      </c>
      <c r="F37" s="153">
        <f>SUM(F38:F42)</f>
        <v>127124.25774</v>
      </c>
      <c r="G37" s="153">
        <f t="shared" si="14"/>
        <v>6202.36473999999</v>
      </c>
      <c r="H37" s="154">
        <f t="shared" si="15"/>
        <v>1.0512923225573387</v>
      </c>
      <c r="I37" s="153">
        <f t="shared" si="16"/>
        <v>-54553.444259999989</v>
      </c>
      <c r="J37" s="154">
        <f t="shared" si="17"/>
        <v>0.69972405166155183</v>
      </c>
      <c r="K37" s="155">
        <f>SUM(K38:K42)</f>
        <v>0</v>
      </c>
      <c r="L37" s="155">
        <f>SUM(L38:L42)</f>
        <v>0</v>
      </c>
      <c r="M37" s="155">
        <f t="shared" si="13"/>
        <v>0</v>
      </c>
      <c r="N37" s="156" t="str">
        <f t="shared" si="3"/>
        <v/>
      </c>
      <c r="O37" s="153">
        <f t="shared" si="11"/>
        <v>181677.70199999999</v>
      </c>
      <c r="P37" s="153">
        <f t="shared" si="12"/>
        <v>127124.25774</v>
      </c>
      <c r="Q37" s="153">
        <f t="shared" si="10"/>
        <v>-54553.444259999989</v>
      </c>
      <c r="R37" s="154">
        <f t="shared" si="7"/>
        <v>0.69972405166155183</v>
      </c>
    </row>
    <row r="38" spans="1:33" s="112" customFormat="1" ht="22.5" customHeight="1" x14ac:dyDescent="0.4">
      <c r="A38" s="111">
        <v>22010000</v>
      </c>
      <c r="B38" s="63" t="s">
        <v>69</v>
      </c>
      <c r="C38" s="176"/>
      <c r="D38" s="159">
        <v>84898.937000000005</v>
      </c>
      <c r="E38" s="159">
        <v>55367.294999999998</v>
      </c>
      <c r="F38" s="159">
        <v>60141.022599999997</v>
      </c>
      <c r="G38" s="159">
        <f t="shared" si="14"/>
        <v>4773.7275999999983</v>
      </c>
      <c r="H38" s="160">
        <f t="shared" si="15"/>
        <v>1.086219267168461</v>
      </c>
      <c r="I38" s="159">
        <f t="shared" si="16"/>
        <v>-24757.914400000009</v>
      </c>
      <c r="J38" s="160">
        <f t="shared" si="17"/>
        <v>0.70838369389713318</v>
      </c>
      <c r="K38" s="167"/>
      <c r="L38" s="167">
        <v>0</v>
      </c>
      <c r="M38" s="167">
        <f t="shared" si="13"/>
        <v>0</v>
      </c>
      <c r="N38" s="162" t="str">
        <f t="shared" si="3"/>
        <v/>
      </c>
      <c r="O38" s="163">
        <f t="shared" si="11"/>
        <v>84898.937000000005</v>
      </c>
      <c r="P38" s="159">
        <f t="shared" si="12"/>
        <v>60141.022599999997</v>
      </c>
      <c r="Q38" s="163">
        <f t="shared" si="10"/>
        <v>-24757.914400000009</v>
      </c>
      <c r="R38" s="160">
        <f t="shared" si="7"/>
        <v>0.70838369389713318</v>
      </c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</row>
    <row r="39" spans="1:33" s="112" customFormat="1" ht="60.75" customHeight="1" x14ac:dyDescent="0.4">
      <c r="A39" s="111">
        <v>22020000</v>
      </c>
      <c r="B39" s="63" t="s">
        <v>70</v>
      </c>
      <c r="C39" s="63"/>
      <c r="D39" s="159">
        <v>3062</v>
      </c>
      <c r="E39" s="159">
        <v>3062</v>
      </c>
      <c r="F39" s="159">
        <v>1824.2307699999999</v>
      </c>
      <c r="G39" s="159">
        <f t="shared" si="14"/>
        <v>-1237.7692300000001</v>
      </c>
      <c r="H39" s="160">
        <f t="shared" si="15"/>
        <v>0.59576445787067278</v>
      </c>
      <c r="I39" s="159">
        <f t="shared" si="16"/>
        <v>-1237.7692300000001</v>
      </c>
      <c r="J39" s="160">
        <f t="shared" si="17"/>
        <v>0.59576445787067278</v>
      </c>
      <c r="K39" s="167"/>
      <c r="L39" s="167"/>
      <c r="M39" s="167"/>
      <c r="N39" s="162"/>
      <c r="O39" s="163">
        <f t="shared" si="11"/>
        <v>3062</v>
      </c>
      <c r="P39" s="159">
        <f t="shared" si="12"/>
        <v>1824.2307699999999</v>
      </c>
      <c r="Q39" s="163">
        <f t="shared" si="10"/>
        <v>-1237.7692300000001</v>
      </c>
      <c r="R39" s="160">
        <f t="shared" si="7"/>
        <v>0.59576445787067278</v>
      </c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</row>
    <row r="40" spans="1:33" s="112" customFormat="1" ht="61.5" customHeight="1" x14ac:dyDescent="0.4">
      <c r="A40" s="111">
        <v>22080000</v>
      </c>
      <c r="B40" s="63" t="s">
        <v>71</v>
      </c>
      <c r="C40" s="158">
        <v>259.60000000000002</v>
      </c>
      <c r="D40" s="159">
        <v>91782.93</v>
      </c>
      <c r="E40" s="159">
        <v>61274.375</v>
      </c>
      <c r="F40" s="159">
        <v>63868.627690000001</v>
      </c>
      <c r="G40" s="159">
        <f t="shared" si="14"/>
        <v>2594.2526900000012</v>
      </c>
      <c r="H40" s="160">
        <f t="shared" si="15"/>
        <v>1.0423382970450534</v>
      </c>
      <c r="I40" s="159">
        <f t="shared" si="16"/>
        <v>-27914.302309999992</v>
      </c>
      <c r="J40" s="160">
        <f t="shared" si="17"/>
        <v>0.69586607978193771</v>
      </c>
      <c r="K40" s="167"/>
      <c r="L40" s="167">
        <v>0</v>
      </c>
      <c r="M40" s="167">
        <f t="shared" ref="M40:M68" si="18">L40-K40</f>
        <v>0</v>
      </c>
      <c r="N40" s="162" t="str">
        <f t="shared" ref="N40:N68" si="19">IFERROR(L40/K40,"")</f>
        <v/>
      </c>
      <c r="O40" s="163">
        <f t="shared" si="11"/>
        <v>91782.93</v>
      </c>
      <c r="P40" s="159">
        <f t="shared" si="12"/>
        <v>63868.627690000001</v>
      </c>
      <c r="Q40" s="163">
        <f t="shared" si="10"/>
        <v>-27914.302309999992</v>
      </c>
      <c r="R40" s="160">
        <f t="shared" si="7"/>
        <v>0.69586607978193771</v>
      </c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</row>
    <row r="41" spans="1:33" s="112" customFormat="1" ht="23.25" customHeight="1" x14ac:dyDescent="0.4">
      <c r="A41" s="111">
        <v>22090000</v>
      </c>
      <c r="B41" s="63" t="s">
        <v>72</v>
      </c>
      <c r="C41" s="158">
        <v>4672.3</v>
      </c>
      <c r="D41" s="159">
        <v>1511.4349999999999</v>
      </c>
      <c r="E41" s="159">
        <v>956.12300000000005</v>
      </c>
      <c r="F41" s="159">
        <v>964.71235999999999</v>
      </c>
      <c r="G41" s="159">
        <f t="shared" si="14"/>
        <v>8.5893599999999424</v>
      </c>
      <c r="H41" s="160">
        <f t="shared" si="15"/>
        <v>1.0089835303616794</v>
      </c>
      <c r="I41" s="159">
        <f t="shared" si="16"/>
        <v>-546.72263999999996</v>
      </c>
      <c r="J41" s="160">
        <f t="shared" si="17"/>
        <v>0.63827578427123899</v>
      </c>
      <c r="K41" s="167"/>
      <c r="L41" s="167">
        <v>0</v>
      </c>
      <c r="M41" s="167">
        <f t="shared" si="18"/>
        <v>0</v>
      </c>
      <c r="N41" s="162" t="str">
        <f t="shared" si="19"/>
        <v/>
      </c>
      <c r="O41" s="163">
        <f t="shared" si="11"/>
        <v>1511.4349999999999</v>
      </c>
      <c r="P41" s="159">
        <f t="shared" si="12"/>
        <v>964.71235999999999</v>
      </c>
      <c r="Q41" s="163">
        <f t="shared" si="10"/>
        <v>-546.72263999999996</v>
      </c>
      <c r="R41" s="160">
        <f t="shared" si="7"/>
        <v>0.63827578427123899</v>
      </c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</row>
    <row r="42" spans="1:33" s="112" customFormat="1" ht="120" customHeight="1" x14ac:dyDescent="0.4">
      <c r="A42" s="111">
        <v>22130000</v>
      </c>
      <c r="B42" s="63" t="s">
        <v>73</v>
      </c>
      <c r="C42" s="158"/>
      <c r="D42" s="159">
        <v>422.4</v>
      </c>
      <c r="E42" s="159">
        <v>262.10000000000002</v>
      </c>
      <c r="F42" s="159">
        <v>325.66431999999998</v>
      </c>
      <c r="G42" s="159">
        <f t="shared" si="14"/>
        <v>63.564319999999952</v>
      </c>
      <c r="H42" s="160">
        <f t="shared" si="15"/>
        <v>1.2425193437619226</v>
      </c>
      <c r="I42" s="159">
        <f t="shared" si="16"/>
        <v>-96.735680000000002</v>
      </c>
      <c r="J42" s="160">
        <f t="shared" si="17"/>
        <v>0.77098560606060607</v>
      </c>
      <c r="K42" s="167"/>
      <c r="L42" s="167">
        <v>0</v>
      </c>
      <c r="M42" s="167">
        <f t="shared" si="18"/>
        <v>0</v>
      </c>
      <c r="N42" s="162" t="str">
        <f t="shared" si="19"/>
        <v/>
      </c>
      <c r="O42" s="163">
        <f t="shared" si="11"/>
        <v>422.4</v>
      </c>
      <c r="P42" s="159">
        <f t="shared" si="12"/>
        <v>325.66431999999998</v>
      </c>
      <c r="Q42" s="163">
        <f t="shared" si="10"/>
        <v>-96.735680000000002</v>
      </c>
      <c r="R42" s="160">
        <f t="shared" ref="R42:R73" si="20">IFERROR(P42/O42,"")</f>
        <v>0.77098560606060607</v>
      </c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</row>
    <row r="43" spans="1:33" ht="20.25" customHeight="1" x14ac:dyDescent="0.35">
      <c r="A43" s="95">
        <v>24000000</v>
      </c>
      <c r="B43" s="62" t="s">
        <v>74</v>
      </c>
      <c r="C43" s="166">
        <f>C44+C47</f>
        <v>300.2</v>
      </c>
      <c r="D43" s="153">
        <f>SUM(D44:D45)</f>
        <v>54444.182999999997</v>
      </c>
      <c r="E43" s="153">
        <f>SUM(E44:E45)</f>
        <v>47704.788</v>
      </c>
      <c r="F43" s="153">
        <f>SUM(F44:F45)</f>
        <v>56109.073330000007</v>
      </c>
      <c r="G43" s="153">
        <f t="shared" si="14"/>
        <v>8404.2853300000061</v>
      </c>
      <c r="H43" s="154">
        <f t="shared" si="15"/>
        <v>1.1761727843754386</v>
      </c>
      <c r="I43" s="153">
        <f t="shared" si="16"/>
        <v>1664.8903300000093</v>
      </c>
      <c r="J43" s="154">
        <f t="shared" si="17"/>
        <v>1.030579765151403</v>
      </c>
      <c r="K43" s="155">
        <f>K44+K45+K46</f>
        <v>5998.3029999999999</v>
      </c>
      <c r="L43" s="155">
        <f>L44+L45+L46</f>
        <v>22082.209250000004</v>
      </c>
      <c r="M43" s="155">
        <f t="shared" si="18"/>
        <v>16083.906250000004</v>
      </c>
      <c r="N43" s="156">
        <f t="shared" si="19"/>
        <v>3.6814094336348138</v>
      </c>
      <c r="O43" s="153">
        <f t="shared" si="11"/>
        <v>60442.485999999997</v>
      </c>
      <c r="P43" s="153">
        <f t="shared" si="12"/>
        <v>78191.282580000014</v>
      </c>
      <c r="Q43" s="153">
        <f t="shared" si="10"/>
        <v>17748.796580000017</v>
      </c>
      <c r="R43" s="154">
        <f t="shared" si="20"/>
        <v>1.2936476931144099</v>
      </c>
    </row>
    <row r="44" spans="1:33" s="112" customFormat="1" ht="24" customHeight="1" x14ac:dyDescent="0.4">
      <c r="A44" s="111">
        <v>24060000</v>
      </c>
      <c r="B44" s="63" t="s">
        <v>75</v>
      </c>
      <c r="C44" s="158">
        <v>300.2</v>
      </c>
      <c r="D44" s="159">
        <v>54444.182999999997</v>
      </c>
      <c r="E44" s="159">
        <v>47704.788</v>
      </c>
      <c r="F44" s="159">
        <v>56109.073330000007</v>
      </c>
      <c r="G44" s="159">
        <f t="shared" si="14"/>
        <v>8404.2853300000061</v>
      </c>
      <c r="H44" s="160">
        <f t="shared" si="15"/>
        <v>1.1761727843754386</v>
      </c>
      <c r="I44" s="159">
        <f t="shared" si="16"/>
        <v>1664.8903300000093</v>
      </c>
      <c r="J44" s="160">
        <f t="shared" si="17"/>
        <v>1.030579765151403</v>
      </c>
      <c r="K44" s="167">
        <v>1126.502</v>
      </c>
      <c r="L44" s="167">
        <v>5202.3733600000014</v>
      </c>
      <c r="M44" s="167">
        <f t="shared" si="18"/>
        <v>4075.8713600000015</v>
      </c>
      <c r="N44" s="162">
        <f t="shared" si="19"/>
        <v>4.6181661106682474</v>
      </c>
      <c r="O44" s="163">
        <f t="shared" si="11"/>
        <v>55570.684999999998</v>
      </c>
      <c r="P44" s="159">
        <f t="shared" si="12"/>
        <v>61311.446690000012</v>
      </c>
      <c r="Q44" s="163">
        <f t="shared" si="10"/>
        <v>5740.7616900000139</v>
      </c>
      <c r="R44" s="160">
        <f t="shared" si="20"/>
        <v>1.1033055772121581</v>
      </c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</row>
    <row r="45" spans="1:33" s="112" customFormat="1" ht="55.5" customHeight="1" x14ac:dyDescent="0.4">
      <c r="A45" s="111">
        <v>24110000</v>
      </c>
      <c r="B45" s="63" t="s">
        <v>76</v>
      </c>
      <c r="C45" s="158"/>
      <c r="D45" s="159">
        <v>0</v>
      </c>
      <c r="E45" s="159">
        <v>0</v>
      </c>
      <c r="F45" s="159">
        <v>0</v>
      </c>
      <c r="G45" s="159">
        <f t="shared" si="14"/>
        <v>0</v>
      </c>
      <c r="H45" s="160" t="str">
        <f t="shared" si="15"/>
        <v/>
      </c>
      <c r="I45" s="159"/>
      <c r="J45" s="160" t="str">
        <f t="shared" si="17"/>
        <v/>
      </c>
      <c r="K45" s="167">
        <v>82.900999999999996</v>
      </c>
      <c r="L45" s="167">
        <v>49.221589999999999</v>
      </c>
      <c r="M45" s="167">
        <f t="shared" si="18"/>
        <v>-33.679409999999997</v>
      </c>
      <c r="N45" s="162">
        <f t="shared" si="19"/>
        <v>0.59373940000723757</v>
      </c>
      <c r="O45" s="163">
        <f t="shared" si="11"/>
        <v>82.900999999999996</v>
      </c>
      <c r="P45" s="159">
        <f t="shared" si="12"/>
        <v>49.221589999999999</v>
      </c>
      <c r="Q45" s="163">
        <f t="shared" si="10"/>
        <v>-33.679409999999997</v>
      </c>
      <c r="R45" s="160">
        <f t="shared" si="20"/>
        <v>0.59373940000723757</v>
      </c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</row>
    <row r="46" spans="1:33" s="112" customFormat="1" ht="53.25" customHeight="1" x14ac:dyDescent="0.4">
      <c r="A46" s="111" t="s">
        <v>77</v>
      </c>
      <c r="B46" s="63" t="s">
        <v>78</v>
      </c>
      <c r="C46" s="158"/>
      <c r="D46" s="159">
        <v>0</v>
      </c>
      <c r="E46" s="159">
        <v>0</v>
      </c>
      <c r="F46" s="159">
        <v>0</v>
      </c>
      <c r="G46" s="159">
        <f t="shared" si="14"/>
        <v>0</v>
      </c>
      <c r="H46" s="160" t="str">
        <f t="shared" si="15"/>
        <v/>
      </c>
      <c r="I46" s="159"/>
      <c r="J46" s="160" t="str">
        <f t="shared" si="17"/>
        <v/>
      </c>
      <c r="K46" s="167">
        <v>4788.8999999999996</v>
      </c>
      <c r="L46" s="167">
        <v>16830.614300000001</v>
      </c>
      <c r="M46" s="167">
        <f t="shared" si="18"/>
        <v>12041.714300000001</v>
      </c>
      <c r="N46" s="162">
        <f t="shared" si="19"/>
        <v>3.5145052726095769</v>
      </c>
      <c r="O46" s="163">
        <f t="shared" si="11"/>
        <v>4788.8999999999996</v>
      </c>
      <c r="P46" s="159">
        <f t="shared" si="12"/>
        <v>16830.614300000001</v>
      </c>
      <c r="Q46" s="163">
        <f t="shared" si="10"/>
        <v>12041.714300000001</v>
      </c>
      <c r="R46" s="160">
        <f t="shared" si="20"/>
        <v>3.5145052726095769</v>
      </c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</row>
    <row r="47" spans="1:33" ht="22.5" customHeight="1" x14ac:dyDescent="0.4">
      <c r="A47" s="95">
        <v>25000000</v>
      </c>
      <c r="B47" s="62" t="s">
        <v>79</v>
      </c>
      <c r="C47" s="166"/>
      <c r="D47" s="159">
        <v>0</v>
      </c>
      <c r="E47" s="159">
        <v>0</v>
      </c>
      <c r="F47" s="159">
        <v>0</v>
      </c>
      <c r="G47" s="159">
        <f t="shared" si="14"/>
        <v>0</v>
      </c>
      <c r="H47" s="154" t="str">
        <f t="shared" si="15"/>
        <v/>
      </c>
      <c r="I47" s="153">
        <f>F47-D47</f>
        <v>0</v>
      </c>
      <c r="J47" s="154" t="str">
        <f t="shared" si="17"/>
        <v/>
      </c>
      <c r="K47" s="155">
        <v>838991.69741000002</v>
      </c>
      <c r="L47" s="155">
        <v>621527.0478099999</v>
      </c>
      <c r="M47" s="155">
        <f t="shared" si="18"/>
        <v>-217464.64960000012</v>
      </c>
      <c r="N47" s="156">
        <f t="shared" si="19"/>
        <v>0.74080238186942504</v>
      </c>
      <c r="O47" s="153">
        <f t="shared" si="11"/>
        <v>838991.69741000002</v>
      </c>
      <c r="P47" s="172">
        <f t="shared" si="12"/>
        <v>621527.0478099999</v>
      </c>
      <c r="Q47" s="153">
        <f t="shared" si="10"/>
        <v>-217464.64960000012</v>
      </c>
      <c r="R47" s="154">
        <f t="shared" si="20"/>
        <v>0.74080238186942504</v>
      </c>
    </row>
    <row r="48" spans="1:33" ht="20.399999999999999" customHeight="1" x14ac:dyDescent="0.35">
      <c r="A48" s="95">
        <v>30000000</v>
      </c>
      <c r="B48" s="62" t="s">
        <v>80</v>
      </c>
      <c r="C48" s="176"/>
      <c r="D48" s="172">
        <v>86.05</v>
      </c>
      <c r="E48" s="172">
        <v>60</v>
      </c>
      <c r="F48" s="172">
        <v>54.705979999999997</v>
      </c>
      <c r="G48" s="172">
        <f t="shared" si="14"/>
        <v>-5.2940200000000033</v>
      </c>
      <c r="H48" s="154">
        <f t="shared" si="15"/>
        <v>0.91176633333333323</v>
      </c>
      <c r="I48" s="153">
        <f>F48-D48</f>
        <v>-31.34402</v>
      </c>
      <c r="J48" s="154">
        <f t="shared" si="17"/>
        <v>0.63574642649622315</v>
      </c>
      <c r="K48" s="155">
        <v>211531.51035</v>
      </c>
      <c r="L48" s="155">
        <v>152319.66672000001</v>
      </c>
      <c r="M48" s="155">
        <f t="shared" si="18"/>
        <v>-59211.843629999988</v>
      </c>
      <c r="N48" s="156">
        <f t="shared" si="19"/>
        <v>0.72008026826817395</v>
      </c>
      <c r="O48" s="153">
        <f t="shared" si="11"/>
        <v>211617.56034999999</v>
      </c>
      <c r="P48" s="153">
        <f t="shared" si="12"/>
        <v>152374.37270000001</v>
      </c>
      <c r="Q48" s="153">
        <f t="shared" si="10"/>
        <v>-59243.187649999978</v>
      </c>
      <c r="R48" s="154">
        <f t="shared" si="20"/>
        <v>0.72004597561744843</v>
      </c>
      <c r="S48" s="177"/>
      <c r="T48" s="177"/>
      <c r="U48" s="177"/>
      <c r="V48" s="177"/>
      <c r="W48" s="178"/>
    </row>
    <row r="49" spans="1:33" s="57" customFormat="1" ht="40.799999999999997" customHeight="1" x14ac:dyDescent="0.35">
      <c r="A49" s="97" t="s">
        <v>81</v>
      </c>
      <c r="B49" s="64" t="s">
        <v>82</v>
      </c>
      <c r="C49" s="179"/>
      <c r="D49" s="153">
        <v>0</v>
      </c>
      <c r="E49" s="153">
        <v>0</v>
      </c>
      <c r="F49" s="153">
        <v>0</v>
      </c>
      <c r="G49" s="153">
        <f t="shared" si="14"/>
        <v>0</v>
      </c>
      <c r="H49" s="154" t="str">
        <f t="shared" si="15"/>
        <v/>
      </c>
      <c r="I49" s="153">
        <f>F49-D49</f>
        <v>0</v>
      </c>
      <c r="J49" s="154" t="str">
        <f t="shared" si="17"/>
        <v/>
      </c>
      <c r="K49" s="155">
        <v>190205</v>
      </c>
      <c r="L49" s="155">
        <v>0</v>
      </c>
      <c r="M49" s="155">
        <f t="shared" si="18"/>
        <v>-190205</v>
      </c>
      <c r="N49" s="156">
        <f t="shared" si="19"/>
        <v>0</v>
      </c>
      <c r="O49" s="155">
        <f t="shared" si="11"/>
        <v>190205</v>
      </c>
      <c r="P49" s="155">
        <f t="shared" si="12"/>
        <v>0</v>
      </c>
      <c r="Q49" s="155">
        <f t="shared" si="10"/>
        <v>-190205</v>
      </c>
      <c r="R49" s="154">
        <f t="shared" si="20"/>
        <v>0</v>
      </c>
      <c r="S49" s="175"/>
      <c r="T49" s="175"/>
      <c r="U49" s="175"/>
      <c r="V49" s="175"/>
      <c r="W49" s="180"/>
      <c r="X49" s="56"/>
      <c r="Y49" s="56"/>
      <c r="Z49" s="56"/>
      <c r="AA49" s="56"/>
      <c r="AB49" s="56"/>
      <c r="AC49" s="56"/>
      <c r="AD49" s="56"/>
      <c r="AE49" s="56"/>
      <c r="AF49" s="56"/>
      <c r="AG49" s="56"/>
    </row>
    <row r="50" spans="1:33" ht="30" customHeight="1" x14ac:dyDescent="0.35">
      <c r="A50" s="95">
        <v>50000000</v>
      </c>
      <c r="B50" s="62" t="s">
        <v>83</v>
      </c>
      <c r="C50" s="166" t="e">
        <f>#REF!+C51</f>
        <v>#REF!</v>
      </c>
      <c r="D50" s="153">
        <f>D51</f>
        <v>0</v>
      </c>
      <c r="E50" s="153">
        <f>E51</f>
        <v>0</v>
      </c>
      <c r="F50" s="153">
        <f>F51</f>
        <v>0</v>
      </c>
      <c r="G50" s="153">
        <f t="shared" si="14"/>
        <v>0</v>
      </c>
      <c r="H50" s="154" t="str">
        <f t="shared" si="15"/>
        <v/>
      </c>
      <c r="I50" s="153">
        <f>F50-D50</f>
        <v>0</v>
      </c>
      <c r="J50" s="154" t="str">
        <f t="shared" si="17"/>
        <v/>
      </c>
      <c r="K50" s="155">
        <f>K51</f>
        <v>115301.65328</v>
      </c>
      <c r="L50" s="155">
        <f>L51</f>
        <v>52170.507449999997</v>
      </c>
      <c r="M50" s="155">
        <f t="shared" si="18"/>
        <v>-63131.145830000001</v>
      </c>
      <c r="N50" s="156">
        <f t="shared" si="19"/>
        <v>0.45246972585300643</v>
      </c>
      <c r="O50" s="153">
        <f t="shared" si="11"/>
        <v>115301.65328</v>
      </c>
      <c r="P50" s="153">
        <f t="shared" si="12"/>
        <v>52170.507449999997</v>
      </c>
      <c r="Q50" s="153">
        <f t="shared" si="10"/>
        <v>-63131.145830000001</v>
      </c>
      <c r="R50" s="154">
        <f t="shared" si="20"/>
        <v>0.45246972585300643</v>
      </c>
    </row>
    <row r="51" spans="1:33" s="112" customFormat="1" ht="81" customHeight="1" x14ac:dyDescent="0.4">
      <c r="A51" s="111">
        <v>50110000</v>
      </c>
      <c r="B51" s="63" t="s">
        <v>84</v>
      </c>
      <c r="C51" s="158"/>
      <c r="D51" s="159">
        <v>0</v>
      </c>
      <c r="E51" s="159">
        <v>0</v>
      </c>
      <c r="F51" s="159">
        <v>0</v>
      </c>
      <c r="G51" s="159">
        <f t="shared" si="14"/>
        <v>0</v>
      </c>
      <c r="H51" s="160" t="str">
        <f t="shared" si="15"/>
        <v/>
      </c>
      <c r="I51" s="159"/>
      <c r="J51" s="160" t="str">
        <f t="shared" si="17"/>
        <v/>
      </c>
      <c r="K51" s="167">
        <v>115301.65328</v>
      </c>
      <c r="L51" s="167">
        <v>52170.507449999997</v>
      </c>
      <c r="M51" s="167">
        <f t="shared" si="18"/>
        <v>-63131.145830000001</v>
      </c>
      <c r="N51" s="162">
        <f t="shared" si="19"/>
        <v>0.45246972585300643</v>
      </c>
      <c r="O51" s="163">
        <f t="shared" si="11"/>
        <v>115301.65328</v>
      </c>
      <c r="P51" s="159">
        <f t="shared" si="12"/>
        <v>52170.507449999997</v>
      </c>
      <c r="Q51" s="163">
        <f t="shared" si="10"/>
        <v>-63131.145830000001</v>
      </c>
      <c r="R51" s="160">
        <f t="shared" si="20"/>
        <v>0.45246972585300643</v>
      </c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</row>
    <row r="52" spans="1:33" ht="20.25" customHeight="1" x14ac:dyDescent="0.35">
      <c r="A52" s="6">
        <v>900101</v>
      </c>
      <c r="B52" s="65" t="s">
        <v>85</v>
      </c>
      <c r="C52" s="181" t="e">
        <f>C10+C35+C50+#REF!</f>
        <v>#REF!</v>
      </c>
      <c r="D52" s="182">
        <f>D10+D35+D50+D48</f>
        <v>9059212.5201500002</v>
      </c>
      <c r="E52" s="182">
        <f>E10+E35+E50+E48</f>
        <v>6060860.914859999</v>
      </c>
      <c r="F52" s="182">
        <f>F10+F35+F50+F48</f>
        <v>6315688.3497300008</v>
      </c>
      <c r="G52" s="182">
        <f t="shared" si="14"/>
        <v>254827.43487000186</v>
      </c>
      <c r="H52" s="183">
        <f t="shared" si="15"/>
        <v>1.0420447587314232</v>
      </c>
      <c r="I52" s="182">
        <f t="shared" ref="I52:I87" si="21">F52-D52</f>
        <v>-2743524.1704199994</v>
      </c>
      <c r="J52" s="183">
        <f t="shared" si="17"/>
        <v>0.69715643999765964</v>
      </c>
      <c r="K52" s="182">
        <f>K10+K35+K48+K50+K49</f>
        <v>1370634.47804</v>
      </c>
      <c r="L52" s="182">
        <f>L10+L35+L48+L50+L49</f>
        <v>858918.07451999991</v>
      </c>
      <c r="M52" s="182">
        <f t="shared" si="18"/>
        <v>-511716.40352000005</v>
      </c>
      <c r="N52" s="183">
        <f t="shared" si="19"/>
        <v>0.62665728046491886</v>
      </c>
      <c r="O52" s="182">
        <f t="shared" si="11"/>
        <v>10429846.998190001</v>
      </c>
      <c r="P52" s="182">
        <f t="shared" si="12"/>
        <v>7174606.4242500011</v>
      </c>
      <c r="Q52" s="182">
        <f t="shared" si="10"/>
        <v>-3255240.5739399996</v>
      </c>
      <c r="R52" s="183">
        <f t="shared" si="20"/>
        <v>0.68789181907415176</v>
      </c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</row>
    <row r="53" spans="1:33" ht="22.5" customHeight="1" x14ac:dyDescent="0.35">
      <c r="A53" s="95">
        <v>40000000</v>
      </c>
      <c r="B53" s="62" t="s">
        <v>86</v>
      </c>
      <c r="C53" s="184" t="e">
        <f>C54+C85</f>
        <v>#REF!</v>
      </c>
      <c r="D53" s="153">
        <f>D54</f>
        <v>6480339.6349999998</v>
      </c>
      <c r="E53" s="153">
        <f>E54</f>
        <v>5457948.4900000002</v>
      </c>
      <c r="F53" s="153">
        <f>F54</f>
        <v>5735608.5179999992</v>
      </c>
      <c r="G53" s="153">
        <f t="shared" si="14"/>
        <v>277660.027999999</v>
      </c>
      <c r="H53" s="185">
        <f t="shared" si="15"/>
        <v>1.0508725995690003</v>
      </c>
      <c r="I53" s="153">
        <f t="shared" si="21"/>
        <v>-744731.11700000055</v>
      </c>
      <c r="J53" s="185">
        <f t="shared" si="17"/>
        <v>0.88507838185243504</v>
      </c>
      <c r="K53" s="153">
        <f>K54</f>
        <v>92499.222999999998</v>
      </c>
      <c r="L53" s="153">
        <f>L54</f>
        <v>81576.391380000001</v>
      </c>
      <c r="M53" s="153">
        <f t="shared" si="18"/>
        <v>-10922.831619999997</v>
      </c>
      <c r="N53" s="185">
        <f t="shared" si="19"/>
        <v>0.88191434191830997</v>
      </c>
      <c r="O53" s="153">
        <f t="shared" si="11"/>
        <v>6572838.858</v>
      </c>
      <c r="P53" s="153">
        <f t="shared" si="12"/>
        <v>5817184.9093799992</v>
      </c>
      <c r="Q53" s="153">
        <f t="shared" ref="Q53:Q84" si="22">P53-O53</f>
        <v>-755653.94862000085</v>
      </c>
      <c r="R53" s="185">
        <f t="shared" si="20"/>
        <v>0.88503385448126848</v>
      </c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</row>
    <row r="54" spans="1:33" ht="23.25" customHeight="1" x14ac:dyDescent="0.35">
      <c r="A54" s="95">
        <v>41000000</v>
      </c>
      <c r="B54" s="62" t="s">
        <v>87</v>
      </c>
      <c r="C54" s="184" t="e">
        <f>C55+C59</f>
        <v>#REF!</v>
      </c>
      <c r="D54" s="153">
        <f>D55+D59</f>
        <v>6480339.6349999998</v>
      </c>
      <c r="E54" s="153">
        <f>E55+E59</f>
        <v>5457948.4900000002</v>
      </c>
      <c r="F54" s="153">
        <f>F55+F59</f>
        <v>5735608.5179999992</v>
      </c>
      <c r="G54" s="153">
        <f t="shared" si="14"/>
        <v>277660.027999999</v>
      </c>
      <c r="H54" s="185">
        <f t="shared" si="15"/>
        <v>1.0508725995690003</v>
      </c>
      <c r="I54" s="153">
        <f t="shared" si="21"/>
        <v>-744731.11700000055</v>
      </c>
      <c r="J54" s="185">
        <f t="shared" si="17"/>
        <v>0.88507838185243504</v>
      </c>
      <c r="K54" s="153">
        <f>K55+K59</f>
        <v>92499.222999999998</v>
      </c>
      <c r="L54" s="153">
        <f>L55+L59</f>
        <v>81576.391380000001</v>
      </c>
      <c r="M54" s="153">
        <f t="shared" si="18"/>
        <v>-10922.831619999997</v>
      </c>
      <c r="N54" s="185">
        <f t="shared" si="19"/>
        <v>0.88191434191830997</v>
      </c>
      <c r="O54" s="153">
        <f t="shared" ref="O54:O79" si="23">D54+K54</f>
        <v>6572838.858</v>
      </c>
      <c r="P54" s="153">
        <f t="shared" ref="P54:P79" si="24">L54+F54</f>
        <v>5817184.9093799992</v>
      </c>
      <c r="Q54" s="153">
        <f t="shared" si="22"/>
        <v>-755653.94862000085</v>
      </c>
      <c r="R54" s="185">
        <f t="shared" si="20"/>
        <v>0.88503385448126848</v>
      </c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</row>
    <row r="55" spans="1:33" s="59" customFormat="1" ht="23.25" customHeight="1" x14ac:dyDescent="0.35">
      <c r="A55" s="95">
        <v>41020000</v>
      </c>
      <c r="B55" s="86" t="s">
        <v>88</v>
      </c>
      <c r="C55" s="186">
        <f>SUM(C56:C56)</f>
        <v>0</v>
      </c>
      <c r="D55" s="153">
        <f>SUM(D56:D58)</f>
        <v>2189317.6</v>
      </c>
      <c r="E55" s="153">
        <f>SUM(E56:E58)</f>
        <v>1521994.6</v>
      </c>
      <c r="F55" s="153">
        <f>SUM(F56:F58)</f>
        <v>1521994.6</v>
      </c>
      <c r="G55" s="153">
        <f t="shared" si="14"/>
        <v>0</v>
      </c>
      <c r="H55" s="185">
        <f t="shared" si="15"/>
        <v>1</v>
      </c>
      <c r="I55" s="165">
        <f t="shared" si="21"/>
        <v>-667323</v>
      </c>
      <c r="J55" s="185">
        <f t="shared" si="17"/>
        <v>0.69519132354300717</v>
      </c>
      <c r="K55" s="153">
        <f>K56+K57</f>
        <v>0</v>
      </c>
      <c r="L55" s="153">
        <f>L56+L57</f>
        <v>0</v>
      </c>
      <c r="M55" s="153">
        <f t="shared" si="18"/>
        <v>0</v>
      </c>
      <c r="N55" s="185" t="str">
        <f t="shared" si="19"/>
        <v/>
      </c>
      <c r="O55" s="187">
        <f t="shared" si="23"/>
        <v>2189317.6</v>
      </c>
      <c r="P55" s="165">
        <f t="shared" si="24"/>
        <v>1521994.6</v>
      </c>
      <c r="Q55" s="187">
        <f t="shared" si="22"/>
        <v>-667323</v>
      </c>
      <c r="R55" s="185">
        <f t="shared" si="20"/>
        <v>0.69519132354300717</v>
      </c>
    </row>
    <row r="56" spans="1:33" s="112" customFormat="1" ht="29.25" customHeight="1" x14ac:dyDescent="0.4">
      <c r="A56" s="111">
        <v>41020100</v>
      </c>
      <c r="B56" s="120" t="s">
        <v>89</v>
      </c>
      <c r="C56" s="93"/>
      <c r="D56" s="187">
        <v>1619661.3</v>
      </c>
      <c r="E56" s="187">
        <v>1079774.3999999999</v>
      </c>
      <c r="F56" s="187">
        <v>1079774.3999999999</v>
      </c>
      <c r="G56" s="187">
        <f t="shared" si="14"/>
        <v>0</v>
      </c>
      <c r="H56" s="162">
        <f t="shared" si="15"/>
        <v>1</v>
      </c>
      <c r="I56" s="159">
        <f t="shared" si="21"/>
        <v>-539886.90000000014</v>
      </c>
      <c r="J56" s="162">
        <f t="shared" si="17"/>
        <v>0.66666679014927377</v>
      </c>
      <c r="K56" s="187">
        <v>0</v>
      </c>
      <c r="L56" s="187">
        <v>0</v>
      </c>
      <c r="M56" s="187">
        <f t="shared" si="18"/>
        <v>0</v>
      </c>
      <c r="N56" s="162" t="str">
        <f t="shared" si="19"/>
        <v/>
      </c>
      <c r="O56" s="163">
        <f t="shared" si="23"/>
        <v>1619661.3</v>
      </c>
      <c r="P56" s="159">
        <f t="shared" si="24"/>
        <v>1079774.3999999999</v>
      </c>
      <c r="Q56" s="163">
        <f t="shared" si="22"/>
        <v>-539886.90000000014</v>
      </c>
      <c r="R56" s="162">
        <f t="shared" si="20"/>
        <v>0.66666679014927377</v>
      </c>
    </row>
    <row r="57" spans="1:33" s="112" customFormat="1" ht="84" customHeight="1" x14ac:dyDescent="0.4">
      <c r="A57" s="111">
        <v>41020200</v>
      </c>
      <c r="B57" s="120" t="s">
        <v>90</v>
      </c>
      <c r="C57" s="93"/>
      <c r="D57" s="163">
        <v>112638.9</v>
      </c>
      <c r="E57" s="163">
        <v>75092.800000000003</v>
      </c>
      <c r="F57" s="163">
        <v>75092.800000000003</v>
      </c>
      <c r="G57" s="163">
        <f t="shared" si="14"/>
        <v>0</v>
      </c>
      <c r="H57" s="162">
        <f t="shared" si="15"/>
        <v>1</v>
      </c>
      <c r="I57" s="159">
        <f t="shared" si="21"/>
        <v>-37546.099999999991</v>
      </c>
      <c r="J57" s="162">
        <f t="shared" si="17"/>
        <v>0.66666844225218824</v>
      </c>
      <c r="K57" s="187">
        <v>0</v>
      </c>
      <c r="L57" s="187">
        <v>0</v>
      </c>
      <c r="M57" s="187">
        <f t="shared" si="18"/>
        <v>0</v>
      </c>
      <c r="N57" s="162" t="str">
        <f t="shared" si="19"/>
        <v/>
      </c>
      <c r="O57" s="163">
        <f t="shared" si="23"/>
        <v>112638.9</v>
      </c>
      <c r="P57" s="159">
        <f t="shared" si="24"/>
        <v>75092.800000000003</v>
      </c>
      <c r="Q57" s="163">
        <f t="shared" si="22"/>
        <v>-37546.099999999991</v>
      </c>
      <c r="R57" s="162">
        <f t="shared" si="20"/>
        <v>0.66666844225218824</v>
      </c>
    </row>
    <row r="58" spans="1:33" s="112" customFormat="1" ht="126" customHeight="1" x14ac:dyDescent="0.4">
      <c r="A58" s="111" t="s">
        <v>91</v>
      </c>
      <c r="B58" s="120" t="s">
        <v>92</v>
      </c>
      <c r="C58" s="93"/>
      <c r="D58" s="163">
        <v>457017.4</v>
      </c>
      <c r="E58" s="163">
        <v>367127.4</v>
      </c>
      <c r="F58" s="163">
        <v>367127.4</v>
      </c>
      <c r="G58" s="163">
        <f t="shared" si="14"/>
        <v>0</v>
      </c>
      <c r="H58" s="162">
        <f t="shared" si="15"/>
        <v>1</v>
      </c>
      <c r="I58" s="159">
        <f t="shared" si="21"/>
        <v>-89890</v>
      </c>
      <c r="J58" s="162">
        <f t="shared" si="17"/>
        <v>0.80331164633994245</v>
      </c>
      <c r="K58" s="187">
        <v>0</v>
      </c>
      <c r="L58" s="187">
        <v>0</v>
      </c>
      <c r="M58" s="187">
        <f t="shared" si="18"/>
        <v>0</v>
      </c>
      <c r="N58" s="162" t="str">
        <f t="shared" si="19"/>
        <v/>
      </c>
      <c r="O58" s="163">
        <f t="shared" si="23"/>
        <v>457017.4</v>
      </c>
      <c r="P58" s="159">
        <f t="shared" si="24"/>
        <v>367127.4</v>
      </c>
      <c r="Q58" s="163">
        <f t="shared" si="22"/>
        <v>-89890</v>
      </c>
      <c r="R58" s="162">
        <f t="shared" si="20"/>
        <v>0.80331164633994245</v>
      </c>
    </row>
    <row r="59" spans="1:33" ht="23.25" customHeight="1" x14ac:dyDescent="0.35">
      <c r="A59" s="95">
        <v>41030000</v>
      </c>
      <c r="B59" s="66" t="s">
        <v>93</v>
      </c>
      <c r="C59" s="166" t="e">
        <f>#REF!</f>
        <v>#REF!</v>
      </c>
      <c r="D59" s="153">
        <f>SUM(D60:D79)</f>
        <v>4291022.0349999992</v>
      </c>
      <c r="E59" s="153">
        <f>SUM(E60:E79)</f>
        <v>3935953.8899999997</v>
      </c>
      <c r="F59" s="153">
        <f>SUM(F60:F79)</f>
        <v>4213613.9179999987</v>
      </c>
      <c r="G59" s="153">
        <f t="shared" si="14"/>
        <v>277660.027999999</v>
      </c>
      <c r="H59" s="185">
        <f t="shared" si="15"/>
        <v>1.0705445327257122</v>
      </c>
      <c r="I59" s="153">
        <f t="shared" si="21"/>
        <v>-77408.117000000551</v>
      </c>
      <c r="J59" s="185">
        <f t="shared" si="17"/>
        <v>0.98196044756502854</v>
      </c>
      <c r="K59" s="153">
        <f>SUM(K60:K79)</f>
        <v>92499.222999999998</v>
      </c>
      <c r="L59" s="153">
        <f>SUM(L60:L79)</f>
        <v>81576.391380000001</v>
      </c>
      <c r="M59" s="153">
        <f t="shared" si="18"/>
        <v>-10922.831619999997</v>
      </c>
      <c r="N59" s="185">
        <f t="shared" si="19"/>
        <v>0.88191434191830997</v>
      </c>
      <c r="O59" s="153">
        <f t="shared" si="23"/>
        <v>4383521.2579999994</v>
      </c>
      <c r="P59" s="153">
        <f t="shared" si="24"/>
        <v>4295190.3093799986</v>
      </c>
      <c r="Q59" s="153">
        <f t="shared" si="22"/>
        <v>-88330.948620000854</v>
      </c>
      <c r="R59" s="185">
        <f t="shared" si="20"/>
        <v>0.97984931669743924</v>
      </c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</row>
    <row r="60" spans="1:33" ht="67.5" customHeight="1" x14ac:dyDescent="0.4">
      <c r="A60" s="96" t="s">
        <v>94</v>
      </c>
      <c r="B60" s="118" t="s">
        <v>95</v>
      </c>
      <c r="C60" s="101"/>
      <c r="D60" s="163">
        <v>4348.2</v>
      </c>
      <c r="E60" s="163">
        <v>2899.2</v>
      </c>
      <c r="F60" s="163">
        <v>2899.2</v>
      </c>
      <c r="G60" s="163">
        <f t="shared" si="14"/>
        <v>0</v>
      </c>
      <c r="H60" s="162">
        <f t="shared" si="15"/>
        <v>1</v>
      </c>
      <c r="I60" s="163">
        <f t="shared" si="21"/>
        <v>-1449</v>
      </c>
      <c r="J60" s="162">
        <f t="shared" si="17"/>
        <v>0.66675865875534701</v>
      </c>
      <c r="K60" s="163"/>
      <c r="L60" s="163"/>
      <c r="M60" s="163">
        <f t="shared" si="18"/>
        <v>0</v>
      </c>
      <c r="N60" s="185" t="str">
        <f t="shared" si="19"/>
        <v/>
      </c>
      <c r="O60" s="163">
        <f t="shared" si="23"/>
        <v>4348.2</v>
      </c>
      <c r="P60" s="163">
        <f t="shared" si="24"/>
        <v>2899.2</v>
      </c>
      <c r="Q60" s="163">
        <f t="shared" si="22"/>
        <v>-1449</v>
      </c>
      <c r="R60" s="162">
        <f t="shared" si="20"/>
        <v>0.66675865875534701</v>
      </c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</row>
    <row r="61" spans="1:33" ht="67.5" customHeight="1" x14ac:dyDescent="0.4">
      <c r="A61" s="96" t="s">
        <v>96</v>
      </c>
      <c r="B61" s="118" t="s">
        <v>97</v>
      </c>
      <c r="C61" s="101"/>
      <c r="D61" s="163">
        <v>413143.1</v>
      </c>
      <c r="E61" s="163">
        <v>138102.9</v>
      </c>
      <c r="F61" s="163">
        <v>138102.9</v>
      </c>
      <c r="G61" s="163">
        <f t="shared" si="14"/>
        <v>0</v>
      </c>
      <c r="H61" s="162">
        <f t="shared" si="15"/>
        <v>1</v>
      </c>
      <c r="I61" s="163">
        <f t="shared" si="21"/>
        <v>-275040.19999999995</v>
      </c>
      <c r="J61" s="162">
        <f t="shared" si="17"/>
        <v>0.33427376615995763</v>
      </c>
      <c r="K61" s="163"/>
      <c r="L61" s="163"/>
      <c r="M61" s="163">
        <f t="shared" si="18"/>
        <v>0</v>
      </c>
      <c r="N61" s="185" t="str">
        <f t="shared" si="19"/>
        <v/>
      </c>
      <c r="O61" s="163">
        <f t="shared" si="23"/>
        <v>413143.1</v>
      </c>
      <c r="P61" s="163">
        <f t="shared" si="24"/>
        <v>138102.9</v>
      </c>
      <c r="Q61" s="163">
        <f t="shared" si="22"/>
        <v>-275040.19999999995</v>
      </c>
      <c r="R61" s="162">
        <f t="shared" si="20"/>
        <v>0.33427376615995763</v>
      </c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</row>
    <row r="62" spans="1:33" ht="67.5" customHeight="1" x14ac:dyDescent="0.4">
      <c r="A62" s="96" t="s">
        <v>98</v>
      </c>
      <c r="B62" s="118" t="s">
        <v>99</v>
      </c>
      <c r="C62" s="101"/>
      <c r="D62" s="163">
        <v>0</v>
      </c>
      <c r="E62" s="163">
        <v>0</v>
      </c>
      <c r="F62" s="163">
        <v>0</v>
      </c>
      <c r="G62" s="163">
        <f t="shared" si="14"/>
        <v>0</v>
      </c>
      <c r="H62" s="162" t="str">
        <f t="shared" si="15"/>
        <v/>
      </c>
      <c r="I62" s="163">
        <f t="shared" si="21"/>
        <v>0</v>
      </c>
      <c r="J62" s="162" t="str">
        <f t="shared" si="17"/>
        <v/>
      </c>
      <c r="K62" s="163">
        <v>16409.306</v>
      </c>
      <c r="L62" s="163">
        <v>10068.64784</v>
      </c>
      <c r="M62" s="163">
        <f t="shared" si="18"/>
        <v>-6340.6581600000009</v>
      </c>
      <c r="N62" s="162">
        <f t="shared" si="19"/>
        <v>0.61359376441636226</v>
      </c>
      <c r="O62" s="163">
        <f t="shared" si="23"/>
        <v>16409.306</v>
      </c>
      <c r="P62" s="163">
        <f t="shared" si="24"/>
        <v>10068.64784</v>
      </c>
      <c r="Q62" s="163">
        <f t="shared" si="22"/>
        <v>-6340.6581600000009</v>
      </c>
      <c r="R62" s="162">
        <f t="shared" si="20"/>
        <v>0.61359376441636226</v>
      </c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</row>
    <row r="63" spans="1:33" ht="86.25" customHeight="1" x14ac:dyDescent="0.4">
      <c r="A63" s="96" t="s">
        <v>100</v>
      </c>
      <c r="B63" s="118" t="s">
        <v>101</v>
      </c>
      <c r="C63" s="101"/>
      <c r="D63" s="163">
        <v>73102</v>
      </c>
      <c r="E63" s="163">
        <v>73102</v>
      </c>
      <c r="F63" s="163">
        <v>73102</v>
      </c>
      <c r="G63" s="163">
        <f t="shared" si="14"/>
        <v>0</v>
      </c>
      <c r="H63" s="162">
        <f t="shared" si="15"/>
        <v>1</v>
      </c>
      <c r="I63" s="163">
        <f t="shared" si="21"/>
        <v>0</v>
      </c>
      <c r="J63" s="162">
        <f t="shared" si="17"/>
        <v>1</v>
      </c>
      <c r="K63" s="163"/>
      <c r="L63" s="163"/>
      <c r="M63" s="163">
        <f t="shared" si="18"/>
        <v>0</v>
      </c>
      <c r="N63" s="185" t="str">
        <f t="shared" si="19"/>
        <v/>
      </c>
      <c r="O63" s="163">
        <f t="shared" si="23"/>
        <v>73102</v>
      </c>
      <c r="P63" s="163">
        <f t="shared" si="24"/>
        <v>73102</v>
      </c>
      <c r="Q63" s="163">
        <f t="shared" si="22"/>
        <v>0</v>
      </c>
      <c r="R63" s="162">
        <f t="shared" si="20"/>
        <v>1</v>
      </c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</row>
    <row r="64" spans="1:33" ht="121.5" customHeight="1" x14ac:dyDescent="0.4">
      <c r="A64" s="96" t="s">
        <v>102</v>
      </c>
      <c r="B64" s="120" t="s">
        <v>103</v>
      </c>
      <c r="C64" s="93"/>
      <c r="D64" s="163">
        <v>27257.866999999998</v>
      </c>
      <c r="E64" s="163">
        <v>16354.722</v>
      </c>
      <c r="F64" s="163">
        <v>16354.722</v>
      </c>
      <c r="G64" s="163">
        <f t="shared" si="14"/>
        <v>0</v>
      </c>
      <c r="H64" s="162">
        <f t="shared" si="15"/>
        <v>1</v>
      </c>
      <c r="I64" s="163">
        <f t="shared" si="21"/>
        <v>-10903.144999999999</v>
      </c>
      <c r="J64" s="162">
        <f t="shared" si="17"/>
        <v>0.60000006603598144</v>
      </c>
      <c r="K64" s="163"/>
      <c r="L64" s="163"/>
      <c r="M64" s="163">
        <f t="shared" si="18"/>
        <v>0</v>
      </c>
      <c r="N64" s="185" t="str">
        <f t="shared" si="19"/>
        <v/>
      </c>
      <c r="O64" s="163">
        <f t="shared" si="23"/>
        <v>27257.866999999998</v>
      </c>
      <c r="P64" s="163">
        <f t="shared" si="24"/>
        <v>16354.722</v>
      </c>
      <c r="Q64" s="163">
        <f t="shared" si="22"/>
        <v>-10903.144999999999</v>
      </c>
      <c r="R64" s="162">
        <f t="shared" si="20"/>
        <v>0.60000006603598144</v>
      </c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</row>
    <row r="65" spans="1:33" ht="121.5" customHeight="1" x14ac:dyDescent="0.4">
      <c r="A65" s="96" t="s">
        <v>104</v>
      </c>
      <c r="B65" s="120" t="s">
        <v>105</v>
      </c>
      <c r="C65" s="93"/>
      <c r="D65" s="163">
        <v>83197.434999999998</v>
      </c>
      <c r="E65" s="163">
        <v>83197.434999999998</v>
      </c>
      <c r="F65" s="163">
        <v>83197.434999999998</v>
      </c>
      <c r="G65" s="163">
        <f t="shared" si="14"/>
        <v>0</v>
      </c>
      <c r="H65" s="162">
        <f t="shared" si="15"/>
        <v>1</v>
      </c>
      <c r="I65" s="163">
        <f t="shared" si="21"/>
        <v>0</v>
      </c>
      <c r="J65" s="162">
        <f t="shared" si="17"/>
        <v>1</v>
      </c>
      <c r="K65" s="163"/>
      <c r="L65" s="163"/>
      <c r="M65" s="163">
        <f t="shared" si="18"/>
        <v>0</v>
      </c>
      <c r="N65" s="185" t="str">
        <f t="shared" si="19"/>
        <v/>
      </c>
      <c r="O65" s="163">
        <f t="shared" si="23"/>
        <v>83197.434999999998</v>
      </c>
      <c r="P65" s="163">
        <f t="shared" si="24"/>
        <v>83197.434999999998</v>
      </c>
      <c r="Q65" s="163">
        <f t="shared" si="22"/>
        <v>0</v>
      </c>
      <c r="R65" s="162">
        <f t="shared" si="20"/>
        <v>1</v>
      </c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</row>
    <row r="66" spans="1:33" s="112" customFormat="1" ht="67.5" customHeight="1" x14ac:dyDescent="0.4">
      <c r="A66" s="96" t="s">
        <v>106</v>
      </c>
      <c r="B66" s="120" t="s">
        <v>107</v>
      </c>
      <c r="C66" s="93"/>
      <c r="D66" s="163">
        <v>24574.799999999999</v>
      </c>
      <c r="E66" s="163">
        <v>16412</v>
      </c>
      <c r="F66" s="163">
        <v>16412</v>
      </c>
      <c r="G66" s="163">
        <f t="shared" si="14"/>
        <v>0</v>
      </c>
      <c r="H66" s="162">
        <f t="shared" ref="H66:H87" si="25">IFERROR(F66/E66,"")</f>
        <v>1</v>
      </c>
      <c r="I66" s="163">
        <f t="shared" si="21"/>
        <v>-8162.7999999999993</v>
      </c>
      <c r="J66" s="162">
        <f t="shared" si="17"/>
        <v>0.66783859888991981</v>
      </c>
      <c r="K66" s="163"/>
      <c r="L66" s="163"/>
      <c r="M66" s="163">
        <f t="shared" si="18"/>
        <v>0</v>
      </c>
      <c r="N66" s="185" t="str">
        <f t="shared" si="19"/>
        <v/>
      </c>
      <c r="O66" s="163">
        <f t="shared" si="23"/>
        <v>24574.799999999999</v>
      </c>
      <c r="P66" s="163">
        <f t="shared" si="24"/>
        <v>16412</v>
      </c>
      <c r="Q66" s="163">
        <f t="shared" si="22"/>
        <v>-8162.7999999999993</v>
      </c>
      <c r="R66" s="162">
        <f t="shared" si="20"/>
        <v>0.66783859888991981</v>
      </c>
    </row>
    <row r="67" spans="1:33" s="112" customFormat="1" ht="117.75" customHeight="1" x14ac:dyDescent="0.4">
      <c r="A67" s="96" t="s">
        <v>108</v>
      </c>
      <c r="B67" s="120" t="s">
        <v>109</v>
      </c>
      <c r="C67" s="93"/>
      <c r="D67" s="163">
        <v>4020.5</v>
      </c>
      <c r="E67" s="163">
        <v>4020.5</v>
      </c>
      <c r="F67" s="163">
        <v>4020.5</v>
      </c>
      <c r="G67" s="163">
        <f t="shared" si="14"/>
        <v>0</v>
      </c>
      <c r="H67" s="162">
        <f t="shared" si="25"/>
        <v>1</v>
      </c>
      <c r="I67" s="163">
        <f t="shared" si="21"/>
        <v>0</v>
      </c>
      <c r="J67" s="162">
        <f t="shared" si="17"/>
        <v>1</v>
      </c>
      <c r="K67" s="163"/>
      <c r="L67" s="163"/>
      <c r="M67" s="163">
        <f t="shared" si="18"/>
        <v>0</v>
      </c>
      <c r="N67" s="185" t="str">
        <f t="shared" si="19"/>
        <v/>
      </c>
      <c r="O67" s="163">
        <f t="shared" si="23"/>
        <v>4020.5</v>
      </c>
      <c r="P67" s="163">
        <f t="shared" si="24"/>
        <v>4020.5</v>
      </c>
      <c r="Q67" s="163">
        <f t="shared" si="22"/>
        <v>0</v>
      </c>
      <c r="R67" s="162">
        <f t="shared" si="20"/>
        <v>1</v>
      </c>
    </row>
    <row r="68" spans="1:33" s="112" customFormat="1" ht="154.5" customHeight="1" x14ac:dyDescent="0.4">
      <c r="A68" s="96" t="s">
        <v>110</v>
      </c>
      <c r="B68" s="120" t="s">
        <v>111</v>
      </c>
      <c r="C68" s="119"/>
      <c r="D68" s="163">
        <v>35350</v>
      </c>
      <c r="E68" s="163">
        <v>35350</v>
      </c>
      <c r="F68" s="163">
        <v>35350</v>
      </c>
      <c r="G68" s="163">
        <f t="shared" si="14"/>
        <v>0</v>
      </c>
      <c r="H68" s="162">
        <f t="shared" si="25"/>
        <v>1</v>
      </c>
      <c r="I68" s="163">
        <f t="shared" si="21"/>
        <v>0</v>
      </c>
      <c r="J68" s="162">
        <f t="shared" si="17"/>
        <v>1</v>
      </c>
      <c r="K68" s="163"/>
      <c r="L68" s="163"/>
      <c r="M68" s="163">
        <f t="shared" si="18"/>
        <v>0</v>
      </c>
      <c r="N68" s="185" t="str">
        <f t="shared" si="19"/>
        <v/>
      </c>
      <c r="O68" s="163">
        <f t="shared" si="23"/>
        <v>35350</v>
      </c>
      <c r="P68" s="163">
        <f t="shared" si="24"/>
        <v>35350</v>
      </c>
      <c r="Q68" s="163">
        <f t="shared" si="22"/>
        <v>0</v>
      </c>
      <c r="R68" s="162">
        <f t="shared" si="20"/>
        <v>1</v>
      </c>
    </row>
    <row r="69" spans="1:33" s="112" customFormat="1" ht="154.5" customHeight="1" x14ac:dyDescent="0.4">
      <c r="A69" s="96">
        <v>41033800</v>
      </c>
      <c r="B69" s="120" t="s">
        <v>112</v>
      </c>
      <c r="C69" s="119"/>
      <c r="D69" s="163">
        <v>0</v>
      </c>
      <c r="E69" s="163">
        <v>0</v>
      </c>
      <c r="F69" s="163">
        <v>1952</v>
      </c>
      <c r="G69" s="163">
        <f t="shared" si="14"/>
        <v>1952</v>
      </c>
      <c r="H69" s="162" t="str">
        <f t="shared" si="25"/>
        <v/>
      </c>
      <c r="I69" s="163">
        <f t="shared" si="21"/>
        <v>1952</v>
      </c>
      <c r="J69" s="162" t="str">
        <f t="shared" si="17"/>
        <v/>
      </c>
      <c r="K69" s="163"/>
      <c r="L69" s="163"/>
      <c r="M69" s="163"/>
      <c r="N69" s="185"/>
      <c r="O69" s="163">
        <f t="shared" si="23"/>
        <v>0</v>
      </c>
      <c r="P69" s="163">
        <f t="shared" si="24"/>
        <v>1952</v>
      </c>
      <c r="Q69" s="163">
        <f t="shared" si="22"/>
        <v>1952</v>
      </c>
      <c r="R69" s="162" t="str">
        <f t="shared" si="20"/>
        <v/>
      </c>
    </row>
    <row r="70" spans="1:33" s="112" customFormat="1" ht="56.25" customHeight="1" x14ac:dyDescent="0.4">
      <c r="A70" s="96" t="s">
        <v>113</v>
      </c>
      <c r="B70" s="120" t="s">
        <v>114</v>
      </c>
      <c r="C70" s="93"/>
      <c r="D70" s="163">
        <v>2753253.4</v>
      </c>
      <c r="E70" s="163">
        <v>2753253.4</v>
      </c>
      <c r="F70" s="163">
        <v>2753253.4</v>
      </c>
      <c r="G70" s="163">
        <f t="shared" si="14"/>
        <v>0</v>
      </c>
      <c r="H70" s="162">
        <f t="shared" si="25"/>
        <v>1</v>
      </c>
      <c r="I70" s="163">
        <f t="shared" si="21"/>
        <v>0</v>
      </c>
      <c r="J70" s="162">
        <f t="shared" si="17"/>
        <v>1</v>
      </c>
      <c r="K70" s="163">
        <v>68479.917000000001</v>
      </c>
      <c r="L70" s="163">
        <v>68479.917000000001</v>
      </c>
      <c r="M70" s="163">
        <f>L70-K70</f>
        <v>0</v>
      </c>
      <c r="N70" s="162">
        <f>IFERROR(L70/K70,"")</f>
        <v>1</v>
      </c>
      <c r="O70" s="163">
        <f t="shared" si="23"/>
        <v>2821733.3169999998</v>
      </c>
      <c r="P70" s="163">
        <f t="shared" si="24"/>
        <v>2821733.3169999998</v>
      </c>
      <c r="Q70" s="163">
        <f t="shared" si="22"/>
        <v>0</v>
      </c>
      <c r="R70" s="162">
        <f t="shared" si="20"/>
        <v>1</v>
      </c>
    </row>
    <row r="71" spans="1:33" s="112" customFormat="1" ht="97.5" customHeight="1" x14ac:dyDescent="0.4">
      <c r="A71" s="96" t="s">
        <v>115</v>
      </c>
      <c r="B71" s="120" t="s">
        <v>116</v>
      </c>
      <c r="C71" s="93"/>
      <c r="D71" s="163">
        <v>0</v>
      </c>
      <c r="E71" s="163">
        <v>0</v>
      </c>
      <c r="F71" s="163">
        <v>265867.92800000001</v>
      </c>
      <c r="G71" s="163">
        <f t="shared" si="14"/>
        <v>265867.92800000001</v>
      </c>
      <c r="H71" s="162" t="str">
        <f t="shared" si="25"/>
        <v/>
      </c>
      <c r="I71" s="163">
        <f t="shared" si="21"/>
        <v>265867.92800000001</v>
      </c>
      <c r="J71" s="162" t="str">
        <f t="shared" si="17"/>
        <v/>
      </c>
      <c r="K71" s="163"/>
      <c r="L71" s="163"/>
      <c r="M71" s="163"/>
      <c r="N71" s="162"/>
      <c r="O71" s="163">
        <f t="shared" si="23"/>
        <v>0</v>
      </c>
      <c r="P71" s="163">
        <f t="shared" si="24"/>
        <v>265867.92800000001</v>
      </c>
      <c r="Q71" s="163">
        <f t="shared" si="22"/>
        <v>265867.92800000001</v>
      </c>
      <c r="R71" s="162" t="str">
        <f t="shared" si="20"/>
        <v/>
      </c>
    </row>
    <row r="72" spans="1:33" s="112" customFormat="1" ht="82.5" customHeight="1" x14ac:dyDescent="0.4">
      <c r="A72" s="96" t="s">
        <v>117</v>
      </c>
      <c r="B72" s="120" t="s">
        <v>118</v>
      </c>
      <c r="C72" s="93"/>
      <c r="D72" s="163">
        <v>10263.200000000001</v>
      </c>
      <c r="E72" s="163">
        <v>10263.200000000001</v>
      </c>
      <c r="F72" s="163">
        <v>10263.200000000001</v>
      </c>
      <c r="G72" s="163">
        <f t="shared" si="14"/>
        <v>0</v>
      </c>
      <c r="H72" s="162">
        <f t="shared" si="25"/>
        <v>1</v>
      </c>
      <c r="I72" s="163">
        <f t="shared" si="21"/>
        <v>0</v>
      </c>
      <c r="J72" s="162">
        <f t="shared" si="17"/>
        <v>1</v>
      </c>
      <c r="K72" s="163"/>
      <c r="L72" s="163"/>
      <c r="M72" s="163">
        <f>L72-K72</f>
        <v>0</v>
      </c>
      <c r="N72" s="185" t="str">
        <f>IFERROR(L72/K72,"")</f>
        <v/>
      </c>
      <c r="O72" s="163">
        <f t="shared" si="23"/>
        <v>10263.200000000001</v>
      </c>
      <c r="P72" s="163">
        <f t="shared" si="24"/>
        <v>10263.200000000001</v>
      </c>
      <c r="Q72" s="163">
        <f t="shared" si="22"/>
        <v>0</v>
      </c>
      <c r="R72" s="162">
        <f t="shared" si="20"/>
        <v>1</v>
      </c>
    </row>
    <row r="73" spans="1:33" s="112" customFormat="1" ht="117" customHeight="1" x14ac:dyDescent="0.4">
      <c r="A73" s="96" t="s">
        <v>119</v>
      </c>
      <c r="B73" s="120" t="s">
        <v>120</v>
      </c>
      <c r="C73" s="93"/>
      <c r="D73" s="163">
        <v>43357.752</v>
      </c>
      <c r="E73" s="163">
        <v>28507.752</v>
      </c>
      <c r="F73" s="163">
        <v>28507.752</v>
      </c>
      <c r="G73" s="163">
        <f t="shared" si="14"/>
        <v>0</v>
      </c>
      <c r="H73" s="162">
        <f t="shared" si="25"/>
        <v>1</v>
      </c>
      <c r="I73" s="163">
        <f t="shared" si="21"/>
        <v>-14850</v>
      </c>
      <c r="J73" s="162">
        <f t="shared" si="17"/>
        <v>0.65750069330162686</v>
      </c>
      <c r="K73" s="163"/>
      <c r="L73" s="163"/>
      <c r="M73" s="163">
        <f>L73-K73</f>
        <v>0</v>
      </c>
      <c r="N73" s="185" t="str">
        <f>IFERROR(L73/K73,"")</f>
        <v/>
      </c>
      <c r="O73" s="163">
        <f t="shared" si="23"/>
        <v>43357.752</v>
      </c>
      <c r="P73" s="163">
        <f t="shared" si="24"/>
        <v>28507.752</v>
      </c>
      <c r="Q73" s="163">
        <f t="shared" si="22"/>
        <v>-14850</v>
      </c>
      <c r="R73" s="162">
        <f t="shared" si="20"/>
        <v>0.65750069330162686</v>
      </c>
    </row>
    <row r="74" spans="1:33" s="112" customFormat="1" ht="106.5" customHeight="1" x14ac:dyDescent="0.4">
      <c r="A74" s="96" t="s">
        <v>121</v>
      </c>
      <c r="B74" s="120" t="s">
        <v>122</v>
      </c>
      <c r="C74" s="93"/>
      <c r="D74" s="163">
        <v>111180.2</v>
      </c>
      <c r="E74" s="163">
        <v>111180.2</v>
      </c>
      <c r="F74" s="163">
        <v>121020.3</v>
      </c>
      <c r="G74" s="163">
        <f t="shared" si="14"/>
        <v>9840.1000000000058</v>
      </c>
      <c r="H74" s="162">
        <f t="shared" si="25"/>
        <v>1.0885058670518672</v>
      </c>
      <c r="I74" s="163">
        <f t="shared" si="21"/>
        <v>9840.1000000000058</v>
      </c>
      <c r="J74" s="162">
        <f t="shared" si="17"/>
        <v>1.0885058670518672</v>
      </c>
      <c r="K74" s="163"/>
      <c r="L74" s="163"/>
      <c r="M74" s="163">
        <f>L74-K74</f>
        <v>0</v>
      </c>
      <c r="N74" s="185" t="str">
        <f>IFERROR(L74/K74,"")</f>
        <v/>
      </c>
      <c r="O74" s="163">
        <f t="shared" si="23"/>
        <v>111180.2</v>
      </c>
      <c r="P74" s="163">
        <f t="shared" si="24"/>
        <v>121020.3</v>
      </c>
      <c r="Q74" s="163">
        <f t="shared" si="22"/>
        <v>9840.1000000000058</v>
      </c>
      <c r="R74" s="162">
        <f t="shared" ref="R74:R80" si="26">IFERROR(P74/O74,"")</f>
        <v>1.0885058670518672</v>
      </c>
    </row>
    <row r="75" spans="1:33" s="112" customFormat="1" ht="409.5" customHeight="1" x14ac:dyDescent="0.4">
      <c r="A75" s="96" t="s">
        <v>123</v>
      </c>
      <c r="B75" s="120" t="s">
        <v>124</v>
      </c>
      <c r="C75" s="120"/>
      <c r="D75" s="163">
        <v>88986.959000000003</v>
      </c>
      <c r="E75" s="163">
        <v>88986.959000000003</v>
      </c>
      <c r="F75" s="163">
        <v>88986.959000000003</v>
      </c>
      <c r="G75" s="163">
        <f t="shared" si="14"/>
        <v>0</v>
      </c>
      <c r="H75" s="162">
        <f t="shared" si="25"/>
        <v>1</v>
      </c>
      <c r="I75" s="163">
        <f t="shared" si="21"/>
        <v>0</v>
      </c>
      <c r="J75" s="162">
        <f t="shared" si="17"/>
        <v>1</v>
      </c>
      <c r="K75" s="163"/>
      <c r="L75" s="163"/>
      <c r="M75" s="163"/>
      <c r="N75" s="185"/>
      <c r="O75" s="163">
        <f t="shared" si="23"/>
        <v>88986.959000000003</v>
      </c>
      <c r="P75" s="163">
        <f t="shared" si="24"/>
        <v>88986.959000000003</v>
      </c>
      <c r="Q75" s="163">
        <f t="shared" si="22"/>
        <v>0</v>
      </c>
      <c r="R75" s="162">
        <f t="shared" si="26"/>
        <v>1</v>
      </c>
    </row>
    <row r="76" spans="1:33" s="112" customFormat="1" ht="66" customHeight="1" x14ac:dyDescent="0.4">
      <c r="A76" s="96" t="s">
        <v>125</v>
      </c>
      <c r="B76" s="120" t="s">
        <v>126</v>
      </c>
      <c r="C76" s="93"/>
      <c r="D76" s="163">
        <v>292618.3</v>
      </c>
      <c r="E76" s="163">
        <v>292618.3</v>
      </c>
      <c r="F76" s="163">
        <v>292618.3</v>
      </c>
      <c r="G76" s="163">
        <f t="shared" si="14"/>
        <v>0</v>
      </c>
      <c r="H76" s="162">
        <f t="shared" si="25"/>
        <v>1</v>
      </c>
      <c r="I76" s="163">
        <f t="shared" si="21"/>
        <v>0</v>
      </c>
      <c r="J76" s="162">
        <f t="shared" si="17"/>
        <v>1</v>
      </c>
      <c r="K76" s="163"/>
      <c r="L76" s="163"/>
      <c r="M76" s="163">
        <f>L76-K76</f>
        <v>0</v>
      </c>
      <c r="N76" s="185" t="str">
        <f>IFERROR(L76/K76,"")</f>
        <v/>
      </c>
      <c r="O76" s="163">
        <f t="shared" si="23"/>
        <v>292618.3</v>
      </c>
      <c r="P76" s="163">
        <f t="shared" si="24"/>
        <v>292618.3</v>
      </c>
      <c r="Q76" s="163">
        <f t="shared" si="22"/>
        <v>0</v>
      </c>
      <c r="R76" s="162">
        <f t="shared" si="26"/>
        <v>1</v>
      </c>
    </row>
    <row r="77" spans="1:33" s="112" customFormat="1" ht="66" customHeight="1" x14ac:dyDescent="0.4">
      <c r="A77" s="96" t="s">
        <v>127</v>
      </c>
      <c r="B77" s="120" t="s">
        <v>128</v>
      </c>
      <c r="C77" s="93"/>
      <c r="D77" s="163">
        <v>251246</v>
      </c>
      <c r="E77" s="163">
        <v>206583</v>
      </c>
      <c r="F77" s="163">
        <v>206583</v>
      </c>
      <c r="G77" s="163">
        <f t="shared" si="14"/>
        <v>0</v>
      </c>
      <c r="H77" s="162">
        <f t="shared" si="25"/>
        <v>1</v>
      </c>
      <c r="I77" s="163">
        <f t="shared" si="21"/>
        <v>-44663</v>
      </c>
      <c r="J77" s="162">
        <f t="shared" si="17"/>
        <v>0.82223398581469953</v>
      </c>
      <c r="K77" s="163"/>
      <c r="L77" s="163"/>
      <c r="M77" s="163"/>
      <c r="N77" s="185"/>
      <c r="O77" s="163">
        <f t="shared" si="23"/>
        <v>251246</v>
      </c>
      <c r="P77" s="163">
        <f t="shared" si="24"/>
        <v>206583</v>
      </c>
      <c r="Q77" s="163">
        <f t="shared" si="22"/>
        <v>-44663</v>
      </c>
      <c r="R77" s="162">
        <f t="shared" si="26"/>
        <v>0.82223398581469953</v>
      </c>
    </row>
    <row r="78" spans="1:33" s="112" customFormat="1" ht="73.5" customHeight="1" x14ac:dyDescent="0.4">
      <c r="A78" s="96">
        <v>41037800</v>
      </c>
      <c r="B78" s="120" t="s">
        <v>129</v>
      </c>
      <c r="C78" s="93"/>
      <c r="D78" s="163">
        <v>75122.322</v>
      </c>
      <c r="E78" s="163">
        <v>75122.322</v>
      </c>
      <c r="F78" s="163">
        <v>75122.322</v>
      </c>
      <c r="G78" s="163">
        <f t="shared" si="14"/>
        <v>0</v>
      </c>
      <c r="H78" s="162">
        <f t="shared" si="25"/>
        <v>1</v>
      </c>
      <c r="I78" s="163">
        <f t="shared" si="21"/>
        <v>0</v>
      </c>
      <c r="J78" s="162">
        <f t="shared" si="17"/>
        <v>1</v>
      </c>
      <c r="K78" s="163"/>
      <c r="L78" s="163"/>
      <c r="M78" s="163">
        <f>L78-K78</f>
        <v>0</v>
      </c>
      <c r="N78" s="162" t="str">
        <f>IFERROR(L78/K78,"")</f>
        <v/>
      </c>
      <c r="O78" s="163">
        <f t="shared" si="23"/>
        <v>75122.322</v>
      </c>
      <c r="P78" s="163">
        <f t="shared" si="24"/>
        <v>75122.322</v>
      </c>
      <c r="Q78" s="163">
        <f t="shared" si="22"/>
        <v>0</v>
      </c>
      <c r="R78" s="162">
        <f t="shared" si="26"/>
        <v>1</v>
      </c>
    </row>
    <row r="79" spans="1:33" s="112" customFormat="1" ht="73.5" customHeight="1" x14ac:dyDescent="0.4">
      <c r="A79" s="96">
        <v>41038800</v>
      </c>
      <c r="B79" s="143" t="s">
        <v>130</v>
      </c>
      <c r="C79" s="144"/>
      <c r="D79" s="163">
        <v>0</v>
      </c>
      <c r="E79" s="163">
        <v>0</v>
      </c>
      <c r="F79" s="163">
        <v>0</v>
      </c>
      <c r="G79" s="163">
        <f t="shared" si="14"/>
        <v>0</v>
      </c>
      <c r="H79" s="162" t="str">
        <f t="shared" si="25"/>
        <v/>
      </c>
      <c r="I79" s="163">
        <f t="shared" si="21"/>
        <v>0</v>
      </c>
      <c r="J79" s="162" t="str">
        <f t="shared" si="17"/>
        <v/>
      </c>
      <c r="K79" s="163">
        <v>7610</v>
      </c>
      <c r="L79" s="163">
        <v>3027.82654</v>
      </c>
      <c r="M79" s="163">
        <f>L79-K79</f>
        <v>-4582.17346</v>
      </c>
      <c r="N79" s="162">
        <f>IFERROR(L79/K79,"")</f>
        <v>0.39787470959264126</v>
      </c>
      <c r="O79" s="163">
        <f t="shared" si="23"/>
        <v>7610</v>
      </c>
      <c r="P79" s="163">
        <f t="shared" si="24"/>
        <v>3027.82654</v>
      </c>
      <c r="Q79" s="163">
        <f t="shared" si="22"/>
        <v>-4582.17346</v>
      </c>
      <c r="R79" s="162">
        <f t="shared" si="26"/>
        <v>0.39787470959264126</v>
      </c>
    </row>
    <row r="80" spans="1:33" ht="20.399999999999999" customHeight="1" x14ac:dyDescent="0.35">
      <c r="A80" s="58">
        <v>900102</v>
      </c>
      <c r="B80" s="188" t="s">
        <v>131</v>
      </c>
      <c r="C80" s="188"/>
      <c r="D80" s="182">
        <f>D52+D53</f>
        <v>15539552.15515</v>
      </c>
      <c r="E80" s="182">
        <f>E52+E53</f>
        <v>11518809.404859999</v>
      </c>
      <c r="F80" s="182">
        <f>F53+F52</f>
        <v>12051296.867729999</v>
      </c>
      <c r="G80" s="182">
        <f t="shared" si="14"/>
        <v>532487.46286999993</v>
      </c>
      <c r="H80" s="183">
        <f t="shared" si="25"/>
        <v>1.0462276476807866</v>
      </c>
      <c r="I80" s="182">
        <f t="shared" si="21"/>
        <v>-3488255.2874200009</v>
      </c>
      <c r="J80" s="183">
        <f t="shared" si="17"/>
        <v>0.77552407864830586</v>
      </c>
      <c r="K80" s="182">
        <f>K53+K52</f>
        <v>1463133.70104</v>
      </c>
      <c r="L80" s="182">
        <f>L53+L52</f>
        <v>940494.46589999995</v>
      </c>
      <c r="M80" s="182">
        <f>L80-K80</f>
        <v>-522639.23514</v>
      </c>
      <c r="N80" s="183">
        <f>IFERROR(L80/K80,"")</f>
        <v>0.64279461626199541</v>
      </c>
      <c r="O80" s="182">
        <f>O53+O52</f>
        <v>17002685.85619</v>
      </c>
      <c r="P80" s="182">
        <f>P53+P52</f>
        <v>12991791.333629999</v>
      </c>
      <c r="Q80" s="182">
        <f t="shared" si="22"/>
        <v>-4010894.5225600004</v>
      </c>
      <c r="R80" s="183">
        <f t="shared" si="26"/>
        <v>0.76410229792607776</v>
      </c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</row>
    <row r="81" spans="1:33" ht="31.2" hidden="1" customHeight="1" x14ac:dyDescent="0.35">
      <c r="A81" s="9" t="s">
        <v>132</v>
      </c>
      <c r="B81" s="11" t="s">
        <v>133</v>
      </c>
      <c r="C81" s="189"/>
      <c r="D81" s="190"/>
      <c r="E81" s="190"/>
      <c r="F81" s="190"/>
      <c r="G81" s="191"/>
      <c r="H81" s="183" t="str">
        <f t="shared" si="25"/>
        <v/>
      </c>
      <c r="I81" s="191">
        <f t="shared" si="21"/>
        <v>0</v>
      </c>
      <c r="J81" s="191" t="e">
        <f t="shared" ref="J81:J87" si="27">F81/D81*100</f>
        <v>#DIV/0!</v>
      </c>
      <c r="K81" s="192">
        <v>0</v>
      </c>
      <c r="L81" s="192">
        <v>0</v>
      </c>
      <c r="M81" s="193"/>
      <c r="N81" s="193"/>
      <c r="O81" s="194">
        <f t="shared" ref="O81:O87" si="28">D81+K81</f>
        <v>0</v>
      </c>
      <c r="P81" s="194">
        <f t="shared" ref="P81:P87" si="29">L81+F81</f>
        <v>0</v>
      </c>
      <c r="Q81" s="194">
        <f t="shared" si="22"/>
        <v>0</v>
      </c>
      <c r="R81" s="194" t="e">
        <f t="shared" ref="R81:R87" si="30">P81/O81*100</f>
        <v>#DIV/0!</v>
      </c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</row>
    <row r="82" spans="1:33" ht="31.2" hidden="1" customHeight="1" x14ac:dyDescent="0.35">
      <c r="A82" s="9" t="s">
        <v>134</v>
      </c>
      <c r="B82" s="11" t="s">
        <v>135</v>
      </c>
      <c r="C82" s="189"/>
      <c r="D82" s="190"/>
      <c r="E82" s="190"/>
      <c r="F82" s="190"/>
      <c r="G82" s="191"/>
      <c r="H82" s="183" t="str">
        <f t="shared" si="25"/>
        <v/>
      </c>
      <c r="I82" s="191">
        <f t="shared" si="21"/>
        <v>0</v>
      </c>
      <c r="J82" s="191" t="e">
        <f t="shared" si="27"/>
        <v>#DIV/0!</v>
      </c>
      <c r="K82" s="192">
        <v>0</v>
      </c>
      <c r="L82" s="192">
        <v>0</v>
      </c>
      <c r="M82" s="193"/>
      <c r="N82" s="193"/>
      <c r="O82" s="194">
        <f t="shared" si="28"/>
        <v>0</v>
      </c>
      <c r="P82" s="194">
        <f t="shared" si="29"/>
        <v>0</v>
      </c>
      <c r="Q82" s="194">
        <f t="shared" si="22"/>
        <v>0</v>
      </c>
      <c r="R82" s="194" t="e">
        <f t="shared" si="30"/>
        <v>#DIV/0!</v>
      </c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</row>
    <row r="83" spans="1:33" ht="31.2" hidden="1" customHeight="1" x14ac:dyDescent="0.35">
      <c r="A83" s="9" t="s">
        <v>136</v>
      </c>
      <c r="B83" s="11" t="s">
        <v>137</v>
      </c>
      <c r="C83" s="189"/>
      <c r="D83" s="190"/>
      <c r="E83" s="190"/>
      <c r="F83" s="190"/>
      <c r="G83" s="191"/>
      <c r="H83" s="183" t="str">
        <f t="shared" si="25"/>
        <v/>
      </c>
      <c r="I83" s="191">
        <f t="shared" si="21"/>
        <v>0</v>
      </c>
      <c r="J83" s="191" t="e">
        <f t="shared" si="27"/>
        <v>#DIV/0!</v>
      </c>
      <c r="K83" s="195"/>
      <c r="L83" s="195">
        <v>0</v>
      </c>
      <c r="M83" s="191">
        <f>L83-K83</f>
        <v>0</v>
      </c>
      <c r="N83" s="193" t="e">
        <f>L83/K83*100</f>
        <v>#DIV/0!</v>
      </c>
      <c r="O83" s="194">
        <f t="shared" si="28"/>
        <v>0</v>
      </c>
      <c r="P83" s="194">
        <f t="shared" si="29"/>
        <v>0</v>
      </c>
      <c r="Q83" s="194">
        <f t="shared" si="22"/>
        <v>0</v>
      </c>
      <c r="R83" s="194" t="e">
        <f t="shared" si="30"/>
        <v>#DIV/0!</v>
      </c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</row>
    <row r="84" spans="1:33" ht="20.399999999999999" hidden="1" customHeight="1" x14ac:dyDescent="0.35">
      <c r="A84" s="9" t="s">
        <v>138</v>
      </c>
      <c r="B84" s="11" t="s">
        <v>139</v>
      </c>
      <c r="C84" s="189"/>
      <c r="D84" s="190"/>
      <c r="E84" s="190"/>
      <c r="F84" s="190"/>
      <c r="G84" s="191"/>
      <c r="H84" s="183" t="str">
        <f t="shared" si="25"/>
        <v/>
      </c>
      <c r="I84" s="191">
        <f t="shared" si="21"/>
        <v>0</v>
      </c>
      <c r="J84" s="191" t="e">
        <f t="shared" si="27"/>
        <v>#DIV/0!</v>
      </c>
      <c r="K84" s="195">
        <v>14155.1</v>
      </c>
      <c r="L84" s="195">
        <v>14356.1</v>
      </c>
      <c r="M84" s="191">
        <f>L84-K84</f>
        <v>201</v>
      </c>
      <c r="N84" s="191">
        <f>L84/K84*100</f>
        <v>101.41998290368844</v>
      </c>
      <c r="O84" s="194">
        <f t="shared" si="28"/>
        <v>14155.1</v>
      </c>
      <c r="P84" s="194">
        <f t="shared" si="29"/>
        <v>14356.1</v>
      </c>
      <c r="Q84" s="194">
        <f t="shared" si="22"/>
        <v>201</v>
      </c>
      <c r="R84" s="194">
        <f t="shared" si="30"/>
        <v>101.41998290368844</v>
      </c>
      <c r="S84" s="104"/>
      <c r="T84" s="104"/>
      <c r="U84" s="104"/>
      <c r="V84" s="104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</row>
    <row r="85" spans="1:33" ht="31.2" hidden="1" customHeight="1" x14ac:dyDescent="0.35">
      <c r="A85" s="3">
        <v>43000000</v>
      </c>
      <c r="B85" s="5" t="s">
        <v>140</v>
      </c>
      <c r="C85" s="196">
        <f>C86</f>
        <v>0</v>
      </c>
      <c r="D85" s="197"/>
      <c r="E85" s="197"/>
      <c r="F85" s="197">
        <f>F86</f>
        <v>0</v>
      </c>
      <c r="G85" s="198"/>
      <c r="H85" s="183" t="str">
        <f t="shared" si="25"/>
        <v/>
      </c>
      <c r="I85" s="198">
        <f t="shared" si="21"/>
        <v>0</v>
      </c>
      <c r="J85" s="198" t="e">
        <f t="shared" si="27"/>
        <v>#DIV/0!</v>
      </c>
      <c r="K85" s="199">
        <f>K86</f>
        <v>0</v>
      </c>
      <c r="L85" s="199">
        <f>L86</f>
        <v>0</v>
      </c>
      <c r="M85" s="198">
        <f>L85-K85</f>
        <v>0</v>
      </c>
      <c r="N85" s="198" t="e">
        <f>L85/K85*100</f>
        <v>#DIV/0!</v>
      </c>
      <c r="O85" s="200">
        <f t="shared" si="28"/>
        <v>0</v>
      </c>
      <c r="P85" s="200">
        <f t="shared" si="29"/>
        <v>0</v>
      </c>
      <c r="Q85" s="200">
        <f t="shared" ref="Q85:Q116" si="31">P85-O85</f>
        <v>0</v>
      </c>
      <c r="R85" s="200" t="e">
        <f t="shared" si="30"/>
        <v>#DIV/0!</v>
      </c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4"/>
      <c r="AD85" s="104"/>
      <c r="AE85" s="104"/>
      <c r="AF85" s="104"/>
      <c r="AG85" s="104"/>
    </row>
    <row r="86" spans="1:33" ht="20.399999999999999" hidden="1" customHeight="1" x14ac:dyDescent="0.35">
      <c r="A86" s="9">
        <v>43010000</v>
      </c>
      <c r="B86" s="11" t="s">
        <v>141</v>
      </c>
      <c r="C86" s="189"/>
      <c r="D86" s="201"/>
      <c r="E86" s="201"/>
      <c r="F86" s="201"/>
      <c r="G86" s="202"/>
      <c r="H86" s="183" t="str">
        <f t="shared" si="25"/>
        <v/>
      </c>
      <c r="I86" s="202">
        <f t="shared" si="21"/>
        <v>0</v>
      </c>
      <c r="J86" s="202" t="e">
        <f t="shared" si="27"/>
        <v>#DIV/0!</v>
      </c>
      <c r="K86" s="203"/>
      <c r="L86" s="203"/>
      <c r="M86" s="194">
        <f>L86-K86</f>
        <v>0</v>
      </c>
      <c r="N86" s="191" t="e">
        <f>L86/K86*100</f>
        <v>#DIV/0!</v>
      </c>
      <c r="O86" s="200">
        <f t="shared" si="28"/>
        <v>0</v>
      </c>
      <c r="P86" s="200">
        <f t="shared" si="29"/>
        <v>0</v>
      </c>
      <c r="Q86" s="200">
        <f t="shared" si="31"/>
        <v>0</v>
      </c>
      <c r="R86" s="200" t="e">
        <f t="shared" si="30"/>
        <v>#DIV/0!</v>
      </c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</row>
    <row r="87" spans="1:33" ht="20.399999999999999" hidden="1" customHeight="1" x14ac:dyDescent="0.35">
      <c r="A87" s="6">
        <v>900103</v>
      </c>
      <c r="B87" s="7" t="s">
        <v>142</v>
      </c>
      <c r="C87" s="204" t="e">
        <f>C52+C53</f>
        <v>#REF!</v>
      </c>
      <c r="D87" s="205">
        <f>D80+D81+D82+D83+D84</f>
        <v>15539552.15515</v>
      </c>
      <c r="E87" s="205"/>
      <c r="F87" s="205">
        <f>F80+F81+F82+F83+F84</f>
        <v>12051296.867729999</v>
      </c>
      <c r="G87" s="206"/>
      <c r="H87" s="183" t="str">
        <f t="shared" si="25"/>
        <v/>
      </c>
      <c r="I87" s="206">
        <f t="shared" si="21"/>
        <v>-3488255.2874200009</v>
      </c>
      <c r="J87" s="206">
        <f t="shared" si="27"/>
        <v>77.552407864830585</v>
      </c>
      <c r="K87" s="192">
        <f>K80+K83+K84</f>
        <v>1477288.80104</v>
      </c>
      <c r="L87" s="192">
        <f>L80+L83+L84</f>
        <v>954850.56589999993</v>
      </c>
      <c r="M87" s="206">
        <f>L87-K87</f>
        <v>-522438.23514000012</v>
      </c>
      <c r="N87" s="207">
        <f>L87/K87*100</f>
        <v>64.635335029128527</v>
      </c>
      <c r="O87" s="206">
        <f t="shared" si="28"/>
        <v>17016840.956190001</v>
      </c>
      <c r="P87" s="206">
        <f t="shared" si="29"/>
        <v>13006147.433629999</v>
      </c>
      <c r="Q87" s="206">
        <f t="shared" si="31"/>
        <v>-4010693.5225600023</v>
      </c>
      <c r="R87" s="207">
        <f t="shared" si="30"/>
        <v>76.431033627889178</v>
      </c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</row>
    <row r="88" spans="1:33" x14ac:dyDescent="0.3">
      <c r="B88" s="121"/>
      <c r="C88" s="20"/>
      <c r="D88" s="208"/>
      <c r="E88" s="208"/>
      <c r="F88" s="209"/>
      <c r="G88" s="149"/>
      <c r="H88" s="149"/>
      <c r="I88" s="149"/>
      <c r="J88" s="149"/>
      <c r="K88" s="148"/>
      <c r="L88" s="148"/>
      <c r="M88" s="210"/>
      <c r="N88" s="210"/>
      <c r="O88" s="149"/>
      <c r="P88" s="149"/>
      <c r="Q88" s="149"/>
      <c r="R88" s="149"/>
    </row>
    <row r="89" spans="1:33" x14ac:dyDescent="0.3">
      <c r="B89" s="31"/>
      <c r="C89" s="211"/>
      <c r="D89" s="212"/>
      <c r="E89" s="212"/>
      <c r="F89" s="212"/>
      <c r="G89" s="213"/>
      <c r="H89" s="213"/>
      <c r="I89" s="149"/>
      <c r="J89" s="149"/>
      <c r="K89" s="214"/>
      <c r="L89" s="214"/>
      <c r="M89" s="210"/>
      <c r="N89" s="210"/>
      <c r="O89" s="149"/>
      <c r="P89" s="149"/>
      <c r="Q89" s="149"/>
      <c r="R89" s="149"/>
    </row>
    <row r="90" spans="1:33" x14ac:dyDescent="0.3">
      <c r="B90" s="122"/>
      <c r="C90" s="211"/>
      <c r="D90" s="215"/>
      <c r="E90" s="215"/>
      <c r="F90" s="216"/>
      <c r="G90" s="217"/>
      <c r="H90" s="217"/>
      <c r="I90" s="217"/>
      <c r="J90" s="217"/>
      <c r="K90" s="218"/>
      <c r="L90" s="218"/>
    </row>
    <row r="91" spans="1:33" ht="17.399999999999999" customHeight="1" x14ac:dyDescent="0.3">
      <c r="B91" s="60"/>
      <c r="C91" s="219"/>
      <c r="D91" s="216"/>
      <c r="E91" s="216"/>
      <c r="F91" s="209"/>
      <c r="K91" s="218"/>
      <c r="L91" s="218"/>
    </row>
    <row r="92" spans="1:33" x14ac:dyDescent="0.3">
      <c r="D92" s="216"/>
      <c r="E92" s="216"/>
      <c r="F92" s="216"/>
      <c r="G92" s="217"/>
      <c r="H92" s="217"/>
    </row>
    <row r="93" spans="1:33" x14ac:dyDescent="0.3">
      <c r="D93" s="216"/>
      <c r="E93" s="216"/>
    </row>
    <row r="95" spans="1:33" x14ac:dyDescent="0.3">
      <c r="D95" s="209"/>
    </row>
    <row r="97" spans="4:4" x14ac:dyDescent="0.3">
      <c r="D97" s="209"/>
    </row>
    <row r="140" spans="1:13" x14ac:dyDescent="0.3">
      <c r="A140" s="457"/>
      <c r="B140" s="458"/>
      <c r="C140" s="459"/>
      <c r="D140" s="460"/>
      <c r="E140" s="460"/>
      <c r="F140" s="460"/>
      <c r="G140" s="458"/>
      <c r="H140" s="458"/>
      <c r="I140" s="458"/>
      <c r="J140" s="458"/>
      <c r="K140" s="461"/>
      <c r="L140" s="461"/>
      <c r="M140" s="459"/>
    </row>
  </sheetData>
  <sheetProtection password="C4FF" sheet="1"/>
  <mergeCells count="12">
    <mergeCell ref="A140:M140"/>
    <mergeCell ref="K7:N7"/>
    <mergeCell ref="A5:R5"/>
    <mergeCell ref="A1:R1"/>
    <mergeCell ref="A4:S4"/>
    <mergeCell ref="A3:R3"/>
    <mergeCell ref="C7:J7"/>
    <mergeCell ref="A2:R2"/>
    <mergeCell ref="O7:R7"/>
    <mergeCell ref="Q6:R6"/>
    <mergeCell ref="A7:A8"/>
    <mergeCell ref="B7:B8"/>
  </mergeCells>
  <printOptions horizontalCentered="1"/>
  <pageMargins left="0.19685039370078741" right="0.27559055118110237" top="0.39370078740157483" bottom="0.27559055118110237" header="0.15748031496062989" footer="0.15748031496062989"/>
  <pageSetup paperSize="9" scale="37" orientation="landscape" horizontalDpi="4294967294" verticalDpi="75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17"/>
  <sheetViews>
    <sheetView showGridLines="0" showZeros="0" view="pageBreakPreview" zoomScale="75" zoomScaleNormal="75" zoomScaleSheetLayoutView="75" workbookViewId="0">
      <pane xSplit="2" ySplit="5" topLeftCell="D21" activePane="bottomRight" state="frozen"/>
      <selection pane="topRight" activeCell="C1" sqref="C1"/>
      <selection pane="bottomLeft" activeCell="A6" sqref="A6"/>
      <selection pane="bottomRight" activeCell="I26" sqref="I26"/>
    </sheetView>
  </sheetViews>
  <sheetFormatPr defaultColWidth="7.5546875" defaultRowHeight="15.6" x14ac:dyDescent="0.3"/>
  <cols>
    <col min="1" max="1" width="11" style="22" customWidth="1"/>
    <col min="2" max="2" width="57.44140625" style="19" customWidth="1"/>
    <col min="3" max="3" width="25" style="133" customWidth="1"/>
    <col min="4" max="4" width="21.33203125" style="134" customWidth="1"/>
    <col min="5" max="5" width="22.109375" style="135" customWidth="1"/>
    <col min="6" max="6" width="22.33203125" style="104" customWidth="1"/>
    <col min="7" max="7" width="20.88671875" style="104" customWidth="1"/>
    <col min="8" max="8" width="25.109375" style="104" customWidth="1"/>
    <col min="9" max="9" width="17" style="104" customWidth="1"/>
    <col min="10" max="10" width="20.88671875" style="138" customWidth="1"/>
    <col min="11" max="11" width="20.33203125" style="138" customWidth="1"/>
    <col min="12" max="12" width="19.109375" style="104" customWidth="1"/>
    <col min="13" max="13" width="16.33203125" style="104" customWidth="1"/>
    <col min="14" max="14" width="1" style="104" hidden="1" customWidth="1"/>
    <col min="15" max="15" width="23.109375" style="104" customWidth="1"/>
    <col min="16" max="16" width="22" style="104" customWidth="1"/>
    <col min="17" max="17" width="22.88671875" style="104" customWidth="1"/>
    <col min="18" max="18" width="14" style="104" customWidth="1"/>
    <col min="19" max="20" width="7.5546875" style="16" customWidth="1"/>
    <col min="21" max="21" width="7.5546875" style="104" customWidth="1"/>
    <col min="22" max="16384" width="7.5546875" style="104"/>
  </cols>
  <sheetData>
    <row r="1" spans="1:20" ht="18" customHeight="1" x14ac:dyDescent="0.35">
      <c r="A1" s="468" t="s">
        <v>143</v>
      </c>
      <c r="B1" s="469"/>
      <c r="C1" s="470"/>
      <c r="D1" s="471"/>
      <c r="E1" s="125"/>
      <c r="F1" s="24"/>
      <c r="G1" s="24"/>
      <c r="H1" s="217"/>
      <c r="I1" s="217"/>
      <c r="J1" s="138" t="s">
        <v>144</v>
      </c>
    </row>
    <row r="2" spans="1:20" x14ac:dyDescent="0.3">
      <c r="A2" s="21"/>
      <c r="B2" s="21" t="s">
        <v>144</v>
      </c>
      <c r="C2" s="220"/>
      <c r="D2" s="126"/>
      <c r="E2" s="127"/>
      <c r="F2" s="105"/>
      <c r="G2" s="105"/>
      <c r="H2" s="221"/>
      <c r="I2" s="25"/>
      <c r="J2" s="222"/>
      <c r="K2" s="216"/>
      <c r="L2" s="221"/>
      <c r="R2" s="104" t="s">
        <v>6</v>
      </c>
    </row>
    <row r="3" spans="1:20" s="16" customFormat="1" ht="20.399999999999999" customHeight="1" x14ac:dyDescent="0.3">
      <c r="A3" s="454" t="s">
        <v>145</v>
      </c>
      <c r="B3" s="456" t="s">
        <v>146</v>
      </c>
      <c r="C3" s="446" t="s">
        <v>9</v>
      </c>
      <c r="D3" s="447"/>
      <c r="E3" s="447"/>
      <c r="F3" s="447"/>
      <c r="G3" s="447"/>
      <c r="H3" s="447"/>
      <c r="I3" s="448"/>
      <c r="J3" s="446" t="s">
        <v>10</v>
      </c>
      <c r="K3" s="447"/>
      <c r="L3" s="447"/>
      <c r="M3" s="448"/>
      <c r="N3" s="446" t="s">
        <v>11</v>
      </c>
      <c r="O3" s="447"/>
      <c r="P3" s="447"/>
      <c r="Q3" s="447"/>
      <c r="R3" s="448"/>
    </row>
    <row r="4" spans="1:20" s="38" customFormat="1" ht="128.25" customHeight="1" x14ac:dyDescent="0.25">
      <c r="A4" s="455"/>
      <c r="B4" s="455"/>
      <c r="C4" s="139" t="s">
        <v>13</v>
      </c>
      <c r="D4" s="140" t="s">
        <v>147</v>
      </c>
      <c r="E4" s="55" t="s">
        <v>148</v>
      </c>
      <c r="F4" s="49" t="s">
        <v>149</v>
      </c>
      <c r="G4" s="33" t="s">
        <v>17</v>
      </c>
      <c r="H4" s="39" t="s">
        <v>18</v>
      </c>
      <c r="I4" s="39" t="s">
        <v>150</v>
      </c>
      <c r="J4" s="39" t="s">
        <v>20</v>
      </c>
      <c r="K4" s="34" t="s">
        <v>148</v>
      </c>
      <c r="L4" s="34" t="s">
        <v>24</v>
      </c>
      <c r="M4" s="34" t="s">
        <v>22</v>
      </c>
      <c r="N4" s="35" t="s">
        <v>151</v>
      </c>
      <c r="O4" s="35" t="s">
        <v>152</v>
      </c>
      <c r="P4" s="34" t="s">
        <v>148</v>
      </c>
      <c r="Q4" s="34" t="s">
        <v>153</v>
      </c>
      <c r="R4" s="34" t="s">
        <v>22</v>
      </c>
    </row>
    <row r="5" spans="1:20" s="8" customFormat="1" ht="13.8" customHeight="1" x14ac:dyDescent="0.25">
      <c r="A5" s="10">
        <v>1</v>
      </c>
      <c r="B5" s="10">
        <v>2</v>
      </c>
      <c r="C5" s="54" t="s">
        <v>25</v>
      </c>
      <c r="D5" s="102" t="s">
        <v>26</v>
      </c>
      <c r="E5" s="54" t="s">
        <v>27</v>
      </c>
      <c r="F5" s="102" t="s">
        <v>28</v>
      </c>
      <c r="G5" s="102" t="s">
        <v>29</v>
      </c>
      <c r="H5" s="102" t="s">
        <v>30</v>
      </c>
      <c r="I5" s="102" t="s">
        <v>31</v>
      </c>
      <c r="J5" s="102" t="s">
        <v>32</v>
      </c>
      <c r="K5" s="102" t="s">
        <v>33</v>
      </c>
      <c r="L5" s="102" t="s">
        <v>34</v>
      </c>
      <c r="M5" s="102" t="s">
        <v>35</v>
      </c>
      <c r="N5" s="102"/>
      <c r="O5" s="102" t="s">
        <v>36</v>
      </c>
      <c r="P5" s="102" t="s">
        <v>37</v>
      </c>
      <c r="Q5" s="102" t="s">
        <v>38</v>
      </c>
      <c r="R5" s="102" t="s">
        <v>39</v>
      </c>
      <c r="S5" s="17"/>
      <c r="T5" s="17"/>
    </row>
    <row r="6" spans="1:20" ht="25.5" customHeight="1" x14ac:dyDescent="0.35">
      <c r="A6" s="40" t="s">
        <v>154</v>
      </c>
      <c r="B6" s="67" t="s">
        <v>155</v>
      </c>
      <c r="C6" s="153">
        <f>C7+C8+C9</f>
        <v>1719858.9024099999</v>
      </c>
      <c r="D6" s="153">
        <f>D7+D8+D9</f>
        <v>1226982.13998</v>
      </c>
      <c r="E6" s="153">
        <f>E7+E8+E9</f>
        <v>1092667.88904</v>
      </c>
      <c r="F6" s="153">
        <f t="shared" ref="F6:F37" si="0">E6-D6</f>
        <v>-134314.25093999994</v>
      </c>
      <c r="G6" s="154">
        <f t="shared" ref="G6:G37" si="1">IFERROR(E6/D6,"")</f>
        <v>0.89053283942487604</v>
      </c>
      <c r="H6" s="153">
        <f t="shared" ref="H6:H37" si="2">E6-C6</f>
        <v>-627191.01336999983</v>
      </c>
      <c r="I6" s="154">
        <f t="shared" ref="I6:I37" si="3">IFERROR(E6/C6,"")</f>
        <v>0.63532414636390744</v>
      </c>
      <c r="J6" s="153">
        <f>J7+J9+J8</f>
        <v>38888.314280000006</v>
      </c>
      <c r="K6" s="153">
        <f>K7+K9+K8</f>
        <v>31720.992699999999</v>
      </c>
      <c r="L6" s="153">
        <f t="shared" ref="L6:L25" si="4">K6-J6</f>
        <v>-7167.3215800000071</v>
      </c>
      <c r="M6" s="154">
        <f t="shared" ref="M6:M25" si="5">IFERROR(K6/J6,"")</f>
        <v>0.81569472185411462</v>
      </c>
      <c r="N6" s="153" t="e">
        <f>#REF!+#REF!</f>
        <v>#REF!</v>
      </c>
      <c r="O6" s="153">
        <f t="shared" ref="O6:O37" si="6">C6+J6</f>
        <v>1758747.2166899999</v>
      </c>
      <c r="P6" s="153">
        <f t="shared" ref="P6:P37" si="7">E6+K6</f>
        <v>1124388.8817400001</v>
      </c>
      <c r="Q6" s="153">
        <f t="shared" ref="Q6:Q37" si="8">P6-O6</f>
        <v>-634358.33494999981</v>
      </c>
      <c r="R6" s="154">
        <f t="shared" ref="R6:R37" si="9">IFERROR(P6/O6,"")</f>
        <v>0.63931238728901818</v>
      </c>
    </row>
    <row r="7" spans="1:20" ht="133.5" customHeight="1" x14ac:dyDescent="0.4">
      <c r="A7" s="123" t="s">
        <v>156</v>
      </c>
      <c r="B7" s="68" t="s">
        <v>157</v>
      </c>
      <c r="C7" s="163">
        <v>1056505.3978299999</v>
      </c>
      <c r="D7" s="163">
        <v>756306.97083000001</v>
      </c>
      <c r="E7" s="163">
        <v>678749.22242000012</v>
      </c>
      <c r="F7" s="163">
        <f t="shared" si="0"/>
        <v>-77557.748409999884</v>
      </c>
      <c r="G7" s="160">
        <f t="shared" si="1"/>
        <v>0.89745202490347931</v>
      </c>
      <c r="H7" s="163">
        <f t="shared" si="2"/>
        <v>-377756.17540999979</v>
      </c>
      <c r="I7" s="160">
        <f t="shared" si="3"/>
        <v>0.64244747240677724</v>
      </c>
      <c r="J7" s="163">
        <v>13686.710080000001</v>
      </c>
      <c r="K7" s="163">
        <v>9539.7608599999985</v>
      </c>
      <c r="L7" s="163">
        <f t="shared" si="4"/>
        <v>-4146.9492200000022</v>
      </c>
      <c r="M7" s="160">
        <f t="shared" si="5"/>
        <v>0.69700905507892497</v>
      </c>
      <c r="N7" s="163"/>
      <c r="O7" s="163">
        <f t="shared" si="6"/>
        <v>1070192.10791</v>
      </c>
      <c r="P7" s="163">
        <f t="shared" si="7"/>
        <v>688288.98328000016</v>
      </c>
      <c r="Q7" s="163">
        <f t="shared" si="8"/>
        <v>-381903.12462999986</v>
      </c>
      <c r="R7" s="160">
        <f t="shared" si="9"/>
        <v>0.64314526167098518</v>
      </c>
    </row>
    <row r="8" spans="1:20" ht="91.5" customHeight="1" x14ac:dyDescent="0.4">
      <c r="A8" s="123" t="s">
        <v>158</v>
      </c>
      <c r="B8" s="68" t="s">
        <v>159</v>
      </c>
      <c r="C8" s="163">
        <v>541643.71957999992</v>
      </c>
      <c r="D8" s="163">
        <v>381329.55715000001</v>
      </c>
      <c r="E8" s="163">
        <v>338737.28830000001</v>
      </c>
      <c r="F8" s="163">
        <f t="shared" si="0"/>
        <v>-42592.268849999993</v>
      </c>
      <c r="G8" s="160">
        <f t="shared" si="1"/>
        <v>0.8883058812216702</v>
      </c>
      <c r="H8" s="163">
        <f t="shared" si="2"/>
        <v>-202906.4312799999</v>
      </c>
      <c r="I8" s="160">
        <f t="shared" si="3"/>
        <v>0.62538764146044723</v>
      </c>
      <c r="J8" s="163">
        <v>4980.3290999999999</v>
      </c>
      <c r="K8" s="163">
        <v>4953.9090999999999</v>
      </c>
      <c r="L8" s="163">
        <f t="shared" si="4"/>
        <v>-26.420000000000073</v>
      </c>
      <c r="M8" s="160">
        <f t="shared" si="5"/>
        <v>0.99469512968530527</v>
      </c>
      <c r="N8" s="163"/>
      <c r="O8" s="163">
        <f t="shared" si="6"/>
        <v>546624.04867999989</v>
      </c>
      <c r="P8" s="163">
        <f t="shared" si="7"/>
        <v>343691.1974</v>
      </c>
      <c r="Q8" s="163">
        <f t="shared" si="8"/>
        <v>-202932.85127999989</v>
      </c>
      <c r="R8" s="160">
        <f t="shared" si="9"/>
        <v>0.62875242724858749</v>
      </c>
    </row>
    <row r="9" spans="1:20" s="29" customFormat="1" ht="51.75" customHeight="1" x14ac:dyDescent="0.4">
      <c r="A9" s="123" t="s">
        <v>160</v>
      </c>
      <c r="B9" s="68" t="s">
        <v>161</v>
      </c>
      <c r="C9" s="163">
        <v>121709.785</v>
      </c>
      <c r="D9" s="163">
        <v>89345.612000000008</v>
      </c>
      <c r="E9" s="163">
        <v>75181.378319999974</v>
      </c>
      <c r="F9" s="163">
        <f t="shared" si="0"/>
        <v>-14164.233680000034</v>
      </c>
      <c r="G9" s="160">
        <f t="shared" si="1"/>
        <v>0.84146693538794015</v>
      </c>
      <c r="H9" s="163">
        <f t="shared" si="2"/>
        <v>-46528.406680000029</v>
      </c>
      <c r="I9" s="160">
        <f t="shared" si="3"/>
        <v>0.6177102220663685</v>
      </c>
      <c r="J9" s="163">
        <v>20221.275099999999</v>
      </c>
      <c r="K9" s="163">
        <v>17227.32274</v>
      </c>
      <c r="L9" s="163">
        <f t="shared" si="4"/>
        <v>-2993.9523599999993</v>
      </c>
      <c r="M9" s="160">
        <f t="shared" si="5"/>
        <v>0.85194047629568126</v>
      </c>
      <c r="N9" s="163" t="e">
        <f>#REF!+#REF!</f>
        <v>#REF!</v>
      </c>
      <c r="O9" s="163">
        <f t="shared" si="6"/>
        <v>141931.0601</v>
      </c>
      <c r="P9" s="163">
        <f t="shared" si="7"/>
        <v>92408.701059999978</v>
      </c>
      <c r="Q9" s="163">
        <f t="shared" si="8"/>
        <v>-49522.359040000025</v>
      </c>
      <c r="R9" s="160">
        <f t="shared" si="9"/>
        <v>0.65108159549355737</v>
      </c>
      <c r="S9" s="28"/>
      <c r="T9" s="28"/>
    </row>
    <row r="10" spans="1:20" ht="24.75" customHeight="1" x14ac:dyDescent="0.35">
      <c r="A10" s="40" t="s">
        <v>162</v>
      </c>
      <c r="B10" s="67" t="s">
        <v>163</v>
      </c>
      <c r="C10" s="153">
        <v>8448387.0093400013</v>
      </c>
      <c r="D10" s="153">
        <v>6757795.8053400004</v>
      </c>
      <c r="E10" s="153">
        <v>5992877.5279999999</v>
      </c>
      <c r="F10" s="153">
        <f t="shared" si="0"/>
        <v>-764918.2773400005</v>
      </c>
      <c r="G10" s="154">
        <f t="shared" si="1"/>
        <v>0.88680950129692238</v>
      </c>
      <c r="H10" s="153">
        <f t="shared" si="2"/>
        <v>-2455509.4813400013</v>
      </c>
      <c r="I10" s="154">
        <f t="shared" si="3"/>
        <v>0.70935168114039449</v>
      </c>
      <c r="J10" s="153">
        <v>813044.03888000001</v>
      </c>
      <c r="K10" s="153">
        <v>218626.75996</v>
      </c>
      <c r="L10" s="153">
        <f t="shared" si="4"/>
        <v>-594417.27891999995</v>
      </c>
      <c r="M10" s="154">
        <f t="shared" si="5"/>
        <v>0.26889903806584314</v>
      </c>
      <c r="N10" s="153" t="e">
        <f>#REF!+#REF!</f>
        <v>#REF!</v>
      </c>
      <c r="O10" s="153">
        <f t="shared" si="6"/>
        <v>9261431.0482200012</v>
      </c>
      <c r="P10" s="153">
        <f t="shared" si="7"/>
        <v>6211504.2879600003</v>
      </c>
      <c r="Q10" s="153">
        <f t="shared" si="8"/>
        <v>-3049926.7602600008</v>
      </c>
      <c r="R10" s="154">
        <f t="shared" si="9"/>
        <v>0.6706851517459409</v>
      </c>
    </row>
    <row r="11" spans="1:20" ht="29.25" customHeight="1" x14ac:dyDescent="0.35">
      <c r="A11" s="40" t="s">
        <v>164</v>
      </c>
      <c r="B11" s="69" t="s">
        <v>165</v>
      </c>
      <c r="C11" s="153">
        <v>566716.9031600001</v>
      </c>
      <c r="D11" s="153">
        <v>432495.55537000002</v>
      </c>
      <c r="E11" s="153">
        <v>336248.38400000002</v>
      </c>
      <c r="F11" s="153">
        <f t="shared" si="0"/>
        <v>-96247.171369999996</v>
      </c>
      <c r="G11" s="154">
        <f t="shared" si="1"/>
        <v>0.77746090063824924</v>
      </c>
      <c r="H11" s="153">
        <f t="shared" si="2"/>
        <v>-230468.51916000008</v>
      </c>
      <c r="I11" s="154">
        <f t="shared" si="3"/>
        <v>0.59332690118308973</v>
      </c>
      <c r="J11" s="153">
        <v>335293.96189999999</v>
      </c>
      <c r="K11" s="153">
        <v>35989.36015</v>
      </c>
      <c r="L11" s="153">
        <f t="shared" si="4"/>
        <v>-299304.60174999997</v>
      </c>
      <c r="M11" s="154">
        <f t="shared" si="5"/>
        <v>0.10733673802552303</v>
      </c>
      <c r="N11" s="153" t="e">
        <f>#REF!+#REF!</f>
        <v>#REF!</v>
      </c>
      <c r="O11" s="153">
        <f t="shared" si="6"/>
        <v>902010.8650600001</v>
      </c>
      <c r="P11" s="153">
        <f t="shared" si="7"/>
        <v>372237.74415000004</v>
      </c>
      <c r="Q11" s="153">
        <f t="shared" si="8"/>
        <v>-529773.12091000006</v>
      </c>
      <c r="R11" s="154">
        <f t="shared" si="9"/>
        <v>0.41267545499603209</v>
      </c>
    </row>
    <row r="12" spans="1:20" ht="47.25" customHeight="1" x14ac:dyDescent="0.35">
      <c r="A12" s="98" t="s">
        <v>166</v>
      </c>
      <c r="B12" s="70" t="s">
        <v>167</v>
      </c>
      <c r="C12" s="153">
        <f>SUM(C13:C28)</f>
        <v>1097612.3038599999</v>
      </c>
      <c r="D12" s="153">
        <f>SUM(D13:D28)</f>
        <v>841767.30585999996</v>
      </c>
      <c r="E12" s="153">
        <f>SUM(E13:E28)</f>
        <v>725726.29923999985</v>
      </c>
      <c r="F12" s="153">
        <f t="shared" si="0"/>
        <v>-116041.00662000012</v>
      </c>
      <c r="G12" s="154">
        <f t="shared" si="1"/>
        <v>0.86214598047206681</v>
      </c>
      <c r="H12" s="153">
        <f t="shared" si="2"/>
        <v>-371886.00462000002</v>
      </c>
      <c r="I12" s="154">
        <f t="shared" si="3"/>
        <v>0.661186373993641</v>
      </c>
      <c r="J12" s="153">
        <f>SUM(J13:J30)</f>
        <v>464970.51116000005</v>
      </c>
      <c r="K12" s="153">
        <f>SUM(K13:K30)</f>
        <v>329213.88618000003</v>
      </c>
      <c r="L12" s="153">
        <f t="shared" si="4"/>
        <v>-135756.62498000002</v>
      </c>
      <c r="M12" s="154">
        <f t="shared" si="5"/>
        <v>0.70803175315071731</v>
      </c>
      <c r="N12" s="153" t="e">
        <f>#REF!+#REF!</f>
        <v>#REF!</v>
      </c>
      <c r="O12" s="153">
        <f t="shared" si="6"/>
        <v>1562582.8150199999</v>
      </c>
      <c r="P12" s="153">
        <f t="shared" si="7"/>
        <v>1054940.18542</v>
      </c>
      <c r="Q12" s="153">
        <f t="shared" si="8"/>
        <v>-507642.62959999987</v>
      </c>
      <c r="R12" s="154">
        <f t="shared" si="9"/>
        <v>0.67512593590535397</v>
      </c>
    </row>
    <row r="13" spans="1:20" s="108" customFormat="1" ht="108" customHeight="1" x14ac:dyDescent="0.4">
      <c r="A13" s="106" t="s">
        <v>168</v>
      </c>
      <c r="B13" s="68" t="s">
        <v>169</v>
      </c>
      <c r="C13" s="163">
        <v>170041.23</v>
      </c>
      <c r="D13" s="163">
        <v>127434.61</v>
      </c>
      <c r="E13" s="163">
        <v>125045.91489</v>
      </c>
      <c r="F13" s="163">
        <f t="shared" si="0"/>
        <v>-2388.6951100000006</v>
      </c>
      <c r="G13" s="160">
        <f t="shared" si="1"/>
        <v>0.98125552304825192</v>
      </c>
      <c r="H13" s="163">
        <f t="shared" si="2"/>
        <v>-44995.31511000001</v>
      </c>
      <c r="I13" s="160">
        <f t="shared" si="3"/>
        <v>0.73538585253705813</v>
      </c>
      <c r="J13" s="163">
        <v>0</v>
      </c>
      <c r="K13" s="163">
        <v>0</v>
      </c>
      <c r="L13" s="163">
        <f t="shared" si="4"/>
        <v>0</v>
      </c>
      <c r="M13" s="160" t="str">
        <f t="shared" si="5"/>
        <v/>
      </c>
      <c r="N13" s="163" t="e">
        <f>#REF!+#REF!</f>
        <v>#REF!</v>
      </c>
      <c r="O13" s="163">
        <f t="shared" si="6"/>
        <v>170041.23</v>
      </c>
      <c r="P13" s="163">
        <f t="shared" si="7"/>
        <v>125045.91489</v>
      </c>
      <c r="Q13" s="163">
        <f t="shared" si="8"/>
        <v>-44995.31511000001</v>
      </c>
      <c r="R13" s="160">
        <f t="shared" si="9"/>
        <v>0.73538585253705813</v>
      </c>
      <c r="S13" s="107"/>
      <c r="T13" s="107"/>
    </row>
    <row r="14" spans="1:20" s="108" customFormat="1" ht="66.75" customHeight="1" x14ac:dyDescent="0.4">
      <c r="A14" s="106">
        <v>3050</v>
      </c>
      <c r="B14" s="68" t="s">
        <v>170</v>
      </c>
      <c r="C14" s="163">
        <v>700</v>
      </c>
      <c r="D14" s="163">
        <v>466.4</v>
      </c>
      <c r="E14" s="163">
        <v>359.48214000000002</v>
      </c>
      <c r="F14" s="163">
        <f t="shared" si="0"/>
        <v>-106.91785999999996</v>
      </c>
      <c r="G14" s="160">
        <f t="shared" si="1"/>
        <v>0.77075930531732428</v>
      </c>
      <c r="H14" s="163">
        <f t="shared" si="2"/>
        <v>-340.51785999999998</v>
      </c>
      <c r="I14" s="160">
        <f t="shared" si="3"/>
        <v>0.51354591428571428</v>
      </c>
      <c r="J14" s="163">
        <v>0</v>
      </c>
      <c r="K14" s="163">
        <v>0</v>
      </c>
      <c r="L14" s="163">
        <f t="shared" si="4"/>
        <v>0</v>
      </c>
      <c r="M14" s="160" t="str">
        <f t="shared" si="5"/>
        <v/>
      </c>
      <c r="N14" s="163"/>
      <c r="O14" s="163">
        <f t="shared" si="6"/>
        <v>700</v>
      </c>
      <c r="P14" s="163">
        <f t="shared" si="7"/>
        <v>359.48214000000002</v>
      </c>
      <c r="Q14" s="163">
        <f t="shared" si="8"/>
        <v>-340.51785999999998</v>
      </c>
      <c r="R14" s="160">
        <f t="shared" si="9"/>
        <v>0.51354591428571428</v>
      </c>
      <c r="S14" s="107"/>
      <c r="T14" s="107"/>
    </row>
    <row r="15" spans="1:20" s="108" customFormat="1" ht="60.75" customHeight="1" x14ac:dyDescent="0.4">
      <c r="A15" s="106">
        <v>3090</v>
      </c>
      <c r="B15" s="68" t="s">
        <v>171</v>
      </c>
      <c r="C15" s="163">
        <v>1550</v>
      </c>
      <c r="D15" s="163">
        <v>1310</v>
      </c>
      <c r="E15" s="163">
        <v>782.90750000000003</v>
      </c>
      <c r="F15" s="163">
        <f t="shared" si="0"/>
        <v>-527.09249999999997</v>
      </c>
      <c r="G15" s="160">
        <f t="shared" si="1"/>
        <v>0.59763931297709927</v>
      </c>
      <c r="H15" s="163">
        <f t="shared" si="2"/>
        <v>-767.09249999999997</v>
      </c>
      <c r="I15" s="160">
        <f t="shared" si="3"/>
        <v>0.50510161290322586</v>
      </c>
      <c r="J15" s="163">
        <v>0</v>
      </c>
      <c r="K15" s="163">
        <v>0</v>
      </c>
      <c r="L15" s="163">
        <f t="shared" si="4"/>
        <v>0</v>
      </c>
      <c r="M15" s="160" t="str">
        <f t="shared" si="5"/>
        <v/>
      </c>
      <c r="N15" s="163"/>
      <c r="O15" s="163">
        <f t="shared" si="6"/>
        <v>1550</v>
      </c>
      <c r="P15" s="163">
        <f t="shared" si="7"/>
        <v>782.90750000000003</v>
      </c>
      <c r="Q15" s="163">
        <f t="shared" si="8"/>
        <v>-767.09249999999997</v>
      </c>
      <c r="R15" s="160">
        <f t="shared" si="9"/>
        <v>0.50510161290322586</v>
      </c>
      <c r="S15" s="107"/>
      <c r="T15" s="107"/>
    </row>
    <row r="16" spans="1:20" s="108" customFormat="1" ht="102" customHeight="1" x14ac:dyDescent="0.4">
      <c r="A16" s="109" t="s">
        <v>172</v>
      </c>
      <c r="B16" s="68" t="s">
        <v>173</v>
      </c>
      <c r="C16" s="163">
        <v>278866.85203000001</v>
      </c>
      <c r="D16" s="163">
        <v>199312.26803000001</v>
      </c>
      <c r="E16" s="163">
        <v>184298.06142000001</v>
      </c>
      <c r="F16" s="163">
        <f t="shared" si="0"/>
        <v>-15014.206609999994</v>
      </c>
      <c r="G16" s="160">
        <f t="shared" si="1"/>
        <v>0.92466993247129126</v>
      </c>
      <c r="H16" s="163">
        <f t="shared" si="2"/>
        <v>-94568.790609999996</v>
      </c>
      <c r="I16" s="160">
        <f t="shared" si="3"/>
        <v>0.66088192296219395</v>
      </c>
      <c r="J16" s="163">
        <v>82396.39774</v>
      </c>
      <c r="K16" s="163">
        <v>45793.054620000003</v>
      </c>
      <c r="L16" s="163">
        <f t="shared" si="4"/>
        <v>-36603.343119999998</v>
      </c>
      <c r="M16" s="160">
        <f t="shared" si="5"/>
        <v>0.55576525037537405</v>
      </c>
      <c r="N16" s="163" t="e">
        <f>#REF!+#REF!</f>
        <v>#REF!</v>
      </c>
      <c r="O16" s="163">
        <f t="shared" si="6"/>
        <v>361263.24976999999</v>
      </c>
      <c r="P16" s="163">
        <f t="shared" si="7"/>
        <v>230091.11604000002</v>
      </c>
      <c r="Q16" s="163">
        <f t="shared" si="8"/>
        <v>-131172.13372999997</v>
      </c>
      <c r="R16" s="160">
        <f t="shared" si="9"/>
        <v>0.63690706482458059</v>
      </c>
      <c r="S16" s="107"/>
      <c r="T16" s="107"/>
    </row>
    <row r="17" spans="1:20" s="108" customFormat="1" ht="52.5" customHeight="1" x14ac:dyDescent="0.4">
      <c r="A17" s="106" t="s">
        <v>174</v>
      </c>
      <c r="B17" s="68" t="s">
        <v>175</v>
      </c>
      <c r="C17" s="163">
        <v>15589.218000000001</v>
      </c>
      <c r="D17" s="163">
        <v>11719.168</v>
      </c>
      <c r="E17" s="163">
        <v>8781.5679300000011</v>
      </c>
      <c r="F17" s="163">
        <f t="shared" si="0"/>
        <v>-2937.6000699999986</v>
      </c>
      <c r="G17" s="160">
        <f t="shared" si="1"/>
        <v>0.74933373512522405</v>
      </c>
      <c r="H17" s="163">
        <f t="shared" si="2"/>
        <v>-6807.6500699999997</v>
      </c>
      <c r="I17" s="160">
        <f t="shared" si="3"/>
        <v>0.56331035527247109</v>
      </c>
      <c r="J17" s="163">
        <v>549.20604000000003</v>
      </c>
      <c r="K17" s="163">
        <v>491.17426999999998</v>
      </c>
      <c r="L17" s="163">
        <f t="shared" si="4"/>
        <v>-58.031770000000051</v>
      </c>
      <c r="M17" s="160">
        <f t="shared" si="5"/>
        <v>0.89433515698407096</v>
      </c>
      <c r="N17" s="163"/>
      <c r="O17" s="163">
        <f t="shared" si="6"/>
        <v>16138.424040000002</v>
      </c>
      <c r="P17" s="163">
        <f t="shared" si="7"/>
        <v>9272.7422000000006</v>
      </c>
      <c r="Q17" s="163">
        <f t="shared" si="8"/>
        <v>-6865.6818400000011</v>
      </c>
      <c r="R17" s="160">
        <f t="shared" si="9"/>
        <v>0.57457544658741033</v>
      </c>
      <c r="S17" s="107"/>
      <c r="T17" s="107"/>
    </row>
    <row r="18" spans="1:20" s="108" customFormat="1" ht="54.75" customHeight="1" x14ac:dyDescent="0.4">
      <c r="A18" s="106">
        <v>3120</v>
      </c>
      <c r="B18" s="68" t="s">
        <v>176</v>
      </c>
      <c r="C18" s="163">
        <v>197301.79162999999</v>
      </c>
      <c r="D18" s="163">
        <v>151188.59563</v>
      </c>
      <c r="E18" s="163">
        <v>115938.42874</v>
      </c>
      <c r="F18" s="163">
        <f t="shared" si="0"/>
        <v>-35250.166889999993</v>
      </c>
      <c r="G18" s="160">
        <f t="shared" si="1"/>
        <v>0.76684638981456754</v>
      </c>
      <c r="H18" s="163">
        <f t="shared" si="2"/>
        <v>-81363.362889999989</v>
      </c>
      <c r="I18" s="160">
        <f t="shared" si="3"/>
        <v>0.58761974628907232</v>
      </c>
      <c r="J18" s="163">
        <v>15218.361220000001</v>
      </c>
      <c r="K18" s="163">
        <v>12892.7783</v>
      </c>
      <c r="L18" s="163">
        <f t="shared" si="4"/>
        <v>-2325.5829200000007</v>
      </c>
      <c r="M18" s="160">
        <f t="shared" si="5"/>
        <v>0.84718571951467969</v>
      </c>
      <c r="N18" s="163"/>
      <c r="O18" s="163">
        <f t="shared" si="6"/>
        <v>212520.15284999998</v>
      </c>
      <c r="P18" s="163">
        <f t="shared" si="7"/>
        <v>128831.20704000001</v>
      </c>
      <c r="Q18" s="163">
        <f t="shared" si="8"/>
        <v>-83688.945809999976</v>
      </c>
      <c r="R18" s="160">
        <f t="shared" si="9"/>
        <v>0.60620701289882406</v>
      </c>
      <c r="S18" s="107"/>
      <c r="T18" s="107"/>
    </row>
    <row r="19" spans="1:20" s="108" customFormat="1" ht="83.25" customHeight="1" x14ac:dyDescent="0.4">
      <c r="A19" s="106" t="s">
        <v>177</v>
      </c>
      <c r="B19" s="68" t="s">
        <v>178</v>
      </c>
      <c r="C19" s="163">
        <v>14078.1</v>
      </c>
      <c r="D19" s="163">
        <v>10574.7</v>
      </c>
      <c r="E19" s="163">
        <v>5378.7035300000007</v>
      </c>
      <c r="F19" s="163">
        <f t="shared" si="0"/>
        <v>-5195.99647</v>
      </c>
      <c r="G19" s="160">
        <f t="shared" si="1"/>
        <v>0.5086388767530049</v>
      </c>
      <c r="H19" s="163">
        <f t="shared" si="2"/>
        <v>-8699.3964699999997</v>
      </c>
      <c r="I19" s="160">
        <f t="shared" si="3"/>
        <v>0.38206175052031172</v>
      </c>
      <c r="J19" s="163">
        <v>61.577710000000003</v>
      </c>
      <c r="K19" s="163">
        <v>61.577710000000003</v>
      </c>
      <c r="L19" s="163">
        <f t="shared" si="4"/>
        <v>0</v>
      </c>
      <c r="M19" s="160">
        <f t="shared" si="5"/>
        <v>1</v>
      </c>
      <c r="N19" s="163"/>
      <c r="O19" s="163">
        <f t="shared" si="6"/>
        <v>14139.67771</v>
      </c>
      <c r="P19" s="163">
        <f t="shared" si="7"/>
        <v>5440.2812400000003</v>
      </c>
      <c r="Q19" s="163">
        <f t="shared" si="8"/>
        <v>-8699.3964699999997</v>
      </c>
      <c r="R19" s="160">
        <f t="shared" si="9"/>
        <v>0.38475284596850973</v>
      </c>
      <c r="S19" s="107"/>
      <c r="T19" s="107"/>
    </row>
    <row r="20" spans="1:20" s="108" customFormat="1" ht="112.5" customHeight="1" x14ac:dyDescent="0.4">
      <c r="A20" s="106" t="s">
        <v>179</v>
      </c>
      <c r="B20" s="68" t="s">
        <v>180</v>
      </c>
      <c r="C20" s="163">
        <v>7609.1</v>
      </c>
      <c r="D20" s="163">
        <v>7609.1</v>
      </c>
      <c r="E20" s="163">
        <v>5963.222060000001</v>
      </c>
      <c r="F20" s="163">
        <f t="shared" si="0"/>
        <v>-1645.8779399999994</v>
      </c>
      <c r="G20" s="160">
        <f t="shared" si="1"/>
        <v>0.78369610860679983</v>
      </c>
      <c r="H20" s="163">
        <f t="shared" si="2"/>
        <v>-1645.8779399999994</v>
      </c>
      <c r="I20" s="160">
        <f t="shared" si="3"/>
        <v>0.78369610860679983</v>
      </c>
      <c r="J20" s="163">
        <v>52.210050000000003</v>
      </c>
      <c r="K20" s="163">
        <v>3.5009899999999998</v>
      </c>
      <c r="L20" s="163">
        <f t="shared" si="4"/>
        <v>-48.709060000000001</v>
      </c>
      <c r="M20" s="160">
        <f t="shared" si="5"/>
        <v>6.7055863765692614E-2</v>
      </c>
      <c r="N20" s="163" t="e">
        <f>#REF!+#REF!</f>
        <v>#REF!</v>
      </c>
      <c r="O20" s="163">
        <f t="shared" si="6"/>
        <v>7661.31005</v>
      </c>
      <c r="P20" s="163">
        <f t="shared" si="7"/>
        <v>5966.7230500000005</v>
      </c>
      <c r="Q20" s="163">
        <f t="shared" si="8"/>
        <v>-1694.5869999999995</v>
      </c>
      <c r="R20" s="160">
        <f t="shared" si="9"/>
        <v>0.77881237165176476</v>
      </c>
      <c r="S20" s="107"/>
      <c r="T20" s="107"/>
    </row>
    <row r="21" spans="1:20" s="108" customFormat="1" ht="150" customHeight="1" x14ac:dyDescent="0.4">
      <c r="A21" s="106">
        <v>3160</v>
      </c>
      <c r="B21" s="68" t="s">
        <v>181</v>
      </c>
      <c r="C21" s="163">
        <v>20660.296200000001</v>
      </c>
      <c r="D21" s="163">
        <v>12728.690199999999</v>
      </c>
      <c r="E21" s="163">
        <v>10360.15194</v>
      </c>
      <c r="F21" s="163">
        <f t="shared" si="0"/>
        <v>-2368.5382599999994</v>
      </c>
      <c r="G21" s="160">
        <f t="shared" si="1"/>
        <v>0.81392128940336694</v>
      </c>
      <c r="H21" s="163">
        <f t="shared" si="2"/>
        <v>-10300.144260000001</v>
      </c>
      <c r="I21" s="160">
        <f t="shared" si="3"/>
        <v>0.50145224636227625</v>
      </c>
      <c r="J21" s="163">
        <v>0</v>
      </c>
      <c r="K21" s="163">
        <v>0</v>
      </c>
      <c r="L21" s="163">
        <f t="shared" si="4"/>
        <v>0</v>
      </c>
      <c r="M21" s="160" t="str">
        <f t="shared" si="5"/>
        <v/>
      </c>
      <c r="N21" s="163"/>
      <c r="O21" s="163">
        <f t="shared" si="6"/>
        <v>20660.296200000001</v>
      </c>
      <c r="P21" s="163">
        <f t="shared" si="7"/>
        <v>10360.15194</v>
      </c>
      <c r="Q21" s="163">
        <f t="shared" si="8"/>
        <v>-10300.144260000001</v>
      </c>
      <c r="R21" s="160">
        <f t="shared" si="9"/>
        <v>0.50145224636227625</v>
      </c>
      <c r="S21" s="107"/>
      <c r="T21" s="107"/>
    </row>
    <row r="22" spans="1:20" s="108" customFormat="1" ht="50.25" customHeight="1" x14ac:dyDescent="0.4">
      <c r="A22" s="106">
        <v>3170</v>
      </c>
      <c r="B22" s="68" t="s">
        <v>182</v>
      </c>
      <c r="C22" s="163">
        <v>500</v>
      </c>
      <c r="D22" s="163">
        <v>250</v>
      </c>
      <c r="E22" s="163">
        <v>185.03692000000001</v>
      </c>
      <c r="F22" s="163">
        <f t="shared" si="0"/>
        <v>-64.963079999999991</v>
      </c>
      <c r="G22" s="160">
        <f t="shared" si="1"/>
        <v>0.74014768000000009</v>
      </c>
      <c r="H22" s="163">
        <f t="shared" si="2"/>
        <v>-314.96307999999999</v>
      </c>
      <c r="I22" s="160">
        <f t="shared" si="3"/>
        <v>0.37007384000000004</v>
      </c>
      <c r="J22" s="163">
        <v>0</v>
      </c>
      <c r="K22" s="163">
        <v>0</v>
      </c>
      <c r="L22" s="163">
        <f t="shared" si="4"/>
        <v>0</v>
      </c>
      <c r="M22" s="160" t="str">
        <f t="shared" si="5"/>
        <v/>
      </c>
      <c r="N22" s="163"/>
      <c r="O22" s="163">
        <f t="shared" si="6"/>
        <v>500</v>
      </c>
      <c r="P22" s="163">
        <f t="shared" si="7"/>
        <v>185.03692000000001</v>
      </c>
      <c r="Q22" s="163">
        <f t="shared" si="8"/>
        <v>-314.96307999999999</v>
      </c>
      <c r="R22" s="160">
        <f t="shared" si="9"/>
        <v>0.37007384000000004</v>
      </c>
      <c r="S22" s="107"/>
      <c r="T22" s="107"/>
    </row>
    <row r="23" spans="1:20" s="108" customFormat="1" ht="48.75" customHeight="1" x14ac:dyDescent="0.4">
      <c r="A23" s="106" t="s">
        <v>183</v>
      </c>
      <c r="B23" s="68" t="s">
        <v>184</v>
      </c>
      <c r="C23" s="163">
        <v>66996.076000000001</v>
      </c>
      <c r="D23" s="163">
        <v>49540.803</v>
      </c>
      <c r="E23" s="163">
        <v>40064.224840000003</v>
      </c>
      <c r="F23" s="163">
        <f t="shared" si="0"/>
        <v>-9476.5781599999973</v>
      </c>
      <c r="G23" s="160">
        <f t="shared" si="1"/>
        <v>0.80871165612717266</v>
      </c>
      <c r="H23" s="163">
        <f t="shared" si="2"/>
        <v>-26931.851159999998</v>
      </c>
      <c r="I23" s="160">
        <f t="shared" si="3"/>
        <v>0.59800852873831001</v>
      </c>
      <c r="J23" s="163">
        <v>2937.45</v>
      </c>
      <c r="K23" s="163">
        <v>847.73293000000001</v>
      </c>
      <c r="L23" s="163">
        <f t="shared" si="4"/>
        <v>-2089.7170699999997</v>
      </c>
      <c r="M23" s="160">
        <f t="shared" si="5"/>
        <v>0.28859484586971695</v>
      </c>
      <c r="N23" s="163" t="e">
        <f>#REF!+#REF!</f>
        <v>#REF!</v>
      </c>
      <c r="O23" s="163">
        <f t="shared" si="6"/>
        <v>69933.525999999998</v>
      </c>
      <c r="P23" s="163">
        <f t="shared" si="7"/>
        <v>40911.957770000001</v>
      </c>
      <c r="Q23" s="163">
        <f t="shared" si="8"/>
        <v>-29021.568229999997</v>
      </c>
      <c r="R23" s="160">
        <f t="shared" si="9"/>
        <v>0.58501208376079883</v>
      </c>
      <c r="S23" s="107"/>
      <c r="T23" s="107"/>
    </row>
    <row r="24" spans="1:20" s="108" customFormat="1" ht="66.75" customHeight="1" x14ac:dyDescent="0.4">
      <c r="A24" s="106">
        <v>3200</v>
      </c>
      <c r="B24" s="68" t="s">
        <v>185</v>
      </c>
      <c r="C24" s="163">
        <v>7911.3</v>
      </c>
      <c r="D24" s="163">
        <v>5720.4179999999997</v>
      </c>
      <c r="E24" s="163">
        <v>5293.78568</v>
      </c>
      <c r="F24" s="163">
        <f t="shared" si="0"/>
        <v>-426.63231999999971</v>
      </c>
      <c r="G24" s="160">
        <f t="shared" si="1"/>
        <v>0.92541938019214687</v>
      </c>
      <c r="H24" s="163">
        <f t="shared" si="2"/>
        <v>-2617.5143200000002</v>
      </c>
      <c r="I24" s="160">
        <f t="shared" si="3"/>
        <v>0.66914232553436226</v>
      </c>
      <c r="J24" s="163">
        <v>911.14553999999998</v>
      </c>
      <c r="K24" s="163">
        <v>159.21037999999999</v>
      </c>
      <c r="L24" s="163">
        <f t="shared" si="4"/>
        <v>-751.93516</v>
      </c>
      <c r="M24" s="160">
        <f t="shared" si="5"/>
        <v>0.17473649709134284</v>
      </c>
      <c r="N24" s="163"/>
      <c r="O24" s="163">
        <f t="shared" si="6"/>
        <v>8822.4455400000006</v>
      </c>
      <c r="P24" s="163">
        <f t="shared" si="7"/>
        <v>5452.9960599999995</v>
      </c>
      <c r="Q24" s="163">
        <f t="shared" si="8"/>
        <v>-3369.4494800000011</v>
      </c>
      <c r="R24" s="160">
        <f t="shared" si="9"/>
        <v>0.61808214460227762</v>
      </c>
      <c r="S24" s="107"/>
      <c r="T24" s="107"/>
    </row>
    <row r="25" spans="1:20" s="108" customFormat="1" ht="53.25" customHeight="1" x14ac:dyDescent="0.4">
      <c r="A25" s="106">
        <v>3210</v>
      </c>
      <c r="B25" s="68" t="s">
        <v>186</v>
      </c>
      <c r="C25" s="163">
        <v>2469.9490000000001</v>
      </c>
      <c r="D25" s="163">
        <v>1951.0730000000001</v>
      </c>
      <c r="E25" s="163">
        <v>1051.79955</v>
      </c>
      <c r="F25" s="163">
        <f t="shared" si="0"/>
        <v>-899.27345000000014</v>
      </c>
      <c r="G25" s="160">
        <f t="shared" si="1"/>
        <v>0.53908774812628735</v>
      </c>
      <c r="H25" s="163">
        <f t="shared" si="2"/>
        <v>-1418.1494500000001</v>
      </c>
      <c r="I25" s="160">
        <f t="shared" si="3"/>
        <v>0.42583856994618102</v>
      </c>
      <c r="J25" s="163">
        <v>1424.88419</v>
      </c>
      <c r="K25" s="163">
        <v>1292.95767</v>
      </c>
      <c r="L25" s="163">
        <f t="shared" si="4"/>
        <v>-131.92651999999998</v>
      </c>
      <c r="M25" s="160">
        <f t="shared" si="5"/>
        <v>0.90741246135940357</v>
      </c>
      <c r="N25" s="163"/>
      <c r="O25" s="163">
        <f t="shared" si="6"/>
        <v>3894.8331900000003</v>
      </c>
      <c r="P25" s="163">
        <f t="shared" si="7"/>
        <v>2344.75722</v>
      </c>
      <c r="Q25" s="163">
        <f t="shared" si="8"/>
        <v>-1550.0759700000003</v>
      </c>
      <c r="R25" s="160">
        <f t="shared" si="9"/>
        <v>0.60201736649984738</v>
      </c>
      <c r="S25" s="107"/>
      <c r="T25" s="107"/>
    </row>
    <row r="26" spans="1:20" s="108" customFormat="1" ht="90" customHeight="1" x14ac:dyDescent="0.4">
      <c r="A26" s="106" t="s">
        <v>187</v>
      </c>
      <c r="B26" s="68" t="s">
        <v>188</v>
      </c>
      <c r="C26" s="163">
        <v>88453.885999999999</v>
      </c>
      <c r="D26" s="163">
        <v>88453.885999999999</v>
      </c>
      <c r="E26" s="163">
        <v>88175.203020000001</v>
      </c>
      <c r="F26" s="163">
        <f t="shared" si="0"/>
        <v>-278.68297999999777</v>
      </c>
      <c r="G26" s="160">
        <f t="shared" si="1"/>
        <v>0.99684939811462892</v>
      </c>
      <c r="H26" s="163">
        <f t="shared" si="2"/>
        <v>-278.68297999999777</v>
      </c>
      <c r="I26" s="160">
        <f t="shared" si="3"/>
        <v>0.99684939811462892</v>
      </c>
      <c r="J26" s="163"/>
      <c r="K26" s="163"/>
      <c r="L26" s="163"/>
      <c r="M26" s="160"/>
      <c r="N26" s="163"/>
      <c r="O26" s="163">
        <f t="shared" si="6"/>
        <v>88453.885999999999</v>
      </c>
      <c r="P26" s="163">
        <f t="shared" si="7"/>
        <v>88175.203020000001</v>
      </c>
      <c r="Q26" s="163">
        <f t="shared" si="8"/>
        <v>-278.68297999999777</v>
      </c>
      <c r="R26" s="160">
        <f t="shared" si="9"/>
        <v>0.99684939811462892</v>
      </c>
      <c r="S26" s="107"/>
      <c r="T26" s="107"/>
    </row>
    <row r="27" spans="1:20" s="108" customFormat="1" ht="84.75" customHeight="1" x14ac:dyDescent="0.4">
      <c r="A27" s="106">
        <v>3230</v>
      </c>
      <c r="B27" s="68" t="s">
        <v>189</v>
      </c>
      <c r="C27" s="163">
        <v>9746.4850000000006</v>
      </c>
      <c r="D27" s="163">
        <v>7491.4830000000002</v>
      </c>
      <c r="E27" s="163">
        <v>3273.3443400000001</v>
      </c>
      <c r="F27" s="163">
        <f t="shared" si="0"/>
        <v>-4218.1386600000005</v>
      </c>
      <c r="G27" s="160">
        <f t="shared" si="1"/>
        <v>0.43694210345268086</v>
      </c>
      <c r="H27" s="163">
        <f t="shared" si="2"/>
        <v>-6473.1406600000009</v>
      </c>
      <c r="I27" s="160">
        <f t="shared" si="3"/>
        <v>0.33584870237834458</v>
      </c>
      <c r="J27" s="163">
        <v>264188.86504</v>
      </c>
      <c r="K27" s="163">
        <v>261073.23310000001</v>
      </c>
      <c r="L27" s="163">
        <f t="shared" ref="L27:L48" si="10">K27-J27</f>
        <v>-3115.631939999992</v>
      </c>
      <c r="M27" s="160">
        <f t="shared" ref="M27:M58" si="11">IFERROR(K27/J27,"")</f>
        <v>0.9882068006934045</v>
      </c>
      <c r="N27" s="163"/>
      <c r="O27" s="163">
        <f t="shared" si="6"/>
        <v>273935.35003999999</v>
      </c>
      <c r="P27" s="163">
        <f t="shared" si="7"/>
        <v>264346.57744000002</v>
      </c>
      <c r="Q27" s="163">
        <f t="shared" si="8"/>
        <v>-9588.7725999999675</v>
      </c>
      <c r="R27" s="160">
        <f t="shared" si="9"/>
        <v>0.96499622046369771</v>
      </c>
      <c r="S27" s="107"/>
      <c r="T27" s="107"/>
    </row>
    <row r="28" spans="1:20" s="108" customFormat="1" ht="21" customHeight="1" x14ac:dyDescent="0.4">
      <c r="A28" s="106" t="s">
        <v>190</v>
      </c>
      <c r="B28" s="68" t="s">
        <v>191</v>
      </c>
      <c r="C28" s="163">
        <v>215138.02</v>
      </c>
      <c r="D28" s="163">
        <v>166016.111</v>
      </c>
      <c r="E28" s="163">
        <v>130774.46474</v>
      </c>
      <c r="F28" s="163">
        <f t="shared" si="0"/>
        <v>-35241.646260000009</v>
      </c>
      <c r="G28" s="160">
        <f t="shared" si="1"/>
        <v>0.78772152866537148</v>
      </c>
      <c r="H28" s="163">
        <f t="shared" si="2"/>
        <v>-84363.555259999994</v>
      </c>
      <c r="I28" s="160">
        <f t="shared" si="3"/>
        <v>0.60786310453168624</v>
      </c>
      <c r="J28" s="163">
        <v>7133.6916300000003</v>
      </c>
      <c r="K28" s="163">
        <v>4596.5226500000008</v>
      </c>
      <c r="L28" s="163">
        <f t="shared" si="10"/>
        <v>-2537.1689799999995</v>
      </c>
      <c r="M28" s="160">
        <f t="shared" si="11"/>
        <v>0.64433996987896158</v>
      </c>
      <c r="N28" s="163"/>
      <c r="O28" s="163">
        <f t="shared" si="6"/>
        <v>222271.71162999998</v>
      </c>
      <c r="P28" s="163">
        <f t="shared" si="7"/>
        <v>135370.98738999999</v>
      </c>
      <c r="Q28" s="163">
        <f t="shared" si="8"/>
        <v>-86900.724239999981</v>
      </c>
      <c r="R28" s="160">
        <f t="shared" si="9"/>
        <v>0.60903381000341839</v>
      </c>
      <c r="S28" s="107"/>
      <c r="T28" s="107"/>
    </row>
    <row r="29" spans="1:20" s="108" customFormat="1" ht="114" customHeight="1" x14ac:dyDescent="0.4">
      <c r="A29" s="106">
        <v>3250</v>
      </c>
      <c r="B29" s="68" t="s">
        <v>192</v>
      </c>
      <c r="C29" s="163">
        <v>0</v>
      </c>
      <c r="D29" s="163">
        <v>0</v>
      </c>
      <c r="E29" s="163">
        <v>0</v>
      </c>
      <c r="F29" s="163">
        <f t="shared" si="0"/>
        <v>0</v>
      </c>
      <c r="G29" s="160" t="str">
        <f t="shared" si="1"/>
        <v/>
      </c>
      <c r="H29" s="163">
        <f t="shared" si="2"/>
        <v>0</v>
      </c>
      <c r="I29" s="160" t="str">
        <f t="shared" si="3"/>
        <v/>
      </c>
      <c r="J29" s="163">
        <v>9874.4</v>
      </c>
      <c r="K29" s="163">
        <v>2002.14356</v>
      </c>
      <c r="L29" s="163">
        <f t="shared" si="10"/>
        <v>-7872.2564399999992</v>
      </c>
      <c r="M29" s="160">
        <f t="shared" si="11"/>
        <v>0.20276103459450701</v>
      </c>
      <c r="N29" s="163"/>
      <c r="O29" s="163">
        <f t="shared" si="6"/>
        <v>9874.4</v>
      </c>
      <c r="P29" s="163">
        <f t="shared" si="7"/>
        <v>2002.14356</v>
      </c>
      <c r="Q29" s="163">
        <f t="shared" si="8"/>
        <v>-7872.2564399999992</v>
      </c>
      <c r="R29" s="160">
        <f t="shared" si="9"/>
        <v>0.20276103459450701</v>
      </c>
      <c r="S29" s="107"/>
      <c r="T29" s="107"/>
    </row>
    <row r="30" spans="1:20" s="108" customFormat="1" ht="104.25" customHeight="1" x14ac:dyDescent="0.4">
      <c r="A30" s="106">
        <v>3270</v>
      </c>
      <c r="B30" s="68" t="s">
        <v>193</v>
      </c>
      <c r="C30" s="163">
        <v>0</v>
      </c>
      <c r="D30" s="163">
        <v>0</v>
      </c>
      <c r="E30" s="163">
        <v>0</v>
      </c>
      <c r="F30" s="163">
        <f t="shared" si="0"/>
        <v>0</v>
      </c>
      <c r="G30" s="160" t="str">
        <f t="shared" si="1"/>
        <v/>
      </c>
      <c r="H30" s="163">
        <f t="shared" si="2"/>
        <v>0</v>
      </c>
      <c r="I30" s="160" t="str">
        <f t="shared" si="3"/>
        <v/>
      </c>
      <c r="J30" s="163">
        <v>80222.322</v>
      </c>
      <c r="K30" s="163">
        <v>0</v>
      </c>
      <c r="L30" s="163">
        <f t="shared" si="10"/>
        <v>-80222.322</v>
      </c>
      <c r="M30" s="160">
        <f t="shared" si="11"/>
        <v>0</v>
      </c>
      <c r="N30" s="163"/>
      <c r="O30" s="163">
        <f t="shared" si="6"/>
        <v>80222.322</v>
      </c>
      <c r="P30" s="163">
        <f t="shared" si="7"/>
        <v>0</v>
      </c>
      <c r="Q30" s="163">
        <f t="shared" si="8"/>
        <v>-80222.322</v>
      </c>
      <c r="R30" s="160">
        <f t="shared" si="9"/>
        <v>0</v>
      </c>
      <c r="S30" s="107"/>
      <c r="T30" s="107"/>
    </row>
    <row r="31" spans="1:20" s="29" customFormat="1" ht="27" customHeight="1" x14ac:dyDescent="0.35">
      <c r="A31" s="45" t="s">
        <v>194</v>
      </c>
      <c r="B31" s="71" t="s">
        <v>195</v>
      </c>
      <c r="C31" s="153">
        <v>390182.69290000002</v>
      </c>
      <c r="D31" s="153">
        <v>272955.69844000001</v>
      </c>
      <c r="E31" s="153">
        <v>219198.77919</v>
      </c>
      <c r="F31" s="153">
        <f t="shared" si="0"/>
        <v>-53756.919250000006</v>
      </c>
      <c r="G31" s="154">
        <f t="shared" si="1"/>
        <v>0.80305624847829793</v>
      </c>
      <c r="H31" s="153">
        <f t="shared" si="2"/>
        <v>-170983.91371000002</v>
      </c>
      <c r="I31" s="154">
        <f t="shared" si="3"/>
        <v>0.56178498733714588</v>
      </c>
      <c r="J31" s="153">
        <v>42445.459060000001</v>
      </c>
      <c r="K31" s="153">
        <v>30041.81479</v>
      </c>
      <c r="L31" s="153">
        <f t="shared" si="10"/>
        <v>-12403.644270000001</v>
      </c>
      <c r="M31" s="154">
        <f t="shared" si="11"/>
        <v>0.70777452889680204</v>
      </c>
      <c r="N31" s="153" t="e">
        <f>#REF!+#REF!</f>
        <v>#REF!</v>
      </c>
      <c r="O31" s="153">
        <f t="shared" si="6"/>
        <v>432628.15196000005</v>
      </c>
      <c r="P31" s="153">
        <f t="shared" si="7"/>
        <v>249240.59398000001</v>
      </c>
      <c r="Q31" s="153">
        <f t="shared" si="8"/>
        <v>-183387.55798000004</v>
      </c>
      <c r="R31" s="154">
        <f t="shared" si="9"/>
        <v>0.57610812622994612</v>
      </c>
      <c r="S31" s="28"/>
      <c r="T31" s="28"/>
    </row>
    <row r="32" spans="1:20" s="29" customFormat="1" ht="32.25" customHeight="1" x14ac:dyDescent="0.35">
      <c r="A32" s="41" t="s">
        <v>196</v>
      </c>
      <c r="B32" s="71" t="s">
        <v>197</v>
      </c>
      <c r="C32" s="153">
        <v>236951.821</v>
      </c>
      <c r="D32" s="153">
        <v>168836.886</v>
      </c>
      <c r="E32" s="153">
        <v>132424.03698999999</v>
      </c>
      <c r="F32" s="153">
        <f t="shared" si="0"/>
        <v>-36412.849010000005</v>
      </c>
      <c r="G32" s="154">
        <f t="shared" si="1"/>
        <v>0.78433119756781111</v>
      </c>
      <c r="H32" s="153">
        <f t="shared" si="2"/>
        <v>-104527.78401</v>
      </c>
      <c r="I32" s="154">
        <f t="shared" si="3"/>
        <v>0.55886482083629985</v>
      </c>
      <c r="J32" s="153">
        <v>19998.4421</v>
      </c>
      <c r="K32" s="153">
        <v>3635.1560399999998</v>
      </c>
      <c r="L32" s="153">
        <f t="shared" si="10"/>
        <v>-16363.28606</v>
      </c>
      <c r="M32" s="154">
        <f t="shared" si="11"/>
        <v>0.18177196112691196</v>
      </c>
      <c r="N32" s="153" t="e">
        <f>#REF!+#REF!</f>
        <v>#REF!</v>
      </c>
      <c r="O32" s="153">
        <f t="shared" si="6"/>
        <v>256950.26309999998</v>
      </c>
      <c r="P32" s="153">
        <f t="shared" si="7"/>
        <v>136059.19302999999</v>
      </c>
      <c r="Q32" s="153">
        <f t="shared" si="8"/>
        <v>-120891.07006999999</v>
      </c>
      <c r="R32" s="154">
        <f t="shared" si="9"/>
        <v>0.52951567898199992</v>
      </c>
      <c r="S32" s="28"/>
      <c r="T32" s="28"/>
    </row>
    <row r="33" spans="1:20" s="29" customFormat="1" ht="34.5" customHeight="1" x14ac:dyDescent="0.35">
      <c r="A33" s="41" t="s">
        <v>198</v>
      </c>
      <c r="B33" s="71" t="s">
        <v>199</v>
      </c>
      <c r="C33" s="153">
        <v>1493247.86381</v>
      </c>
      <c r="D33" s="153">
        <v>1000046.61297</v>
      </c>
      <c r="E33" s="153">
        <v>794824.92815000017</v>
      </c>
      <c r="F33" s="153">
        <f t="shared" si="0"/>
        <v>-205221.68481999985</v>
      </c>
      <c r="G33" s="154">
        <f t="shared" si="1"/>
        <v>0.79478788072635953</v>
      </c>
      <c r="H33" s="153">
        <f t="shared" si="2"/>
        <v>-698422.93565999984</v>
      </c>
      <c r="I33" s="154">
        <f t="shared" si="3"/>
        <v>0.53227930031790971</v>
      </c>
      <c r="J33" s="153">
        <v>117093.88211999999</v>
      </c>
      <c r="K33" s="153">
        <v>33299.12947</v>
      </c>
      <c r="L33" s="153">
        <f t="shared" si="10"/>
        <v>-83794.752649999995</v>
      </c>
      <c r="M33" s="154">
        <f t="shared" si="11"/>
        <v>0.28437975466450444</v>
      </c>
      <c r="N33" s="153" t="e">
        <f>#REF!+#REF!</f>
        <v>#REF!</v>
      </c>
      <c r="O33" s="153">
        <f t="shared" si="6"/>
        <v>1610341.74593</v>
      </c>
      <c r="P33" s="153">
        <f t="shared" si="7"/>
        <v>828124.05762000021</v>
      </c>
      <c r="Q33" s="153">
        <f t="shared" si="8"/>
        <v>-782217.68830999976</v>
      </c>
      <c r="R33" s="154">
        <f t="shared" si="9"/>
        <v>0.51425361089533472</v>
      </c>
      <c r="S33" s="28"/>
      <c r="T33" s="28"/>
    </row>
    <row r="34" spans="1:20" s="53" customFormat="1" ht="25.5" customHeight="1" x14ac:dyDescent="0.35">
      <c r="A34" s="50" t="s">
        <v>200</v>
      </c>
      <c r="B34" s="72" t="s">
        <v>201</v>
      </c>
      <c r="C34" s="155">
        <f>SUM(C35:C41)</f>
        <v>290173.05728999997</v>
      </c>
      <c r="D34" s="155">
        <f>SUM(D35:D41)</f>
        <v>208040.31928999998</v>
      </c>
      <c r="E34" s="155">
        <f>SUM(E35:E41)</f>
        <v>111786.72379000002</v>
      </c>
      <c r="F34" s="155">
        <f t="shared" si="0"/>
        <v>-96253.595499999967</v>
      </c>
      <c r="G34" s="154">
        <f t="shared" si="1"/>
        <v>0.53733201415718723</v>
      </c>
      <c r="H34" s="155">
        <f t="shared" si="2"/>
        <v>-178386.33349999995</v>
      </c>
      <c r="I34" s="154">
        <f t="shared" si="3"/>
        <v>0.38524156871766346</v>
      </c>
      <c r="J34" s="153">
        <f>SUM(J35:J41)</f>
        <v>749864.36116999993</v>
      </c>
      <c r="K34" s="153">
        <f>SUM(K35:K41)</f>
        <v>147750.41406000001</v>
      </c>
      <c r="L34" s="153">
        <f t="shared" si="10"/>
        <v>-602113.94710999995</v>
      </c>
      <c r="M34" s="154">
        <f t="shared" si="11"/>
        <v>0.19703618642372561</v>
      </c>
      <c r="N34" s="155" t="e">
        <f>#REF!+#REF!</f>
        <v>#REF!</v>
      </c>
      <c r="O34" s="155">
        <f t="shared" si="6"/>
        <v>1040037.4184599998</v>
      </c>
      <c r="P34" s="155">
        <f t="shared" si="7"/>
        <v>259537.13785000003</v>
      </c>
      <c r="Q34" s="155">
        <f t="shared" si="8"/>
        <v>-780500.28060999978</v>
      </c>
      <c r="R34" s="154">
        <f t="shared" si="9"/>
        <v>0.24954596175424232</v>
      </c>
      <c r="S34" s="51"/>
      <c r="T34" s="52"/>
    </row>
    <row r="35" spans="1:20" s="108" customFormat="1" ht="48" customHeight="1" x14ac:dyDescent="0.4">
      <c r="A35" s="110" t="s">
        <v>202</v>
      </c>
      <c r="B35" s="73" t="s">
        <v>203</v>
      </c>
      <c r="C35" s="163">
        <v>17871.036</v>
      </c>
      <c r="D35" s="163">
        <v>14999.136</v>
      </c>
      <c r="E35" s="163">
        <v>8458.853000000001</v>
      </c>
      <c r="F35" s="163">
        <f t="shared" si="0"/>
        <v>-6540.2829999999994</v>
      </c>
      <c r="G35" s="160">
        <f t="shared" si="1"/>
        <v>0.56395601719992405</v>
      </c>
      <c r="H35" s="163">
        <f t="shared" si="2"/>
        <v>-9412.1829999999991</v>
      </c>
      <c r="I35" s="160">
        <f t="shared" si="3"/>
        <v>0.47332751162271741</v>
      </c>
      <c r="J35" s="163">
        <v>473.40713</v>
      </c>
      <c r="K35" s="163">
        <v>126.179</v>
      </c>
      <c r="L35" s="163">
        <f t="shared" si="10"/>
        <v>-347.22812999999996</v>
      </c>
      <c r="M35" s="160">
        <f t="shared" si="11"/>
        <v>0.26653379724128784</v>
      </c>
      <c r="N35" s="163"/>
      <c r="O35" s="163">
        <f t="shared" si="6"/>
        <v>18344.44313</v>
      </c>
      <c r="P35" s="163">
        <f t="shared" si="7"/>
        <v>8585.0320000000011</v>
      </c>
      <c r="Q35" s="163">
        <f t="shared" si="8"/>
        <v>-9759.4111299999986</v>
      </c>
      <c r="R35" s="160">
        <f t="shared" si="9"/>
        <v>0.46799087544719603</v>
      </c>
      <c r="S35" s="30"/>
      <c r="T35" s="107"/>
    </row>
    <row r="36" spans="1:20" s="108" customFormat="1" ht="29.25" hidden="1" customHeight="1" x14ac:dyDescent="0.4">
      <c r="A36" s="110" t="s">
        <v>204</v>
      </c>
      <c r="B36" s="73" t="s">
        <v>205</v>
      </c>
      <c r="C36" s="163">
        <v>0</v>
      </c>
      <c r="D36" s="163">
        <v>0</v>
      </c>
      <c r="E36" s="163">
        <v>0</v>
      </c>
      <c r="F36" s="163">
        <f t="shared" si="0"/>
        <v>0</v>
      </c>
      <c r="G36" s="160" t="str">
        <f t="shared" si="1"/>
        <v/>
      </c>
      <c r="H36" s="163">
        <f t="shared" si="2"/>
        <v>0</v>
      </c>
      <c r="I36" s="160" t="str">
        <f t="shared" si="3"/>
        <v/>
      </c>
      <c r="J36" s="163">
        <v>0</v>
      </c>
      <c r="K36" s="163">
        <v>0</v>
      </c>
      <c r="L36" s="163">
        <f t="shared" si="10"/>
        <v>0</v>
      </c>
      <c r="M36" s="160" t="str">
        <f t="shared" si="11"/>
        <v/>
      </c>
      <c r="N36" s="163"/>
      <c r="O36" s="163">
        <f t="shared" si="6"/>
        <v>0</v>
      </c>
      <c r="P36" s="163">
        <f t="shared" si="7"/>
        <v>0</v>
      </c>
      <c r="Q36" s="163">
        <f t="shared" si="8"/>
        <v>0</v>
      </c>
      <c r="R36" s="160" t="str">
        <f t="shared" si="9"/>
        <v/>
      </c>
      <c r="S36" s="30"/>
      <c r="T36" s="107"/>
    </row>
    <row r="37" spans="1:20" s="108" customFormat="1" ht="24" customHeight="1" x14ac:dyDescent="0.4">
      <c r="A37" s="110" t="s">
        <v>206</v>
      </c>
      <c r="B37" s="73" t="s">
        <v>207</v>
      </c>
      <c r="C37" s="163">
        <v>37124.730500000012</v>
      </c>
      <c r="D37" s="163">
        <v>4882.7105000000001</v>
      </c>
      <c r="E37" s="163">
        <v>1129.8605</v>
      </c>
      <c r="F37" s="163">
        <f t="shared" si="0"/>
        <v>-3752.8500000000004</v>
      </c>
      <c r="G37" s="160">
        <f t="shared" si="1"/>
        <v>0.23140026425896026</v>
      </c>
      <c r="H37" s="163">
        <f t="shared" si="2"/>
        <v>-35994.87000000001</v>
      </c>
      <c r="I37" s="160">
        <f t="shared" si="3"/>
        <v>3.0434173791510744E-2</v>
      </c>
      <c r="J37" s="163">
        <v>72987.577000000005</v>
      </c>
      <c r="K37" s="163">
        <v>17177.921979999999</v>
      </c>
      <c r="L37" s="163">
        <f t="shared" si="10"/>
        <v>-55809.655020000006</v>
      </c>
      <c r="M37" s="160">
        <f t="shared" si="11"/>
        <v>0.2353540518272034</v>
      </c>
      <c r="N37" s="163"/>
      <c r="O37" s="163">
        <f t="shared" si="6"/>
        <v>110112.30750000002</v>
      </c>
      <c r="P37" s="163">
        <f t="shared" si="7"/>
        <v>18307.782479999998</v>
      </c>
      <c r="Q37" s="163">
        <f t="shared" si="8"/>
        <v>-91804.52502000003</v>
      </c>
      <c r="R37" s="160">
        <f t="shared" si="9"/>
        <v>0.16626463376948117</v>
      </c>
      <c r="S37" s="30"/>
      <c r="T37" s="107"/>
    </row>
    <row r="38" spans="1:20" s="108" customFormat="1" ht="50.25" customHeight="1" x14ac:dyDescent="0.4">
      <c r="A38" s="110" t="s">
        <v>208</v>
      </c>
      <c r="B38" s="73" t="s">
        <v>209</v>
      </c>
      <c r="C38" s="163">
        <v>199805.53400000001</v>
      </c>
      <c r="D38" s="163">
        <v>159858.08600000001</v>
      </c>
      <c r="E38" s="163">
        <v>87597.488270000016</v>
      </c>
      <c r="F38" s="163">
        <f t="shared" ref="F38:F69" si="12">E38-D38</f>
        <v>-72260.597729999994</v>
      </c>
      <c r="G38" s="160">
        <f t="shared" ref="G38:G69" si="13">IFERROR(E38/D38,"")</f>
        <v>0.54797033082205182</v>
      </c>
      <c r="H38" s="163">
        <f t="shared" ref="H38:H69" si="14">E38-C38</f>
        <v>-112208.04573</v>
      </c>
      <c r="I38" s="160">
        <f t="shared" ref="I38:I69" si="15">IFERROR(E38/C38,"")</f>
        <v>0.43841372416641877</v>
      </c>
      <c r="J38" s="163">
        <v>11325.03537</v>
      </c>
      <c r="K38" s="163">
        <v>2121.78512</v>
      </c>
      <c r="L38" s="163">
        <f t="shared" si="10"/>
        <v>-9203.2502499999991</v>
      </c>
      <c r="M38" s="160">
        <f t="shared" si="11"/>
        <v>0.18735350934272624</v>
      </c>
      <c r="N38" s="163"/>
      <c r="O38" s="163">
        <f t="shared" ref="O38:O69" si="16">C38+J38</f>
        <v>211130.56937000001</v>
      </c>
      <c r="P38" s="163">
        <f t="shared" ref="P38:P69" si="17">E38+K38</f>
        <v>89719.273390000017</v>
      </c>
      <c r="Q38" s="163">
        <f t="shared" ref="Q38:Q69" si="18">P38-O38</f>
        <v>-121411.29598</v>
      </c>
      <c r="R38" s="160">
        <f t="shared" ref="R38:R69" si="19">IFERROR(P38/O38,"")</f>
        <v>0.42494686419743261</v>
      </c>
      <c r="S38" s="30"/>
      <c r="T38" s="107"/>
    </row>
    <row r="39" spans="1:20" s="108" customFormat="1" ht="34.5" customHeight="1" x14ac:dyDescent="0.4">
      <c r="A39" s="110" t="s">
        <v>210</v>
      </c>
      <c r="B39" s="73" t="s">
        <v>211</v>
      </c>
      <c r="C39" s="163">
        <v>993.46500000000003</v>
      </c>
      <c r="D39" s="163">
        <v>838.33500000000004</v>
      </c>
      <c r="E39" s="163">
        <v>539.73195999999996</v>
      </c>
      <c r="F39" s="163">
        <f t="shared" si="12"/>
        <v>-298.60304000000008</v>
      </c>
      <c r="G39" s="160">
        <f t="shared" si="13"/>
        <v>0.64381417929586615</v>
      </c>
      <c r="H39" s="163">
        <f t="shared" si="14"/>
        <v>-453.73304000000007</v>
      </c>
      <c r="I39" s="160">
        <f t="shared" si="15"/>
        <v>0.54328230989516479</v>
      </c>
      <c r="J39" s="163">
        <v>0</v>
      </c>
      <c r="K39" s="163">
        <v>0</v>
      </c>
      <c r="L39" s="163">
        <f t="shared" si="10"/>
        <v>0</v>
      </c>
      <c r="M39" s="160" t="str">
        <f t="shared" si="11"/>
        <v/>
      </c>
      <c r="N39" s="163"/>
      <c r="O39" s="163">
        <f t="shared" si="16"/>
        <v>993.46500000000003</v>
      </c>
      <c r="P39" s="163">
        <f t="shared" si="17"/>
        <v>539.73195999999996</v>
      </c>
      <c r="Q39" s="163">
        <f t="shared" si="18"/>
        <v>-453.73304000000007</v>
      </c>
      <c r="R39" s="160">
        <f t="shared" si="19"/>
        <v>0.54328230989516479</v>
      </c>
      <c r="S39" s="30"/>
      <c r="T39" s="107"/>
    </row>
    <row r="40" spans="1:20" s="108" customFormat="1" ht="50.25" customHeight="1" x14ac:dyDescent="0.4">
      <c r="A40" s="110" t="s">
        <v>212</v>
      </c>
      <c r="B40" s="73" t="s">
        <v>213</v>
      </c>
      <c r="C40" s="163">
        <v>25086.601999999999</v>
      </c>
      <c r="D40" s="163">
        <v>18810.362000000001</v>
      </c>
      <c r="E40" s="163">
        <v>11604.0113</v>
      </c>
      <c r="F40" s="163">
        <f t="shared" si="12"/>
        <v>-7206.3507000000009</v>
      </c>
      <c r="G40" s="160">
        <f t="shared" si="13"/>
        <v>0.61689462967273034</v>
      </c>
      <c r="H40" s="163">
        <f t="shared" si="14"/>
        <v>-13482.590699999999</v>
      </c>
      <c r="I40" s="160">
        <f t="shared" si="15"/>
        <v>0.46255811368953037</v>
      </c>
      <c r="J40" s="163">
        <v>347518.23265000002</v>
      </c>
      <c r="K40" s="163">
        <v>112521.41164000001</v>
      </c>
      <c r="L40" s="163">
        <f t="shared" si="10"/>
        <v>-234996.82101000001</v>
      </c>
      <c r="M40" s="160">
        <f t="shared" si="11"/>
        <v>0.32378563502112701</v>
      </c>
      <c r="N40" s="163"/>
      <c r="O40" s="163">
        <f t="shared" si="16"/>
        <v>372604.83465000003</v>
      </c>
      <c r="P40" s="163">
        <f t="shared" si="17"/>
        <v>124125.42294</v>
      </c>
      <c r="Q40" s="163">
        <f t="shared" si="18"/>
        <v>-248479.41171000001</v>
      </c>
      <c r="R40" s="160">
        <f t="shared" si="19"/>
        <v>0.33312885769878725</v>
      </c>
      <c r="S40" s="30">
        <v>1000</v>
      </c>
      <c r="T40" s="107"/>
    </row>
    <row r="41" spans="1:20" s="108" customFormat="1" ht="78" customHeight="1" x14ac:dyDescent="0.4">
      <c r="A41" s="110" t="s">
        <v>214</v>
      </c>
      <c r="B41" s="73" t="s">
        <v>215</v>
      </c>
      <c r="C41" s="163">
        <v>9291.6897899999985</v>
      </c>
      <c r="D41" s="163">
        <v>8651.6897899999985</v>
      </c>
      <c r="E41" s="163">
        <v>2456.7787600000001</v>
      </c>
      <c r="F41" s="163">
        <f t="shared" si="12"/>
        <v>-6194.9110299999984</v>
      </c>
      <c r="G41" s="160">
        <f t="shared" si="13"/>
        <v>0.28396519288516936</v>
      </c>
      <c r="H41" s="163">
        <f t="shared" si="14"/>
        <v>-6834.9110299999984</v>
      </c>
      <c r="I41" s="160">
        <f t="shared" si="15"/>
        <v>0.26440602468714147</v>
      </c>
      <c r="J41" s="163">
        <v>317560.10901999997</v>
      </c>
      <c r="K41" s="163">
        <v>15803.116319999999</v>
      </c>
      <c r="L41" s="163">
        <f t="shared" si="10"/>
        <v>-301756.9927</v>
      </c>
      <c r="M41" s="160">
        <f t="shared" si="11"/>
        <v>4.9764173367898415E-2</v>
      </c>
      <c r="N41" s="163"/>
      <c r="O41" s="163">
        <f t="shared" si="16"/>
        <v>326851.79880999995</v>
      </c>
      <c r="P41" s="163">
        <f t="shared" si="17"/>
        <v>18259.895079999998</v>
      </c>
      <c r="Q41" s="163">
        <f t="shared" si="18"/>
        <v>-308591.90372999996</v>
      </c>
      <c r="R41" s="160">
        <f t="shared" si="19"/>
        <v>5.5865977016129373E-2</v>
      </c>
      <c r="S41" s="30"/>
      <c r="T41" s="107"/>
    </row>
    <row r="42" spans="1:20" s="53" customFormat="1" ht="30.75" customHeight="1" x14ac:dyDescent="0.35">
      <c r="A42" s="50" t="s">
        <v>216</v>
      </c>
      <c r="B42" s="72" t="s">
        <v>217</v>
      </c>
      <c r="C42" s="155">
        <f>C43+C44+C45+C46+C47+C48</f>
        <v>315249.65424000006</v>
      </c>
      <c r="D42" s="155">
        <f>D43+D44+D45+D46+D47+D48</f>
        <v>177857.783</v>
      </c>
      <c r="E42" s="155">
        <f>E43+E44+E45+E46+E47+E48</f>
        <v>89726.371960000004</v>
      </c>
      <c r="F42" s="155">
        <f t="shared" si="12"/>
        <v>-88131.411039999992</v>
      </c>
      <c r="G42" s="154">
        <f t="shared" si="13"/>
        <v>0.5044838097414045</v>
      </c>
      <c r="H42" s="155">
        <f t="shared" si="14"/>
        <v>-225523.28228000004</v>
      </c>
      <c r="I42" s="154">
        <f t="shared" si="15"/>
        <v>0.28462004875567976</v>
      </c>
      <c r="J42" s="153">
        <f>J43+J44+J45+J46+J47+J48</f>
        <v>19059.656030000002</v>
      </c>
      <c r="K42" s="153">
        <f>K43+K44+K45+K46+K47+K48</f>
        <v>11827.62127</v>
      </c>
      <c r="L42" s="153">
        <f t="shared" si="10"/>
        <v>-7232.0347600000023</v>
      </c>
      <c r="M42" s="154">
        <f t="shared" si="11"/>
        <v>0.62055796030018906</v>
      </c>
      <c r="N42" s="155"/>
      <c r="O42" s="155">
        <f t="shared" si="16"/>
        <v>334309.31027000007</v>
      </c>
      <c r="P42" s="155">
        <f t="shared" si="17"/>
        <v>101553.99323000001</v>
      </c>
      <c r="Q42" s="155">
        <f t="shared" si="18"/>
        <v>-232755.31704000005</v>
      </c>
      <c r="R42" s="154">
        <f t="shared" si="19"/>
        <v>0.30377255466795522</v>
      </c>
      <c r="S42" s="51"/>
      <c r="T42" s="52"/>
    </row>
    <row r="43" spans="1:20" s="108" customFormat="1" ht="40.5" customHeight="1" x14ac:dyDescent="0.4">
      <c r="A43" s="110" t="s">
        <v>218</v>
      </c>
      <c r="B43" s="73" t="s">
        <v>219</v>
      </c>
      <c r="C43" s="223">
        <v>98522.532000000007</v>
      </c>
      <c r="D43" s="223">
        <v>73761.991000000009</v>
      </c>
      <c r="E43" s="223">
        <v>50124.541940000003</v>
      </c>
      <c r="F43" s="223">
        <f t="shared" si="12"/>
        <v>-23637.449060000006</v>
      </c>
      <c r="G43" s="160">
        <f t="shared" si="13"/>
        <v>0.6795443189704572</v>
      </c>
      <c r="H43" s="223">
        <f t="shared" si="14"/>
        <v>-48397.990060000004</v>
      </c>
      <c r="I43" s="160">
        <f t="shared" si="15"/>
        <v>0.50876221837254443</v>
      </c>
      <c r="J43" s="163">
        <v>2322.7891</v>
      </c>
      <c r="K43" s="163">
        <v>1832.0817</v>
      </c>
      <c r="L43" s="163">
        <f t="shared" si="10"/>
        <v>-490.70740000000001</v>
      </c>
      <c r="M43" s="160">
        <f t="shared" si="11"/>
        <v>0.78874216346202075</v>
      </c>
      <c r="N43" s="223"/>
      <c r="O43" s="223">
        <f t="shared" si="16"/>
        <v>100845.3211</v>
      </c>
      <c r="P43" s="223">
        <f t="shared" si="17"/>
        <v>51956.623640000005</v>
      </c>
      <c r="Q43" s="223">
        <f t="shared" si="18"/>
        <v>-48888.697459999996</v>
      </c>
      <c r="R43" s="160">
        <f t="shared" si="19"/>
        <v>0.51521104869584278</v>
      </c>
      <c r="S43" s="30"/>
      <c r="T43" s="107"/>
    </row>
    <row r="44" spans="1:20" s="108" customFormat="1" ht="33" customHeight="1" x14ac:dyDescent="0.4">
      <c r="A44" s="110" t="s">
        <v>220</v>
      </c>
      <c r="B44" s="73" t="s">
        <v>221</v>
      </c>
      <c r="C44" s="223">
        <v>115181.81200000001</v>
      </c>
      <c r="D44" s="223">
        <v>55215.822</v>
      </c>
      <c r="E44" s="223">
        <v>34844.528420000002</v>
      </c>
      <c r="F44" s="223">
        <f t="shared" si="12"/>
        <v>-20371.293579999998</v>
      </c>
      <c r="G44" s="160">
        <f t="shared" si="13"/>
        <v>0.63106057571686613</v>
      </c>
      <c r="H44" s="223">
        <f t="shared" si="14"/>
        <v>-80337.283580000003</v>
      </c>
      <c r="I44" s="160">
        <f t="shared" si="15"/>
        <v>0.3025176268280968</v>
      </c>
      <c r="J44" s="163">
        <v>5532.3545100000001</v>
      </c>
      <c r="K44" s="163">
        <v>5532.0521900000003</v>
      </c>
      <c r="L44" s="163">
        <f t="shared" si="10"/>
        <v>-0.30231999999978143</v>
      </c>
      <c r="M44" s="160">
        <f t="shared" si="11"/>
        <v>0.99994535418880814</v>
      </c>
      <c r="N44" s="223"/>
      <c r="O44" s="223">
        <f t="shared" si="16"/>
        <v>120714.16651000001</v>
      </c>
      <c r="P44" s="223">
        <f t="shared" si="17"/>
        <v>40376.580610000005</v>
      </c>
      <c r="Q44" s="223">
        <f t="shared" si="18"/>
        <v>-80337.585900000005</v>
      </c>
      <c r="R44" s="160">
        <f t="shared" si="19"/>
        <v>0.33448087972885265</v>
      </c>
      <c r="S44" s="30"/>
      <c r="T44" s="107"/>
    </row>
    <row r="45" spans="1:20" s="108" customFormat="1" ht="44.25" customHeight="1" x14ac:dyDescent="0.4">
      <c r="A45" s="110" t="s">
        <v>222</v>
      </c>
      <c r="B45" s="73" t="s">
        <v>223</v>
      </c>
      <c r="C45" s="223">
        <v>4393.9120000000003</v>
      </c>
      <c r="D45" s="223">
        <v>3447.5630000000001</v>
      </c>
      <c r="E45" s="223">
        <v>2219.0293900000001</v>
      </c>
      <c r="F45" s="223">
        <f t="shared" si="12"/>
        <v>-1228.53361</v>
      </c>
      <c r="G45" s="160">
        <f t="shared" si="13"/>
        <v>0.64365158519220678</v>
      </c>
      <c r="H45" s="223">
        <f t="shared" si="14"/>
        <v>-2174.8826100000001</v>
      </c>
      <c r="I45" s="160">
        <f t="shared" si="15"/>
        <v>0.50502363042318554</v>
      </c>
      <c r="J45" s="163">
        <v>10567.6137</v>
      </c>
      <c r="K45" s="163">
        <v>3826.5886599999999</v>
      </c>
      <c r="L45" s="163">
        <f t="shared" si="10"/>
        <v>-6741.0250400000004</v>
      </c>
      <c r="M45" s="160">
        <f t="shared" si="11"/>
        <v>0.36210527453326574</v>
      </c>
      <c r="N45" s="223"/>
      <c r="O45" s="223">
        <f t="shared" si="16"/>
        <v>14961.5257</v>
      </c>
      <c r="P45" s="223">
        <f t="shared" si="17"/>
        <v>6045.61805</v>
      </c>
      <c r="Q45" s="223">
        <f t="shared" si="18"/>
        <v>-8915.907650000001</v>
      </c>
      <c r="R45" s="160">
        <f t="shared" si="19"/>
        <v>0.40407764363229348</v>
      </c>
      <c r="S45" s="30"/>
      <c r="T45" s="107"/>
    </row>
    <row r="46" spans="1:20" s="108" customFormat="1" ht="24.75" customHeight="1" x14ac:dyDescent="0.4">
      <c r="A46" s="110" t="s">
        <v>224</v>
      </c>
      <c r="B46" s="73" t="s">
        <v>225</v>
      </c>
      <c r="C46" s="223">
        <v>5718.66</v>
      </c>
      <c r="D46" s="223">
        <v>4112.55</v>
      </c>
      <c r="E46" s="223">
        <v>2538.2722100000001</v>
      </c>
      <c r="F46" s="223">
        <f t="shared" si="12"/>
        <v>-1574.2777900000001</v>
      </c>
      <c r="G46" s="160">
        <f t="shared" si="13"/>
        <v>0.6172015440541756</v>
      </c>
      <c r="H46" s="223">
        <f t="shared" si="14"/>
        <v>-3180.3877899999998</v>
      </c>
      <c r="I46" s="160">
        <f t="shared" si="15"/>
        <v>0.44385786355544832</v>
      </c>
      <c r="J46" s="163">
        <v>636.89872000000003</v>
      </c>
      <c r="K46" s="163">
        <v>636.89872000000003</v>
      </c>
      <c r="L46" s="163">
        <f t="shared" si="10"/>
        <v>0</v>
      </c>
      <c r="M46" s="160">
        <f t="shared" si="11"/>
        <v>1</v>
      </c>
      <c r="N46" s="223"/>
      <c r="O46" s="223">
        <f t="shared" si="16"/>
        <v>6355.55872</v>
      </c>
      <c r="P46" s="223">
        <f t="shared" si="17"/>
        <v>3175.1709300000002</v>
      </c>
      <c r="Q46" s="223">
        <f t="shared" si="18"/>
        <v>-3180.3877899999998</v>
      </c>
      <c r="R46" s="160">
        <f t="shared" si="19"/>
        <v>0.49958958289665528</v>
      </c>
      <c r="S46" s="30"/>
      <c r="T46" s="107"/>
    </row>
    <row r="47" spans="1:20" s="108" customFormat="1" ht="20.25" hidden="1" customHeight="1" x14ac:dyDescent="0.4">
      <c r="A47" s="110" t="s">
        <v>226</v>
      </c>
      <c r="B47" s="73" t="s">
        <v>227</v>
      </c>
      <c r="C47" s="223">
        <v>0</v>
      </c>
      <c r="D47" s="223">
        <v>0</v>
      </c>
      <c r="E47" s="223">
        <v>0</v>
      </c>
      <c r="F47" s="223">
        <f t="shared" si="12"/>
        <v>0</v>
      </c>
      <c r="G47" s="160" t="str">
        <f t="shared" si="13"/>
        <v/>
      </c>
      <c r="H47" s="223">
        <f t="shared" si="14"/>
        <v>0</v>
      </c>
      <c r="I47" s="160" t="str">
        <f t="shared" si="15"/>
        <v/>
      </c>
      <c r="J47" s="163">
        <v>0</v>
      </c>
      <c r="K47" s="163">
        <v>0</v>
      </c>
      <c r="L47" s="163">
        <f t="shared" si="10"/>
        <v>0</v>
      </c>
      <c r="M47" s="160" t="str">
        <f t="shared" si="11"/>
        <v/>
      </c>
      <c r="N47" s="223"/>
      <c r="O47" s="223">
        <f t="shared" si="16"/>
        <v>0</v>
      </c>
      <c r="P47" s="223">
        <f t="shared" si="17"/>
        <v>0</v>
      </c>
      <c r="Q47" s="223">
        <f t="shared" si="18"/>
        <v>0</v>
      </c>
      <c r="R47" s="160" t="str">
        <f t="shared" si="19"/>
        <v/>
      </c>
      <c r="S47" s="30"/>
      <c r="T47" s="107"/>
    </row>
    <row r="48" spans="1:20" s="108" customFormat="1" ht="24.75" customHeight="1" x14ac:dyDescent="0.4">
      <c r="A48" s="110" t="s">
        <v>228</v>
      </c>
      <c r="B48" s="73" t="s">
        <v>229</v>
      </c>
      <c r="C48" s="223">
        <v>91432.738240000006</v>
      </c>
      <c r="D48" s="223">
        <v>41319.857000000004</v>
      </c>
      <c r="E48" s="223">
        <v>0</v>
      </c>
      <c r="F48" s="223">
        <f t="shared" si="12"/>
        <v>-41319.857000000004</v>
      </c>
      <c r="G48" s="160">
        <f t="shared" si="13"/>
        <v>0</v>
      </c>
      <c r="H48" s="223">
        <f t="shared" si="14"/>
        <v>-91432.738240000006</v>
      </c>
      <c r="I48" s="160">
        <f t="shared" si="15"/>
        <v>0</v>
      </c>
      <c r="J48" s="163">
        <v>0</v>
      </c>
      <c r="K48" s="163">
        <v>0</v>
      </c>
      <c r="L48" s="163">
        <f t="shared" si="10"/>
        <v>0</v>
      </c>
      <c r="M48" s="160" t="str">
        <f t="shared" si="11"/>
        <v/>
      </c>
      <c r="N48" s="223"/>
      <c r="O48" s="223">
        <f t="shared" si="16"/>
        <v>91432.738240000006</v>
      </c>
      <c r="P48" s="223">
        <f t="shared" si="17"/>
        <v>0</v>
      </c>
      <c r="Q48" s="223">
        <f t="shared" si="18"/>
        <v>-91432.738240000006</v>
      </c>
      <c r="R48" s="160">
        <f t="shared" si="19"/>
        <v>0</v>
      </c>
      <c r="S48" s="107"/>
      <c r="T48" s="107"/>
    </row>
    <row r="49" spans="1:20" s="29" customFormat="1" ht="20.25" customHeight="1" x14ac:dyDescent="0.3">
      <c r="A49" s="42" t="s">
        <v>230</v>
      </c>
      <c r="B49" s="74" t="s">
        <v>231</v>
      </c>
      <c r="C49" s="224">
        <f>C6+C10+C11+C12+C31+C32+C33+C34+C42</f>
        <v>14558380.208010003</v>
      </c>
      <c r="D49" s="224">
        <f>D6+D10+D11+D12+D31+D32+D33+D34+D42</f>
        <v>11086778.106249999</v>
      </c>
      <c r="E49" s="224">
        <f>E6+E10+E11+E12+E31+E32+E33+E34+E42</f>
        <v>9495480.9403599985</v>
      </c>
      <c r="F49" s="224">
        <f t="shared" si="12"/>
        <v>-1591297.1658900008</v>
      </c>
      <c r="G49" s="225">
        <f t="shared" si="13"/>
        <v>0.85646892626155013</v>
      </c>
      <c r="H49" s="224">
        <f t="shared" si="14"/>
        <v>-5062899.2676500045</v>
      </c>
      <c r="I49" s="225">
        <f t="shared" si="15"/>
        <v>0.65223471325028293</v>
      </c>
      <c r="J49" s="224">
        <f>J6+J10+J11+J12+J31+J32+J33+J34+J42</f>
        <v>2600658.6266999999</v>
      </c>
      <c r="K49" s="224">
        <f>K6+K10+K11+K12+K31+K32+K33+K34+K42</f>
        <v>842105.13462000003</v>
      </c>
      <c r="L49" s="224">
        <f>L6+L10+L11+L12+L31+L32+L33+L34+L42</f>
        <v>-1758553.49208</v>
      </c>
      <c r="M49" s="225">
        <f t="shared" si="11"/>
        <v>0.32380456472618829</v>
      </c>
      <c r="N49" s="224" t="e">
        <f>#REF!+#REF!</f>
        <v>#REF!</v>
      </c>
      <c r="O49" s="224">
        <f t="shared" si="16"/>
        <v>17159038.834710002</v>
      </c>
      <c r="P49" s="224">
        <f t="shared" si="17"/>
        <v>10337586.074979998</v>
      </c>
      <c r="Q49" s="224">
        <f t="shared" si="18"/>
        <v>-6821452.7597300038</v>
      </c>
      <c r="R49" s="225">
        <f t="shared" si="19"/>
        <v>0.60245717575210034</v>
      </c>
      <c r="S49" s="28"/>
      <c r="T49" s="226"/>
    </row>
    <row r="50" spans="1:20" s="29" customFormat="1" ht="24" customHeight="1" x14ac:dyDescent="0.4">
      <c r="A50" s="43" t="s">
        <v>232</v>
      </c>
      <c r="B50" s="68" t="s">
        <v>233</v>
      </c>
      <c r="C50" s="163">
        <v>75522.8</v>
      </c>
      <c r="D50" s="163">
        <v>50348.800000000003</v>
      </c>
      <c r="E50" s="163">
        <v>50348.800000000003</v>
      </c>
      <c r="F50" s="163">
        <f t="shared" si="12"/>
        <v>0</v>
      </c>
      <c r="G50" s="227">
        <f t="shared" si="13"/>
        <v>1</v>
      </c>
      <c r="H50" s="163">
        <f t="shared" si="14"/>
        <v>-25174</v>
      </c>
      <c r="I50" s="227">
        <f t="shared" si="15"/>
        <v>0.66667019760919888</v>
      </c>
      <c r="J50" s="163">
        <v>0</v>
      </c>
      <c r="K50" s="163">
        <v>0</v>
      </c>
      <c r="L50" s="163">
        <f>K50-J50</f>
        <v>0</v>
      </c>
      <c r="M50" s="228" t="str">
        <f t="shared" si="11"/>
        <v/>
      </c>
      <c r="N50" s="163" t="e">
        <f>#REF!+#REF!</f>
        <v>#REF!</v>
      </c>
      <c r="O50" s="163">
        <f t="shared" si="16"/>
        <v>75522.8</v>
      </c>
      <c r="P50" s="163">
        <f t="shared" si="17"/>
        <v>50348.800000000003</v>
      </c>
      <c r="Q50" s="163">
        <f t="shared" si="18"/>
        <v>-25174</v>
      </c>
      <c r="R50" s="227">
        <f t="shared" si="19"/>
        <v>0.66667019760919888</v>
      </c>
      <c r="S50" s="28"/>
      <c r="T50" s="28"/>
    </row>
    <row r="51" spans="1:20" s="29" customFormat="1" ht="90.75" customHeight="1" x14ac:dyDescent="0.4">
      <c r="A51" s="43" t="s">
        <v>234</v>
      </c>
      <c r="B51" s="68" t="s">
        <v>235</v>
      </c>
      <c r="C51" s="163">
        <v>383925.88500000001</v>
      </c>
      <c r="D51" s="163">
        <v>357025.88500000001</v>
      </c>
      <c r="E51" s="163">
        <v>317480.91660000011</v>
      </c>
      <c r="F51" s="163">
        <f t="shared" si="12"/>
        <v>-39544.968399999896</v>
      </c>
      <c r="G51" s="229">
        <f t="shared" si="13"/>
        <v>0.88923781142647429</v>
      </c>
      <c r="H51" s="163">
        <f t="shared" si="14"/>
        <v>-66444.968399999896</v>
      </c>
      <c r="I51" s="229">
        <f t="shared" si="15"/>
        <v>0.82693282480810093</v>
      </c>
      <c r="J51" s="163">
        <v>12581.325000000001</v>
      </c>
      <c r="K51" s="163">
        <v>6911.3249999999998</v>
      </c>
      <c r="L51" s="163">
        <f>K51-J51</f>
        <v>-5670.0000000000009</v>
      </c>
      <c r="M51" s="230">
        <f t="shared" si="11"/>
        <v>0.54933204571060679</v>
      </c>
      <c r="N51" s="163"/>
      <c r="O51" s="163">
        <f t="shared" si="16"/>
        <v>396507.21</v>
      </c>
      <c r="P51" s="163">
        <f t="shared" si="17"/>
        <v>324392.24160000012</v>
      </c>
      <c r="Q51" s="163">
        <f t="shared" si="18"/>
        <v>-72114.968399999896</v>
      </c>
      <c r="R51" s="229">
        <f t="shared" si="19"/>
        <v>0.81812444621120539</v>
      </c>
      <c r="S51" s="28"/>
      <c r="T51" s="28"/>
    </row>
    <row r="52" spans="1:20" s="29" customFormat="1" ht="21" customHeight="1" x14ac:dyDescent="0.35">
      <c r="A52" s="44" t="s">
        <v>236</v>
      </c>
      <c r="B52" s="75" t="s">
        <v>237</v>
      </c>
      <c r="C52" s="231">
        <f>C49+C50+C51</f>
        <v>15017828.893010003</v>
      </c>
      <c r="D52" s="231">
        <f>D49+D50+D51</f>
        <v>11494152.79125</v>
      </c>
      <c r="E52" s="231">
        <f>E49+E50+E51</f>
        <v>9863310.6569599994</v>
      </c>
      <c r="F52" s="231">
        <f t="shared" si="12"/>
        <v>-1630842.1342900004</v>
      </c>
      <c r="G52" s="232">
        <f t="shared" si="13"/>
        <v>0.85811549890554006</v>
      </c>
      <c r="H52" s="231">
        <f t="shared" si="14"/>
        <v>-5154518.2360500041</v>
      </c>
      <c r="I52" s="232">
        <f t="shared" si="15"/>
        <v>0.65677340760959413</v>
      </c>
      <c r="J52" s="231">
        <f>J49+J50+J51</f>
        <v>2613239.9517000001</v>
      </c>
      <c r="K52" s="231">
        <f>K49+K50+K51</f>
        <v>849016.45961999998</v>
      </c>
      <c r="L52" s="231">
        <f>L49+L50+L51</f>
        <v>-1764223.49208</v>
      </c>
      <c r="M52" s="232">
        <f t="shared" si="11"/>
        <v>0.32489035653526049</v>
      </c>
      <c r="N52" s="231" t="e">
        <f>#REF!+#REF!</f>
        <v>#REF!</v>
      </c>
      <c r="O52" s="231">
        <f t="shared" si="16"/>
        <v>17631068.844710004</v>
      </c>
      <c r="P52" s="231">
        <f t="shared" si="17"/>
        <v>10712327.11658</v>
      </c>
      <c r="Q52" s="231">
        <f t="shared" si="18"/>
        <v>-6918741.7281300034</v>
      </c>
      <c r="R52" s="232">
        <f t="shared" si="19"/>
        <v>0.60758239962259064</v>
      </c>
    </row>
    <row r="53" spans="1:20" s="29" customFormat="1" ht="37.5" hidden="1" customHeight="1" x14ac:dyDescent="0.35">
      <c r="A53" s="45" t="s">
        <v>238</v>
      </c>
      <c r="B53" s="76" t="s">
        <v>239</v>
      </c>
      <c r="C53" s="233"/>
      <c r="D53" s="234"/>
      <c r="E53" s="234"/>
      <c r="F53" s="235">
        <f t="shared" si="12"/>
        <v>0</v>
      </c>
      <c r="G53" s="232" t="str">
        <f t="shared" si="13"/>
        <v/>
      </c>
      <c r="H53" s="235">
        <f t="shared" si="14"/>
        <v>0</v>
      </c>
      <c r="I53" s="232" t="str">
        <f t="shared" si="15"/>
        <v/>
      </c>
      <c r="J53" s="235"/>
      <c r="K53" s="235"/>
      <c r="L53" s="235" t="e">
        <f>K53-#REF!</f>
        <v>#REF!</v>
      </c>
      <c r="M53" s="232" t="str">
        <f t="shared" si="11"/>
        <v/>
      </c>
      <c r="N53" s="236"/>
      <c r="O53" s="235">
        <f t="shared" si="16"/>
        <v>0</v>
      </c>
      <c r="P53" s="235">
        <f t="shared" si="17"/>
        <v>0</v>
      </c>
      <c r="Q53" s="235">
        <f t="shared" si="18"/>
        <v>0</v>
      </c>
      <c r="R53" s="232" t="str">
        <f t="shared" si="19"/>
        <v/>
      </c>
    </row>
    <row r="54" spans="1:20" ht="20.25" hidden="1" customHeight="1" x14ac:dyDescent="0.4">
      <c r="A54" s="46"/>
      <c r="B54" s="77" t="s">
        <v>240</v>
      </c>
      <c r="C54" s="237"/>
      <c r="D54" s="237"/>
      <c r="E54" s="237"/>
      <c r="F54" s="238">
        <f t="shared" si="12"/>
        <v>0</v>
      </c>
      <c r="G54" s="232" t="str">
        <f t="shared" si="13"/>
        <v/>
      </c>
      <c r="H54" s="238">
        <f t="shared" si="14"/>
        <v>0</v>
      </c>
      <c r="I54" s="232" t="str">
        <f t="shared" si="15"/>
        <v/>
      </c>
      <c r="J54" s="238"/>
      <c r="K54" s="238"/>
      <c r="L54" s="238" t="e">
        <f>K54-#REF!</f>
        <v>#REF!</v>
      </c>
      <c r="M54" s="232" t="str">
        <f t="shared" si="11"/>
        <v/>
      </c>
      <c r="N54" s="163"/>
      <c r="O54" s="238">
        <f t="shared" si="16"/>
        <v>0</v>
      </c>
      <c r="P54" s="238">
        <f t="shared" si="17"/>
        <v>0</v>
      </c>
      <c r="Q54" s="238">
        <f t="shared" si="18"/>
        <v>0</v>
      </c>
      <c r="R54" s="232" t="str">
        <f t="shared" si="19"/>
        <v/>
      </c>
      <c r="S54" s="104"/>
      <c r="T54" s="104"/>
    </row>
    <row r="55" spans="1:20" ht="60.75" hidden="1" customHeight="1" x14ac:dyDescent="0.4">
      <c r="A55" s="47">
        <v>406</v>
      </c>
      <c r="B55" s="78" t="s">
        <v>241</v>
      </c>
      <c r="C55" s="237"/>
      <c r="D55" s="237"/>
      <c r="E55" s="237"/>
      <c r="F55" s="238">
        <f t="shared" si="12"/>
        <v>0</v>
      </c>
      <c r="G55" s="232" t="str">
        <f t="shared" si="13"/>
        <v/>
      </c>
      <c r="H55" s="238">
        <f t="shared" si="14"/>
        <v>0</v>
      </c>
      <c r="I55" s="232" t="str">
        <f t="shared" si="15"/>
        <v/>
      </c>
      <c r="J55" s="238"/>
      <c r="K55" s="238"/>
      <c r="L55" s="238" t="e">
        <f>K55-#REF!</f>
        <v>#REF!</v>
      </c>
      <c r="M55" s="232" t="str">
        <f t="shared" si="11"/>
        <v/>
      </c>
      <c r="N55" s="163"/>
      <c r="O55" s="238">
        <f t="shared" si="16"/>
        <v>0</v>
      </c>
      <c r="P55" s="238">
        <f t="shared" si="17"/>
        <v>0</v>
      </c>
      <c r="Q55" s="238">
        <f t="shared" si="18"/>
        <v>0</v>
      </c>
      <c r="R55" s="232" t="str">
        <f t="shared" si="19"/>
        <v/>
      </c>
      <c r="S55" s="104"/>
      <c r="T55" s="104"/>
    </row>
    <row r="56" spans="1:20" ht="20.25" hidden="1" customHeight="1" x14ac:dyDescent="0.4">
      <c r="A56" s="47">
        <v>406.1</v>
      </c>
      <c r="B56" s="79" t="s">
        <v>242</v>
      </c>
      <c r="C56" s="239"/>
      <c r="D56" s="239"/>
      <c r="E56" s="239"/>
      <c r="F56" s="240">
        <f t="shared" si="12"/>
        <v>0</v>
      </c>
      <c r="G56" s="232" t="str">
        <f t="shared" si="13"/>
        <v/>
      </c>
      <c r="H56" s="240">
        <f t="shared" si="14"/>
        <v>0</v>
      </c>
      <c r="I56" s="232" t="str">
        <f t="shared" si="15"/>
        <v/>
      </c>
      <c r="J56" s="240"/>
      <c r="K56" s="240"/>
      <c r="L56" s="240" t="e">
        <f>K56-#REF!</f>
        <v>#REF!</v>
      </c>
      <c r="M56" s="232" t="str">
        <f t="shared" si="11"/>
        <v/>
      </c>
      <c r="N56" s="163"/>
      <c r="O56" s="240">
        <f t="shared" si="16"/>
        <v>0</v>
      </c>
      <c r="P56" s="240">
        <f t="shared" si="17"/>
        <v>0</v>
      </c>
      <c r="Q56" s="240">
        <f t="shared" si="18"/>
        <v>0</v>
      </c>
      <c r="R56" s="232" t="str">
        <f t="shared" si="19"/>
        <v/>
      </c>
      <c r="S56" s="104"/>
      <c r="T56" s="104"/>
    </row>
    <row r="57" spans="1:20" ht="20.25" hidden="1" customHeight="1" x14ac:dyDescent="0.4">
      <c r="A57" s="47">
        <v>406.2</v>
      </c>
      <c r="B57" s="79" t="s">
        <v>243</v>
      </c>
      <c r="C57" s="239"/>
      <c r="D57" s="239"/>
      <c r="E57" s="239"/>
      <c r="F57" s="240">
        <f t="shared" si="12"/>
        <v>0</v>
      </c>
      <c r="G57" s="232" t="str">
        <f t="shared" si="13"/>
        <v/>
      </c>
      <c r="H57" s="240">
        <f t="shared" si="14"/>
        <v>0</v>
      </c>
      <c r="I57" s="232" t="str">
        <f t="shared" si="15"/>
        <v/>
      </c>
      <c r="J57" s="240"/>
      <c r="K57" s="240"/>
      <c r="L57" s="240" t="e">
        <f>K57-#REF!</f>
        <v>#REF!</v>
      </c>
      <c r="M57" s="232" t="str">
        <f t="shared" si="11"/>
        <v/>
      </c>
      <c r="N57" s="163"/>
      <c r="O57" s="240">
        <f t="shared" si="16"/>
        <v>0</v>
      </c>
      <c r="P57" s="240">
        <f t="shared" si="17"/>
        <v>0</v>
      </c>
      <c r="Q57" s="240">
        <f t="shared" si="18"/>
        <v>0</v>
      </c>
      <c r="R57" s="232" t="str">
        <f t="shared" si="19"/>
        <v/>
      </c>
      <c r="S57" s="104"/>
      <c r="T57" s="104"/>
    </row>
    <row r="58" spans="1:20" ht="60.75" hidden="1" customHeight="1" x14ac:dyDescent="0.4">
      <c r="A58" s="47">
        <v>201</v>
      </c>
      <c r="B58" s="78" t="s">
        <v>244</v>
      </c>
      <c r="C58" s="237"/>
      <c r="D58" s="237"/>
      <c r="E58" s="237"/>
      <c r="F58" s="238">
        <f t="shared" si="12"/>
        <v>0</v>
      </c>
      <c r="G58" s="232" t="str">
        <f t="shared" si="13"/>
        <v/>
      </c>
      <c r="H58" s="238">
        <f t="shared" si="14"/>
        <v>0</v>
      </c>
      <c r="I58" s="232" t="str">
        <f t="shared" si="15"/>
        <v/>
      </c>
      <c r="J58" s="238"/>
      <c r="K58" s="238"/>
      <c r="L58" s="238" t="e">
        <f>K58-#REF!</f>
        <v>#REF!</v>
      </c>
      <c r="M58" s="232" t="str">
        <f t="shared" si="11"/>
        <v/>
      </c>
      <c r="N58" s="163"/>
      <c r="O58" s="238">
        <f t="shared" si="16"/>
        <v>0</v>
      </c>
      <c r="P58" s="238">
        <f t="shared" si="17"/>
        <v>0</v>
      </c>
      <c r="Q58" s="238">
        <f t="shared" si="18"/>
        <v>0</v>
      </c>
      <c r="R58" s="232" t="str">
        <f t="shared" si="19"/>
        <v/>
      </c>
      <c r="S58" s="104"/>
      <c r="T58" s="104"/>
    </row>
    <row r="59" spans="1:20" ht="20.25" hidden="1" customHeight="1" x14ac:dyDescent="0.4">
      <c r="A59" s="46">
        <v>201.01</v>
      </c>
      <c r="B59" s="80" t="s">
        <v>245</v>
      </c>
      <c r="C59" s="237"/>
      <c r="D59" s="237"/>
      <c r="E59" s="237"/>
      <c r="F59" s="238">
        <f t="shared" si="12"/>
        <v>0</v>
      </c>
      <c r="G59" s="232" t="str">
        <f t="shared" si="13"/>
        <v/>
      </c>
      <c r="H59" s="238">
        <f t="shared" si="14"/>
        <v>0</v>
      </c>
      <c r="I59" s="232" t="str">
        <f t="shared" si="15"/>
        <v/>
      </c>
      <c r="J59" s="238"/>
      <c r="K59" s="238"/>
      <c r="L59" s="238" t="e">
        <f>K59-#REF!</f>
        <v>#REF!</v>
      </c>
      <c r="M59" s="232" t="str">
        <f t="shared" ref="M59:M81" si="20">IFERROR(K59/J59,"")</f>
        <v/>
      </c>
      <c r="N59" s="163"/>
      <c r="O59" s="238">
        <f t="shared" si="16"/>
        <v>0</v>
      </c>
      <c r="P59" s="238">
        <f t="shared" si="17"/>
        <v>0</v>
      </c>
      <c r="Q59" s="238">
        <f t="shared" si="18"/>
        <v>0</v>
      </c>
      <c r="R59" s="232" t="str">
        <f t="shared" si="19"/>
        <v/>
      </c>
      <c r="S59" s="104"/>
      <c r="T59" s="104"/>
    </row>
    <row r="60" spans="1:20" ht="15" hidden="1" customHeight="1" x14ac:dyDescent="0.4">
      <c r="A60" s="46">
        <v>201.011</v>
      </c>
      <c r="B60" s="81" t="s">
        <v>246</v>
      </c>
      <c r="C60" s="239"/>
      <c r="D60" s="239"/>
      <c r="E60" s="239"/>
      <c r="F60" s="240">
        <f t="shared" si="12"/>
        <v>0</v>
      </c>
      <c r="G60" s="232" t="str">
        <f t="shared" si="13"/>
        <v/>
      </c>
      <c r="H60" s="240">
        <f t="shared" si="14"/>
        <v>0</v>
      </c>
      <c r="I60" s="232" t="str">
        <f t="shared" si="15"/>
        <v/>
      </c>
      <c r="J60" s="240"/>
      <c r="K60" s="240"/>
      <c r="L60" s="240" t="e">
        <f>K60-#REF!</f>
        <v>#REF!</v>
      </c>
      <c r="M60" s="232" t="str">
        <f t="shared" si="20"/>
        <v/>
      </c>
      <c r="N60" s="163"/>
      <c r="O60" s="240">
        <f t="shared" si="16"/>
        <v>0</v>
      </c>
      <c r="P60" s="240">
        <f t="shared" si="17"/>
        <v>0</v>
      </c>
      <c r="Q60" s="240">
        <f t="shared" si="18"/>
        <v>0</v>
      </c>
      <c r="R60" s="232" t="str">
        <f t="shared" si="19"/>
        <v/>
      </c>
      <c r="S60" s="104"/>
      <c r="T60" s="104"/>
    </row>
    <row r="61" spans="1:20" ht="20.25" hidden="1" customHeight="1" x14ac:dyDescent="0.4">
      <c r="A61" s="46">
        <v>201.012</v>
      </c>
      <c r="B61" s="81" t="s">
        <v>247</v>
      </c>
      <c r="C61" s="239"/>
      <c r="D61" s="239"/>
      <c r="E61" s="239"/>
      <c r="F61" s="240">
        <f t="shared" si="12"/>
        <v>0</v>
      </c>
      <c r="G61" s="232" t="str">
        <f t="shared" si="13"/>
        <v/>
      </c>
      <c r="H61" s="240">
        <f t="shared" si="14"/>
        <v>0</v>
      </c>
      <c r="I61" s="232" t="str">
        <f t="shared" si="15"/>
        <v/>
      </c>
      <c r="J61" s="240"/>
      <c r="K61" s="240"/>
      <c r="L61" s="240" t="e">
        <f>K61-#REF!</f>
        <v>#REF!</v>
      </c>
      <c r="M61" s="232" t="str">
        <f t="shared" si="20"/>
        <v/>
      </c>
      <c r="N61" s="163"/>
      <c r="O61" s="240">
        <f t="shared" si="16"/>
        <v>0</v>
      </c>
      <c r="P61" s="240">
        <f t="shared" si="17"/>
        <v>0</v>
      </c>
      <c r="Q61" s="240">
        <f t="shared" si="18"/>
        <v>0</v>
      </c>
      <c r="R61" s="232" t="str">
        <f t="shared" si="19"/>
        <v/>
      </c>
      <c r="S61" s="104"/>
      <c r="T61" s="104"/>
    </row>
    <row r="62" spans="1:20" ht="20.25" hidden="1" customHeight="1" x14ac:dyDescent="0.4">
      <c r="A62" s="46">
        <v>201.02</v>
      </c>
      <c r="B62" s="82" t="s">
        <v>248</v>
      </c>
      <c r="C62" s="237"/>
      <c r="D62" s="237"/>
      <c r="E62" s="237"/>
      <c r="F62" s="238">
        <f t="shared" si="12"/>
        <v>0</v>
      </c>
      <c r="G62" s="232" t="str">
        <f t="shared" si="13"/>
        <v/>
      </c>
      <c r="H62" s="238">
        <f t="shared" si="14"/>
        <v>0</v>
      </c>
      <c r="I62" s="232" t="str">
        <f t="shared" si="15"/>
        <v/>
      </c>
      <c r="J62" s="238"/>
      <c r="K62" s="238"/>
      <c r="L62" s="238" t="e">
        <f>K62-#REF!</f>
        <v>#REF!</v>
      </c>
      <c r="M62" s="232" t="str">
        <f t="shared" si="20"/>
        <v/>
      </c>
      <c r="N62" s="163"/>
      <c r="O62" s="238">
        <f t="shared" si="16"/>
        <v>0</v>
      </c>
      <c r="P62" s="238">
        <f t="shared" si="17"/>
        <v>0</v>
      </c>
      <c r="Q62" s="238">
        <f t="shared" si="18"/>
        <v>0</v>
      </c>
      <c r="R62" s="232" t="str">
        <f t="shared" si="19"/>
        <v/>
      </c>
      <c r="S62" s="104"/>
      <c r="T62" s="104"/>
    </row>
    <row r="63" spans="1:20" ht="20.25" hidden="1" customHeight="1" x14ac:dyDescent="0.4">
      <c r="A63" s="46">
        <v>201.02099999999999</v>
      </c>
      <c r="B63" s="81" t="s">
        <v>246</v>
      </c>
      <c r="C63" s="239"/>
      <c r="D63" s="239"/>
      <c r="E63" s="239"/>
      <c r="F63" s="240">
        <f t="shared" si="12"/>
        <v>0</v>
      </c>
      <c r="G63" s="232" t="str">
        <f t="shared" si="13"/>
        <v/>
      </c>
      <c r="H63" s="240">
        <f t="shared" si="14"/>
        <v>0</v>
      </c>
      <c r="I63" s="232" t="str">
        <f t="shared" si="15"/>
        <v/>
      </c>
      <c r="J63" s="240"/>
      <c r="K63" s="240"/>
      <c r="L63" s="240" t="e">
        <f>K63-#REF!</f>
        <v>#REF!</v>
      </c>
      <c r="M63" s="232" t="str">
        <f t="shared" si="20"/>
        <v/>
      </c>
      <c r="N63" s="163"/>
      <c r="O63" s="240">
        <f t="shared" si="16"/>
        <v>0</v>
      </c>
      <c r="P63" s="240">
        <f t="shared" si="17"/>
        <v>0</v>
      </c>
      <c r="Q63" s="240">
        <f t="shared" si="18"/>
        <v>0</v>
      </c>
      <c r="R63" s="232" t="str">
        <f t="shared" si="19"/>
        <v/>
      </c>
      <c r="S63" s="104"/>
      <c r="T63" s="104"/>
    </row>
    <row r="64" spans="1:20" ht="20.25" hidden="1" customHeight="1" x14ac:dyDescent="0.4">
      <c r="A64" s="46">
        <v>201.02199999999999</v>
      </c>
      <c r="B64" s="81" t="s">
        <v>247</v>
      </c>
      <c r="C64" s="239"/>
      <c r="D64" s="239"/>
      <c r="E64" s="239"/>
      <c r="F64" s="240">
        <f t="shared" si="12"/>
        <v>0</v>
      </c>
      <c r="G64" s="232" t="str">
        <f t="shared" si="13"/>
        <v/>
      </c>
      <c r="H64" s="240">
        <f t="shared" si="14"/>
        <v>0</v>
      </c>
      <c r="I64" s="232" t="str">
        <f t="shared" si="15"/>
        <v/>
      </c>
      <c r="J64" s="240"/>
      <c r="K64" s="240"/>
      <c r="L64" s="240" t="e">
        <f>K64-#REF!</f>
        <v>#REF!</v>
      </c>
      <c r="M64" s="232" t="str">
        <f t="shared" si="20"/>
        <v/>
      </c>
      <c r="N64" s="163"/>
      <c r="O64" s="240">
        <f t="shared" si="16"/>
        <v>0</v>
      </c>
      <c r="P64" s="240">
        <f t="shared" si="17"/>
        <v>0</v>
      </c>
      <c r="Q64" s="240">
        <f t="shared" si="18"/>
        <v>0</v>
      </c>
      <c r="R64" s="232" t="str">
        <f t="shared" si="19"/>
        <v/>
      </c>
      <c r="S64" s="104"/>
      <c r="T64" s="104"/>
    </row>
    <row r="65" spans="1:20" ht="40.5" hidden="1" customHeight="1" x14ac:dyDescent="0.4">
      <c r="A65" s="46">
        <v>201.03</v>
      </c>
      <c r="B65" s="82" t="s">
        <v>249</v>
      </c>
      <c r="C65" s="237"/>
      <c r="D65" s="237"/>
      <c r="E65" s="237"/>
      <c r="F65" s="238">
        <f t="shared" si="12"/>
        <v>0</v>
      </c>
      <c r="G65" s="232" t="str">
        <f t="shared" si="13"/>
        <v/>
      </c>
      <c r="H65" s="238">
        <f t="shared" si="14"/>
        <v>0</v>
      </c>
      <c r="I65" s="232" t="str">
        <f t="shared" si="15"/>
        <v/>
      </c>
      <c r="J65" s="238"/>
      <c r="K65" s="238"/>
      <c r="L65" s="238" t="e">
        <f>K65-#REF!</f>
        <v>#REF!</v>
      </c>
      <c r="M65" s="232" t="str">
        <f t="shared" si="20"/>
        <v/>
      </c>
      <c r="N65" s="163"/>
      <c r="O65" s="238">
        <f t="shared" si="16"/>
        <v>0</v>
      </c>
      <c r="P65" s="238">
        <f t="shared" si="17"/>
        <v>0</v>
      </c>
      <c r="Q65" s="238">
        <f t="shared" si="18"/>
        <v>0</v>
      </c>
      <c r="R65" s="232" t="str">
        <f t="shared" si="19"/>
        <v/>
      </c>
      <c r="S65" s="104"/>
      <c r="T65" s="104"/>
    </row>
    <row r="66" spans="1:20" ht="20.25" hidden="1" customHeight="1" x14ac:dyDescent="0.4">
      <c r="A66" s="46">
        <v>201.03100000000001</v>
      </c>
      <c r="B66" s="81" t="s">
        <v>246</v>
      </c>
      <c r="C66" s="239"/>
      <c r="D66" s="239"/>
      <c r="E66" s="239"/>
      <c r="F66" s="240">
        <f t="shared" si="12"/>
        <v>0</v>
      </c>
      <c r="G66" s="232" t="str">
        <f t="shared" si="13"/>
        <v/>
      </c>
      <c r="H66" s="240">
        <f t="shared" si="14"/>
        <v>0</v>
      </c>
      <c r="I66" s="232" t="str">
        <f t="shared" si="15"/>
        <v/>
      </c>
      <c r="J66" s="240"/>
      <c r="K66" s="240"/>
      <c r="L66" s="240" t="e">
        <f>K66-#REF!</f>
        <v>#REF!</v>
      </c>
      <c r="M66" s="232" t="str">
        <f t="shared" si="20"/>
        <v/>
      </c>
      <c r="N66" s="163"/>
      <c r="O66" s="240">
        <f t="shared" si="16"/>
        <v>0</v>
      </c>
      <c r="P66" s="240">
        <f t="shared" si="17"/>
        <v>0</v>
      </c>
      <c r="Q66" s="240">
        <f t="shared" si="18"/>
        <v>0</v>
      </c>
      <c r="R66" s="232" t="str">
        <f t="shared" si="19"/>
        <v/>
      </c>
      <c r="S66" s="104"/>
      <c r="T66" s="104"/>
    </row>
    <row r="67" spans="1:20" ht="20.25" hidden="1" customHeight="1" x14ac:dyDescent="0.4">
      <c r="A67" s="46">
        <v>201.03200000000001</v>
      </c>
      <c r="B67" s="81" t="s">
        <v>247</v>
      </c>
      <c r="C67" s="239"/>
      <c r="D67" s="239"/>
      <c r="E67" s="239"/>
      <c r="F67" s="240">
        <f t="shared" si="12"/>
        <v>0</v>
      </c>
      <c r="G67" s="232" t="str">
        <f t="shared" si="13"/>
        <v/>
      </c>
      <c r="H67" s="240">
        <f t="shared" si="14"/>
        <v>0</v>
      </c>
      <c r="I67" s="232" t="str">
        <f t="shared" si="15"/>
        <v/>
      </c>
      <c r="J67" s="240"/>
      <c r="K67" s="240"/>
      <c r="L67" s="240" t="e">
        <f>K67-#REF!</f>
        <v>#REF!</v>
      </c>
      <c r="M67" s="232" t="str">
        <f t="shared" si="20"/>
        <v/>
      </c>
      <c r="N67" s="163"/>
      <c r="O67" s="240">
        <f t="shared" si="16"/>
        <v>0</v>
      </c>
      <c r="P67" s="240">
        <f t="shared" si="17"/>
        <v>0</v>
      </c>
      <c r="Q67" s="240">
        <f t="shared" si="18"/>
        <v>0</v>
      </c>
      <c r="R67" s="232" t="str">
        <f t="shared" si="19"/>
        <v/>
      </c>
      <c r="S67" s="104"/>
      <c r="T67" s="104"/>
    </row>
    <row r="68" spans="1:20" ht="40.5" hidden="1" customHeight="1" x14ac:dyDescent="0.4">
      <c r="A68" s="47">
        <v>202</v>
      </c>
      <c r="B68" s="78" t="s">
        <v>250</v>
      </c>
      <c r="C68" s="237"/>
      <c r="D68" s="237"/>
      <c r="E68" s="237"/>
      <c r="F68" s="238">
        <f t="shared" si="12"/>
        <v>0</v>
      </c>
      <c r="G68" s="232" t="str">
        <f t="shared" si="13"/>
        <v/>
      </c>
      <c r="H68" s="238">
        <f t="shared" si="14"/>
        <v>0</v>
      </c>
      <c r="I68" s="232" t="str">
        <f t="shared" si="15"/>
        <v/>
      </c>
      <c r="J68" s="238"/>
      <c r="K68" s="238"/>
      <c r="L68" s="238" t="e">
        <f>K68-#REF!</f>
        <v>#REF!</v>
      </c>
      <c r="M68" s="232" t="str">
        <f t="shared" si="20"/>
        <v/>
      </c>
      <c r="N68" s="163"/>
      <c r="O68" s="238">
        <f t="shared" si="16"/>
        <v>0</v>
      </c>
      <c r="P68" s="238">
        <f t="shared" si="17"/>
        <v>0</v>
      </c>
      <c r="Q68" s="238">
        <f t="shared" si="18"/>
        <v>0</v>
      </c>
      <c r="R68" s="232" t="str">
        <f t="shared" si="19"/>
        <v/>
      </c>
      <c r="S68" s="104"/>
      <c r="T68" s="104"/>
    </row>
    <row r="69" spans="1:20" ht="40.5" hidden="1" customHeight="1" x14ac:dyDescent="0.4">
      <c r="A69" s="46">
        <v>202.01</v>
      </c>
      <c r="B69" s="82" t="s">
        <v>251</v>
      </c>
      <c r="C69" s="237"/>
      <c r="D69" s="237"/>
      <c r="E69" s="237"/>
      <c r="F69" s="238">
        <f t="shared" si="12"/>
        <v>0</v>
      </c>
      <c r="G69" s="232" t="str">
        <f t="shared" si="13"/>
        <v/>
      </c>
      <c r="H69" s="238">
        <f t="shared" si="14"/>
        <v>0</v>
      </c>
      <c r="I69" s="232" t="str">
        <f t="shared" si="15"/>
        <v/>
      </c>
      <c r="J69" s="238"/>
      <c r="K69" s="238"/>
      <c r="L69" s="238" t="e">
        <f>K69-#REF!</f>
        <v>#REF!</v>
      </c>
      <c r="M69" s="232" t="str">
        <f t="shared" si="20"/>
        <v/>
      </c>
      <c r="N69" s="163"/>
      <c r="O69" s="238">
        <f t="shared" si="16"/>
        <v>0</v>
      </c>
      <c r="P69" s="238">
        <f t="shared" si="17"/>
        <v>0</v>
      </c>
      <c r="Q69" s="238">
        <f t="shared" si="18"/>
        <v>0</v>
      </c>
      <c r="R69" s="232" t="str">
        <f t="shared" si="19"/>
        <v/>
      </c>
      <c r="S69" s="104"/>
      <c r="T69" s="104"/>
    </row>
    <row r="70" spans="1:20" ht="21" hidden="1" customHeight="1" x14ac:dyDescent="0.4">
      <c r="A70" s="46">
        <v>202.011</v>
      </c>
      <c r="B70" s="81" t="s">
        <v>246</v>
      </c>
      <c r="C70" s="239"/>
      <c r="D70" s="239"/>
      <c r="E70" s="239"/>
      <c r="F70" s="240">
        <f t="shared" ref="F70:F101" si="21">E70-D70</f>
        <v>0</v>
      </c>
      <c r="G70" s="232" t="str">
        <f t="shared" ref="G70:G89" si="22">IFERROR(E70/D70,"")</f>
        <v/>
      </c>
      <c r="H70" s="240">
        <f t="shared" ref="H70:H81" si="23">E70-C70</f>
        <v>0</v>
      </c>
      <c r="I70" s="232" t="str">
        <f t="shared" ref="I70:I81" si="24">IFERROR(E70/C70,"")</f>
        <v/>
      </c>
      <c r="J70" s="240"/>
      <c r="K70" s="240"/>
      <c r="L70" s="240" t="e">
        <f>K70-#REF!</f>
        <v>#REF!</v>
      </c>
      <c r="M70" s="232" t="str">
        <f t="shared" si="20"/>
        <v/>
      </c>
      <c r="N70" s="163"/>
      <c r="O70" s="240">
        <f t="shared" ref="O70:O89" si="25">C70+J70</f>
        <v>0</v>
      </c>
      <c r="P70" s="240">
        <f t="shared" ref="P70:P89" si="26">E70+K70</f>
        <v>0</v>
      </c>
      <c r="Q70" s="240">
        <f t="shared" ref="Q70:Q101" si="27">P70-O70</f>
        <v>0</v>
      </c>
      <c r="R70" s="232" t="str">
        <f t="shared" ref="R70:R81" si="28">IFERROR(P70/O70,"")</f>
        <v/>
      </c>
      <c r="S70" s="104"/>
      <c r="T70" s="104"/>
    </row>
    <row r="71" spans="1:20" ht="21" hidden="1" customHeight="1" x14ac:dyDescent="0.4">
      <c r="A71" s="46">
        <v>202.012</v>
      </c>
      <c r="B71" s="81" t="s">
        <v>247</v>
      </c>
      <c r="C71" s="239"/>
      <c r="D71" s="239"/>
      <c r="E71" s="239"/>
      <c r="F71" s="240">
        <f t="shared" si="21"/>
        <v>0</v>
      </c>
      <c r="G71" s="232" t="str">
        <f t="shared" si="22"/>
        <v/>
      </c>
      <c r="H71" s="240">
        <f t="shared" si="23"/>
        <v>0</v>
      </c>
      <c r="I71" s="232" t="str">
        <f t="shared" si="24"/>
        <v/>
      </c>
      <c r="J71" s="240"/>
      <c r="K71" s="240"/>
      <c r="L71" s="240" t="e">
        <f>K71-#REF!</f>
        <v>#REF!</v>
      </c>
      <c r="M71" s="232" t="str">
        <f t="shared" si="20"/>
        <v/>
      </c>
      <c r="N71" s="163"/>
      <c r="O71" s="240">
        <f t="shared" si="25"/>
        <v>0</v>
      </c>
      <c r="P71" s="240">
        <f t="shared" si="26"/>
        <v>0</v>
      </c>
      <c r="Q71" s="240">
        <f t="shared" si="27"/>
        <v>0</v>
      </c>
      <c r="R71" s="232" t="str">
        <f t="shared" si="28"/>
        <v/>
      </c>
      <c r="S71" s="104"/>
      <c r="T71" s="104"/>
    </row>
    <row r="72" spans="1:20" ht="19.5" hidden="1" customHeight="1" x14ac:dyDescent="0.4">
      <c r="A72" s="46">
        <v>202.01300000000001</v>
      </c>
      <c r="B72" s="81" t="s">
        <v>252</v>
      </c>
      <c r="C72" s="239"/>
      <c r="D72" s="239"/>
      <c r="E72" s="239"/>
      <c r="F72" s="240">
        <f t="shared" si="21"/>
        <v>0</v>
      </c>
      <c r="G72" s="232" t="str">
        <f t="shared" si="22"/>
        <v/>
      </c>
      <c r="H72" s="240">
        <f t="shared" si="23"/>
        <v>0</v>
      </c>
      <c r="I72" s="232" t="str">
        <f t="shared" si="24"/>
        <v/>
      </c>
      <c r="J72" s="240"/>
      <c r="K72" s="240"/>
      <c r="L72" s="240" t="e">
        <f>K72-#REF!</f>
        <v>#REF!</v>
      </c>
      <c r="M72" s="232" t="str">
        <f t="shared" si="20"/>
        <v/>
      </c>
      <c r="N72" s="163"/>
      <c r="O72" s="240">
        <f t="shared" si="25"/>
        <v>0</v>
      </c>
      <c r="P72" s="240">
        <f t="shared" si="26"/>
        <v>0</v>
      </c>
      <c r="Q72" s="240">
        <f t="shared" si="27"/>
        <v>0</v>
      </c>
      <c r="R72" s="232" t="str">
        <f t="shared" si="28"/>
        <v/>
      </c>
      <c r="S72" s="104"/>
      <c r="T72" s="104"/>
    </row>
    <row r="73" spans="1:20" ht="21" hidden="1" customHeight="1" x14ac:dyDescent="0.4">
      <c r="A73" s="46">
        <v>202.01400000000001</v>
      </c>
      <c r="B73" s="81" t="s">
        <v>253</v>
      </c>
      <c r="C73" s="239"/>
      <c r="D73" s="239"/>
      <c r="E73" s="239"/>
      <c r="F73" s="240">
        <f t="shared" si="21"/>
        <v>0</v>
      </c>
      <c r="G73" s="232" t="str">
        <f t="shared" si="22"/>
        <v/>
      </c>
      <c r="H73" s="240">
        <f t="shared" si="23"/>
        <v>0</v>
      </c>
      <c r="I73" s="232" t="str">
        <f t="shared" si="24"/>
        <v/>
      </c>
      <c r="J73" s="240"/>
      <c r="K73" s="240"/>
      <c r="L73" s="240" t="e">
        <f>K73-#REF!</f>
        <v>#REF!</v>
      </c>
      <c r="M73" s="232" t="str">
        <f t="shared" si="20"/>
        <v/>
      </c>
      <c r="N73" s="163"/>
      <c r="O73" s="240">
        <f t="shared" si="25"/>
        <v>0</v>
      </c>
      <c r="P73" s="240">
        <f t="shared" si="26"/>
        <v>0</v>
      </c>
      <c r="Q73" s="240">
        <f t="shared" si="27"/>
        <v>0</v>
      </c>
      <c r="R73" s="232" t="str">
        <f t="shared" si="28"/>
        <v/>
      </c>
      <c r="S73" s="104"/>
      <c r="T73" s="104"/>
    </row>
    <row r="74" spans="1:20" ht="40.799999999999997" hidden="1" customHeight="1" x14ac:dyDescent="0.4">
      <c r="A74" s="47">
        <v>203</v>
      </c>
      <c r="B74" s="78" t="s">
        <v>254</v>
      </c>
      <c r="C74" s="237"/>
      <c r="D74" s="237"/>
      <c r="E74" s="237"/>
      <c r="F74" s="238">
        <f t="shared" si="21"/>
        <v>0</v>
      </c>
      <c r="G74" s="232" t="str">
        <f t="shared" si="22"/>
        <v/>
      </c>
      <c r="H74" s="238">
        <f t="shared" si="23"/>
        <v>0</v>
      </c>
      <c r="I74" s="232" t="str">
        <f t="shared" si="24"/>
        <v/>
      </c>
      <c r="J74" s="238"/>
      <c r="K74" s="238"/>
      <c r="L74" s="238" t="e">
        <f>K74-#REF!</f>
        <v>#REF!</v>
      </c>
      <c r="M74" s="232" t="str">
        <f t="shared" si="20"/>
        <v/>
      </c>
      <c r="N74" s="163"/>
      <c r="O74" s="238">
        <f t="shared" si="25"/>
        <v>0</v>
      </c>
      <c r="P74" s="238">
        <f t="shared" si="26"/>
        <v>0</v>
      </c>
      <c r="Q74" s="238">
        <f t="shared" si="27"/>
        <v>0</v>
      </c>
      <c r="R74" s="232" t="str">
        <f t="shared" si="28"/>
        <v/>
      </c>
      <c r="S74" s="104"/>
      <c r="T74" s="104"/>
    </row>
    <row r="75" spans="1:20" ht="15.75" hidden="1" customHeight="1" x14ac:dyDescent="0.4">
      <c r="A75" s="46">
        <v>203.01</v>
      </c>
      <c r="B75" s="82" t="s">
        <v>255</v>
      </c>
      <c r="C75" s="237"/>
      <c r="D75" s="237"/>
      <c r="E75" s="237"/>
      <c r="F75" s="238">
        <f t="shared" si="21"/>
        <v>0</v>
      </c>
      <c r="G75" s="232" t="str">
        <f t="shared" si="22"/>
        <v/>
      </c>
      <c r="H75" s="238">
        <f t="shared" si="23"/>
        <v>0</v>
      </c>
      <c r="I75" s="232" t="str">
        <f t="shared" si="24"/>
        <v/>
      </c>
      <c r="J75" s="238"/>
      <c r="K75" s="238"/>
      <c r="L75" s="238" t="e">
        <f>K75-#REF!</f>
        <v>#REF!</v>
      </c>
      <c r="M75" s="232" t="str">
        <f t="shared" si="20"/>
        <v/>
      </c>
      <c r="N75" s="163"/>
      <c r="O75" s="238">
        <f t="shared" si="25"/>
        <v>0</v>
      </c>
      <c r="P75" s="238">
        <f t="shared" si="26"/>
        <v>0</v>
      </c>
      <c r="Q75" s="238">
        <f t="shared" si="27"/>
        <v>0</v>
      </c>
      <c r="R75" s="232" t="str">
        <f t="shared" si="28"/>
        <v/>
      </c>
      <c r="S75" s="104"/>
      <c r="T75" s="104"/>
    </row>
    <row r="76" spans="1:20" ht="21" hidden="1" customHeight="1" x14ac:dyDescent="0.4">
      <c r="A76" s="46">
        <v>203.011</v>
      </c>
      <c r="B76" s="81" t="s">
        <v>256</v>
      </c>
      <c r="C76" s="239"/>
      <c r="D76" s="239"/>
      <c r="E76" s="239"/>
      <c r="F76" s="240">
        <f t="shared" si="21"/>
        <v>0</v>
      </c>
      <c r="G76" s="232" t="str">
        <f t="shared" si="22"/>
        <v/>
      </c>
      <c r="H76" s="240">
        <f t="shared" si="23"/>
        <v>0</v>
      </c>
      <c r="I76" s="232" t="str">
        <f t="shared" si="24"/>
        <v/>
      </c>
      <c r="J76" s="240"/>
      <c r="K76" s="240"/>
      <c r="L76" s="240" t="e">
        <f>K76-#REF!</f>
        <v>#REF!</v>
      </c>
      <c r="M76" s="232" t="str">
        <f t="shared" si="20"/>
        <v/>
      </c>
      <c r="N76" s="163"/>
      <c r="O76" s="240">
        <f t="shared" si="25"/>
        <v>0</v>
      </c>
      <c r="P76" s="240">
        <f t="shared" si="26"/>
        <v>0</v>
      </c>
      <c r="Q76" s="240">
        <f t="shared" si="27"/>
        <v>0</v>
      </c>
      <c r="R76" s="232" t="str">
        <f t="shared" si="28"/>
        <v/>
      </c>
      <c r="S76" s="104"/>
      <c r="T76" s="104"/>
    </row>
    <row r="77" spans="1:20" ht="21" hidden="1" customHeight="1" x14ac:dyDescent="0.4">
      <c r="A77" s="46">
        <v>203.012</v>
      </c>
      <c r="B77" s="81" t="s">
        <v>257</v>
      </c>
      <c r="C77" s="239"/>
      <c r="D77" s="239"/>
      <c r="E77" s="239"/>
      <c r="F77" s="240">
        <f t="shared" si="21"/>
        <v>0</v>
      </c>
      <c r="G77" s="232" t="str">
        <f t="shared" si="22"/>
        <v/>
      </c>
      <c r="H77" s="240">
        <f t="shared" si="23"/>
        <v>0</v>
      </c>
      <c r="I77" s="232" t="str">
        <f t="shared" si="24"/>
        <v/>
      </c>
      <c r="J77" s="240"/>
      <c r="K77" s="240"/>
      <c r="L77" s="240" t="e">
        <f>K77-#REF!</f>
        <v>#REF!</v>
      </c>
      <c r="M77" s="232" t="str">
        <f t="shared" si="20"/>
        <v/>
      </c>
      <c r="N77" s="163"/>
      <c r="O77" s="240">
        <f t="shared" si="25"/>
        <v>0</v>
      </c>
      <c r="P77" s="240">
        <f t="shared" si="26"/>
        <v>0</v>
      </c>
      <c r="Q77" s="240">
        <f t="shared" si="27"/>
        <v>0</v>
      </c>
      <c r="R77" s="232" t="str">
        <f t="shared" si="28"/>
        <v/>
      </c>
      <c r="S77" s="104"/>
      <c r="T77" s="104"/>
    </row>
    <row r="78" spans="1:20" ht="15.75" hidden="1" customHeight="1" x14ac:dyDescent="0.4">
      <c r="A78" s="46">
        <v>203.01300000000001</v>
      </c>
      <c r="B78" s="81" t="s">
        <v>252</v>
      </c>
      <c r="C78" s="239"/>
      <c r="D78" s="239"/>
      <c r="E78" s="239"/>
      <c r="F78" s="240">
        <f t="shared" si="21"/>
        <v>0</v>
      </c>
      <c r="G78" s="232" t="str">
        <f t="shared" si="22"/>
        <v/>
      </c>
      <c r="H78" s="240">
        <f t="shared" si="23"/>
        <v>0</v>
      </c>
      <c r="I78" s="232" t="str">
        <f t="shared" si="24"/>
        <v/>
      </c>
      <c r="J78" s="240"/>
      <c r="K78" s="240"/>
      <c r="L78" s="240" t="e">
        <f>K78-#REF!</f>
        <v>#REF!</v>
      </c>
      <c r="M78" s="232" t="str">
        <f t="shared" si="20"/>
        <v/>
      </c>
      <c r="N78" s="163"/>
      <c r="O78" s="240">
        <f t="shared" si="25"/>
        <v>0</v>
      </c>
      <c r="P78" s="240">
        <f t="shared" si="26"/>
        <v>0</v>
      </c>
      <c r="Q78" s="240">
        <f t="shared" si="27"/>
        <v>0</v>
      </c>
      <c r="R78" s="232" t="str">
        <f t="shared" si="28"/>
        <v/>
      </c>
      <c r="S78" s="104"/>
      <c r="T78" s="104"/>
    </row>
    <row r="79" spans="1:20" ht="14.25" hidden="1" customHeight="1" x14ac:dyDescent="0.4">
      <c r="A79" s="47">
        <v>204</v>
      </c>
      <c r="B79" s="78" t="s">
        <v>258</v>
      </c>
      <c r="C79" s="239"/>
      <c r="D79" s="239"/>
      <c r="E79" s="239"/>
      <c r="F79" s="240">
        <f t="shared" si="21"/>
        <v>0</v>
      </c>
      <c r="G79" s="232" t="str">
        <f t="shared" si="22"/>
        <v/>
      </c>
      <c r="H79" s="240">
        <f t="shared" si="23"/>
        <v>0</v>
      </c>
      <c r="I79" s="232" t="str">
        <f t="shared" si="24"/>
        <v/>
      </c>
      <c r="J79" s="240"/>
      <c r="K79" s="240"/>
      <c r="L79" s="240" t="e">
        <f>K79-#REF!</f>
        <v>#REF!</v>
      </c>
      <c r="M79" s="232" t="str">
        <f t="shared" si="20"/>
        <v/>
      </c>
      <c r="N79" s="163"/>
      <c r="O79" s="240">
        <f t="shared" si="25"/>
        <v>0</v>
      </c>
      <c r="P79" s="240">
        <f t="shared" si="26"/>
        <v>0</v>
      </c>
      <c r="Q79" s="240">
        <f t="shared" si="27"/>
        <v>0</v>
      </c>
      <c r="R79" s="232" t="str">
        <f t="shared" si="28"/>
        <v/>
      </c>
      <c r="S79" s="104"/>
      <c r="T79" s="104"/>
    </row>
    <row r="80" spans="1:20" ht="18.75" hidden="1" customHeight="1" x14ac:dyDescent="0.4">
      <c r="A80" s="47">
        <v>205</v>
      </c>
      <c r="B80" s="78" t="s">
        <v>259</v>
      </c>
      <c r="C80" s="239"/>
      <c r="D80" s="239"/>
      <c r="E80" s="239"/>
      <c r="F80" s="240">
        <f t="shared" si="21"/>
        <v>0</v>
      </c>
      <c r="G80" s="232" t="str">
        <f t="shared" si="22"/>
        <v/>
      </c>
      <c r="H80" s="240">
        <f t="shared" si="23"/>
        <v>0</v>
      </c>
      <c r="I80" s="232" t="str">
        <f t="shared" si="24"/>
        <v/>
      </c>
      <c r="J80" s="240"/>
      <c r="K80" s="240"/>
      <c r="L80" s="240" t="e">
        <f>K80-#REF!</f>
        <v>#REF!</v>
      </c>
      <c r="M80" s="232" t="str">
        <f t="shared" si="20"/>
        <v/>
      </c>
      <c r="N80" s="163"/>
      <c r="O80" s="240">
        <f t="shared" si="25"/>
        <v>0</v>
      </c>
      <c r="P80" s="240">
        <f t="shared" si="26"/>
        <v>0</v>
      </c>
      <c r="Q80" s="240">
        <f t="shared" si="27"/>
        <v>0</v>
      </c>
      <c r="R80" s="232" t="str">
        <f t="shared" si="28"/>
        <v/>
      </c>
      <c r="S80" s="104"/>
      <c r="T80" s="104"/>
    </row>
    <row r="81" spans="1:20" ht="15" hidden="1" customHeight="1" x14ac:dyDescent="0.4">
      <c r="A81" s="47">
        <v>900.4</v>
      </c>
      <c r="B81" s="83" t="s">
        <v>260</v>
      </c>
      <c r="C81" s="237"/>
      <c r="D81" s="237"/>
      <c r="E81" s="237"/>
      <c r="F81" s="238">
        <f t="shared" si="21"/>
        <v>0</v>
      </c>
      <c r="G81" s="232" t="str">
        <f t="shared" si="22"/>
        <v/>
      </c>
      <c r="H81" s="238">
        <f t="shared" si="23"/>
        <v>0</v>
      </c>
      <c r="I81" s="232" t="str">
        <f t="shared" si="24"/>
        <v/>
      </c>
      <c r="J81" s="238"/>
      <c r="K81" s="238"/>
      <c r="L81" s="238" t="e">
        <f>K81-#REF!</f>
        <v>#REF!</v>
      </c>
      <c r="M81" s="232" t="str">
        <f t="shared" si="20"/>
        <v/>
      </c>
      <c r="N81" s="163"/>
      <c r="O81" s="238">
        <f t="shared" si="25"/>
        <v>0</v>
      </c>
      <c r="P81" s="238">
        <f t="shared" si="26"/>
        <v>0</v>
      </c>
      <c r="Q81" s="238">
        <f t="shared" si="27"/>
        <v>0</v>
      </c>
      <c r="R81" s="232" t="str">
        <f t="shared" si="28"/>
        <v/>
      </c>
      <c r="S81" s="104"/>
      <c r="T81" s="104"/>
    </row>
    <row r="82" spans="1:20" s="114" customFormat="1" ht="21" customHeight="1" x14ac:dyDescent="0.35">
      <c r="A82" s="87"/>
      <c r="B82" s="88" t="s">
        <v>261</v>
      </c>
      <c r="C82" s="233">
        <f>C83+C84</f>
        <v>2106</v>
      </c>
      <c r="D82" s="233">
        <f>D83+D84</f>
        <v>0</v>
      </c>
      <c r="E82" s="233">
        <f>E83+E84</f>
        <v>-26.824999999999999</v>
      </c>
      <c r="F82" s="233">
        <f t="shared" si="21"/>
        <v>-26.824999999999999</v>
      </c>
      <c r="G82" s="241" t="str">
        <f t="shared" si="22"/>
        <v/>
      </c>
      <c r="H82" s="233"/>
      <c r="I82" s="241"/>
      <c r="J82" s="153">
        <f>J83+J84</f>
        <v>23928.855</v>
      </c>
      <c r="K82" s="153">
        <f>SUM(K83:K87)+K88</f>
        <v>-1179.39354</v>
      </c>
      <c r="L82" s="153"/>
      <c r="M82" s="241"/>
      <c r="N82" s="233"/>
      <c r="O82" s="233">
        <f t="shared" si="25"/>
        <v>26034.855</v>
      </c>
      <c r="P82" s="233">
        <f t="shared" si="26"/>
        <v>-1206.2185400000001</v>
      </c>
      <c r="Q82" s="233"/>
      <c r="R82" s="241"/>
    </row>
    <row r="83" spans="1:20" s="114" customFormat="1" ht="24" customHeight="1" x14ac:dyDescent="0.4">
      <c r="A83" s="94">
        <v>4110</v>
      </c>
      <c r="B83" s="84" t="s">
        <v>262</v>
      </c>
      <c r="C83" s="242">
        <v>2106</v>
      </c>
      <c r="D83" s="242"/>
      <c r="E83" s="242"/>
      <c r="F83" s="242">
        <f t="shared" si="21"/>
        <v>0</v>
      </c>
      <c r="G83" s="243" t="str">
        <f t="shared" si="22"/>
        <v/>
      </c>
      <c r="H83" s="242"/>
      <c r="I83" s="243">
        <f t="shared" ref="I83:I89" si="29">IFERROR(E83/C83,"")</f>
        <v>0</v>
      </c>
      <c r="J83" s="242">
        <v>27039.755000000001</v>
      </c>
      <c r="K83" s="242">
        <v>1400</v>
      </c>
      <c r="L83" s="163"/>
      <c r="M83" s="243"/>
      <c r="N83" s="242"/>
      <c r="O83" s="242">
        <f t="shared" si="25"/>
        <v>29145.755000000001</v>
      </c>
      <c r="P83" s="242">
        <f t="shared" si="26"/>
        <v>1400</v>
      </c>
      <c r="Q83" s="242"/>
      <c r="R83" s="243"/>
    </row>
    <row r="84" spans="1:20" s="114" customFormat="1" ht="21" customHeight="1" x14ac:dyDescent="0.4">
      <c r="A84" s="94" t="s">
        <v>263</v>
      </c>
      <c r="B84" s="84" t="s">
        <v>264</v>
      </c>
      <c r="C84" s="242">
        <v>0</v>
      </c>
      <c r="D84" s="242"/>
      <c r="E84" s="242">
        <v>-26.824999999999999</v>
      </c>
      <c r="F84" s="242">
        <f t="shared" si="21"/>
        <v>-26.824999999999999</v>
      </c>
      <c r="G84" s="243" t="str">
        <f t="shared" si="22"/>
        <v/>
      </c>
      <c r="H84" s="242">
        <f t="shared" ref="H84:H89" si="30">E84-C84</f>
        <v>-26.824999999999999</v>
      </c>
      <c r="I84" s="243" t="str">
        <f t="shared" si="29"/>
        <v/>
      </c>
      <c r="J84" s="242">
        <v>-3110.9</v>
      </c>
      <c r="K84" s="242">
        <v>-2579.39354</v>
      </c>
      <c r="L84" s="163"/>
      <c r="M84" s="243"/>
      <c r="N84" s="242"/>
      <c r="O84" s="242">
        <f t="shared" si="25"/>
        <v>-3110.9</v>
      </c>
      <c r="P84" s="242">
        <f t="shared" si="26"/>
        <v>-2606.2185399999998</v>
      </c>
      <c r="Q84" s="242"/>
      <c r="R84" s="243"/>
    </row>
    <row r="85" spans="1:20" ht="63" hidden="1" customHeight="1" x14ac:dyDescent="0.4">
      <c r="A85" s="48">
        <v>8103</v>
      </c>
      <c r="B85" s="85" t="s">
        <v>265</v>
      </c>
      <c r="C85" s="242"/>
      <c r="D85" s="242"/>
      <c r="E85" s="242"/>
      <c r="F85" s="244">
        <f t="shared" si="21"/>
        <v>0</v>
      </c>
      <c r="G85" s="232" t="str">
        <f t="shared" si="22"/>
        <v/>
      </c>
      <c r="H85" s="244">
        <f t="shared" si="30"/>
        <v>0</v>
      </c>
      <c r="I85" s="232" t="str">
        <f t="shared" si="29"/>
        <v/>
      </c>
      <c r="J85" s="163"/>
      <c r="K85" s="163"/>
      <c r="L85" s="163">
        <f>K85-J85</f>
        <v>0</v>
      </c>
      <c r="M85" s="232" t="str">
        <f>IFERROR(K85/J85,"")</f>
        <v/>
      </c>
      <c r="N85" s="244"/>
      <c r="O85" s="244">
        <f t="shared" si="25"/>
        <v>0</v>
      </c>
      <c r="P85" s="244">
        <f t="shared" si="26"/>
        <v>0</v>
      </c>
      <c r="Q85" s="244">
        <f>P85-O85</f>
        <v>0</v>
      </c>
      <c r="R85" s="232" t="str">
        <f>IFERROR(P85/O85,"")</f>
        <v/>
      </c>
      <c r="S85" s="104"/>
      <c r="T85" s="104"/>
    </row>
    <row r="86" spans="1:20" ht="63" hidden="1" customHeight="1" x14ac:dyDescent="0.4">
      <c r="A86" s="48">
        <v>8104</v>
      </c>
      <c r="B86" s="85" t="s">
        <v>266</v>
      </c>
      <c r="C86" s="242"/>
      <c r="D86" s="242"/>
      <c r="E86" s="242"/>
      <c r="F86" s="244">
        <f t="shared" si="21"/>
        <v>0</v>
      </c>
      <c r="G86" s="232" t="str">
        <f t="shared" si="22"/>
        <v/>
      </c>
      <c r="H86" s="244">
        <f t="shared" si="30"/>
        <v>0</v>
      </c>
      <c r="I86" s="232" t="str">
        <f t="shared" si="29"/>
        <v/>
      </c>
      <c r="J86" s="163"/>
      <c r="K86" s="163"/>
      <c r="L86" s="163">
        <f>K86-J86</f>
        <v>0</v>
      </c>
      <c r="M86" s="232" t="str">
        <f>IFERROR(K86/J86,"")</f>
        <v/>
      </c>
      <c r="N86" s="244"/>
      <c r="O86" s="244">
        <f t="shared" si="25"/>
        <v>0</v>
      </c>
      <c r="P86" s="244">
        <f t="shared" si="26"/>
        <v>0</v>
      </c>
      <c r="Q86" s="244">
        <f>P86-O86</f>
        <v>0</v>
      </c>
      <c r="R86" s="232" t="str">
        <f>IFERROR(P86/O86,"")</f>
        <v/>
      </c>
      <c r="S86" s="104"/>
      <c r="T86" s="104"/>
    </row>
    <row r="87" spans="1:20" ht="42" hidden="1" customHeight="1" x14ac:dyDescent="0.4">
      <c r="A87" s="48">
        <v>8106</v>
      </c>
      <c r="B87" s="85" t="s">
        <v>267</v>
      </c>
      <c r="C87" s="242"/>
      <c r="D87" s="242"/>
      <c r="E87" s="242"/>
      <c r="F87" s="244">
        <f t="shared" si="21"/>
        <v>0</v>
      </c>
      <c r="G87" s="232" t="str">
        <f t="shared" si="22"/>
        <v/>
      </c>
      <c r="H87" s="244">
        <f t="shared" si="30"/>
        <v>0</v>
      </c>
      <c r="I87" s="232" t="str">
        <f t="shared" si="29"/>
        <v/>
      </c>
      <c r="J87" s="163"/>
      <c r="K87" s="163"/>
      <c r="L87" s="163">
        <f>K87-J87</f>
        <v>0</v>
      </c>
      <c r="M87" s="232" t="str">
        <f>IFERROR(K87/J87,"")</f>
        <v/>
      </c>
      <c r="N87" s="244"/>
      <c r="O87" s="244">
        <f t="shared" si="25"/>
        <v>0</v>
      </c>
      <c r="P87" s="244">
        <f t="shared" si="26"/>
        <v>0</v>
      </c>
      <c r="Q87" s="244">
        <f>P87-O87</f>
        <v>0</v>
      </c>
      <c r="R87" s="232" t="str">
        <f>IFERROR(P87/O87,"")</f>
        <v/>
      </c>
      <c r="S87" s="104"/>
      <c r="T87" s="104"/>
    </row>
    <row r="88" spans="1:20" ht="63" hidden="1" customHeight="1" x14ac:dyDescent="0.4">
      <c r="A88" s="48">
        <v>8107</v>
      </c>
      <c r="B88" s="85" t="s">
        <v>268</v>
      </c>
      <c r="C88" s="242"/>
      <c r="D88" s="242"/>
      <c r="E88" s="242"/>
      <c r="F88" s="244">
        <f t="shared" si="21"/>
        <v>0</v>
      </c>
      <c r="G88" s="232" t="str">
        <f t="shared" si="22"/>
        <v/>
      </c>
      <c r="H88" s="244">
        <f t="shared" si="30"/>
        <v>0</v>
      </c>
      <c r="I88" s="232" t="str">
        <f t="shared" si="29"/>
        <v/>
      </c>
      <c r="J88" s="163"/>
      <c r="K88" s="163"/>
      <c r="L88" s="163">
        <f>K88-J88</f>
        <v>0</v>
      </c>
      <c r="M88" s="232" t="str">
        <f>IFERROR(K88/J88,"")</f>
        <v/>
      </c>
      <c r="N88" s="244"/>
      <c r="O88" s="244">
        <f t="shared" si="25"/>
        <v>0</v>
      </c>
      <c r="P88" s="244">
        <f t="shared" si="26"/>
        <v>0</v>
      </c>
      <c r="Q88" s="244">
        <f>P88-O88</f>
        <v>0</v>
      </c>
      <c r="R88" s="232" t="str">
        <f>IFERROR(P88/O88,"")</f>
        <v/>
      </c>
      <c r="S88" s="104"/>
      <c r="T88" s="104"/>
    </row>
    <row r="89" spans="1:20" ht="25.5" customHeight="1" x14ac:dyDescent="0.35">
      <c r="A89" s="245"/>
      <c r="B89" s="246" t="s">
        <v>269</v>
      </c>
      <c r="C89" s="231">
        <f>C82+C52</f>
        <v>15019934.893010003</v>
      </c>
      <c r="D89" s="231">
        <f>D82+D52</f>
        <v>11494152.79125</v>
      </c>
      <c r="E89" s="231">
        <f>E82+E52</f>
        <v>9863283.8319600001</v>
      </c>
      <c r="F89" s="231">
        <f t="shared" si="21"/>
        <v>-1630868.9592899997</v>
      </c>
      <c r="G89" s="232">
        <f t="shared" si="22"/>
        <v>0.8581131651102194</v>
      </c>
      <c r="H89" s="231">
        <f t="shared" si="30"/>
        <v>-5156651.0610500034</v>
      </c>
      <c r="I89" s="232">
        <f t="shared" si="29"/>
        <v>0.65667953304845472</v>
      </c>
      <c r="J89" s="231">
        <f>J52+J82</f>
        <v>2637168.8067000001</v>
      </c>
      <c r="K89" s="231">
        <f>K52+K82</f>
        <v>847837.06608000002</v>
      </c>
      <c r="L89" s="231">
        <f>L52+L82</f>
        <v>-1764223.49208</v>
      </c>
      <c r="M89" s="232">
        <f>IFERROR(K89/J89,"")</f>
        <v>0.32149518222951157</v>
      </c>
      <c r="N89" s="247"/>
      <c r="O89" s="247">
        <f t="shared" si="25"/>
        <v>17657103.699710004</v>
      </c>
      <c r="P89" s="247">
        <f t="shared" si="26"/>
        <v>10711120.89804</v>
      </c>
      <c r="Q89" s="247">
        <f>P89-O89</f>
        <v>-6945982.8016700037</v>
      </c>
      <c r="R89" s="232">
        <f>IFERROR(P89/O89,"")</f>
        <v>0.60661822460814552</v>
      </c>
      <c r="S89" s="104"/>
      <c r="T89" s="104"/>
    </row>
    <row r="90" spans="1:20" x14ac:dyDescent="0.3">
      <c r="A90" s="248"/>
      <c r="B90" s="249"/>
      <c r="C90" s="128"/>
      <c r="D90" s="129"/>
      <c r="E90" s="128"/>
      <c r="F90" s="89"/>
      <c r="G90" s="89"/>
      <c r="H90" s="90"/>
      <c r="I90" s="90"/>
      <c r="J90" s="131"/>
      <c r="K90" s="131"/>
      <c r="L90" s="117"/>
      <c r="M90" s="124"/>
      <c r="N90" s="117"/>
      <c r="O90" s="117"/>
      <c r="P90" s="117"/>
      <c r="Q90" s="117"/>
      <c r="R90" s="117"/>
    </row>
    <row r="91" spans="1:20" x14ac:dyDescent="0.3">
      <c r="A91" s="250"/>
      <c r="B91" s="31"/>
      <c r="C91" s="130"/>
      <c r="D91" s="131"/>
      <c r="E91" s="130"/>
      <c r="F91" s="90"/>
      <c r="G91" s="90"/>
      <c r="H91" s="90"/>
      <c r="I91" s="90"/>
      <c r="J91" s="131"/>
      <c r="K91" s="131"/>
      <c r="L91" s="117"/>
      <c r="M91" s="124"/>
      <c r="N91" s="117"/>
      <c r="O91" s="117"/>
      <c r="P91" s="117"/>
      <c r="Q91" s="117"/>
      <c r="R91" s="117"/>
    </row>
    <row r="92" spans="1:20" x14ac:dyDescent="0.3">
      <c r="A92" s="251"/>
      <c r="B92" s="252"/>
      <c r="C92" s="253"/>
      <c r="D92" s="254"/>
      <c r="E92" s="132"/>
      <c r="F92" s="250"/>
      <c r="G92" s="250"/>
      <c r="H92" s="217"/>
      <c r="J92" s="136"/>
      <c r="M92" s="112"/>
    </row>
    <row r="93" spans="1:20" ht="17.399999999999999" customHeight="1" x14ac:dyDescent="0.3">
      <c r="A93" s="251"/>
      <c r="B93" s="60"/>
      <c r="C93" s="255"/>
      <c r="D93" s="256"/>
      <c r="E93" s="217">
        <v>9863310.6579999998</v>
      </c>
      <c r="F93" s="217">
        <v>1000</v>
      </c>
      <c r="G93" s="217"/>
      <c r="H93" s="217"/>
      <c r="J93" s="209"/>
      <c r="M93" s="112"/>
    </row>
    <row r="94" spans="1:20" x14ac:dyDescent="0.3">
      <c r="A94" s="251"/>
      <c r="B94" s="252"/>
      <c r="C94" s="255"/>
      <c r="D94" s="256"/>
      <c r="E94" s="257"/>
      <c r="F94" s="217"/>
      <c r="G94" s="217"/>
      <c r="H94" s="217"/>
      <c r="K94" s="209"/>
      <c r="M94" s="112"/>
    </row>
    <row r="95" spans="1:20" x14ac:dyDescent="0.3">
      <c r="A95" s="251"/>
      <c r="B95" s="252"/>
      <c r="C95" s="255"/>
      <c r="D95" s="256"/>
      <c r="E95" s="257"/>
      <c r="F95" s="217"/>
      <c r="G95" s="217"/>
      <c r="H95" s="217"/>
      <c r="M95" s="112"/>
    </row>
    <row r="96" spans="1:20" x14ac:dyDescent="0.3">
      <c r="A96" s="251"/>
      <c r="B96" s="252"/>
      <c r="C96" s="255"/>
      <c r="D96" s="256"/>
      <c r="E96" s="257"/>
      <c r="F96" s="217"/>
      <c r="G96" s="217"/>
      <c r="H96" s="217"/>
      <c r="M96" s="112"/>
    </row>
    <row r="97" spans="1:13" x14ac:dyDescent="0.3">
      <c r="A97" s="251"/>
      <c r="B97" s="252"/>
      <c r="C97" s="255"/>
      <c r="D97" s="256"/>
      <c r="E97" s="257"/>
      <c r="F97" s="217"/>
      <c r="G97" s="217"/>
      <c r="H97" s="217"/>
      <c r="M97" s="112"/>
    </row>
    <row r="98" spans="1:13" x14ac:dyDescent="0.3">
      <c r="A98" s="251"/>
      <c r="B98" s="252"/>
      <c r="C98" s="255"/>
      <c r="D98" s="256"/>
      <c r="E98" s="257"/>
      <c r="F98" s="217"/>
      <c r="G98" s="217"/>
      <c r="H98" s="217"/>
      <c r="M98" s="112"/>
    </row>
    <row r="99" spans="1:13" x14ac:dyDescent="0.3">
      <c r="A99" s="251"/>
      <c r="B99" s="252"/>
      <c r="C99" s="255"/>
      <c r="D99" s="256"/>
      <c r="E99" s="257"/>
      <c r="F99" s="217"/>
      <c r="G99" s="217"/>
      <c r="H99" s="217"/>
      <c r="M99" s="112"/>
    </row>
    <row r="100" spans="1:13" x14ac:dyDescent="0.3">
      <c r="A100" s="251"/>
      <c r="B100" s="252"/>
      <c r="C100" s="255"/>
      <c r="D100" s="256"/>
      <c r="E100" s="257"/>
      <c r="F100" s="217"/>
      <c r="G100" s="217"/>
      <c r="H100" s="217"/>
      <c r="M100" s="112"/>
    </row>
    <row r="101" spans="1:13" x14ac:dyDescent="0.3">
      <c r="M101" s="112"/>
    </row>
    <row r="102" spans="1:13" x14ac:dyDescent="0.3">
      <c r="M102" s="112"/>
    </row>
    <row r="103" spans="1:13" x14ac:dyDescent="0.3">
      <c r="M103" s="112"/>
    </row>
    <row r="104" spans="1:13" x14ac:dyDescent="0.3">
      <c r="M104" s="112"/>
    </row>
    <row r="105" spans="1:13" x14ac:dyDescent="0.3">
      <c r="M105" s="112"/>
    </row>
    <row r="106" spans="1:13" x14ac:dyDescent="0.3">
      <c r="M106" s="112"/>
    </row>
    <row r="107" spans="1:13" x14ac:dyDescent="0.3">
      <c r="M107" s="112"/>
    </row>
    <row r="108" spans="1:13" x14ac:dyDescent="0.3">
      <c r="M108" s="112"/>
    </row>
    <row r="109" spans="1:13" x14ac:dyDescent="0.3">
      <c r="M109" s="112"/>
    </row>
    <row r="110" spans="1:13" x14ac:dyDescent="0.3">
      <c r="M110" s="112"/>
    </row>
    <row r="111" spans="1:13" x14ac:dyDescent="0.3">
      <c r="M111" s="112"/>
    </row>
    <row r="112" spans="1:13" x14ac:dyDescent="0.3">
      <c r="M112" s="112"/>
    </row>
    <row r="113" spans="13:13" x14ac:dyDescent="0.3">
      <c r="M113" s="112"/>
    </row>
    <row r="114" spans="13:13" x14ac:dyDescent="0.3">
      <c r="M114" s="112"/>
    </row>
    <row r="115" spans="13:13" x14ac:dyDescent="0.3">
      <c r="M115" s="112"/>
    </row>
    <row r="116" spans="13:13" x14ac:dyDescent="0.3">
      <c r="M116" s="112"/>
    </row>
    <row r="117" spans="13:13" x14ac:dyDescent="0.3">
      <c r="M117" s="112"/>
    </row>
    <row r="118" spans="13:13" x14ac:dyDescent="0.3">
      <c r="M118" s="112"/>
    </row>
    <row r="119" spans="13:13" x14ac:dyDescent="0.3">
      <c r="M119" s="112"/>
    </row>
    <row r="120" spans="13:13" x14ac:dyDescent="0.3">
      <c r="M120" s="112"/>
    </row>
    <row r="121" spans="13:13" x14ac:dyDescent="0.3">
      <c r="M121" s="112"/>
    </row>
    <row r="122" spans="13:13" x14ac:dyDescent="0.3">
      <c r="M122" s="112"/>
    </row>
    <row r="123" spans="13:13" x14ac:dyDescent="0.3">
      <c r="M123" s="112"/>
    </row>
    <row r="124" spans="13:13" x14ac:dyDescent="0.3">
      <c r="M124" s="112"/>
    </row>
    <row r="125" spans="13:13" x14ac:dyDescent="0.3">
      <c r="M125" s="112"/>
    </row>
    <row r="126" spans="13:13" x14ac:dyDescent="0.3">
      <c r="M126" s="112"/>
    </row>
    <row r="127" spans="13:13" x14ac:dyDescent="0.3">
      <c r="M127" s="112"/>
    </row>
    <row r="128" spans="13:13" x14ac:dyDescent="0.3">
      <c r="M128" s="112"/>
    </row>
    <row r="129" spans="13:13" x14ac:dyDescent="0.3">
      <c r="M129" s="112"/>
    </row>
    <row r="130" spans="13:13" x14ac:dyDescent="0.3">
      <c r="M130" s="112"/>
    </row>
    <row r="131" spans="13:13" x14ac:dyDescent="0.3">
      <c r="M131" s="112"/>
    </row>
    <row r="132" spans="13:13" x14ac:dyDescent="0.3">
      <c r="M132" s="112"/>
    </row>
    <row r="133" spans="13:13" x14ac:dyDescent="0.3">
      <c r="M133" s="112"/>
    </row>
    <row r="134" spans="13:13" x14ac:dyDescent="0.3">
      <c r="M134" s="112"/>
    </row>
    <row r="135" spans="13:13" x14ac:dyDescent="0.3">
      <c r="M135" s="112"/>
    </row>
    <row r="136" spans="13:13" x14ac:dyDescent="0.3">
      <c r="M136" s="112"/>
    </row>
    <row r="137" spans="13:13" x14ac:dyDescent="0.3">
      <c r="M137" s="112"/>
    </row>
    <row r="138" spans="13:13" x14ac:dyDescent="0.3">
      <c r="M138" s="112"/>
    </row>
    <row r="139" spans="13:13" x14ac:dyDescent="0.3">
      <c r="M139" s="112"/>
    </row>
    <row r="140" spans="13:13" x14ac:dyDescent="0.3">
      <c r="M140" s="112"/>
    </row>
    <row r="141" spans="13:13" x14ac:dyDescent="0.3">
      <c r="M141" s="112"/>
    </row>
    <row r="142" spans="13:13" x14ac:dyDescent="0.3">
      <c r="M142" s="112"/>
    </row>
    <row r="143" spans="13:13" x14ac:dyDescent="0.3">
      <c r="M143" s="112"/>
    </row>
    <row r="144" spans="13:13" x14ac:dyDescent="0.3">
      <c r="M144" s="112"/>
    </row>
    <row r="145" spans="13:13" x14ac:dyDescent="0.3">
      <c r="M145" s="112"/>
    </row>
    <row r="146" spans="13:13" x14ac:dyDescent="0.3">
      <c r="M146" s="112"/>
    </row>
    <row r="147" spans="13:13" x14ac:dyDescent="0.3">
      <c r="M147" s="112"/>
    </row>
    <row r="148" spans="13:13" x14ac:dyDescent="0.3">
      <c r="M148" s="112"/>
    </row>
    <row r="149" spans="13:13" x14ac:dyDescent="0.3">
      <c r="M149" s="112"/>
    </row>
    <row r="150" spans="13:13" x14ac:dyDescent="0.3">
      <c r="M150" s="112"/>
    </row>
    <row r="151" spans="13:13" x14ac:dyDescent="0.3">
      <c r="M151" s="112"/>
    </row>
    <row r="152" spans="13:13" x14ac:dyDescent="0.3">
      <c r="M152" s="112"/>
    </row>
    <row r="153" spans="13:13" x14ac:dyDescent="0.3">
      <c r="M153" s="112"/>
    </row>
    <row r="154" spans="13:13" x14ac:dyDescent="0.3">
      <c r="M154" s="112"/>
    </row>
    <row r="155" spans="13:13" x14ac:dyDescent="0.3">
      <c r="M155" s="112"/>
    </row>
    <row r="156" spans="13:13" x14ac:dyDescent="0.3">
      <c r="M156" s="112"/>
    </row>
    <row r="157" spans="13:13" x14ac:dyDescent="0.3">
      <c r="M157" s="112"/>
    </row>
    <row r="158" spans="13:13" x14ac:dyDescent="0.3">
      <c r="M158" s="112"/>
    </row>
    <row r="159" spans="13:13" x14ac:dyDescent="0.3">
      <c r="M159" s="112"/>
    </row>
    <row r="160" spans="13:13" x14ac:dyDescent="0.3">
      <c r="M160" s="112"/>
    </row>
    <row r="161" spans="13:13" x14ac:dyDescent="0.3">
      <c r="M161" s="112"/>
    </row>
    <row r="162" spans="13:13" x14ac:dyDescent="0.3">
      <c r="M162" s="112"/>
    </row>
    <row r="163" spans="13:13" x14ac:dyDescent="0.3">
      <c r="M163" s="112"/>
    </row>
    <row r="164" spans="13:13" x14ac:dyDescent="0.3">
      <c r="M164" s="112"/>
    </row>
    <row r="165" spans="13:13" x14ac:dyDescent="0.3">
      <c r="M165" s="112"/>
    </row>
    <row r="166" spans="13:13" x14ac:dyDescent="0.3">
      <c r="M166" s="112"/>
    </row>
    <row r="167" spans="13:13" x14ac:dyDescent="0.3">
      <c r="M167" s="112"/>
    </row>
    <row r="168" spans="13:13" x14ac:dyDescent="0.3">
      <c r="M168" s="112"/>
    </row>
    <row r="169" spans="13:13" x14ac:dyDescent="0.3">
      <c r="M169" s="112"/>
    </row>
    <row r="170" spans="13:13" x14ac:dyDescent="0.3">
      <c r="M170" s="112"/>
    </row>
    <row r="171" spans="13:13" x14ac:dyDescent="0.3">
      <c r="M171" s="112"/>
    </row>
    <row r="172" spans="13:13" x14ac:dyDescent="0.3">
      <c r="M172" s="112"/>
    </row>
    <row r="173" spans="13:13" x14ac:dyDescent="0.3">
      <c r="M173" s="112"/>
    </row>
    <row r="174" spans="13:13" x14ac:dyDescent="0.3">
      <c r="M174" s="112"/>
    </row>
    <row r="175" spans="13:13" x14ac:dyDescent="0.3">
      <c r="M175" s="112"/>
    </row>
    <row r="176" spans="13:13" x14ac:dyDescent="0.3">
      <c r="M176" s="112"/>
    </row>
    <row r="177" spans="13:13" x14ac:dyDescent="0.3">
      <c r="M177" s="112"/>
    </row>
    <row r="178" spans="13:13" x14ac:dyDescent="0.3">
      <c r="M178" s="112"/>
    </row>
    <row r="179" spans="13:13" x14ac:dyDescent="0.3">
      <c r="M179" s="112"/>
    </row>
    <row r="180" spans="13:13" x14ac:dyDescent="0.3">
      <c r="M180" s="112"/>
    </row>
    <row r="181" spans="13:13" x14ac:dyDescent="0.3">
      <c r="M181" s="112"/>
    </row>
    <row r="182" spans="13:13" x14ac:dyDescent="0.3">
      <c r="M182" s="112"/>
    </row>
    <row r="183" spans="13:13" x14ac:dyDescent="0.3">
      <c r="M183" s="112"/>
    </row>
    <row r="184" spans="13:13" x14ac:dyDescent="0.3">
      <c r="M184" s="112"/>
    </row>
    <row r="185" spans="13:13" x14ac:dyDescent="0.3">
      <c r="M185" s="112"/>
    </row>
    <row r="186" spans="13:13" x14ac:dyDescent="0.3">
      <c r="M186" s="112"/>
    </row>
    <row r="187" spans="13:13" x14ac:dyDescent="0.3">
      <c r="M187" s="112"/>
    </row>
    <row r="188" spans="13:13" x14ac:dyDescent="0.3">
      <c r="M188" s="112"/>
    </row>
    <row r="189" spans="13:13" x14ac:dyDescent="0.3">
      <c r="M189" s="112"/>
    </row>
    <row r="190" spans="13:13" x14ac:dyDescent="0.3">
      <c r="M190" s="112"/>
    </row>
    <row r="191" spans="13:13" x14ac:dyDescent="0.3">
      <c r="M191" s="112"/>
    </row>
    <row r="192" spans="13:13" x14ac:dyDescent="0.3">
      <c r="M192" s="112"/>
    </row>
    <row r="193" spans="13:13" x14ac:dyDescent="0.3">
      <c r="M193" s="112"/>
    </row>
    <row r="194" spans="13:13" x14ac:dyDescent="0.3">
      <c r="M194" s="112"/>
    </row>
    <row r="195" spans="13:13" x14ac:dyDescent="0.3">
      <c r="M195" s="112"/>
    </row>
    <row r="196" spans="13:13" x14ac:dyDescent="0.3">
      <c r="M196" s="112"/>
    </row>
    <row r="197" spans="13:13" x14ac:dyDescent="0.3">
      <c r="M197" s="112"/>
    </row>
    <row r="198" spans="13:13" x14ac:dyDescent="0.3">
      <c r="M198" s="112"/>
    </row>
    <row r="199" spans="13:13" x14ac:dyDescent="0.3">
      <c r="M199" s="112"/>
    </row>
    <row r="200" spans="13:13" x14ac:dyDescent="0.3">
      <c r="M200" s="112"/>
    </row>
    <row r="201" spans="13:13" x14ac:dyDescent="0.3">
      <c r="M201" s="112"/>
    </row>
    <row r="202" spans="13:13" x14ac:dyDescent="0.3">
      <c r="M202" s="112"/>
    </row>
    <row r="203" spans="13:13" x14ac:dyDescent="0.3">
      <c r="M203" s="112"/>
    </row>
    <row r="204" spans="13:13" x14ac:dyDescent="0.3">
      <c r="M204" s="112"/>
    </row>
    <row r="205" spans="13:13" x14ac:dyDescent="0.3">
      <c r="M205" s="112"/>
    </row>
    <row r="206" spans="13:13" x14ac:dyDescent="0.3">
      <c r="M206" s="112"/>
    </row>
    <row r="207" spans="13:13" x14ac:dyDescent="0.3">
      <c r="M207" s="112"/>
    </row>
    <row r="208" spans="13:13" x14ac:dyDescent="0.3">
      <c r="M208" s="112"/>
    </row>
    <row r="209" spans="13:13" x14ac:dyDescent="0.3">
      <c r="M209" s="112"/>
    </row>
    <row r="210" spans="13:13" x14ac:dyDescent="0.3">
      <c r="M210" s="112"/>
    </row>
    <row r="211" spans="13:13" x14ac:dyDescent="0.3">
      <c r="M211" s="112"/>
    </row>
    <row r="212" spans="13:13" x14ac:dyDescent="0.3">
      <c r="M212" s="112"/>
    </row>
    <row r="213" spans="13:13" x14ac:dyDescent="0.3">
      <c r="M213" s="112"/>
    </row>
    <row r="214" spans="13:13" x14ac:dyDescent="0.3">
      <c r="M214" s="112"/>
    </row>
    <row r="215" spans="13:13" x14ac:dyDescent="0.3">
      <c r="M215" s="112"/>
    </row>
    <row r="216" spans="13:13" x14ac:dyDescent="0.3">
      <c r="M216" s="112"/>
    </row>
    <row r="217" spans="13:13" x14ac:dyDescent="0.3">
      <c r="M217" s="112"/>
    </row>
    <row r="218" spans="13:13" x14ac:dyDescent="0.3">
      <c r="M218" s="112"/>
    </row>
    <row r="219" spans="13:13" x14ac:dyDescent="0.3">
      <c r="M219" s="112"/>
    </row>
    <row r="220" spans="13:13" x14ac:dyDescent="0.3">
      <c r="M220" s="112"/>
    </row>
    <row r="221" spans="13:13" x14ac:dyDescent="0.3">
      <c r="M221" s="112"/>
    </row>
    <row r="222" spans="13:13" x14ac:dyDescent="0.3">
      <c r="M222" s="112"/>
    </row>
    <row r="223" spans="13:13" x14ac:dyDescent="0.3">
      <c r="M223" s="112"/>
    </row>
    <row r="224" spans="13:13" x14ac:dyDescent="0.3">
      <c r="M224" s="112"/>
    </row>
    <row r="225" spans="13:13" x14ac:dyDescent="0.3">
      <c r="M225" s="112"/>
    </row>
    <row r="226" spans="13:13" x14ac:dyDescent="0.3">
      <c r="M226" s="112"/>
    </row>
    <row r="227" spans="13:13" x14ac:dyDescent="0.3">
      <c r="M227" s="112"/>
    </row>
    <row r="228" spans="13:13" x14ac:dyDescent="0.3">
      <c r="M228" s="112"/>
    </row>
    <row r="229" spans="13:13" x14ac:dyDescent="0.3">
      <c r="M229" s="112"/>
    </row>
    <row r="230" spans="13:13" x14ac:dyDescent="0.3">
      <c r="M230" s="112"/>
    </row>
    <row r="231" spans="13:13" x14ac:dyDescent="0.3">
      <c r="M231" s="112"/>
    </row>
    <row r="232" spans="13:13" x14ac:dyDescent="0.3">
      <c r="M232" s="112"/>
    </row>
    <row r="233" spans="13:13" x14ac:dyDescent="0.3">
      <c r="M233" s="112"/>
    </row>
    <row r="234" spans="13:13" x14ac:dyDescent="0.3">
      <c r="M234" s="112"/>
    </row>
    <row r="235" spans="13:13" x14ac:dyDescent="0.3">
      <c r="M235" s="112"/>
    </row>
    <row r="236" spans="13:13" x14ac:dyDescent="0.3">
      <c r="M236" s="112"/>
    </row>
    <row r="237" spans="13:13" x14ac:dyDescent="0.3">
      <c r="M237" s="112"/>
    </row>
    <row r="238" spans="13:13" x14ac:dyDescent="0.3">
      <c r="M238" s="112"/>
    </row>
    <row r="239" spans="13:13" x14ac:dyDescent="0.3">
      <c r="M239" s="112"/>
    </row>
    <row r="240" spans="13:13" x14ac:dyDescent="0.3">
      <c r="M240" s="112"/>
    </row>
    <row r="241" spans="13:13" x14ac:dyDescent="0.3">
      <c r="M241" s="112"/>
    </row>
    <row r="242" spans="13:13" x14ac:dyDescent="0.3">
      <c r="M242" s="112"/>
    </row>
    <row r="243" spans="13:13" x14ac:dyDescent="0.3">
      <c r="M243" s="112"/>
    </row>
    <row r="244" spans="13:13" x14ac:dyDescent="0.3">
      <c r="M244" s="112"/>
    </row>
    <row r="245" spans="13:13" x14ac:dyDescent="0.3">
      <c r="M245" s="112"/>
    </row>
    <row r="246" spans="13:13" x14ac:dyDescent="0.3">
      <c r="M246" s="112"/>
    </row>
    <row r="247" spans="13:13" x14ac:dyDescent="0.3">
      <c r="M247" s="112"/>
    </row>
    <row r="248" spans="13:13" x14ac:dyDescent="0.3">
      <c r="M248" s="112"/>
    </row>
    <row r="249" spans="13:13" x14ac:dyDescent="0.3">
      <c r="M249" s="112"/>
    </row>
    <row r="250" spans="13:13" x14ac:dyDescent="0.3">
      <c r="M250" s="112"/>
    </row>
    <row r="251" spans="13:13" x14ac:dyDescent="0.3">
      <c r="M251" s="112"/>
    </row>
    <row r="252" spans="13:13" x14ac:dyDescent="0.3">
      <c r="M252" s="112"/>
    </row>
    <row r="253" spans="13:13" x14ac:dyDescent="0.3">
      <c r="M253" s="112"/>
    </row>
    <row r="254" spans="13:13" x14ac:dyDescent="0.3">
      <c r="M254" s="112"/>
    </row>
    <row r="255" spans="13:13" x14ac:dyDescent="0.3">
      <c r="M255" s="112"/>
    </row>
    <row r="256" spans="13:13" x14ac:dyDescent="0.3">
      <c r="M256" s="112"/>
    </row>
    <row r="257" spans="13:13" x14ac:dyDescent="0.3">
      <c r="M257" s="112"/>
    </row>
    <row r="258" spans="13:13" x14ac:dyDescent="0.3">
      <c r="M258" s="112"/>
    </row>
    <row r="259" spans="13:13" x14ac:dyDescent="0.3">
      <c r="M259" s="112"/>
    </row>
    <row r="260" spans="13:13" x14ac:dyDescent="0.3">
      <c r="M260" s="112"/>
    </row>
    <row r="261" spans="13:13" x14ac:dyDescent="0.3">
      <c r="M261" s="112"/>
    </row>
    <row r="262" spans="13:13" x14ac:dyDescent="0.3">
      <c r="M262" s="112"/>
    </row>
    <row r="263" spans="13:13" x14ac:dyDescent="0.3">
      <c r="M263" s="112"/>
    </row>
    <row r="264" spans="13:13" x14ac:dyDescent="0.3">
      <c r="M264" s="112"/>
    </row>
    <row r="265" spans="13:13" x14ac:dyDescent="0.3">
      <c r="M265" s="112"/>
    </row>
    <row r="266" spans="13:13" x14ac:dyDescent="0.3">
      <c r="M266" s="112"/>
    </row>
    <row r="267" spans="13:13" x14ac:dyDescent="0.3">
      <c r="M267" s="112"/>
    </row>
    <row r="268" spans="13:13" x14ac:dyDescent="0.3">
      <c r="M268" s="112"/>
    </row>
    <row r="269" spans="13:13" x14ac:dyDescent="0.3">
      <c r="M269" s="112"/>
    </row>
    <row r="270" spans="13:13" x14ac:dyDescent="0.3">
      <c r="M270" s="112"/>
    </row>
    <row r="271" spans="13:13" x14ac:dyDescent="0.3">
      <c r="M271" s="112"/>
    </row>
    <row r="272" spans="13:13" x14ac:dyDescent="0.3">
      <c r="M272" s="112"/>
    </row>
    <row r="273" spans="13:13" x14ac:dyDescent="0.3">
      <c r="M273" s="112"/>
    </row>
    <row r="274" spans="13:13" x14ac:dyDescent="0.3">
      <c r="M274" s="112"/>
    </row>
    <row r="275" spans="13:13" x14ac:dyDescent="0.3">
      <c r="M275" s="112"/>
    </row>
    <row r="276" spans="13:13" x14ac:dyDescent="0.3">
      <c r="M276" s="112"/>
    </row>
    <row r="277" spans="13:13" x14ac:dyDescent="0.3">
      <c r="M277" s="112"/>
    </row>
    <row r="278" spans="13:13" x14ac:dyDescent="0.3">
      <c r="M278" s="112"/>
    </row>
    <row r="279" spans="13:13" x14ac:dyDescent="0.3">
      <c r="M279" s="112"/>
    </row>
    <row r="280" spans="13:13" x14ac:dyDescent="0.3">
      <c r="M280" s="112"/>
    </row>
    <row r="281" spans="13:13" x14ac:dyDescent="0.3">
      <c r="M281" s="112"/>
    </row>
    <row r="282" spans="13:13" x14ac:dyDescent="0.3">
      <c r="M282" s="112"/>
    </row>
    <row r="283" spans="13:13" x14ac:dyDescent="0.3">
      <c r="M283" s="112"/>
    </row>
    <row r="284" spans="13:13" x14ac:dyDescent="0.3">
      <c r="M284" s="112"/>
    </row>
    <row r="285" spans="13:13" x14ac:dyDescent="0.3">
      <c r="M285" s="112"/>
    </row>
    <row r="286" spans="13:13" x14ac:dyDescent="0.3">
      <c r="M286" s="112"/>
    </row>
    <row r="287" spans="13:13" x14ac:dyDescent="0.3">
      <c r="M287" s="112"/>
    </row>
    <row r="288" spans="13:13" x14ac:dyDescent="0.3">
      <c r="M288" s="112"/>
    </row>
    <row r="289" spans="13:13" x14ac:dyDescent="0.3">
      <c r="M289" s="112"/>
    </row>
    <row r="290" spans="13:13" x14ac:dyDescent="0.3">
      <c r="M290" s="112"/>
    </row>
    <row r="291" spans="13:13" x14ac:dyDescent="0.3">
      <c r="M291" s="112"/>
    </row>
    <row r="292" spans="13:13" x14ac:dyDescent="0.3">
      <c r="M292" s="112"/>
    </row>
    <row r="293" spans="13:13" x14ac:dyDescent="0.3">
      <c r="M293" s="112"/>
    </row>
    <row r="294" spans="13:13" x14ac:dyDescent="0.3">
      <c r="M294" s="112"/>
    </row>
    <row r="295" spans="13:13" x14ac:dyDescent="0.3">
      <c r="M295" s="112"/>
    </row>
    <row r="296" spans="13:13" x14ac:dyDescent="0.3">
      <c r="M296" s="112"/>
    </row>
    <row r="297" spans="13:13" x14ac:dyDescent="0.3">
      <c r="M297" s="112"/>
    </row>
    <row r="298" spans="13:13" x14ac:dyDescent="0.3">
      <c r="M298" s="112"/>
    </row>
    <row r="299" spans="13:13" x14ac:dyDescent="0.3">
      <c r="M299" s="112"/>
    </row>
    <row r="300" spans="13:13" x14ac:dyDescent="0.3">
      <c r="M300" s="112"/>
    </row>
    <row r="301" spans="13:13" x14ac:dyDescent="0.3">
      <c r="M301" s="112"/>
    </row>
    <row r="302" spans="13:13" x14ac:dyDescent="0.3">
      <c r="M302" s="112"/>
    </row>
    <row r="303" spans="13:13" x14ac:dyDescent="0.3">
      <c r="M303" s="112"/>
    </row>
    <row r="304" spans="13:13" x14ac:dyDescent="0.3">
      <c r="M304" s="112"/>
    </row>
    <row r="305" spans="13:13" x14ac:dyDescent="0.3">
      <c r="M305" s="112"/>
    </row>
    <row r="306" spans="13:13" x14ac:dyDescent="0.3">
      <c r="M306" s="112"/>
    </row>
    <row r="307" spans="13:13" x14ac:dyDescent="0.3">
      <c r="M307" s="112"/>
    </row>
    <row r="308" spans="13:13" x14ac:dyDescent="0.3">
      <c r="M308" s="112"/>
    </row>
    <row r="309" spans="13:13" x14ac:dyDescent="0.3">
      <c r="M309" s="112"/>
    </row>
    <row r="310" spans="13:13" x14ac:dyDescent="0.3">
      <c r="M310" s="112"/>
    </row>
    <row r="311" spans="13:13" x14ac:dyDescent="0.3">
      <c r="M311" s="112"/>
    </row>
    <row r="312" spans="13:13" x14ac:dyDescent="0.3">
      <c r="M312" s="112"/>
    </row>
    <row r="313" spans="13:13" x14ac:dyDescent="0.3">
      <c r="M313" s="112"/>
    </row>
    <row r="314" spans="13:13" x14ac:dyDescent="0.3">
      <c r="M314" s="112"/>
    </row>
    <row r="315" spans="13:13" x14ac:dyDescent="0.3">
      <c r="M315" s="112"/>
    </row>
    <row r="316" spans="13:13" x14ac:dyDescent="0.3">
      <c r="M316" s="112"/>
    </row>
    <row r="317" spans="13:13" x14ac:dyDescent="0.3">
      <c r="M317" s="112"/>
    </row>
  </sheetData>
  <sheetProtection password="C4FF" sheet="1"/>
  <mergeCells count="6">
    <mergeCell ref="A1:D1"/>
    <mergeCell ref="N3:R3"/>
    <mergeCell ref="C3:I3"/>
    <mergeCell ref="A3:A4"/>
    <mergeCell ref="B3:B4"/>
    <mergeCell ref="J3:M3"/>
  </mergeCells>
  <printOptions horizontalCentered="1"/>
  <pageMargins left="0.16" right="0.19685039370078741" top="0.98425196850393704" bottom="0.27559055118110237" header="0.31496062992125978" footer="0.19685039370078741"/>
  <pageSetup paperSize="9" scale="37" orientation="landscape" horizontalDpi="4294967294" r:id="rId1"/>
  <headerFooter alignWithMargins="0">
    <oddHeader>&amp;R&amp;P</oddHeader>
  </headerFooter>
  <rowBreaks count="1" manualBreakCount="1">
    <brk id="47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19"/>
  <sheetViews>
    <sheetView workbookViewId="0">
      <pane xSplit="3" ySplit="57" topLeftCell="D58" activePane="bottomRight" state="frozen"/>
      <selection pane="topRight"/>
      <selection pane="bottomLeft"/>
      <selection pane="bottomRight"/>
    </sheetView>
  </sheetViews>
  <sheetFormatPr defaultColWidth="7.88671875" defaultRowHeight="21" x14ac:dyDescent="0.4"/>
  <cols>
    <col min="1" max="1" width="12.44140625" style="56" customWidth="1"/>
    <col min="2" max="2" width="83.109375" style="32" customWidth="1"/>
    <col min="3" max="3" width="0.109375" style="32" customWidth="1"/>
    <col min="4" max="4" width="20.5546875" style="91" customWidth="1"/>
    <col min="5" max="5" width="21.33203125" style="92" customWidth="1"/>
    <col min="6" max="6" width="21.88671875" style="91" customWidth="1"/>
    <col min="7" max="7" width="19.44140625" style="56" customWidth="1"/>
    <col min="8" max="8" width="21.44140625" style="32" customWidth="1"/>
    <col min="9" max="9" width="20.44140625" style="32" customWidth="1"/>
    <col min="10" max="10" width="17.6640625" style="32" customWidth="1"/>
    <col min="11" max="11" width="17.6640625" style="91" customWidth="1"/>
    <col min="12" max="12" width="19.88671875" style="91" customWidth="1"/>
    <col min="13" max="13" width="18.44140625" style="50" customWidth="1"/>
    <col min="14" max="14" width="13.5546875" style="50" customWidth="1"/>
    <col min="15" max="15" width="19.5546875" style="50" customWidth="1"/>
    <col min="16" max="16" width="20.6640625" style="50" customWidth="1"/>
    <col min="17" max="17" width="20.88671875" style="50" customWidth="1"/>
    <col min="18" max="18" width="13.33203125" style="50" customWidth="1"/>
    <col min="19" max="33" width="7.88671875" style="32" customWidth="1"/>
    <col min="34" max="34" width="7.88671875" style="50" customWidth="1"/>
    <col min="35" max="16384" width="7.88671875" style="50"/>
  </cols>
  <sheetData>
    <row r="1" spans="1:33" s="26" customFormat="1" ht="20.399999999999999" customHeight="1" x14ac:dyDescent="0.35">
      <c r="A1" s="490" t="s">
        <v>0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</row>
    <row r="2" spans="1:33" s="4" customFormat="1" ht="24" customHeight="1" x14ac:dyDescent="0.3">
      <c r="A2" s="475" t="s">
        <v>270</v>
      </c>
      <c r="B2" s="458"/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</row>
    <row r="3" spans="1:33" s="27" customFormat="1" ht="21.6" customHeight="1" x14ac:dyDescent="0.35">
      <c r="A3" s="472" t="s">
        <v>2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</row>
    <row r="4" spans="1:33" s="5" customFormat="1" ht="24.75" customHeight="1" x14ac:dyDescent="0.25">
      <c r="A4" s="475" t="s">
        <v>3</v>
      </c>
      <c r="B4" s="489"/>
      <c r="C4" s="489"/>
      <c r="D4" s="489"/>
      <c r="E4" s="489"/>
      <c r="F4" s="489"/>
      <c r="G4" s="489"/>
      <c r="H4" s="489"/>
      <c r="I4" s="489"/>
      <c r="J4" s="489"/>
      <c r="K4" s="489"/>
      <c r="L4" s="489"/>
      <c r="M4" s="489"/>
      <c r="N4" s="489"/>
      <c r="O4" s="489"/>
      <c r="P4" s="489"/>
      <c r="Q4" s="489"/>
      <c r="R4" s="489"/>
    </row>
    <row r="5" spans="1:33" s="5" customFormat="1" ht="23.25" customHeight="1" x14ac:dyDescent="0.25">
      <c r="A5" s="488" t="s">
        <v>4</v>
      </c>
      <c r="B5" s="489"/>
      <c r="C5" s="489"/>
      <c r="D5" s="489"/>
      <c r="E5" s="489"/>
      <c r="F5" s="489"/>
      <c r="G5" s="489"/>
      <c r="H5" s="489"/>
      <c r="I5" s="489"/>
      <c r="J5" s="489"/>
      <c r="K5" s="489"/>
      <c r="L5" s="489"/>
      <c r="M5" s="489"/>
      <c r="N5" s="489"/>
      <c r="O5" s="489"/>
      <c r="P5" s="489"/>
      <c r="Q5" s="489"/>
      <c r="R5" s="489"/>
    </row>
    <row r="6" spans="1:33" ht="28.5" customHeight="1" x14ac:dyDescent="0.35">
      <c r="A6" s="258"/>
      <c r="B6" s="259" t="s">
        <v>271</v>
      </c>
      <c r="C6" s="259"/>
      <c r="D6" s="260"/>
      <c r="E6" s="260"/>
      <c r="F6" s="261"/>
      <c r="G6" s="262"/>
      <c r="H6" s="263"/>
      <c r="I6" s="263"/>
      <c r="J6" s="264"/>
      <c r="K6" s="265"/>
      <c r="L6" s="266"/>
      <c r="M6" s="267"/>
      <c r="N6" s="263"/>
      <c r="Q6" s="482" t="s">
        <v>6</v>
      </c>
      <c r="R6" s="448"/>
    </row>
    <row r="7" spans="1:33" s="32" customFormat="1" ht="28.5" customHeight="1" x14ac:dyDescent="0.25">
      <c r="A7" s="485" t="s">
        <v>7</v>
      </c>
      <c r="B7" s="487" t="s">
        <v>8</v>
      </c>
      <c r="C7" s="474" t="s">
        <v>9</v>
      </c>
      <c r="D7" s="453"/>
      <c r="E7" s="453"/>
      <c r="F7" s="453"/>
      <c r="G7" s="453"/>
      <c r="H7" s="453"/>
      <c r="I7" s="453"/>
      <c r="J7" s="453"/>
      <c r="K7" s="474" t="s">
        <v>10</v>
      </c>
      <c r="L7" s="453"/>
      <c r="M7" s="453"/>
      <c r="N7" s="453"/>
      <c r="O7" s="483" t="s">
        <v>272</v>
      </c>
      <c r="P7" s="484"/>
      <c r="Q7" s="484"/>
      <c r="R7" s="484"/>
    </row>
    <row r="8" spans="1:33" s="32" customFormat="1" ht="90" customHeight="1" x14ac:dyDescent="0.25">
      <c r="A8" s="486"/>
      <c r="B8" s="486"/>
      <c r="C8" s="268" t="s">
        <v>273</v>
      </c>
      <c r="D8" s="269" t="s">
        <v>274</v>
      </c>
      <c r="E8" s="270" t="s">
        <v>14</v>
      </c>
      <c r="F8" s="270" t="s">
        <v>15</v>
      </c>
      <c r="G8" s="271" t="s">
        <v>149</v>
      </c>
      <c r="H8" s="272" t="s">
        <v>17</v>
      </c>
      <c r="I8" s="272" t="s">
        <v>18</v>
      </c>
      <c r="J8" s="273" t="s">
        <v>275</v>
      </c>
      <c r="K8" s="270" t="s">
        <v>276</v>
      </c>
      <c r="L8" s="274" t="s">
        <v>15</v>
      </c>
      <c r="M8" s="275" t="s">
        <v>277</v>
      </c>
      <c r="N8" s="275" t="s">
        <v>22</v>
      </c>
      <c r="O8" s="276" t="s">
        <v>274</v>
      </c>
      <c r="P8" s="275" t="s">
        <v>15</v>
      </c>
      <c r="Q8" s="277" t="s">
        <v>278</v>
      </c>
      <c r="R8" s="278" t="s">
        <v>22</v>
      </c>
    </row>
    <row r="9" spans="1:33" s="30" customFormat="1" ht="13.8" customHeight="1" x14ac:dyDescent="0.3">
      <c r="A9" s="279">
        <v>1</v>
      </c>
      <c r="B9" s="280">
        <v>2</v>
      </c>
      <c r="C9" s="281" t="s">
        <v>25</v>
      </c>
      <c r="D9" s="282" t="s">
        <v>25</v>
      </c>
      <c r="E9" s="282" t="s">
        <v>26</v>
      </c>
      <c r="F9" s="282" t="s">
        <v>27</v>
      </c>
      <c r="G9" s="283" t="s">
        <v>28</v>
      </c>
      <c r="H9" s="281" t="s">
        <v>29</v>
      </c>
      <c r="I9" s="281" t="s">
        <v>30</v>
      </c>
      <c r="J9" s="281" t="s">
        <v>31</v>
      </c>
      <c r="K9" s="284" t="s">
        <v>32</v>
      </c>
      <c r="L9" s="282" t="s">
        <v>33</v>
      </c>
      <c r="M9" s="281" t="s">
        <v>34</v>
      </c>
      <c r="N9" s="281" t="s">
        <v>35</v>
      </c>
      <c r="O9" s="281" t="s">
        <v>36</v>
      </c>
      <c r="P9" s="281" t="s">
        <v>37</v>
      </c>
      <c r="Q9" s="285" t="s">
        <v>38</v>
      </c>
      <c r="R9" s="281" t="s">
        <v>39</v>
      </c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6"/>
      <c r="AF9" s="286"/>
      <c r="AG9" s="286"/>
    </row>
    <row r="10" spans="1:33" ht="32.25" customHeight="1" x14ac:dyDescent="0.3">
      <c r="A10" s="287">
        <v>10000000</v>
      </c>
      <c r="B10" s="288" t="s">
        <v>40</v>
      </c>
      <c r="C10" s="289" t="e">
        <f>C11+C14+C17+#REF!+#REF!</f>
        <v>#REF!</v>
      </c>
      <c r="D10" s="290">
        <f>D11+D14+D17+D21</f>
        <v>1065905.754</v>
      </c>
      <c r="E10" s="290">
        <f>E11+E17+E21</f>
        <v>702387.85400000005</v>
      </c>
      <c r="F10" s="290">
        <f>F11+F14+F17+F21</f>
        <v>777424.83714000008</v>
      </c>
      <c r="G10" s="290">
        <f t="shared" ref="G10:G23" si="0">F10-E10</f>
        <v>75036.983140000026</v>
      </c>
      <c r="H10" s="291">
        <f t="shared" ref="H10:H35" si="1">IFERROR(F10/E10,"")</f>
        <v>1.1068312652513492</v>
      </c>
      <c r="I10" s="292">
        <f t="shared" ref="I10:I23" si="2">F10-D10</f>
        <v>-288480.91685999988</v>
      </c>
      <c r="J10" s="291">
        <f t="shared" ref="J10:J35" si="3">IFERROR(F10/D10,"")</f>
        <v>0.72935607507753453</v>
      </c>
      <c r="K10" s="292">
        <f>K11+K14+K17+K21</f>
        <v>3900</v>
      </c>
      <c r="L10" s="292">
        <f>L11+L14+L17+L21</f>
        <v>4994.4524900000006</v>
      </c>
      <c r="M10" s="292">
        <f>L10-K10</f>
        <v>1094.4524900000006</v>
      </c>
      <c r="N10" s="291">
        <f t="shared" ref="N10:N35" si="4">IFERROR(L10/K10,"")</f>
        <v>1.2806288435897437</v>
      </c>
      <c r="O10" s="293">
        <f t="shared" ref="O10:O46" si="5">D10+K10</f>
        <v>1069805.754</v>
      </c>
      <c r="P10" s="293">
        <f t="shared" ref="P10:P46" si="6">L10+F10</f>
        <v>782419.28963000013</v>
      </c>
      <c r="Q10" s="294">
        <f t="shared" ref="Q10:Q46" si="7">P10-O10</f>
        <v>-287386.46436999983</v>
      </c>
      <c r="R10" s="295">
        <f t="shared" ref="R10:R36" si="8">IFERROR(P10/O10,"")</f>
        <v>0.73136575187087671</v>
      </c>
    </row>
    <row r="11" spans="1:33" ht="32.25" customHeight="1" x14ac:dyDescent="0.3">
      <c r="A11" s="287">
        <v>11000000</v>
      </c>
      <c r="B11" s="296" t="s">
        <v>41</v>
      </c>
      <c r="C11" s="289">
        <f>C12+C13</f>
        <v>107497.5</v>
      </c>
      <c r="D11" s="290">
        <f>D12+D13</f>
        <v>1057870.4539999999</v>
      </c>
      <c r="E11" s="290">
        <f>E12+E13</f>
        <v>696237.75400000007</v>
      </c>
      <c r="F11" s="290">
        <f>F12+F13</f>
        <v>769084.87140000006</v>
      </c>
      <c r="G11" s="290">
        <f t="shared" si="0"/>
        <v>72847.117399999988</v>
      </c>
      <c r="H11" s="291">
        <f t="shared" si="1"/>
        <v>1.1046296570122509</v>
      </c>
      <c r="I11" s="292">
        <f t="shared" si="2"/>
        <v>-288785.58259999985</v>
      </c>
      <c r="J11" s="291">
        <f t="shared" si="3"/>
        <v>0.72701233737264404</v>
      </c>
      <c r="K11" s="292">
        <f>K12+K13</f>
        <v>0</v>
      </c>
      <c r="L11" s="292">
        <f>L12+L13</f>
        <v>0</v>
      </c>
      <c r="M11" s="292">
        <f>L11-K11</f>
        <v>0</v>
      </c>
      <c r="N11" s="291" t="str">
        <f t="shared" si="4"/>
        <v/>
      </c>
      <c r="O11" s="293">
        <f t="shared" si="5"/>
        <v>1057870.4539999999</v>
      </c>
      <c r="P11" s="293">
        <f t="shared" si="6"/>
        <v>769084.87140000006</v>
      </c>
      <c r="Q11" s="294">
        <f t="shared" si="7"/>
        <v>-288785.58259999985</v>
      </c>
      <c r="R11" s="295">
        <f t="shared" si="8"/>
        <v>0.72701233737264404</v>
      </c>
    </row>
    <row r="12" spans="1:33" s="80" customFormat="1" ht="23.25" customHeight="1" x14ac:dyDescent="0.3">
      <c r="A12" s="297">
        <v>11010000</v>
      </c>
      <c r="B12" s="298" t="s">
        <v>42</v>
      </c>
      <c r="C12" s="299">
        <v>106199</v>
      </c>
      <c r="D12" s="300">
        <v>975284.554</v>
      </c>
      <c r="E12" s="300">
        <v>632363.85400000005</v>
      </c>
      <c r="F12" s="300">
        <v>688227.89470000006</v>
      </c>
      <c r="G12" s="300">
        <f t="shared" si="0"/>
        <v>55864.040700000012</v>
      </c>
      <c r="H12" s="301">
        <f t="shared" si="1"/>
        <v>1.0883416095759326</v>
      </c>
      <c r="I12" s="302">
        <f t="shared" si="2"/>
        <v>-287056.65929999994</v>
      </c>
      <c r="J12" s="301">
        <f t="shared" si="3"/>
        <v>0.70566881417051552</v>
      </c>
      <c r="K12" s="303">
        <v>0</v>
      </c>
      <c r="L12" s="303">
        <v>0</v>
      </c>
      <c r="M12" s="303">
        <v>0</v>
      </c>
      <c r="N12" s="301" t="str">
        <f t="shared" si="4"/>
        <v/>
      </c>
      <c r="O12" s="304">
        <f t="shared" si="5"/>
        <v>975284.554</v>
      </c>
      <c r="P12" s="305">
        <f t="shared" si="6"/>
        <v>688227.89470000006</v>
      </c>
      <c r="Q12" s="306">
        <f t="shared" si="7"/>
        <v>-287056.65929999994</v>
      </c>
      <c r="R12" s="307">
        <f t="shared" si="8"/>
        <v>0.70566881417051552</v>
      </c>
      <c r="S12" s="308"/>
      <c r="T12" s="308"/>
      <c r="U12" s="308"/>
      <c r="V12" s="308"/>
      <c r="W12" s="308"/>
      <c r="X12" s="308"/>
      <c r="Y12" s="308"/>
      <c r="Z12" s="308"/>
      <c r="AA12" s="308"/>
      <c r="AB12" s="308"/>
      <c r="AC12" s="308"/>
      <c r="AD12" s="308"/>
      <c r="AE12" s="308"/>
      <c r="AF12" s="308"/>
      <c r="AG12" s="308"/>
    </row>
    <row r="13" spans="1:33" s="80" customFormat="1" ht="24" customHeight="1" x14ac:dyDescent="0.3">
      <c r="A13" s="297">
        <v>11020000</v>
      </c>
      <c r="B13" s="298" t="s">
        <v>43</v>
      </c>
      <c r="C13" s="299">
        <v>1298.5</v>
      </c>
      <c r="D13" s="300">
        <v>82585.899999999994</v>
      </c>
      <c r="E13" s="300">
        <v>63873.9</v>
      </c>
      <c r="F13" s="300">
        <v>80856.976699999999</v>
      </c>
      <c r="G13" s="300">
        <f t="shared" si="0"/>
        <v>16983.076699999998</v>
      </c>
      <c r="H13" s="301">
        <f t="shared" si="1"/>
        <v>1.2658844488907048</v>
      </c>
      <c r="I13" s="302">
        <f t="shared" si="2"/>
        <v>-1728.9232999999949</v>
      </c>
      <c r="J13" s="301">
        <f t="shared" si="3"/>
        <v>0.97906515155734819</v>
      </c>
      <c r="K13" s="303">
        <v>0</v>
      </c>
      <c r="L13" s="303">
        <v>0</v>
      </c>
      <c r="M13" s="303">
        <v>0</v>
      </c>
      <c r="N13" s="301" t="str">
        <f t="shared" si="4"/>
        <v/>
      </c>
      <c r="O13" s="304">
        <f t="shared" si="5"/>
        <v>82585.899999999994</v>
      </c>
      <c r="P13" s="305">
        <f t="shared" si="6"/>
        <v>80856.976699999999</v>
      </c>
      <c r="Q13" s="306">
        <f t="shared" si="7"/>
        <v>-1728.9232999999949</v>
      </c>
      <c r="R13" s="307">
        <f t="shared" si="8"/>
        <v>0.97906515155734819</v>
      </c>
      <c r="S13" s="308"/>
      <c r="T13" s="308"/>
      <c r="U13" s="308"/>
      <c r="V13" s="308"/>
      <c r="W13" s="308"/>
      <c r="X13" s="308"/>
      <c r="Y13" s="308"/>
      <c r="Z13" s="308"/>
      <c r="AA13" s="308"/>
      <c r="AB13" s="308"/>
      <c r="AC13" s="308"/>
      <c r="AD13" s="308"/>
      <c r="AE13" s="308"/>
      <c r="AF13" s="308"/>
      <c r="AG13" s="308"/>
    </row>
    <row r="14" spans="1:33" ht="17.399999999999999" customHeight="1" x14ac:dyDescent="0.3">
      <c r="A14" s="287">
        <v>12000000</v>
      </c>
      <c r="B14" s="296" t="s">
        <v>45</v>
      </c>
      <c r="C14" s="309">
        <f>C15</f>
        <v>0</v>
      </c>
      <c r="D14" s="290">
        <f>D15</f>
        <v>0</v>
      </c>
      <c r="E14" s="290"/>
      <c r="F14" s="290">
        <f>F15</f>
        <v>0</v>
      </c>
      <c r="G14" s="290">
        <f t="shared" si="0"/>
        <v>0</v>
      </c>
      <c r="H14" s="291" t="str">
        <f t="shared" si="1"/>
        <v/>
      </c>
      <c r="I14" s="292">
        <f t="shared" si="2"/>
        <v>0</v>
      </c>
      <c r="J14" s="291" t="str">
        <f t="shared" si="3"/>
        <v/>
      </c>
      <c r="K14" s="310">
        <f>K15</f>
        <v>0</v>
      </c>
      <c r="L14" s="310">
        <f>L15</f>
        <v>0</v>
      </c>
      <c r="M14" s="310">
        <f>M15</f>
        <v>0</v>
      </c>
      <c r="N14" s="291" t="str">
        <f t="shared" si="4"/>
        <v/>
      </c>
      <c r="O14" s="293">
        <f t="shared" si="5"/>
        <v>0</v>
      </c>
      <c r="P14" s="293">
        <f t="shared" si="6"/>
        <v>0</v>
      </c>
      <c r="Q14" s="294">
        <f t="shared" si="7"/>
        <v>0</v>
      </c>
      <c r="R14" s="295" t="str">
        <f t="shared" si="8"/>
        <v/>
      </c>
    </row>
    <row r="15" spans="1:33" ht="37.5" hidden="1" customHeight="1" x14ac:dyDescent="0.35">
      <c r="A15" s="311">
        <v>12020000</v>
      </c>
      <c r="B15" s="312" t="s">
        <v>279</v>
      </c>
      <c r="C15" s="313"/>
      <c r="D15" s="314">
        <v>0</v>
      </c>
      <c r="E15" s="314"/>
      <c r="F15" s="314">
        <v>0</v>
      </c>
      <c r="G15" s="314">
        <f t="shared" si="0"/>
        <v>0</v>
      </c>
      <c r="H15" s="291" t="str">
        <f t="shared" si="1"/>
        <v/>
      </c>
      <c r="I15" s="315">
        <f t="shared" si="2"/>
        <v>0</v>
      </c>
      <c r="J15" s="291" t="str">
        <f t="shared" si="3"/>
        <v/>
      </c>
      <c r="K15" s="316">
        <v>0</v>
      </c>
      <c r="L15" s="316">
        <v>0</v>
      </c>
      <c r="M15" s="316">
        <f t="shared" ref="M15:M35" si="9">L15-K15</f>
        <v>0</v>
      </c>
      <c r="N15" s="291" t="str">
        <f t="shared" si="4"/>
        <v/>
      </c>
      <c r="O15" s="317">
        <f t="shared" si="5"/>
        <v>0</v>
      </c>
      <c r="P15" s="318">
        <f t="shared" si="6"/>
        <v>0</v>
      </c>
      <c r="Q15" s="319">
        <f t="shared" si="7"/>
        <v>0</v>
      </c>
      <c r="R15" s="295" t="str">
        <f t="shared" si="8"/>
        <v/>
      </c>
    </row>
    <row r="16" spans="1:33" ht="18.75" hidden="1" customHeight="1" x14ac:dyDescent="0.35">
      <c r="A16" s="311">
        <v>12030000</v>
      </c>
      <c r="B16" s="312" t="s">
        <v>280</v>
      </c>
      <c r="C16" s="313"/>
      <c r="D16" s="314"/>
      <c r="E16" s="314"/>
      <c r="F16" s="314"/>
      <c r="G16" s="314">
        <f t="shared" si="0"/>
        <v>0</v>
      </c>
      <c r="H16" s="291" t="str">
        <f t="shared" si="1"/>
        <v/>
      </c>
      <c r="I16" s="315">
        <f t="shared" si="2"/>
        <v>0</v>
      </c>
      <c r="J16" s="291" t="str">
        <f t="shared" si="3"/>
        <v/>
      </c>
      <c r="K16" s="316"/>
      <c r="L16" s="316"/>
      <c r="M16" s="316">
        <f t="shared" si="9"/>
        <v>0</v>
      </c>
      <c r="N16" s="291" t="str">
        <f t="shared" si="4"/>
        <v/>
      </c>
      <c r="O16" s="317">
        <f t="shared" si="5"/>
        <v>0</v>
      </c>
      <c r="P16" s="318">
        <f t="shared" si="6"/>
        <v>0</v>
      </c>
      <c r="Q16" s="319">
        <f t="shared" si="7"/>
        <v>0</v>
      </c>
      <c r="R16" s="295" t="str">
        <f t="shared" si="8"/>
        <v/>
      </c>
    </row>
    <row r="17" spans="1:33" ht="23.25" customHeight="1" x14ac:dyDescent="0.3">
      <c r="A17" s="287">
        <v>13000000</v>
      </c>
      <c r="B17" s="296" t="s">
        <v>46</v>
      </c>
      <c r="C17" s="309" t="e">
        <f>C18+#REF!+#REF!+#REF!</f>
        <v>#REF!</v>
      </c>
      <c r="D17" s="290">
        <f>SUM(D18:D20)</f>
        <v>8035.3</v>
      </c>
      <c r="E17" s="290">
        <f>SUM(E18:E20)</f>
        <v>6150.1</v>
      </c>
      <c r="F17" s="290">
        <f>SUM(F18:F20)</f>
        <v>8339.9657399999996</v>
      </c>
      <c r="G17" s="290">
        <f t="shared" si="0"/>
        <v>2189.8657399999993</v>
      </c>
      <c r="H17" s="291">
        <f t="shared" si="1"/>
        <v>1.3560699403261733</v>
      </c>
      <c r="I17" s="292">
        <f t="shared" si="2"/>
        <v>304.66573999999946</v>
      </c>
      <c r="J17" s="291">
        <f t="shared" si="3"/>
        <v>1.0379159135315421</v>
      </c>
      <c r="K17" s="292">
        <f>K18+K19+K20</f>
        <v>0</v>
      </c>
      <c r="L17" s="292">
        <f>L18+L19+L20</f>
        <v>0</v>
      </c>
      <c r="M17" s="292">
        <f t="shared" si="9"/>
        <v>0</v>
      </c>
      <c r="N17" s="291" t="str">
        <f t="shared" si="4"/>
        <v/>
      </c>
      <c r="O17" s="293">
        <f t="shared" si="5"/>
        <v>8035.3</v>
      </c>
      <c r="P17" s="293">
        <f t="shared" si="6"/>
        <v>8339.9657399999996</v>
      </c>
      <c r="Q17" s="294">
        <f t="shared" si="7"/>
        <v>304.66573999999946</v>
      </c>
      <c r="R17" s="295">
        <f t="shared" si="8"/>
        <v>1.0379159135315421</v>
      </c>
    </row>
    <row r="18" spans="1:33" s="80" customFormat="1" ht="18" customHeight="1" x14ac:dyDescent="0.3">
      <c r="A18" s="297">
        <v>13010000</v>
      </c>
      <c r="B18" s="298" t="s">
        <v>47</v>
      </c>
      <c r="C18" s="299">
        <v>1</v>
      </c>
      <c r="D18" s="300">
        <v>0</v>
      </c>
      <c r="E18" s="300"/>
      <c r="F18" s="300">
        <v>0</v>
      </c>
      <c r="G18" s="300">
        <f t="shared" si="0"/>
        <v>0</v>
      </c>
      <c r="H18" s="320" t="str">
        <f t="shared" si="1"/>
        <v/>
      </c>
      <c r="I18" s="302">
        <f t="shared" si="2"/>
        <v>0</v>
      </c>
      <c r="J18" s="320" t="str">
        <f t="shared" si="3"/>
        <v/>
      </c>
      <c r="K18" s="303">
        <v>0</v>
      </c>
      <c r="L18" s="303">
        <v>0</v>
      </c>
      <c r="M18" s="303">
        <f t="shared" si="9"/>
        <v>0</v>
      </c>
      <c r="N18" s="320" t="str">
        <f t="shared" si="4"/>
        <v/>
      </c>
      <c r="O18" s="304">
        <f t="shared" si="5"/>
        <v>0</v>
      </c>
      <c r="P18" s="305">
        <f t="shared" si="6"/>
        <v>0</v>
      </c>
      <c r="Q18" s="306">
        <f t="shared" si="7"/>
        <v>0</v>
      </c>
      <c r="R18" s="321" t="str">
        <f t="shared" si="8"/>
        <v/>
      </c>
      <c r="S18" s="308"/>
      <c r="T18" s="308"/>
      <c r="U18" s="308"/>
      <c r="V18" s="308"/>
      <c r="W18" s="308"/>
      <c r="X18" s="308"/>
      <c r="Y18" s="308"/>
      <c r="Z18" s="308"/>
      <c r="AA18" s="308"/>
      <c r="AB18" s="308"/>
      <c r="AC18" s="308"/>
      <c r="AD18" s="308"/>
      <c r="AE18" s="308"/>
      <c r="AF18" s="308"/>
      <c r="AG18" s="308"/>
    </row>
    <row r="19" spans="1:33" s="80" customFormat="1" ht="24" customHeight="1" x14ac:dyDescent="0.3">
      <c r="A19" s="297">
        <v>13020000</v>
      </c>
      <c r="B19" s="298" t="s">
        <v>48</v>
      </c>
      <c r="C19" s="299"/>
      <c r="D19" s="300">
        <v>5000</v>
      </c>
      <c r="E19" s="300">
        <v>3828.4</v>
      </c>
      <c r="F19" s="300">
        <v>4099.53413</v>
      </c>
      <c r="G19" s="300">
        <f t="shared" si="0"/>
        <v>271.13412999999991</v>
      </c>
      <c r="H19" s="301">
        <f t="shared" si="1"/>
        <v>1.0708217871695747</v>
      </c>
      <c r="I19" s="302">
        <f t="shared" si="2"/>
        <v>-900.46587</v>
      </c>
      <c r="J19" s="301">
        <f t="shared" si="3"/>
        <v>0.81990682599999998</v>
      </c>
      <c r="K19" s="303">
        <v>0</v>
      </c>
      <c r="L19" s="303">
        <v>0</v>
      </c>
      <c r="M19" s="303">
        <f t="shared" si="9"/>
        <v>0</v>
      </c>
      <c r="N19" s="301" t="str">
        <f t="shared" si="4"/>
        <v/>
      </c>
      <c r="O19" s="304">
        <f t="shared" si="5"/>
        <v>5000</v>
      </c>
      <c r="P19" s="305">
        <f t="shared" si="6"/>
        <v>4099.53413</v>
      </c>
      <c r="Q19" s="306">
        <f t="shared" si="7"/>
        <v>-900.46587</v>
      </c>
      <c r="R19" s="307">
        <f t="shared" si="8"/>
        <v>0.81990682599999998</v>
      </c>
      <c r="S19" s="308"/>
      <c r="T19" s="308"/>
      <c r="U19" s="308"/>
      <c r="V19" s="308"/>
      <c r="W19" s="308"/>
      <c r="X19" s="308"/>
      <c r="Y19" s="308"/>
      <c r="Z19" s="308"/>
      <c r="AA19" s="308"/>
      <c r="AB19" s="308"/>
      <c r="AC19" s="308"/>
      <c r="AD19" s="308"/>
      <c r="AE19" s="308"/>
      <c r="AF19" s="308"/>
      <c r="AG19" s="308"/>
    </row>
    <row r="20" spans="1:33" s="80" customFormat="1" ht="23.25" customHeight="1" x14ac:dyDescent="0.3">
      <c r="A20" s="297">
        <v>13030000</v>
      </c>
      <c r="B20" s="298" t="s">
        <v>49</v>
      </c>
      <c r="C20" s="299"/>
      <c r="D20" s="300">
        <v>3035.3</v>
      </c>
      <c r="E20" s="300">
        <v>2321.6999999999998</v>
      </c>
      <c r="F20" s="300">
        <v>4240.4316099999996</v>
      </c>
      <c r="G20" s="300">
        <f t="shared" si="0"/>
        <v>1918.7316099999998</v>
      </c>
      <c r="H20" s="301">
        <f t="shared" si="1"/>
        <v>1.8264339104966187</v>
      </c>
      <c r="I20" s="302">
        <f t="shared" si="2"/>
        <v>1205.1316099999995</v>
      </c>
      <c r="J20" s="301">
        <f t="shared" si="3"/>
        <v>1.3970387144598555</v>
      </c>
      <c r="K20" s="303">
        <v>0</v>
      </c>
      <c r="L20" s="303">
        <v>0</v>
      </c>
      <c r="M20" s="303">
        <f t="shared" si="9"/>
        <v>0</v>
      </c>
      <c r="N20" s="301" t="str">
        <f t="shared" si="4"/>
        <v/>
      </c>
      <c r="O20" s="304">
        <f t="shared" si="5"/>
        <v>3035.3</v>
      </c>
      <c r="P20" s="305">
        <f t="shared" si="6"/>
        <v>4240.4316099999996</v>
      </c>
      <c r="Q20" s="306">
        <f t="shared" si="7"/>
        <v>1205.1316099999995</v>
      </c>
      <c r="R20" s="307">
        <f t="shared" si="8"/>
        <v>1.3970387144598555</v>
      </c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8"/>
    </row>
    <row r="21" spans="1:33" ht="23.25" customHeight="1" x14ac:dyDescent="0.3">
      <c r="A21" s="287">
        <v>19000000</v>
      </c>
      <c r="B21" s="288" t="s">
        <v>62</v>
      </c>
      <c r="C21" s="299"/>
      <c r="D21" s="290">
        <f>D22+D23</f>
        <v>0</v>
      </c>
      <c r="E21" s="290">
        <f>E22+E23</f>
        <v>0</v>
      </c>
      <c r="F21" s="290">
        <f>F22+F23</f>
        <v>0</v>
      </c>
      <c r="G21" s="290">
        <f t="shared" si="0"/>
        <v>0</v>
      </c>
      <c r="H21" s="291" t="str">
        <f t="shared" si="1"/>
        <v/>
      </c>
      <c r="I21" s="292">
        <f t="shared" si="2"/>
        <v>0</v>
      </c>
      <c r="J21" s="291" t="str">
        <f t="shared" si="3"/>
        <v/>
      </c>
      <c r="K21" s="292">
        <f>K22+K23</f>
        <v>3900</v>
      </c>
      <c r="L21" s="292">
        <f>L22+L23</f>
        <v>4994.4524900000006</v>
      </c>
      <c r="M21" s="292">
        <f t="shared" si="9"/>
        <v>1094.4524900000006</v>
      </c>
      <c r="N21" s="291">
        <f t="shared" si="4"/>
        <v>1.2806288435897437</v>
      </c>
      <c r="O21" s="293">
        <f t="shared" si="5"/>
        <v>3900</v>
      </c>
      <c r="P21" s="293">
        <f t="shared" si="6"/>
        <v>4994.4524900000006</v>
      </c>
      <c r="Q21" s="293">
        <f t="shared" si="7"/>
        <v>1094.4524900000006</v>
      </c>
      <c r="R21" s="295">
        <f t="shared" si="8"/>
        <v>1.2806288435897437</v>
      </c>
    </row>
    <row r="22" spans="1:33" s="80" customFormat="1" ht="21.75" customHeight="1" x14ac:dyDescent="0.3">
      <c r="A22" s="297">
        <v>19010000</v>
      </c>
      <c r="B22" s="298" t="s">
        <v>63</v>
      </c>
      <c r="C22" s="299"/>
      <c r="D22" s="300">
        <v>0</v>
      </c>
      <c r="E22" s="300">
        <v>0</v>
      </c>
      <c r="F22" s="300">
        <v>0</v>
      </c>
      <c r="G22" s="300">
        <f t="shared" si="0"/>
        <v>0</v>
      </c>
      <c r="H22" s="301" t="str">
        <f t="shared" si="1"/>
        <v/>
      </c>
      <c r="I22" s="302">
        <f t="shared" si="2"/>
        <v>0</v>
      </c>
      <c r="J22" s="301" t="str">
        <f t="shared" si="3"/>
        <v/>
      </c>
      <c r="K22" s="303">
        <v>3900</v>
      </c>
      <c r="L22" s="303">
        <v>4994.4524900000006</v>
      </c>
      <c r="M22" s="303">
        <f t="shared" si="9"/>
        <v>1094.4524900000006</v>
      </c>
      <c r="N22" s="301">
        <f t="shared" si="4"/>
        <v>1.2806288435897437</v>
      </c>
      <c r="O22" s="304">
        <f t="shared" si="5"/>
        <v>3900</v>
      </c>
      <c r="P22" s="305">
        <f t="shared" si="6"/>
        <v>4994.4524900000006</v>
      </c>
      <c r="Q22" s="304">
        <f t="shared" si="7"/>
        <v>1094.4524900000006</v>
      </c>
      <c r="R22" s="307">
        <f t="shared" si="8"/>
        <v>1.2806288435897437</v>
      </c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308"/>
    </row>
    <row r="23" spans="1:33" ht="18.75" hidden="1" customHeight="1" x14ac:dyDescent="0.35">
      <c r="A23" s="311">
        <v>19050000</v>
      </c>
      <c r="B23" s="312" t="s">
        <v>64</v>
      </c>
      <c r="C23" s="299"/>
      <c r="D23" s="314">
        <v>0</v>
      </c>
      <c r="E23" s="314">
        <v>0</v>
      </c>
      <c r="F23" s="314">
        <v>0</v>
      </c>
      <c r="G23" s="314">
        <f t="shared" si="0"/>
        <v>0</v>
      </c>
      <c r="H23" s="291" t="str">
        <f t="shared" si="1"/>
        <v/>
      </c>
      <c r="I23" s="315">
        <f t="shared" si="2"/>
        <v>0</v>
      </c>
      <c r="J23" s="291" t="str">
        <f t="shared" si="3"/>
        <v/>
      </c>
      <c r="K23" s="316">
        <v>0</v>
      </c>
      <c r="L23" s="316">
        <v>0</v>
      </c>
      <c r="M23" s="316">
        <f t="shared" si="9"/>
        <v>0</v>
      </c>
      <c r="N23" s="291" t="str">
        <f t="shared" si="4"/>
        <v/>
      </c>
      <c r="O23" s="317">
        <f t="shared" si="5"/>
        <v>0</v>
      </c>
      <c r="P23" s="318">
        <f t="shared" si="6"/>
        <v>0</v>
      </c>
      <c r="Q23" s="317">
        <f t="shared" si="7"/>
        <v>0</v>
      </c>
      <c r="R23" s="295" t="str">
        <f t="shared" si="8"/>
        <v/>
      </c>
    </row>
    <row r="24" spans="1:33" ht="24" customHeight="1" x14ac:dyDescent="0.3">
      <c r="A24" s="287">
        <v>20000000</v>
      </c>
      <c r="B24" s="288" t="s">
        <v>66</v>
      </c>
      <c r="C24" s="309">
        <v>5750.4</v>
      </c>
      <c r="D24" s="290">
        <f>D25+D26+D30</f>
        <v>32867.699999999997</v>
      </c>
      <c r="E24" s="290">
        <f>E25+E26+E30</f>
        <v>23205.9</v>
      </c>
      <c r="F24" s="290">
        <f>F25+F26+F30</f>
        <v>32039.916829999998</v>
      </c>
      <c r="G24" s="290">
        <f>G25+G26+G30</f>
        <v>8834.0168299999968</v>
      </c>
      <c r="H24" s="291">
        <f t="shared" si="1"/>
        <v>1.3806797766947196</v>
      </c>
      <c r="I24" s="290">
        <f>I25+I26+I30</f>
        <v>-827.78317000000197</v>
      </c>
      <c r="J24" s="291">
        <f t="shared" si="3"/>
        <v>0.97481469132309229</v>
      </c>
      <c r="K24" s="292">
        <f>K25+K26+K30+K34</f>
        <v>275377.99245999998</v>
      </c>
      <c r="L24" s="292">
        <f>L25+L26+L30+L34</f>
        <v>151431.29415999999</v>
      </c>
      <c r="M24" s="292">
        <f t="shared" si="9"/>
        <v>-123946.69829999999</v>
      </c>
      <c r="N24" s="291">
        <f t="shared" si="4"/>
        <v>0.54990339935024446</v>
      </c>
      <c r="O24" s="293">
        <f t="shared" si="5"/>
        <v>308245.69245999999</v>
      </c>
      <c r="P24" s="322">
        <f t="shared" si="6"/>
        <v>183471.21098999999</v>
      </c>
      <c r="Q24" s="293">
        <f t="shared" si="7"/>
        <v>-124774.48147</v>
      </c>
      <c r="R24" s="295">
        <f t="shared" si="8"/>
        <v>0.5952109485319359</v>
      </c>
      <c r="S24" s="323"/>
    </row>
    <row r="25" spans="1:33" ht="39" customHeight="1" x14ac:dyDescent="0.3">
      <c r="A25" s="287">
        <v>21000000</v>
      </c>
      <c r="B25" s="296" t="s">
        <v>67</v>
      </c>
      <c r="C25" s="309">
        <v>1</v>
      </c>
      <c r="D25" s="290">
        <v>4017.6</v>
      </c>
      <c r="E25" s="290">
        <v>4013.2</v>
      </c>
      <c r="F25" s="290">
        <v>4807.3457099999996</v>
      </c>
      <c r="G25" s="290">
        <f t="shared" ref="G25:G31" si="10">F25-E25</f>
        <v>794.14570999999978</v>
      </c>
      <c r="H25" s="291">
        <f t="shared" si="1"/>
        <v>1.1978834122396091</v>
      </c>
      <c r="I25" s="292">
        <f t="shared" ref="I25:I35" si="11">F25-D25</f>
        <v>789.74570999999969</v>
      </c>
      <c r="J25" s="291">
        <f t="shared" si="3"/>
        <v>1.1965715128434886</v>
      </c>
      <c r="K25" s="292"/>
      <c r="L25" s="292">
        <v>415.53649999999999</v>
      </c>
      <c r="M25" s="292">
        <f t="shared" si="9"/>
        <v>415.53649999999999</v>
      </c>
      <c r="N25" s="291" t="str">
        <f t="shared" si="4"/>
        <v/>
      </c>
      <c r="O25" s="293">
        <f t="shared" si="5"/>
        <v>4017.6</v>
      </c>
      <c r="P25" s="293">
        <f t="shared" si="6"/>
        <v>5222.8822099999998</v>
      </c>
      <c r="Q25" s="293">
        <f t="shared" si="7"/>
        <v>1205.2822099999998</v>
      </c>
      <c r="R25" s="295">
        <f t="shared" si="8"/>
        <v>1.3000005500796494</v>
      </c>
    </row>
    <row r="26" spans="1:33" ht="30.75" customHeight="1" x14ac:dyDescent="0.3">
      <c r="A26" s="287">
        <v>22000000</v>
      </c>
      <c r="B26" s="296" t="s">
        <v>68</v>
      </c>
      <c r="C26" s="309">
        <v>4948.8</v>
      </c>
      <c r="D26" s="290">
        <f>SUM(D28:D28)+D29+D27</f>
        <v>24955.1</v>
      </c>
      <c r="E26" s="290">
        <f>SUM(E28:E28)+E29+E27</f>
        <v>15297.7</v>
      </c>
      <c r="F26" s="290">
        <f>SUM(F28:F28)+F29+F27</f>
        <v>22563.177239999997</v>
      </c>
      <c r="G26" s="290">
        <f t="shared" si="10"/>
        <v>7265.4772399999965</v>
      </c>
      <c r="H26" s="291">
        <f t="shared" si="1"/>
        <v>1.4749391895513702</v>
      </c>
      <c r="I26" s="290">
        <f t="shared" si="11"/>
        <v>-2391.9227600000013</v>
      </c>
      <c r="J26" s="291">
        <f t="shared" si="3"/>
        <v>0.90415094469667512</v>
      </c>
      <c r="K26" s="292">
        <f>SUM(K28:K28)+K29+K27</f>
        <v>0</v>
      </c>
      <c r="L26" s="292">
        <f>SUM(L28:L28)+L29+L27</f>
        <v>0</v>
      </c>
      <c r="M26" s="292">
        <f t="shared" si="9"/>
        <v>0</v>
      </c>
      <c r="N26" s="291" t="str">
        <f t="shared" si="4"/>
        <v/>
      </c>
      <c r="O26" s="293">
        <f t="shared" si="5"/>
        <v>24955.1</v>
      </c>
      <c r="P26" s="293">
        <f t="shared" si="6"/>
        <v>22563.177239999997</v>
      </c>
      <c r="Q26" s="293">
        <f t="shared" si="7"/>
        <v>-2391.9227600000013</v>
      </c>
      <c r="R26" s="295">
        <f t="shared" si="8"/>
        <v>0.90415094469667512</v>
      </c>
    </row>
    <row r="27" spans="1:33" s="80" customFormat="1" ht="21.75" customHeight="1" x14ac:dyDescent="0.3">
      <c r="A27" s="297">
        <v>22010000</v>
      </c>
      <c r="B27" s="298" t="s">
        <v>69</v>
      </c>
      <c r="C27" s="324"/>
      <c r="D27" s="300">
        <v>19955.099999999999</v>
      </c>
      <c r="E27" s="300">
        <v>12082.2</v>
      </c>
      <c r="F27" s="300">
        <v>17565.128659999998</v>
      </c>
      <c r="G27" s="300">
        <f t="shared" si="10"/>
        <v>5482.9286599999978</v>
      </c>
      <c r="H27" s="301">
        <f t="shared" si="1"/>
        <v>1.4538021767558886</v>
      </c>
      <c r="I27" s="300">
        <f t="shared" si="11"/>
        <v>-2389.9713400000001</v>
      </c>
      <c r="J27" s="301">
        <f t="shared" si="3"/>
        <v>0.88023255508616849</v>
      </c>
      <c r="K27" s="302">
        <v>0</v>
      </c>
      <c r="L27" s="302">
        <v>0</v>
      </c>
      <c r="M27" s="302">
        <f t="shared" si="9"/>
        <v>0</v>
      </c>
      <c r="N27" s="301" t="str">
        <f t="shared" si="4"/>
        <v/>
      </c>
      <c r="O27" s="304">
        <f t="shared" si="5"/>
        <v>19955.099999999999</v>
      </c>
      <c r="P27" s="305">
        <f t="shared" si="6"/>
        <v>17565.128659999998</v>
      </c>
      <c r="Q27" s="304">
        <f t="shared" si="7"/>
        <v>-2389.9713400000001</v>
      </c>
      <c r="R27" s="307">
        <f t="shared" si="8"/>
        <v>0.88023255508616849</v>
      </c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</row>
    <row r="28" spans="1:33" s="80" customFormat="1" ht="31.2" customHeight="1" x14ac:dyDescent="0.3">
      <c r="A28" s="297">
        <v>22080000</v>
      </c>
      <c r="B28" s="298" t="s">
        <v>71</v>
      </c>
      <c r="C28" s="299">
        <v>259.60000000000002</v>
      </c>
      <c r="D28" s="300">
        <v>5000</v>
      </c>
      <c r="E28" s="300">
        <v>3215.5</v>
      </c>
      <c r="F28" s="300">
        <v>4998.0485799999997</v>
      </c>
      <c r="G28" s="300">
        <f t="shared" si="10"/>
        <v>1782.5485799999997</v>
      </c>
      <c r="H28" s="301">
        <f t="shared" si="1"/>
        <v>1.5543612439744985</v>
      </c>
      <c r="I28" s="300">
        <f t="shared" si="11"/>
        <v>-1.9514200000003257</v>
      </c>
      <c r="J28" s="301">
        <f t="shared" si="3"/>
        <v>0.99960971599999993</v>
      </c>
      <c r="K28" s="302">
        <v>0</v>
      </c>
      <c r="L28" s="302">
        <v>0</v>
      </c>
      <c r="M28" s="302">
        <f t="shared" si="9"/>
        <v>0</v>
      </c>
      <c r="N28" s="301" t="str">
        <f t="shared" si="4"/>
        <v/>
      </c>
      <c r="O28" s="304">
        <f t="shared" si="5"/>
        <v>5000</v>
      </c>
      <c r="P28" s="305">
        <f t="shared" si="6"/>
        <v>4998.0485799999997</v>
      </c>
      <c r="Q28" s="304">
        <f t="shared" si="7"/>
        <v>-1.9514200000003257</v>
      </c>
      <c r="R28" s="307">
        <f t="shared" si="8"/>
        <v>0.99960971599999993</v>
      </c>
      <c r="S28" s="308"/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  <c r="AG28" s="308"/>
    </row>
    <row r="29" spans="1:33" s="80" customFormat="1" ht="49.5" hidden="1" customHeight="1" x14ac:dyDescent="0.3">
      <c r="A29" s="297">
        <v>22130000</v>
      </c>
      <c r="B29" s="298" t="s">
        <v>281</v>
      </c>
      <c r="C29" s="299"/>
      <c r="D29" s="300">
        <v>0</v>
      </c>
      <c r="E29" s="300">
        <v>0</v>
      </c>
      <c r="F29" s="300"/>
      <c r="G29" s="300">
        <f t="shared" si="10"/>
        <v>0</v>
      </c>
      <c r="H29" s="301" t="str">
        <f t="shared" si="1"/>
        <v/>
      </c>
      <c r="I29" s="300">
        <f t="shared" si="11"/>
        <v>0</v>
      </c>
      <c r="J29" s="301" t="str">
        <f t="shared" si="3"/>
        <v/>
      </c>
      <c r="K29" s="302">
        <v>0</v>
      </c>
      <c r="L29" s="302">
        <v>0</v>
      </c>
      <c r="M29" s="302">
        <f t="shared" si="9"/>
        <v>0</v>
      </c>
      <c r="N29" s="301" t="str">
        <f t="shared" si="4"/>
        <v/>
      </c>
      <c r="O29" s="304">
        <f t="shared" si="5"/>
        <v>0</v>
      </c>
      <c r="P29" s="305">
        <f t="shared" si="6"/>
        <v>0</v>
      </c>
      <c r="Q29" s="304">
        <f t="shared" si="7"/>
        <v>0</v>
      </c>
      <c r="R29" s="307" t="str">
        <f t="shared" si="8"/>
        <v/>
      </c>
      <c r="S29" s="308"/>
      <c r="T29" s="308"/>
      <c r="U29" s="308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  <c r="AG29" s="308"/>
    </row>
    <row r="30" spans="1:33" ht="20.25" customHeight="1" x14ac:dyDescent="0.3">
      <c r="A30" s="287">
        <v>24000000</v>
      </c>
      <c r="B30" s="296" t="s">
        <v>74</v>
      </c>
      <c r="C30" s="309">
        <f>C31+C34</f>
        <v>0</v>
      </c>
      <c r="D30" s="325">
        <f>SUM(D31:D32)</f>
        <v>3895</v>
      </c>
      <c r="E30" s="325">
        <f>SUM(E31:E32)</f>
        <v>3895</v>
      </c>
      <c r="F30" s="325">
        <f>SUM(F31:F32)</f>
        <v>4669.3938799999996</v>
      </c>
      <c r="G30" s="325">
        <f t="shared" si="10"/>
        <v>774.39387999999963</v>
      </c>
      <c r="H30" s="291">
        <f t="shared" si="1"/>
        <v>1.1988174274711167</v>
      </c>
      <c r="I30" s="325">
        <f t="shared" si="11"/>
        <v>774.39387999999963</v>
      </c>
      <c r="J30" s="291">
        <f t="shared" si="3"/>
        <v>1.1988174274711167</v>
      </c>
      <c r="K30" s="326">
        <f>SUM(K31:K33)</f>
        <v>700</v>
      </c>
      <c r="L30" s="326">
        <f>SUM(L31:L33)</f>
        <v>1464.50998</v>
      </c>
      <c r="M30" s="326">
        <f t="shared" si="9"/>
        <v>764.50998000000004</v>
      </c>
      <c r="N30" s="291">
        <f t="shared" si="4"/>
        <v>2.0921571142857145</v>
      </c>
      <c r="O30" s="293">
        <f t="shared" si="5"/>
        <v>4595</v>
      </c>
      <c r="P30" s="322">
        <f t="shared" si="6"/>
        <v>6133.9038599999994</v>
      </c>
      <c r="Q30" s="293">
        <f t="shared" si="7"/>
        <v>1538.9038599999994</v>
      </c>
      <c r="R30" s="295">
        <f t="shared" si="8"/>
        <v>1.33490834820457</v>
      </c>
    </row>
    <row r="31" spans="1:33" s="80" customFormat="1" ht="20.25" customHeight="1" x14ac:dyDescent="0.3">
      <c r="A31" s="297">
        <v>24060000</v>
      </c>
      <c r="B31" s="298" t="s">
        <v>75</v>
      </c>
      <c r="C31" s="299">
        <v>0</v>
      </c>
      <c r="D31" s="300">
        <v>3895</v>
      </c>
      <c r="E31" s="300">
        <v>3895</v>
      </c>
      <c r="F31" s="300">
        <v>4669.3938799999996</v>
      </c>
      <c r="G31" s="300">
        <f t="shared" si="10"/>
        <v>774.39387999999963</v>
      </c>
      <c r="H31" s="301">
        <f t="shared" si="1"/>
        <v>1.1988174274711167</v>
      </c>
      <c r="I31" s="300">
        <f t="shared" si="11"/>
        <v>774.39387999999963</v>
      </c>
      <c r="J31" s="301">
        <f t="shared" si="3"/>
        <v>1.1988174274711167</v>
      </c>
      <c r="K31" s="303">
        <v>700</v>
      </c>
      <c r="L31" s="303">
        <v>1464.50998</v>
      </c>
      <c r="M31" s="303">
        <f t="shared" si="9"/>
        <v>764.50998000000004</v>
      </c>
      <c r="N31" s="301">
        <f t="shared" si="4"/>
        <v>2.0921571142857145</v>
      </c>
      <c r="O31" s="304">
        <f t="shared" si="5"/>
        <v>4595</v>
      </c>
      <c r="P31" s="305">
        <f t="shared" si="6"/>
        <v>6133.9038599999994</v>
      </c>
      <c r="Q31" s="304">
        <f t="shared" si="7"/>
        <v>1538.9038599999994</v>
      </c>
      <c r="R31" s="307">
        <f t="shared" si="8"/>
        <v>1.33490834820457</v>
      </c>
      <c r="S31" s="308"/>
      <c r="T31" s="308"/>
      <c r="U31" s="308"/>
      <c r="V31" s="308"/>
      <c r="W31" s="308"/>
      <c r="X31" s="308"/>
      <c r="Y31" s="308"/>
      <c r="Z31" s="308"/>
      <c r="AA31" s="308"/>
      <c r="AB31" s="308"/>
      <c r="AC31" s="308"/>
      <c r="AD31" s="308"/>
      <c r="AE31" s="308"/>
      <c r="AF31" s="308"/>
      <c r="AG31" s="308"/>
    </row>
    <row r="32" spans="1:33" ht="21.75" hidden="1" customHeight="1" x14ac:dyDescent="0.35">
      <c r="A32" s="311">
        <v>24110000</v>
      </c>
      <c r="B32" s="312" t="s">
        <v>76</v>
      </c>
      <c r="C32" s="299"/>
      <c r="D32" s="314">
        <v>0</v>
      </c>
      <c r="E32" s="314">
        <v>0</v>
      </c>
      <c r="F32" s="314">
        <v>0</v>
      </c>
      <c r="G32" s="314">
        <v>0</v>
      </c>
      <c r="H32" s="291" t="str">
        <f t="shared" si="1"/>
        <v/>
      </c>
      <c r="I32" s="314">
        <f t="shared" si="11"/>
        <v>0</v>
      </c>
      <c r="J32" s="291" t="str">
        <f t="shared" si="3"/>
        <v/>
      </c>
      <c r="K32" s="316">
        <v>0</v>
      </c>
      <c r="L32" s="316">
        <v>0</v>
      </c>
      <c r="M32" s="316">
        <f t="shared" si="9"/>
        <v>0</v>
      </c>
      <c r="N32" s="291" t="str">
        <f t="shared" si="4"/>
        <v/>
      </c>
      <c r="O32" s="317">
        <f t="shared" si="5"/>
        <v>0</v>
      </c>
      <c r="P32" s="318">
        <f t="shared" si="6"/>
        <v>0</v>
      </c>
      <c r="Q32" s="317">
        <f t="shared" si="7"/>
        <v>0</v>
      </c>
      <c r="R32" s="295" t="str">
        <f t="shared" si="8"/>
        <v/>
      </c>
    </row>
    <row r="33" spans="1:33" ht="35.25" hidden="1" customHeight="1" x14ac:dyDescent="0.35">
      <c r="A33" s="311" t="s">
        <v>77</v>
      </c>
      <c r="B33" s="312" t="s">
        <v>78</v>
      </c>
      <c r="C33" s="299"/>
      <c r="D33" s="314">
        <v>0</v>
      </c>
      <c r="E33" s="314">
        <v>0</v>
      </c>
      <c r="F33" s="314">
        <v>0</v>
      </c>
      <c r="G33" s="314">
        <f>F33-E33</f>
        <v>0</v>
      </c>
      <c r="H33" s="291" t="str">
        <f t="shared" si="1"/>
        <v/>
      </c>
      <c r="I33" s="314">
        <f t="shared" si="11"/>
        <v>0</v>
      </c>
      <c r="J33" s="291" t="str">
        <f t="shared" si="3"/>
        <v/>
      </c>
      <c r="K33" s="316">
        <v>0</v>
      </c>
      <c r="L33" s="316">
        <v>0</v>
      </c>
      <c r="M33" s="316">
        <f t="shared" si="9"/>
        <v>0</v>
      </c>
      <c r="N33" s="291" t="str">
        <f t="shared" si="4"/>
        <v/>
      </c>
      <c r="O33" s="317">
        <f t="shared" si="5"/>
        <v>0</v>
      </c>
      <c r="P33" s="318">
        <f t="shared" si="6"/>
        <v>0</v>
      </c>
      <c r="Q33" s="317">
        <f t="shared" si="7"/>
        <v>0</v>
      </c>
      <c r="R33" s="295" t="str">
        <f t="shared" si="8"/>
        <v/>
      </c>
    </row>
    <row r="34" spans="1:33" ht="22.2" customHeight="1" x14ac:dyDescent="0.3">
      <c r="A34" s="287">
        <v>25000000</v>
      </c>
      <c r="B34" s="296" t="s">
        <v>79</v>
      </c>
      <c r="C34" s="309"/>
      <c r="D34" s="290">
        <v>0</v>
      </c>
      <c r="E34" s="290">
        <v>0</v>
      </c>
      <c r="F34" s="290">
        <v>0</v>
      </c>
      <c r="G34" s="290">
        <f>F34-E34</f>
        <v>0</v>
      </c>
      <c r="H34" s="291" t="str">
        <f t="shared" si="1"/>
        <v/>
      </c>
      <c r="I34" s="290">
        <f t="shared" si="11"/>
        <v>0</v>
      </c>
      <c r="J34" s="291" t="str">
        <f t="shared" si="3"/>
        <v/>
      </c>
      <c r="K34" s="292">
        <v>274677.99245999998</v>
      </c>
      <c r="L34" s="292">
        <v>149551.24768</v>
      </c>
      <c r="M34" s="292">
        <f t="shared" si="9"/>
        <v>-125126.74477999998</v>
      </c>
      <c r="N34" s="291">
        <f t="shared" si="4"/>
        <v>0.54446024721757935</v>
      </c>
      <c r="O34" s="293">
        <f t="shared" si="5"/>
        <v>274677.99245999998</v>
      </c>
      <c r="P34" s="293">
        <f t="shared" si="6"/>
        <v>149551.24768</v>
      </c>
      <c r="Q34" s="293">
        <f t="shared" si="7"/>
        <v>-125126.74477999998</v>
      </c>
      <c r="R34" s="295">
        <f t="shared" si="8"/>
        <v>0.54446024721757935</v>
      </c>
    </row>
    <row r="35" spans="1:33" ht="17.399999999999999" customHeight="1" x14ac:dyDescent="0.3">
      <c r="A35" s="287">
        <v>30000000</v>
      </c>
      <c r="B35" s="288" t="s">
        <v>80</v>
      </c>
      <c r="C35" s="324"/>
      <c r="D35" s="290">
        <v>0</v>
      </c>
      <c r="E35" s="290">
        <v>0</v>
      </c>
      <c r="F35" s="290">
        <v>0</v>
      </c>
      <c r="G35" s="290">
        <f>F35-E35</f>
        <v>0</v>
      </c>
      <c r="H35" s="291" t="str">
        <f t="shared" si="1"/>
        <v/>
      </c>
      <c r="I35" s="292">
        <f t="shared" si="11"/>
        <v>0</v>
      </c>
      <c r="J35" s="291" t="str">
        <f t="shared" si="3"/>
        <v/>
      </c>
      <c r="K35" s="292">
        <v>0</v>
      </c>
      <c r="L35" s="292">
        <v>88</v>
      </c>
      <c r="M35" s="292">
        <f t="shared" si="9"/>
        <v>88</v>
      </c>
      <c r="N35" s="291" t="str">
        <f t="shared" si="4"/>
        <v/>
      </c>
      <c r="O35" s="293">
        <f t="shared" si="5"/>
        <v>0</v>
      </c>
      <c r="P35" s="293">
        <f t="shared" si="6"/>
        <v>88</v>
      </c>
      <c r="Q35" s="293">
        <f t="shared" si="7"/>
        <v>88</v>
      </c>
      <c r="R35" s="295" t="str">
        <f t="shared" si="8"/>
        <v/>
      </c>
      <c r="S35" s="323"/>
      <c r="T35" s="323"/>
      <c r="U35" s="323"/>
      <c r="V35" s="323"/>
      <c r="W35" s="327"/>
    </row>
    <row r="36" spans="1:33" ht="34.799999999999997" hidden="1" customHeight="1" x14ac:dyDescent="0.3">
      <c r="A36" s="287" t="s">
        <v>81</v>
      </c>
      <c r="B36" s="288" t="s">
        <v>82</v>
      </c>
      <c r="C36" s="288"/>
      <c r="D36" s="290"/>
      <c r="E36" s="290"/>
      <c r="F36" s="290"/>
      <c r="G36" s="290"/>
      <c r="H36" s="291"/>
      <c r="I36" s="292"/>
      <c r="J36" s="291"/>
      <c r="K36" s="292"/>
      <c r="L36" s="292"/>
      <c r="M36" s="292"/>
      <c r="N36" s="291"/>
      <c r="O36" s="293">
        <f t="shared" si="5"/>
        <v>0</v>
      </c>
      <c r="P36" s="293">
        <f t="shared" si="6"/>
        <v>0</v>
      </c>
      <c r="Q36" s="293">
        <f t="shared" si="7"/>
        <v>0</v>
      </c>
      <c r="R36" s="295" t="str">
        <f t="shared" si="8"/>
        <v/>
      </c>
      <c r="S36" s="323"/>
      <c r="T36" s="323"/>
      <c r="U36" s="323"/>
      <c r="V36" s="323"/>
      <c r="W36" s="327"/>
    </row>
    <row r="37" spans="1:33" ht="18" hidden="1" customHeight="1" x14ac:dyDescent="0.35">
      <c r="A37" s="287">
        <v>50000000</v>
      </c>
      <c r="B37" s="288" t="s">
        <v>83</v>
      </c>
      <c r="C37" s="309">
        <f>C38+C39</f>
        <v>0</v>
      </c>
      <c r="D37" s="290"/>
      <c r="E37" s="290"/>
      <c r="F37" s="290">
        <f>F38+F39</f>
        <v>0</v>
      </c>
      <c r="G37" s="290">
        <f t="shared" ref="G37:G46" si="12">F37-E37</f>
        <v>0</v>
      </c>
      <c r="H37" s="314" t="e">
        <f>F37/E37*100</f>
        <v>#DIV/0!</v>
      </c>
      <c r="I37" s="292"/>
      <c r="J37" s="292"/>
      <c r="K37" s="292">
        <f>K38+K39</f>
        <v>0</v>
      </c>
      <c r="L37" s="292">
        <f>L38+L39</f>
        <v>0</v>
      </c>
      <c r="M37" s="292">
        <f t="shared" ref="M37:M46" si="13">L37-K37</f>
        <v>0</v>
      </c>
      <c r="N37" s="292"/>
      <c r="O37" s="293">
        <f t="shared" si="5"/>
        <v>0</v>
      </c>
      <c r="P37" s="293">
        <f t="shared" si="6"/>
        <v>0</v>
      </c>
      <c r="Q37" s="293">
        <f t="shared" si="7"/>
        <v>0</v>
      </c>
      <c r="R37" s="293"/>
    </row>
    <row r="38" spans="1:33" ht="18" hidden="1" customHeight="1" x14ac:dyDescent="0.35">
      <c r="A38" s="311">
        <v>50080000</v>
      </c>
      <c r="B38" s="312" t="s">
        <v>282</v>
      </c>
      <c r="C38" s="299"/>
      <c r="D38" s="314"/>
      <c r="E38" s="314"/>
      <c r="F38" s="314"/>
      <c r="G38" s="314">
        <f t="shared" si="12"/>
        <v>0</v>
      </c>
      <c r="H38" s="314" t="e">
        <f>F38/E38*100</f>
        <v>#DIV/0!</v>
      </c>
      <c r="I38" s="315"/>
      <c r="J38" s="315"/>
      <c r="K38" s="316"/>
      <c r="L38" s="316"/>
      <c r="M38" s="316">
        <f t="shared" si="13"/>
        <v>0</v>
      </c>
      <c r="N38" s="315"/>
      <c r="O38" s="317">
        <f t="shared" si="5"/>
        <v>0</v>
      </c>
      <c r="P38" s="318">
        <f t="shared" si="6"/>
        <v>0</v>
      </c>
      <c r="Q38" s="317">
        <f t="shared" si="7"/>
        <v>0</v>
      </c>
      <c r="R38" s="317"/>
    </row>
    <row r="39" spans="1:33" ht="18" hidden="1" customHeight="1" x14ac:dyDescent="0.35">
      <c r="A39" s="311">
        <v>50110000</v>
      </c>
      <c r="B39" s="312" t="s">
        <v>283</v>
      </c>
      <c r="C39" s="299"/>
      <c r="D39" s="314"/>
      <c r="E39" s="314"/>
      <c r="F39" s="314"/>
      <c r="G39" s="314">
        <f t="shared" si="12"/>
        <v>0</v>
      </c>
      <c r="H39" s="314" t="e">
        <f>F39/E39*100</f>
        <v>#DIV/0!</v>
      </c>
      <c r="I39" s="315"/>
      <c r="J39" s="315"/>
      <c r="K39" s="316"/>
      <c r="L39" s="316"/>
      <c r="M39" s="316">
        <f t="shared" si="13"/>
        <v>0</v>
      </c>
      <c r="N39" s="315"/>
      <c r="O39" s="317">
        <f t="shared" si="5"/>
        <v>0</v>
      </c>
      <c r="P39" s="318">
        <f t="shared" si="6"/>
        <v>0</v>
      </c>
      <c r="Q39" s="317">
        <f t="shared" si="7"/>
        <v>0</v>
      </c>
      <c r="R39" s="317"/>
    </row>
    <row r="40" spans="1:33" s="47" customFormat="1" ht="21.75" customHeight="1" x14ac:dyDescent="0.3">
      <c r="A40" s="328">
        <v>90010100</v>
      </c>
      <c r="B40" s="329" t="s">
        <v>284</v>
      </c>
      <c r="C40" s="330" t="e">
        <f>C10+C24+C37+C38</f>
        <v>#REF!</v>
      </c>
      <c r="D40" s="331">
        <f>D10+D24+D37+D35</f>
        <v>1098773.4539999999</v>
      </c>
      <c r="E40" s="331">
        <f>E10+E24+E37+E35</f>
        <v>725593.75400000007</v>
      </c>
      <c r="F40" s="331">
        <f>F10+F24+F37+F35</f>
        <v>809464.75397000008</v>
      </c>
      <c r="G40" s="331">
        <f t="shared" si="12"/>
        <v>83870.999970000004</v>
      </c>
      <c r="H40" s="332">
        <f t="shared" ref="H40:H64" si="14">IFERROR(F40/E40,"")</f>
        <v>1.1155894734590011</v>
      </c>
      <c r="I40" s="331">
        <f t="shared" ref="I40:I66" si="15">F40-D40</f>
        <v>-289308.70002999983</v>
      </c>
      <c r="J40" s="332">
        <f t="shared" ref="J40:J64" si="16">IFERROR(F40/D40,"")</f>
        <v>0.73669849869707549</v>
      </c>
      <c r="K40" s="331">
        <f>K10+K24+K35+K37+K36</f>
        <v>279277.99245999998</v>
      </c>
      <c r="L40" s="331">
        <f>L10+L24+L35+L37+L36</f>
        <v>156513.74664999999</v>
      </c>
      <c r="M40" s="331">
        <f t="shared" si="13"/>
        <v>-122764.24580999999</v>
      </c>
      <c r="N40" s="332">
        <f t="shared" ref="N40:N48" si="17">IFERROR(L40/K40,"")</f>
        <v>0.56042277184593026</v>
      </c>
      <c r="O40" s="331">
        <f t="shared" si="5"/>
        <v>1378051.4464599998</v>
      </c>
      <c r="P40" s="331">
        <f t="shared" si="6"/>
        <v>965978.50062000006</v>
      </c>
      <c r="Q40" s="331">
        <f t="shared" si="7"/>
        <v>-412072.94583999971</v>
      </c>
      <c r="R40" s="332">
        <f t="shared" ref="R40:R64" si="18">IFERROR(P40/O40,"")</f>
        <v>0.70097419301830044</v>
      </c>
    </row>
    <row r="41" spans="1:33" ht="28.5" customHeight="1" x14ac:dyDescent="0.3">
      <c r="A41" s="333">
        <v>40000000</v>
      </c>
      <c r="B41" s="288" t="s">
        <v>86</v>
      </c>
      <c r="C41" s="334" t="e">
        <f>C42+#REF!</f>
        <v>#REF!</v>
      </c>
      <c r="D41" s="335">
        <f>D42</f>
        <v>1719511.2000000002</v>
      </c>
      <c r="E41" s="335">
        <f>E42</f>
        <v>1220823.7549999999</v>
      </c>
      <c r="F41" s="335">
        <f>F42</f>
        <v>1488643.683</v>
      </c>
      <c r="G41" s="335">
        <f t="shared" si="12"/>
        <v>267819.92800000007</v>
      </c>
      <c r="H41" s="295">
        <f t="shared" si="14"/>
        <v>1.2193764062200774</v>
      </c>
      <c r="I41" s="293">
        <f t="shared" si="15"/>
        <v>-230867.51700000023</v>
      </c>
      <c r="J41" s="295">
        <f t="shared" si="16"/>
        <v>0.86573654361774433</v>
      </c>
      <c r="K41" s="293">
        <f>K42</f>
        <v>24469.1</v>
      </c>
      <c r="L41" s="293">
        <f>L42</f>
        <v>24469.1</v>
      </c>
      <c r="M41" s="293">
        <f t="shared" si="13"/>
        <v>0</v>
      </c>
      <c r="N41" s="295">
        <f t="shared" si="17"/>
        <v>1</v>
      </c>
      <c r="O41" s="293">
        <f t="shared" si="5"/>
        <v>1743980.3000000003</v>
      </c>
      <c r="P41" s="293">
        <f t="shared" si="6"/>
        <v>1513112.7830000001</v>
      </c>
      <c r="Q41" s="293">
        <f t="shared" si="7"/>
        <v>-230867.51700000023</v>
      </c>
      <c r="R41" s="295">
        <f t="shared" si="18"/>
        <v>0.86762034123894627</v>
      </c>
      <c r="S41" s="264"/>
      <c r="T41" s="264"/>
      <c r="U41" s="264"/>
      <c r="V41" s="264"/>
      <c r="W41" s="264"/>
      <c r="X41" s="264"/>
      <c r="Y41" s="264"/>
      <c r="Z41" s="264"/>
      <c r="AA41" s="264"/>
      <c r="AB41" s="264"/>
      <c r="AC41" s="264"/>
      <c r="AD41" s="264"/>
      <c r="AE41" s="264"/>
      <c r="AF41" s="264"/>
      <c r="AG41" s="264"/>
    </row>
    <row r="42" spans="1:33" ht="28.5" customHeight="1" x14ac:dyDescent="0.3">
      <c r="A42" s="333">
        <v>41000000</v>
      </c>
      <c r="B42" s="288" t="s">
        <v>87</v>
      </c>
      <c r="C42" s="334" t="e">
        <f>C43+C47</f>
        <v>#REF!</v>
      </c>
      <c r="D42" s="335">
        <f>D43+D47</f>
        <v>1719511.2000000002</v>
      </c>
      <c r="E42" s="335">
        <f>E43+E47</f>
        <v>1220823.7549999999</v>
      </c>
      <c r="F42" s="335">
        <f>F43+F47</f>
        <v>1488643.683</v>
      </c>
      <c r="G42" s="335">
        <f t="shared" si="12"/>
        <v>267819.92800000007</v>
      </c>
      <c r="H42" s="295">
        <f t="shared" si="14"/>
        <v>1.2193764062200774</v>
      </c>
      <c r="I42" s="293">
        <f t="shared" si="15"/>
        <v>-230867.51700000023</v>
      </c>
      <c r="J42" s="295">
        <f t="shared" si="16"/>
        <v>0.86573654361774433</v>
      </c>
      <c r="K42" s="293">
        <f>K43+K47</f>
        <v>24469.1</v>
      </c>
      <c r="L42" s="293">
        <f>L43+L47</f>
        <v>24469.1</v>
      </c>
      <c r="M42" s="293">
        <f t="shared" si="13"/>
        <v>0</v>
      </c>
      <c r="N42" s="295">
        <f t="shared" si="17"/>
        <v>1</v>
      </c>
      <c r="O42" s="293">
        <f t="shared" si="5"/>
        <v>1743980.3000000003</v>
      </c>
      <c r="P42" s="293">
        <f t="shared" si="6"/>
        <v>1513112.7830000001</v>
      </c>
      <c r="Q42" s="293">
        <f t="shared" si="7"/>
        <v>-230867.51700000023</v>
      </c>
      <c r="R42" s="295">
        <f t="shared" si="18"/>
        <v>0.86762034123894627</v>
      </c>
      <c r="S42" s="264"/>
      <c r="T42" s="264"/>
      <c r="U42" s="264"/>
      <c r="V42" s="264"/>
      <c r="W42" s="264"/>
      <c r="X42" s="264"/>
      <c r="Y42" s="264"/>
      <c r="Z42" s="264"/>
      <c r="AA42" s="264"/>
      <c r="AB42" s="264"/>
      <c r="AC42" s="264"/>
      <c r="AD42" s="264"/>
      <c r="AE42" s="264"/>
      <c r="AF42" s="264"/>
      <c r="AG42" s="264"/>
    </row>
    <row r="43" spans="1:33" s="61" customFormat="1" ht="28.5" customHeight="1" x14ac:dyDescent="0.25">
      <c r="A43" s="287">
        <v>41020000</v>
      </c>
      <c r="B43" s="288" t="s">
        <v>285</v>
      </c>
      <c r="C43" s="336">
        <f>SUM(C44:C44)</f>
        <v>226954.7</v>
      </c>
      <c r="D43" s="337">
        <f>D44+D45+D46</f>
        <v>632016.4</v>
      </c>
      <c r="E43" s="337">
        <f>E44+E45+E46</f>
        <v>483794.6</v>
      </c>
      <c r="F43" s="337">
        <f>F44+F45+F46</f>
        <v>483794.6</v>
      </c>
      <c r="G43" s="337">
        <f t="shared" si="12"/>
        <v>0</v>
      </c>
      <c r="H43" s="295">
        <f t="shared" si="14"/>
        <v>1</v>
      </c>
      <c r="I43" s="322">
        <f t="shared" si="15"/>
        <v>-148221.80000000005</v>
      </c>
      <c r="J43" s="295">
        <f t="shared" si="16"/>
        <v>0.76547792114255253</v>
      </c>
      <c r="K43" s="322">
        <f>K44+K45</f>
        <v>0</v>
      </c>
      <c r="L43" s="322">
        <f>L44+L45</f>
        <v>0</v>
      </c>
      <c r="M43" s="322">
        <f t="shared" si="13"/>
        <v>0</v>
      </c>
      <c r="N43" s="295" t="str">
        <f t="shared" si="17"/>
        <v/>
      </c>
      <c r="O43" s="322">
        <f t="shared" si="5"/>
        <v>632016.4</v>
      </c>
      <c r="P43" s="322">
        <f t="shared" si="6"/>
        <v>483794.6</v>
      </c>
      <c r="Q43" s="322">
        <f t="shared" si="7"/>
        <v>-148221.80000000005</v>
      </c>
      <c r="R43" s="295">
        <f t="shared" si="18"/>
        <v>0.76547792114255253</v>
      </c>
    </row>
    <row r="44" spans="1:33" s="80" customFormat="1" ht="28.5" customHeight="1" x14ac:dyDescent="0.25">
      <c r="A44" s="297">
        <v>41020100</v>
      </c>
      <c r="B44" s="298" t="s">
        <v>89</v>
      </c>
      <c r="C44" s="338">
        <v>226954.7</v>
      </c>
      <c r="D44" s="339">
        <v>312484.59999999998</v>
      </c>
      <c r="E44" s="339">
        <v>208323.20000000001</v>
      </c>
      <c r="F44" s="339">
        <v>208323.20000000001</v>
      </c>
      <c r="G44" s="339">
        <f t="shared" si="12"/>
        <v>0</v>
      </c>
      <c r="H44" s="307">
        <f t="shared" si="14"/>
        <v>1</v>
      </c>
      <c r="I44" s="305">
        <f t="shared" si="15"/>
        <v>-104161.39999999997</v>
      </c>
      <c r="J44" s="307">
        <f t="shared" si="16"/>
        <v>0.66666709335436058</v>
      </c>
      <c r="K44" s="305"/>
      <c r="L44" s="305"/>
      <c r="M44" s="305">
        <f t="shared" si="13"/>
        <v>0</v>
      </c>
      <c r="N44" s="307" t="str">
        <f t="shared" si="17"/>
        <v/>
      </c>
      <c r="O44" s="305">
        <f t="shared" si="5"/>
        <v>312484.59999999998</v>
      </c>
      <c r="P44" s="305">
        <f t="shared" si="6"/>
        <v>208323.20000000001</v>
      </c>
      <c r="Q44" s="305">
        <f t="shared" si="7"/>
        <v>-104161.39999999997</v>
      </c>
      <c r="R44" s="307">
        <f t="shared" si="18"/>
        <v>0.66666709335436058</v>
      </c>
    </row>
    <row r="45" spans="1:33" s="80" customFormat="1" ht="46.8" customHeight="1" x14ac:dyDescent="0.25">
      <c r="A45" s="297">
        <v>41020200</v>
      </c>
      <c r="B45" s="298" t="s">
        <v>286</v>
      </c>
      <c r="C45" s="338"/>
      <c r="D45" s="339">
        <v>112638.9</v>
      </c>
      <c r="E45" s="339">
        <v>75092.800000000003</v>
      </c>
      <c r="F45" s="339">
        <v>75092.800000000003</v>
      </c>
      <c r="G45" s="339">
        <f t="shared" si="12"/>
        <v>0</v>
      </c>
      <c r="H45" s="307">
        <f t="shared" si="14"/>
        <v>1</v>
      </c>
      <c r="I45" s="305">
        <f t="shared" si="15"/>
        <v>-37546.099999999991</v>
      </c>
      <c r="J45" s="307">
        <f t="shared" si="16"/>
        <v>0.66666844225218824</v>
      </c>
      <c r="K45" s="305"/>
      <c r="L45" s="305"/>
      <c r="M45" s="305">
        <f t="shared" si="13"/>
        <v>0</v>
      </c>
      <c r="N45" s="307" t="str">
        <f t="shared" si="17"/>
        <v/>
      </c>
      <c r="O45" s="305">
        <f t="shared" si="5"/>
        <v>112638.9</v>
      </c>
      <c r="P45" s="305">
        <f t="shared" si="6"/>
        <v>75092.800000000003</v>
      </c>
      <c r="Q45" s="305">
        <f t="shared" si="7"/>
        <v>-37546.099999999991</v>
      </c>
      <c r="R45" s="307">
        <f t="shared" si="18"/>
        <v>0.66666844225218824</v>
      </c>
    </row>
    <row r="46" spans="1:33" ht="62.4" customHeight="1" x14ac:dyDescent="0.3">
      <c r="A46" s="297" t="s">
        <v>91</v>
      </c>
      <c r="B46" s="298" t="s">
        <v>92</v>
      </c>
      <c r="C46" s="298"/>
      <c r="D46" s="339">
        <v>206892.9</v>
      </c>
      <c r="E46" s="339">
        <v>200378.6</v>
      </c>
      <c r="F46" s="339">
        <v>200378.6</v>
      </c>
      <c r="G46" s="339">
        <f t="shared" si="12"/>
        <v>0</v>
      </c>
      <c r="H46" s="307">
        <f t="shared" si="14"/>
        <v>1</v>
      </c>
      <c r="I46" s="305">
        <f t="shared" si="15"/>
        <v>-6514.2999999999884</v>
      </c>
      <c r="J46" s="307">
        <f t="shared" si="16"/>
        <v>0.96851366093278224</v>
      </c>
      <c r="K46" s="305"/>
      <c r="L46" s="305"/>
      <c r="M46" s="305">
        <f t="shared" si="13"/>
        <v>0</v>
      </c>
      <c r="N46" s="307" t="str">
        <f t="shared" si="17"/>
        <v/>
      </c>
      <c r="O46" s="305">
        <f t="shared" si="5"/>
        <v>206892.9</v>
      </c>
      <c r="P46" s="305">
        <f t="shared" si="6"/>
        <v>200378.6</v>
      </c>
      <c r="Q46" s="305">
        <f t="shared" si="7"/>
        <v>-6514.2999999999884</v>
      </c>
      <c r="R46" s="307">
        <f t="shared" si="18"/>
        <v>0.96851366093278224</v>
      </c>
      <c r="S46" s="264"/>
      <c r="T46" s="264"/>
      <c r="U46" s="264"/>
      <c r="V46" s="264"/>
      <c r="W46" s="264"/>
      <c r="X46" s="264"/>
      <c r="Y46" s="264"/>
      <c r="Z46" s="264"/>
      <c r="AA46" s="264"/>
      <c r="AB46" s="264"/>
      <c r="AC46" s="264"/>
      <c r="AD46" s="264"/>
      <c r="AE46" s="264"/>
      <c r="AF46" s="264"/>
      <c r="AG46" s="264"/>
    </row>
    <row r="47" spans="1:33" ht="25.5" customHeight="1" x14ac:dyDescent="0.3">
      <c r="A47" s="287">
        <v>41030000</v>
      </c>
      <c r="B47" s="288" t="s">
        <v>287</v>
      </c>
      <c r="C47" s="309" t="e">
        <f>#REF!</f>
        <v>#REF!</v>
      </c>
      <c r="D47" s="335">
        <f>SUM(D48:D62)</f>
        <v>1087494.8</v>
      </c>
      <c r="E47" s="335">
        <f>SUM(E48:E62)</f>
        <v>737029.15499999991</v>
      </c>
      <c r="F47" s="335">
        <f>SUM(F48:F62)</f>
        <v>1004849.083</v>
      </c>
      <c r="G47" s="335">
        <f>SUM(G48:G60)</f>
        <v>267819.92800000001</v>
      </c>
      <c r="H47" s="295">
        <f t="shared" si="14"/>
        <v>1.3633776576993077</v>
      </c>
      <c r="I47" s="322">
        <f t="shared" si="15"/>
        <v>-82645.717000000062</v>
      </c>
      <c r="J47" s="295">
        <f t="shared" si="16"/>
        <v>0.92400357500559993</v>
      </c>
      <c r="K47" s="335">
        <f>SUM(K48:K60)</f>
        <v>24469.1</v>
      </c>
      <c r="L47" s="335">
        <f>SUM(L48:L60)</f>
        <v>24469.1</v>
      </c>
      <c r="M47" s="335">
        <f>SUM(M48:M60)</f>
        <v>0</v>
      </c>
      <c r="N47" s="295">
        <f t="shared" si="17"/>
        <v>1</v>
      </c>
      <c r="O47" s="335">
        <f>SUM(O48:O60)</f>
        <v>785595.57799999998</v>
      </c>
      <c r="P47" s="335">
        <f>SUM(P48:P60)</f>
        <v>747612.86100000003</v>
      </c>
      <c r="Q47" s="335">
        <f>SUM(Q48:Q60)</f>
        <v>-37982.716999999946</v>
      </c>
      <c r="R47" s="295">
        <f t="shared" si="18"/>
        <v>0.95165105550021323</v>
      </c>
      <c r="S47" s="264"/>
      <c r="T47" s="264"/>
      <c r="U47" s="264"/>
      <c r="V47" s="264"/>
      <c r="W47" s="264"/>
      <c r="X47" s="264"/>
      <c r="Y47" s="264"/>
      <c r="Z47" s="264"/>
      <c r="AA47" s="264"/>
      <c r="AB47" s="264"/>
      <c r="AC47" s="264"/>
      <c r="AD47" s="264"/>
      <c r="AE47" s="264"/>
      <c r="AF47" s="264"/>
      <c r="AG47" s="264"/>
    </row>
    <row r="48" spans="1:33" ht="52.5" customHeight="1" x14ac:dyDescent="0.3">
      <c r="A48" s="297" t="s">
        <v>96</v>
      </c>
      <c r="B48" s="298" t="s">
        <v>97</v>
      </c>
      <c r="C48" s="298"/>
      <c r="D48" s="339">
        <v>273035.09999999998</v>
      </c>
      <c r="E48" s="339">
        <v>1148.4000000000001</v>
      </c>
      <c r="F48" s="339">
        <v>1148.4000000000001</v>
      </c>
      <c r="G48" s="339">
        <f t="shared" ref="G48:G66" si="19">F48-E48</f>
        <v>0</v>
      </c>
      <c r="H48" s="307">
        <f t="shared" si="14"/>
        <v>1</v>
      </c>
      <c r="I48" s="305">
        <f t="shared" si="15"/>
        <v>-271886.69999999995</v>
      </c>
      <c r="J48" s="307">
        <f t="shared" si="16"/>
        <v>4.2060526283983274E-3</v>
      </c>
      <c r="K48" s="339">
        <v>0</v>
      </c>
      <c r="L48" s="339">
        <v>0</v>
      </c>
      <c r="M48" s="339">
        <f>L48-K48</f>
        <v>0</v>
      </c>
      <c r="N48" s="307" t="str">
        <f t="shared" si="17"/>
        <v/>
      </c>
      <c r="O48" s="305">
        <f t="shared" ref="O48:O62" si="20">D48+K48</f>
        <v>273035.09999999998</v>
      </c>
      <c r="P48" s="305">
        <f t="shared" ref="P48:P62" si="21">L48+F48</f>
        <v>1148.4000000000001</v>
      </c>
      <c r="Q48" s="305">
        <f t="shared" ref="Q48:Q66" si="22">P48-O48</f>
        <v>-271886.69999999995</v>
      </c>
      <c r="R48" s="307">
        <f t="shared" si="18"/>
        <v>4.2060526283983274E-3</v>
      </c>
      <c r="S48" s="264"/>
      <c r="T48" s="264"/>
      <c r="U48" s="264"/>
      <c r="V48" s="264"/>
      <c r="W48" s="264"/>
      <c r="X48" s="264"/>
      <c r="Y48" s="264"/>
      <c r="Z48" s="264"/>
      <c r="AA48" s="264"/>
      <c r="AB48" s="264"/>
      <c r="AC48" s="264"/>
      <c r="AD48" s="264"/>
      <c r="AE48" s="264"/>
      <c r="AF48" s="264"/>
      <c r="AG48" s="264"/>
    </row>
    <row r="49" spans="1:38" ht="55.5" customHeight="1" x14ac:dyDescent="0.3">
      <c r="A49" s="297" t="s">
        <v>100</v>
      </c>
      <c r="B49" s="298" t="s">
        <v>101</v>
      </c>
      <c r="C49" s="298"/>
      <c r="D49" s="339">
        <v>73102</v>
      </c>
      <c r="E49" s="339">
        <v>73102</v>
      </c>
      <c r="F49" s="339">
        <v>73102</v>
      </c>
      <c r="G49" s="339">
        <f t="shared" si="19"/>
        <v>0</v>
      </c>
      <c r="H49" s="307">
        <f t="shared" si="14"/>
        <v>1</v>
      </c>
      <c r="I49" s="305">
        <f t="shared" si="15"/>
        <v>0</v>
      </c>
      <c r="J49" s="307">
        <f t="shared" si="16"/>
        <v>1</v>
      </c>
      <c r="K49" s="339"/>
      <c r="L49" s="339"/>
      <c r="M49" s="339"/>
      <c r="N49" s="307"/>
      <c r="O49" s="305">
        <f t="shared" si="20"/>
        <v>73102</v>
      </c>
      <c r="P49" s="305">
        <f t="shared" si="21"/>
        <v>73102</v>
      </c>
      <c r="Q49" s="305">
        <f t="shared" si="22"/>
        <v>0</v>
      </c>
      <c r="R49" s="307">
        <f t="shared" si="18"/>
        <v>1</v>
      </c>
      <c r="S49" s="264"/>
      <c r="T49" s="264"/>
      <c r="U49" s="264"/>
      <c r="V49" s="264"/>
      <c r="W49" s="264"/>
      <c r="X49" s="264"/>
      <c r="Y49" s="264"/>
      <c r="Z49" s="264"/>
      <c r="AA49" s="264"/>
      <c r="AB49" s="264"/>
      <c r="AC49" s="264"/>
      <c r="AD49" s="264"/>
      <c r="AE49" s="264"/>
      <c r="AF49" s="264"/>
      <c r="AG49" s="264"/>
    </row>
    <row r="50" spans="1:38" ht="67.5" customHeight="1" x14ac:dyDescent="0.3">
      <c r="A50" s="297" t="s">
        <v>102</v>
      </c>
      <c r="B50" s="298" t="s">
        <v>288</v>
      </c>
      <c r="C50" s="298"/>
      <c r="D50" s="339">
        <v>27257.866999999998</v>
      </c>
      <c r="E50" s="339">
        <v>16354.722</v>
      </c>
      <c r="F50" s="339">
        <v>16354.722</v>
      </c>
      <c r="G50" s="339">
        <f t="shared" si="19"/>
        <v>0</v>
      </c>
      <c r="H50" s="307">
        <f t="shared" si="14"/>
        <v>1</v>
      </c>
      <c r="I50" s="305">
        <f t="shared" si="15"/>
        <v>-10903.144999999999</v>
      </c>
      <c r="J50" s="307">
        <f t="shared" si="16"/>
        <v>0.60000006603598144</v>
      </c>
      <c r="K50" s="339"/>
      <c r="L50" s="339"/>
      <c r="M50" s="339"/>
      <c r="N50" s="307"/>
      <c r="O50" s="305">
        <f t="shared" si="20"/>
        <v>27257.866999999998</v>
      </c>
      <c r="P50" s="305">
        <f t="shared" si="21"/>
        <v>16354.722</v>
      </c>
      <c r="Q50" s="305">
        <f t="shared" si="22"/>
        <v>-10903.144999999999</v>
      </c>
      <c r="R50" s="307">
        <f t="shared" si="18"/>
        <v>0.60000006603598144</v>
      </c>
      <c r="S50" s="264"/>
      <c r="T50" s="264"/>
      <c r="U50" s="264"/>
      <c r="V50" s="264"/>
      <c r="W50" s="264"/>
      <c r="X50" s="264"/>
      <c r="Y50" s="264"/>
      <c r="Z50" s="264"/>
      <c r="AA50" s="264"/>
      <c r="AB50" s="264"/>
      <c r="AC50" s="264"/>
      <c r="AD50" s="264"/>
      <c r="AE50" s="264"/>
      <c r="AF50" s="264"/>
      <c r="AG50" s="264"/>
    </row>
    <row r="51" spans="1:38" ht="54" customHeight="1" x14ac:dyDescent="0.3">
      <c r="A51" s="297" t="s">
        <v>106</v>
      </c>
      <c r="B51" s="298" t="s">
        <v>107</v>
      </c>
      <c r="C51" s="298"/>
      <c r="D51" s="339">
        <v>24574.799999999999</v>
      </c>
      <c r="E51" s="339">
        <v>16412</v>
      </c>
      <c r="F51" s="339">
        <v>16412</v>
      </c>
      <c r="G51" s="339">
        <f t="shared" si="19"/>
        <v>0</v>
      </c>
      <c r="H51" s="307">
        <f t="shared" si="14"/>
        <v>1</v>
      </c>
      <c r="I51" s="305">
        <f t="shared" si="15"/>
        <v>-8162.7999999999993</v>
      </c>
      <c r="J51" s="307">
        <f t="shared" si="16"/>
        <v>0.66783859888991981</v>
      </c>
      <c r="K51" s="339"/>
      <c r="L51" s="339"/>
      <c r="M51" s="339"/>
      <c r="N51" s="295"/>
      <c r="O51" s="305">
        <f t="shared" si="20"/>
        <v>24574.799999999999</v>
      </c>
      <c r="P51" s="305">
        <f t="shared" si="21"/>
        <v>16412</v>
      </c>
      <c r="Q51" s="305">
        <f t="shared" si="22"/>
        <v>-8162.7999999999993</v>
      </c>
      <c r="R51" s="307">
        <f t="shared" si="18"/>
        <v>0.66783859888991981</v>
      </c>
      <c r="S51" s="264"/>
      <c r="T51" s="264"/>
      <c r="U51" s="264"/>
      <c r="V51" s="264"/>
      <c r="W51" s="264"/>
      <c r="X51" s="264"/>
      <c r="Y51" s="264"/>
      <c r="Z51" s="264"/>
      <c r="AA51" s="264"/>
      <c r="AB51" s="264"/>
      <c r="AC51" s="264"/>
      <c r="AD51" s="264"/>
      <c r="AE51" s="264"/>
      <c r="AF51" s="264"/>
      <c r="AG51" s="264"/>
    </row>
    <row r="52" spans="1:38" ht="93" customHeight="1" x14ac:dyDescent="0.3">
      <c r="A52" s="297" t="s">
        <v>110</v>
      </c>
      <c r="B52" s="298" t="s">
        <v>111</v>
      </c>
      <c r="C52" s="298"/>
      <c r="D52" s="339">
        <v>35350</v>
      </c>
      <c r="E52" s="339">
        <v>35350</v>
      </c>
      <c r="F52" s="339">
        <v>35350</v>
      </c>
      <c r="G52" s="339">
        <f t="shared" si="19"/>
        <v>0</v>
      </c>
      <c r="H52" s="307">
        <f t="shared" si="14"/>
        <v>1</v>
      </c>
      <c r="I52" s="305">
        <f t="shared" si="15"/>
        <v>0</v>
      </c>
      <c r="J52" s="307">
        <f t="shared" si="16"/>
        <v>1</v>
      </c>
      <c r="K52" s="339"/>
      <c r="L52" s="339"/>
      <c r="M52" s="339"/>
      <c r="N52" s="295"/>
      <c r="O52" s="305">
        <f t="shared" si="20"/>
        <v>35350</v>
      </c>
      <c r="P52" s="305">
        <f t="shared" si="21"/>
        <v>35350</v>
      </c>
      <c r="Q52" s="305">
        <f t="shared" si="22"/>
        <v>0</v>
      </c>
      <c r="R52" s="307">
        <f t="shared" si="18"/>
        <v>1</v>
      </c>
      <c r="S52" s="264"/>
      <c r="T52" s="264"/>
      <c r="U52" s="264"/>
      <c r="V52" s="264"/>
      <c r="W52" s="264"/>
      <c r="X52" s="264"/>
      <c r="Y52" s="264"/>
      <c r="Z52" s="264"/>
      <c r="AA52" s="264"/>
      <c r="AB52" s="264"/>
      <c r="AC52" s="264"/>
      <c r="AD52" s="264"/>
      <c r="AE52" s="264"/>
      <c r="AF52" s="264"/>
      <c r="AG52" s="264"/>
    </row>
    <row r="53" spans="1:38" ht="93" customHeight="1" x14ac:dyDescent="0.3">
      <c r="A53" s="297" t="s">
        <v>289</v>
      </c>
      <c r="B53" s="298" t="s">
        <v>112</v>
      </c>
      <c r="C53" s="298"/>
      <c r="D53" s="339">
        <v>0</v>
      </c>
      <c r="E53" s="339">
        <v>0</v>
      </c>
      <c r="F53" s="339">
        <v>1952</v>
      </c>
      <c r="G53" s="339">
        <f t="shared" si="19"/>
        <v>1952</v>
      </c>
      <c r="H53" s="307" t="str">
        <f t="shared" si="14"/>
        <v/>
      </c>
      <c r="I53" s="305">
        <f t="shared" si="15"/>
        <v>1952</v>
      </c>
      <c r="J53" s="307" t="str">
        <f t="shared" si="16"/>
        <v/>
      </c>
      <c r="K53" s="339"/>
      <c r="L53" s="339"/>
      <c r="M53" s="339"/>
      <c r="N53" s="295"/>
      <c r="O53" s="305">
        <f t="shared" si="20"/>
        <v>0</v>
      </c>
      <c r="P53" s="305">
        <f t="shared" si="21"/>
        <v>1952</v>
      </c>
      <c r="Q53" s="305">
        <f t="shared" si="22"/>
        <v>1952</v>
      </c>
      <c r="R53" s="307" t="str">
        <f t="shared" si="18"/>
        <v/>
      </c>
      <c r="S53" s="264"/>
      <c r="T53" s="264"/>
      <c r="U53" s="264"/>
      <c r="V53" s="264"/>
      <c r="W53" s="264"/>
      <c r="X53" s="264"/>
      <c r="Y53" s="264"/>
      <c r="Z53" s="264"/>
      <c r="AA53" s="264"/>
      <c r="AB53" s="264"/>
      <c r="AC53" s="264"/>
      <c r="AD53" s="264"/>
      <c r="AE53" s="264"/>
      <c r="AF53" s="264"/>
      <c r="AG53" s="264"/>
    </row>
    <row r="54" spans="1:38" s="80" customFormat="1" ht="35.25" customHeight="1" x14ac:dyDescent="0.25">
      <c r="A54" s="297" t="s">
        <v>113</v>
      </c>
      <c r="B54" s="298" t="s">
        <v>114</v>
      </c>
      <c r="C54" s="298"/>
      <c r="D54" s="339">
        <v>167079.6</v>
      </c>
      <c r="E54" s="339">
        <v>167079.6</v>
      </c>
      <c r="F54" s="339">
        <v>167079.6</v>
      </c>
      <c r="G54" s="339">
        <f t="shared" si="19"/>
        <v>0</v>
      </c>
      <c r="H54" s="307">
        <f t="shared" si="14"/>
        <v>1</v>
      </c>
      <c r="I54" s="305">
        <f t="shared" si="15"/>
        <v>0</v>
      </c>
      <c r="J54" s="307">
        <f t="shared" si="16"/>
        <v>1</v>
      </c>
      <c r="K54" s="339">
        <v>24469.1</v>
      </c>
      <c r="L54" s="339">
        <v>24469.1</v>
      </c>
      <c r="M54" s="339">
        <f>L54-K54</f>
        <v>0</v>
      </c>
      <c r="N54" s="307">
        <f>IFERROR(L54/K54,"")</f>
        <v>1</v>
      </c>
      <c r="O54" s="305">
        <f t="shared" si="20"/>
        <v>191548.7</v>
      </c>
      <c r="P54" s="305">
        <f t="shared" si="21"/>
        <v>191548.7</v>
      </c>
      <c r="Q54" s="305">
        <f t="shared" si="22"/>
        <v>0</v>
      </c>
      <c r="R54" s="307">
        <f t="shared" si="18"/>
        <v>1</v>
      </c>
    </row>
    <row r="55" spans="1:38" s="80" customFormat="1" ht="52.5" customHeight="1" x14ac:dyDescent="0.25">
      <c r="A55" s="297" t="s">
        <v>115</v>
      </c>
      <c r="B55" s="298" t="s">
        <v>116</v>
      </c>
      <c r="C55" s="298"/>
      <c r="D55" s="339">
        <v>0</v>
      </c>
      <c r="E55" s="339">
        <v>0</v>
      </c>
      <c r="F55" s="339">
        <v>265867.92800000001</v>
      </c>
      <c r="G55" s="339">
        <f t="shared" si="19"/>
        <v>265867.92800000001</v>
      </c>
      <c r="H55" s="307" t="str">
        <f t="shared" si="14"/>
        <v/>
      </c>
      <c r="I55" s="305">
        <f t="shared" si="15"/>
        <v>265867.92800000001</v>
      </c>
      <c r="J55" s="307" t="str">
        <f t="shared" si="16"/>
        <v/>
      </c>
      <c r="K55" s="339"/>
      <c r="L55" s="339"/>
      <c r="M55" s="339"/>
      <c r="N55" s="307"/>
      <c r="O55" s="305">
        <f t="shared" si="20"/>
        <v>0</v>
      </c>
      <c r="P55" s="305">
        <f t="shared" si="21"/>
        <v>265867.92800000001</v>
      </c>
      <c r="Q55" s="305">
        <f t="shared" si="22"/>
        <v>265867.92800000001</v>
      </c>
      <c r="R55" s="307" t="str">
        <f t="shared" si="18"/>
        <v/>
      </c>
    </row>
    <row r="56" spans="1:38" s="80" customFormat="1" ht="35.25" customHeight="1" x14ac:dyDescent="0.25">
      <c r="A56" s="297" t="s">
        <v>117</v>
      </c>
      <c r="B56" s="298" t="s">
        <v>118</v>
      </c>
      <c r="C56" s="298"/>
      <c r="D56" s="339">
        <v>3.8</v>
      </c>
      <c r="E56" s="339">
        <v>3.8</v>
      </c>
      <c r="F56" s="339">
        <v>3.8</v>
      </c>
      <c r="G56" s="339">
        <f t="shared" si="19"/>
        <v>0</v>
      </c>
      <c r="H56" s="307">
        <f t="shared" si="14"/>
        <v>1</v>
      </c>
      <c r="I56" s="305">
        <f t="shared" si="15"/>
        <v>0</v>
      </c>
      <c r="J56" s="307">
        <f t="shared" si="16"/>
        <v>1</v>
      </c>
      <c r="K56" s="339"/>
      <c r="L56" s="339"/>
      <c r="M56" s="339"/>
      <c r="N56" s="307"/>
      <c r="O56" s="305">
        <f t="shared" si="20"/>
        <v>3.8</v>
      </c>
      <c r="P56" s="305">
        <f t="shared" si="21"/>
        <v>3.8</v>
      </c>
      <c r="Q56" s="305">
        <f t="shared" si="22"/>
        <v>0</v>
      </c>
      <c r="R56" s="307">
        <f t="shared" si="18"/>
        <v>1</v>
      </c>
    </row>
    <row r="57" spans="1:38" s="80" customFormat="1" ht="75" customHeight="1" x14ac:dyDescent="0.25">
      <c r="A57" s="297" t="s">
        <v>119</v>
      </c>
      <c r="B57" s="298" t="s">
        <v>120</v>
      </c>
      <c r="C57" s="298"/>
      <c r="D57" s="339">
        <v>43357.752</v>
      </c>
      <c r="E57" s="339">
        <v>28507.752</v>
      </c>
      <c r="F57" s="339">
        <v>28507.752</v>
      </c>
      <c r="G57" s="339">
        <f t="shared" si="19"/>
        <v>0</v>
      </c>
      <c r="H57" s="307">
        <f t="shared" si="14"/>
        <v>1</v>
      </c>
      <c r="I57" s="305">
        <f t="shared" si="15"/>
        <v>-14850</v>
      </c>
      <c r="J57" s="307">
        <f t="shared" si="16"/>
        <v>0.65750069330162686</v>
      </c>
      <c r="K57" s="339"/>
      <c r="L57" s="339"/>
      <c r="M57" s="339">
        <f>L57-K57</f>
        <v>0</v>
      </c>
      <c r="N57" s="307" t="str">
        <f>IFERROR(L57/K57,"")</f>
        <v/>
      </c>
      <c r="O57" s="305">
        <f t="shared" si="20"/>
        <v>43357.752</v>
      </c>
      <c r="P57" s="305">
        <f t="shared" si="21"/>
        <v>28507.752</v>
      </c>
      <c r="Q57" s="305">
        <f t="shared" si="22"/>
        <v>-14850</v>
      </c>
      <c r="R57" s="307">
        <f t="shared" si="18"/>
        <v>0.65750069330162686</v>
      </c>
    </row>
    <row r="58" spans="1:38" s="80" customFormat="1" ht="54.75" customHeight="1" x14ac:dyDescent="0.25">
      <c r="A58" s="297" t="s">
        <v>121</v>
      </c>
      <c r="B58" s="298" t="s">
        <v>122</v>
      </c>
      <c r="C58" s="298"/>
      <c r="D58" s="339">
        <v>19638.900000000001</v>
      </c>
      <c r="E58" s="339">
        <v>19638.900000000001</v>
      </c>
      <c r="F58" s="339">
        <v>19638.900000000001</v>
      </c>
      <c r="G58" s="339">
        <f t="shared" si="19"/>
        <v>0</v>
      </c>
      <c r="H58" s="307">
        <f t="shared" si="14"/>
        <v>1</v>
      </c>
      <c r="I58" s="305">
        <f t="shared" si="15"/>
        <v>0</v>
      </c>
      <c r="J58" s="307">
        <f t="shared" si="16"/>
        <v>1</v>
      </c>
      <c r="K58" s="339"/>
      <c r="L58" s="339"/>
      <c r="M58" s="339"/>
      <c r="N58" s="307"/>
      <c r="O58" s="305">
        <f t="shared" si="20"/>
        <v>19638.900000000001</v>
      </c>
      <c r="P58" s="305">
        <f t="shared" si="21"/>
        <v>19638.900000000001</v>
      </c>
      <c r="Q58" s="305">
        <f t="shared" si="22"/>
        <v>0</v>
      </c>
      <c r="R58" s="307">
        <f t="shared" si="18"/>
        <v>1</v>
      </c>
    </row>
    <row r="59" spans="1:38" s="80" customFormat="1" ht="235.5" customHeight="1" x14ac:dyDescent="0.25">
      <c r="A59" s="297" t="s">
        <v>123</v>
      </c>
      <c r="B59" s="298" t="s">
        <v>124</v>
      </c>
      <c r="C59" s="298"/>
      <c r="D59" s="339">
        <v>88986.959000000003</v>
      </c>
      <c r="E59" s="339">
        <v>88986.959000000003</v>
      </c>
      <c r="F59" s="339">
        <v>88986.959000000003</v>
      </c>
      <c r="G59" s="339">
        <f t="shared" si="19"/>
        <v>0</v>
      </c>
      <c r="H59" s="307">
        <f t="shared" si="14"/>
        <v>1</v>
      </c>
      <c r="I59" s="305">
        <f t="shared" si="15"/>
        <v>0</v>
      </c>
      <c r="J59" s="307">
        <f t="shared" si="16"/>
        <v>1</v>
      </c>
      <c r="K59" s="339"/>
      <c r="L59" s="339"/>
      <c r="M59" s="339"/>
      <c r="N59" s="307"/>
      <c r="O59" s="305">
        <f t="shared" si="20"/>
        <v>88986.959000000003</v>
      </c>
      <c r="P59" s="305">
        <f t="shared" si="21"/>
        <v>88986.959000000003</v>
      </c>
      <c r="Q59" s="305">
        <f t="shared" si="22"/>
        <v>0</v>
      </c>
      <c r="R59" s="307">
        <f t="shared" si="18"/>
        <v>1</v>
      </c>
    </row>
    <row r="60" spans="1:38" ht="31.2" customHeight="1" x14ac:dyDescent="0.3">
      <c r="A60" s="297" t="s">
        <v>125</v>
      </c>
      <c r="B60" s="298" t="s">
        <v>126</v>
      </c>
      <c r="C60" s="298"/>
      <c r="D60" s="339">
        <v>8739.7000000000007</v>
      </c>
      <c r="E60" s="339">
        <v>8739.7000000000007</v>
      </c>
      <c r="F60" s="339">
        <v>8739.7000000000007</v>
      </c>
      <c r="G60" s="339">
        <f t="shared" si="19"/>
        <v>0</v>
      </c>
      <c r="H60" s="307">
        <f t="shared" si="14"/>
        <v>1</v>
      </c>
      <c r="I60" s="305">
        <f t="shared" si="15"/>
        <v>0</v>
      </c>
      <c r="J60" s="307">
        <f t="shared" si="16"/>
        <v>1</v>
      </c>
      <c r="K60" s="339"/>
      <c r="L60" s="339"/>
      <c r="M60" s="339">
        <f>L60-K60</f>
        <v>0</v>
      </c>
      <c r="N60" s="340" t="str">
        <f>IFERROR(L60/K60,"")</f>
        <v/>
      </c>
      <c r="O60" s="305">
        <f t="shared" si="20"/>
        <v>8739.7000000000007</v>
      </c>
      <c r="P60" s="305">
        <f t="shared" si="21"/>
        <v>8739.7000000000007</v>
      </c>
      <c r="Q60" s="305">
        <f t="shared" si="22"/>
        <v>0</v>
      </c>
      <c r="R60" s="307">
        <f t="shared" si="18"/>
        <v>1</v>
      </c>
      <c r="S60" s="264"/>
      <c r="T60" s="264"/>
      <c r="U60" s="264"/>
      <c r="V60" s="264"/>
      <c r="W60" s="264"/>
      <c r="X60" s="264"/>
      <c r="Y60" s="264"/>
      <c r="Z60" s="264"/>
      <c r="AA60" s="264"/>
      <c r="AB60" s="264"/>
      <c r="AC60" s="264"/>
      <c r="AD60" s="264"/>
      <c r="AE60" s="264"/>
      <c r="AF60" s="264"/>
      <c r="AG60" s="264"/>
    </row>
    <row r="61" spans="1:38" ht="31.2" customHeight="1" x14ac:dyDescent="0.3">
      <c r="A61" s="297" t="s">
        <v>127</v>
      </c>
      <c r="B61" s="298" t="s">
        <v>128</v>
      </c>
      <c r="C61" s="298"/>
      <c r="D61" s="339">
        <v>251246</v>
      </c>
      <c r="E61" s="339">
        <v>206583</v>
      </c>
      <c r="F61" s="339">
        <v>206583</v>
      </c>
      <c r="G61" s="339">
        <f t="shared" si="19"/>
        <v>0</v>
      </c>
      <c r="H61" s="307">
        <f t="shared" si="14"/>
        <v>1</v>
      </c>
      <c r="I61" s="305">
        <f t="shared" si="15"/>
        <v>-44663</v>
      </c>
      <c r="J61" s="307">
        <f t="shared" si="16"/>
        <v>0.82223398581469953</v>
      </c>
      <c r="K61" s="339"/>
      <c r="L61" s="339"/>
      <c r="M61" s="339"/>
      <c r="N61" s="340"/>
      <c r="O61" s="305">
        <f t="shared" si="20"/>
        <v>251246</v>
      </c>
      <c r="P61" s="305">
        <f t="shared" si="21"/>
        <v>206583</v>
      </c>
      <c r="Q61" s="305">
        <f t="shared" si="22"/>
        <v>-44663</v>
      </c>
      <c r="R61" s="307">
        <f t="shared" si="18"/>
        <v>0.82223398581469953</v>
      </c>
      <c r="S61" s="264"/>
      <c r="T61" s="264"/>
      <c r="U61" s="264"/>
      <c r="V61" s="264"/>
      <c r="W61" s="264"/>
      <c r="X61" s="264"/>
      <c r="Y61" s="264"/>
      <c r="Z61" s="264"/>
      <c r="AA61" s="264"/>
      <c r="AB61" s="264"/>
      <c r="AC61" s="264"/>
      <c r="AD61" s="264"/>
      <c r="AE61" s="264"/>
      <c r="AF61" s="264"/>
      <c r="AG61" s="264"/>
    </row>
    <row r="62" spans="1:38" ht="31.2" customHeight="1" x14ac:dyDescent="0.3">
      <c r="A62" s="297" t="s">
        <v>290</v>
      </c>
      <c r="B62" s="298" t="s">
        <v>129</v>
      </c>
      <c r="C62" s="298"/>
      <c r="D62" s="339">
        <v>75122.322</v>
      </c>
      <c r="E62" s="339">
        <v>75122.322</v>
      </c>
      <c r="F62" s="339">
        <v>75122.322</v>
      </c>
      <c r="G62" s="339">
        <f t="shared" si="19"/>
        <v>0</v>
      </c>
      <c r="H62" s="307">
        <f t="shared" si="14"/>
        <v>1</v>
      </c>
      <c r="I62" s="305">
        <f t="shared" si="15"/>
        <v>0</v>
      </c>
      <c r="J62" s="307">
        <f t="shared" si="16"/>
        <v>1</v>
      </c>
      <c r="K62" s="339"/>
      <c r="L62" s="339"/>
      <c r="M62" s="339"/>
      <c r="N62" s="340"/>
      <c r="O62" s="305">
        <f t="shared" si="20"/>
        <v>75122.322</v>
      </c>
      <c r="P62" s="305">
        <f t="shared" si="21"/>
        <v>75122.322</v>
      </c>
      <c r="Q62" s="305">
        <f t="shared" si="22"/>
        <v>0</v>
      </c>
      <c r="R62" s="307">
        <f t="shared" si="18"/>
        <v>1</v>
      </c>
      <c r="S62" s="264"/>
      <c r="T62" s="264"/>
      <c r="U62" s="264"/>
      <c r="V62" s="264"/>
      <c r="W62" s="264"/>
      <c r="X62" s="264"/>
      <c r="Y62" s="264"/>
      <c r="Z62" s="264"/>
      <c r="AA62" s="264"/>
      <c r="AB62" s="264"/>
      <c r="AC62" s="264"/>
      <c r="AD62" s="264"/>
      <c r="AE62" s="264"/>
      <c r="AF62" s="264"/>
      <c r="AG62" s="264"/>
    </row>
    <row r="63" spans="1:38" s="47" customFormat="1" ht="34.799999999999997" customHeight="1" x14ac:dyDescent="0.3">
      <c r="A63" s="328">
        <v>900102</v>
      </c>
      <c r="B63" s="329" t="s">
        <v>291</v>
      </c>
      <c r="C63" s="330"/>
      <c r="D63" s="331">
        <f>D40+D41</f>
        <v>2818284.6540000001</v>
      </c>
      <c r="E63" s="331">
        <f>E40+E41</f>
        <v>1946417.5090000001</v>
      </c>
      <c r="F63" s="331">
        <f>F40+F41</f>
        <v>2298108.4369700002</v>
      </c>
      <c r="G63" s="331">
        <f t="shared" si="19"/>
        <v>351690.92797000008</v>
      </c>
      <c r="H63" s="332">
        <f t="shared" si="14"/>
        <v>1.1806862743187541</v>
      </c>
      <c r="I63" s="331">
        <f t="shared" si="15"/>
        <v>-520176.21702999994</v>
      </c>
      <c r="J63" s="332">
        <f t="shared" si="16"/>
        <v>0.81542807739746503</v>
      </c>
      <c r="K63" s="331">
        <f>K41+K40</f>
        <v>303747.09245999996</v>
      </c>
      <c r="L63" s="331">
        <f>L41+L40</f>
        <v>180982.84664999999</v>
      </c>
      <c r="M63" s="331">
        <f>L63-K63</f>
        <v>-122764.24580999996</v>
      </c>
      <c r="N63" s="332">
        <f>IFERROR(L63/K63,"")</f>
        <v>0.59583400513976403</v>
      </c>
      <c r="O63" s="331">
        <f>O41+O40</f>
        <v>3122031.7464600001</v>
      </c>
      <c r="P63" s="331">
        <f>P41+P40</f>
        <v>2479091.2836199999</v>
      </c>
      <c r="Q63" s="331">
        <f t="shared" si="22"/>
        <v>-642940.46284000017</v>
      </c>
      <c r="R63" s="332">
        <f t="shared" si="18"/>
        <v>0.79406344488040026</v>
      </c>
      <c r="S63" s="264"/>
      <c r="T63" s="264"/>
      <c r="U63" s="264"/>
      <c r="V63" s="264"/>
      <c r="W63" s="264"/>
      <c r="X63" s="264"/>
      <c r="Y63" s="264"/>
      <c r="Z63" s="264"/>
      <c r="AA63" s="264"/>
      <c r="AB63" s="264"/>
      <c r="AC63" s="264"/>
      <c r="AD63" s="264"/>
      <c r="AE63" s="264"/>
      <c r="AF63" s="264"/>
      <c r="AG63" s="264"/>
      <c r="AH63" s="264"/>
      <c r="AI63" s="264"/>
      <c r="AJ63" s="264"/>
      <c r="AK63" s="264"/>
      <c r="AL63" s="264"/>
    </row>
    <row r="64" spans="1:38" s="80" customFormat="1" ht="24" customHeight="1" x14ac:dyDescent="0.25">
      <c r="A64" s="297">
        <v>41050000</v>
      </c>
      <c r="B64" s="298" t="s">
        <v>292</v>
      </c>
      <c r="C64" s="299"/>
      <c r="D64" s="339">
        <v>110481.46307</v>
      </c>
      <c r="E64" s="339">
        <v>109881.46307</v>
      </c>
      <c r="F64" s="339">
        <v>94818.398069999996</v>
      </c>
      <c r="G64" s="339">
        <f t="shared" si="19"/>
        <v>-15063.065000000002</v>
      </c>
      <c r="H64" s="341">
        <f t="shared" si="14"/>
        <v>0.86291532184637842</v>
      </c>
      <c r="I64" s="305">
        <f t="shared" si="15"/>
        <v>-15663.065000000002</v>
      </c>
      <c r="J64" s="342">
        <f t="shared" si="16"/>
        <v>0.85822902263634915</v>
      </c>
      <c r="K64" s="305">
        <v>8055.49593</v>
      </c>
      <c r="L64" s="305">
        <v>8155.49593</v>
      </c>
      <c r="M64" s="305">
        <f>L64-K64</f>
        <v>100</v>
      </c>
      <c r="N64" s="342">
        <f>IFERROR(L64/K64,"")</f>
        <v>1.0124138849884565</v>
      </c>
      <c r="O64" s="305">
        <f>D64+K64</f>
        <v>118536.959</v>
      </c>
      <c r="P64" s="305">
        <f>L64+F64</f>
        <v>102973.894</v>
      </c>
      <c r="Q64" s="305">
        <f t="shared" si="22"/>
        <v>-15563.065000000002</v>
      </c>
      <c r="R64" s="342">
        <f t="shared" si="18"/>
        <v>0.86870706713506962</v>
      </c>
    </row>
    <row r="65" spans="1:33" ht="46.8" hidden="1" customHeight="1" x14ac:dyDescent="0.3">
      <c r="A65" s="343" t="s">
        <v>293</v>
      </c>
      <c r="B65" s="298" t="s">
        <v>294</v>
      </c>
      <c r="C65" s="299"/>
      <c r="D65" s="344">
        <v>0</v>
      </c>
      <c r="E65" s="344">
        <v>0</v>
      </c>
      <c r="F65" s="344">
        <v>0</v>
      </c>
      <c r="G65" s="344">
        <f t="shared" si="19"/>
        <v>0</v>
      </c>
      <c r="H65" s="318"/>
      <c r="I65" s="318">
        <f t="shared" si="15"/>
        <v>0</v>
      </c>
      <c r="J65" s="318"/>
      <c r="K65" s="318">
        <v>5000</v>
      </c>
      <c r="L65" s="318">
        <v>5000</v>
      </c>
      <c r="M65" s="318">
        <f>L65-K65</f>
        <v>0</v>
      </c>
      <c r="N65" s="318">
        <f>L65/K65*100</f>
        <v>100</v>
      </c>
      <c r="O65" s="318">
        <f>D65+K65</f>
        <v>5000</v>
      </c>
      <c r="P65" s="318">
        <f>L65+F65</f>
        <v>5000</v>
      </c>
      <c r="Q65" s="318">
        <f t="shared" si="22"/>
        <v>0</v>
      </c>
      <c r="R65" s="345">
        <f>P65/O65*100</f>
        <v>100</v>
      </c>
      <c r="S65" s="264"/>
      <c r="T65" s="264"/>
      <c r="U65" s="264"/>
      <c r="V65" s="264"/>
      <c r="W65" s="264"/>
      <c r="X65" s="264"/>
      <c r="Y65" s="264"/>
      <c r="Z65" s="264"/>
      <c r="AA65" s="264"/>
      <c r="AB65" s="264"/>
      <c r="AC65" s="264"/>
      <c r="AD65" s="264"/>
      <c r="AE65" s="264"/>
      <c r="AF65" s="264"/>
      <c r="AG65" s="264"/>
    </row>
    <row r="66" spans="1:33" ht="21.75" customHeight="1" x14ac:dyDescent="0.3">
      <c r="A66" s="328">
        <v>900103</v>
      </c>
      <c r="B66" s="329" t="s">
        <v>295</v>
      </c>
      <c r="C66" s="330" t="e">
        <f>C40+C41</f>
        <v>#REF!</v>
      </c>
      <c r="D66" s="331">
        <f>D63+D64</f>
        <v>2928766.1170700002</v>
      </c>
      <c r="E66" s="331">
        <f>E63+E64</f>
        <v>2056298.9720700001</v>
      </c>
      <c r="F66" s="331">
        <f>F63+F64</f>
        <v>2392926.8350400003</v>
      </c>
      <c r="G66" s="331">
        <f t="shared" si="19"/>
        <v>336627.86297000013</v>
      </c>
      <c r="H66" s="332">
        <f>IFERROR(F66/E66,"")</f>
        <v>1.1637057001643731</v>
      </c>
      <c r="I66" s="331">
        <f t="shared" si="15"/>
        <v>-535839.28202999989</v>
      </c>
      <c r="J66" s="332">
        <f>IFERROR(F66/D66,"")</f>
        <v>0.81704265188438296</v>
      </c>
      <c r="K66" s="331">
        <f>K63+K64</f>
        <v>311802.58838999993</v>
      </c>
      <c r="L66" s="331">
        <f>L63+L64</f>
        <v>189138.34258</v>
      </c>
      <c r="M66" s="331">
        <f>L66-K66</f>
        <v>-122664.24580999993</v>
      </c>
      <c r="N66" s="332">
        <f>IFERROR(L66/K66,"")</f>
        <v>0.60659644795323964</v>
      </c>
      <c r="O66" s="331">
        <f>D66+K66</f>
        <v>3240568.7054599999</v>
      </c>
      <c r="P66" s="331">
        <f>L66+F66</f>
        <v>2582065.1776200002</v>
      </c>
      <c r="Q66" s="331">
        <f t="shared" si="22"/>
        <v>-658503.52783999965</v>
      </c>
      <c r="R66" s="332">
        <f>IFERROR(P66/O66,"")</f>
        <v>0.7967938384609794</v>
      </c>
      <c r="S66" s="264"/>
      <c r="T66" s="264"/>
      <c r="U66" s="264"/>
      <c r="V66" s="264"/>
      <c r="W66" s="264"/>
      <c r="X66" s="264"/>
      <c r="Y66" s="264"/>
      <c r="Z66" s="264"/>
      <c r="AA66" s="264"/>
      <c r="AB66" s="264"/>
      <c r="AC66" s="264"/>
      <c r="AD66" s="264"/>
      <c r="AE66" s="264"/>
      <c r="AF66" s="264"/>
      <c r="AG66" s="264"/>
    </row>
    <row r="67" spans="1:33" x14ac:dyDescent="0.4">
      <c r="B67" s="122"/>
      <c r="C67" s="346"/>
      <c r="D67" s="347"/>
      <c r="E67" s="348"/>
      <c r="F67" s="349"/>
      <c r="G67" s="350"/>
      <c r="H67" s="351"/>
      <c r="I67" s="352"/>
      <c r="J67" s="352"/>
      <c r="K67" s="349"/>
    </row>
    <row r="68" spans="1:33" x14ac:dyDescent="0.3">
      <c r="B68" s="31"/>
      <c r="C68" s="353"/>
      <c r="D68" s="347"/>
      <c r="E68" s="354"/>
      <c r="F68" s="347"/>
      <c r="G68" s="355"/>
      <c r="H68" s="353"/>
      <c r="K68" s="349"/>
      <c r="L68" s="349"/>
    </row>
    <row r="69" spans="1:33" x14ac:dyDescent="0.4">
      <c r="C69" s="353"/>
      <c r="E69" s="354"/>
      <c r="F69" s="356"/>
      <c r="G69" s="350"/>
      <c r="H69" s="351"/>
      <c r="I69" s="351"/>
      <c r="J69" s="351"/>
      <c r="L69" s="349"/>
    </row>
    <row r="70" spans="1:33" ht="17.399999999999999" hidden="1" x14ac:dyDescent="0.3">
      <c r="B70" s="352" t="s">
        <v>296</v>
      </c>
      <c r="C70" s="351"/>
      <c r="D70" s="357"/>
      <c r="E70" s="358"/>
      <c r="F70" s="357"/>
      <c r="K70" s="349"/>
      <c r="L70" s="349"/>
    </row>
    <row r="71" spans="1:33" hidden="1" x14ac:dyDescent="0.4">
      <c r="B71" s="352" t="s">
        <v>297</v>
      </c>
      <c r="C71" s="352"/>
      <c r="D71" s="265"/>
      <c r="E71" s="359"/>
      <c r="F71" s="265"/>
      <c r="G71" s="350"/>
      <c r="H71" s="351"/>
    </row>
    <row r="72" spans="1:33" hidden="1" x14ac:dyDescent="0.4">
      <c r="B72" s="352" t="s">
        <v>298</v>
      </c>
      <c r="C72" s="352"/>
      <c r="D72" s="265"/>
      <c r="E72" s="359"/>
      <c r="F72" s="265"/>
    </row>
    <row r="73" spans="1:33" hidden="1" x14ac:dyDescent="0.4">
      <c r="B73" s="352"/>
      <c r="C73" s="352"/>
      <c r="D73" s="360"/>
      <c r="E73" s="361"/>
    </row>
    <row r="74" spans="1:33" hidden="1" x14ac:dyDescent="0.4">
      <c r="B74" s="352"/>
      <c r="C74" s="352"/>
      <c r="D74" s="360"/>
      <c r="E74" s="361"/>
    </row>
    <row r="75" spans="1:33" hidden="1" x14ac:dyDescent="0.4">
      <c r="B75" s="352" t="s">
        <v>299</v>
      </c>
      <c r="C75" s="352"/>
      <c r="D75" s="357"/>
      <c r="E75" s="358"/>
      <c r="F75" s="357"/>
    </row>
    <row r="76" spans="1:33" hidden="1" x14ac:dyDescent="0.4">
      <c r="B76" s="352" t="s">
        <v>297</v>
      </c>
      <c r="D76" s="265"/>
      <c r="E76" s="359"/>
      <c r="F76" s="265"/>
    </row>
    <row r="77" spans="1:33" hidden="1" x14ac:dyDescent="0.4">
      <c r="B77" s="352" t="s">
        <v>298</v>
      </c>
      <c r="D77" s="265"/>
      <c r="F77" s="265"/>
    </row>
    <row r="79" spans="1:33" x14ac:dyDescent="0.4">
      <c r="F79" s="265"/>
    </row>
    <row r="80" spans="1:33" x14ac:dyDescent="0.4">
      <c r="G80" s="362"/>
    </row>
    <row r="81" spans="5:5" x14ac:dyDescent="0.4">
      <c r="E81" s="359"/>
    </row>
    <row r="119" spans="1:13" x14ac:dyDescent="0.4">
      <c r="A119" s="476"/>
      <c r="B119" s="477"/>
      <c r="C119" s="477"/>
      <c r="D119" s="478"/>
      <c r="E119" s="479"/>
      <c r="F119" s="478"/>
      <c r="G119" s="480"/>
      <c r="H119" s="477"/>
      <c r="I119" s="477"/>
      <c r="J119" s="477"/>
      <c r="K119" s="478"/>
      <c r="L119" s="478"/>
      <c r="M119" s="481"/>
    </row>
  </sheetData>
  <mergeCells count="12">
    <mergeCell ref="A1:R1"/>
    <mergeCell ref="A4:R4"/>
    <mergeCell ref="A3:R3"/>
    <mergeCell ref="C7:J7"/>
    <mergeCell ref="A2:R2"/>
    <mergeCell ref="A119:M119"/>
    <mergeCell ref="Q6:R6"/>
    <mergeCell ref="O7:R7"/>
    <mergeCell ref="A7:A8"/>
    <mergeCell ref="B7:B8"/>
    <mergeCell ref="A5:R5"/>
    <mergeCell ref="K7:N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86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7.5546875" defaultRowHeight="21" x14ac:dyDescent="0.4"/>
  <cols>
    <col min="1" max="1" width="16" style="45" customWidth="1"/>
    <col min="2" max="2" width="65.33203125" style="46" customWidth="1"/>
    <col min="3" max="3" width="21" style="115" customWidth="1"/>
    <col min="4" max="4" width="20.44140625" style="116" customWidth="1"/>
    <col min="5" max="5" width="20.33203125" style="92" customWidth="1"/>
    <col min="6" max="6" width="21.5546875" style="50" customWidth="1"/>
    <col min="7" max="7" width="15.33203125" style="50" customWidth="1"/>
    <col min="8" max="8" width="20" style="50" customWidth="1"/>
    <col min="9" max="9" width="16" style="50" customWidth="1"/>
    <col min="10" max="10" width="21.5546875" style="92" customWidth="1"/>
    <col min="11" max="11" width="20.6640625" style="92" customWidth="1"/>
    <col min="12" max="12" width="18.6640625" style="50" customWidth="1"/>
    <col min="13" max="13" width="14.33203125" style="50" customWidth="1"/>
    <col min="14" max="14" width="19.109375" style="50" customWidth="1"/>
    <col min="15" max="15" width="19.44140625" style="50" customWidth="1"/>
    <col min="16" max="16" width="21.5546875" style="50" customWidth="1"/>
    <col min="17" max="17" width="11.88671875" style="50" customWidth="1"/>
    <col min="18" max="19" width="7.5546875" style="32" customWidth="1"/>
    <col min="20" max="20" width="7.5546875" style="50" customWidth="1"/>
    <col min="21" max="16384" width="7.5546875" style="50"/>
  </cols>
  <sheetData>
    <row r="1" spans="1:19" ht="23.25" customHeight="1" x14ac:dyDescent="0.4">
      <c r="A1" s="492" t="s">
        <v>300</v>
      </c>
      <c r="B1" s="493"/>
      <c r="C1" s="494"/>
      <c r="D1" s="495"/>
      <c r="E1" s="363"/>
      <c r="F1" s="364"/>
      <c r="G1" s="364"/>
      <c r="H1" s="365"/>
      <c r="I1" s="365"/>
      <c r="J1" s="360" t="s">
        <v>144</v>
      </c>
      <c r="K1" s="360"/>
      <c r="L1" s="366"/>
      <c r="M1" s="366"/>
    </row>
    <row r="2" spans="1:19" ht="21.75" customHeight="1" x14ac:dyDescent="0.4">
      <c r="A2" s="367"/>
      <c r="B2" s="367" t="s">
        <v>144</v>
      </c>
      <c r="C2" s="368"/>
      <c r="D2" s="265"/>
      <c r="E2" s="369"/>
      <c r="F2" s="263"/>
      <c r="G2" s="370"/>
      <c r="H2" s="371"/>
      <c r="I2" s="263"/>
      <c r="J2" s="266"/>
      <c r="K2" s="372"/>
      <c r="L2" s="373"/>
      <c r="M2" s="366"/>
      <c r="P2" s="482" t="s">
        <v>6</v>
      </c>
      <c r="Q2" s="448"/>
    </row>
    <row r="3" spans="1:19" s="32" customFormat="1" ht="20.399999999999999" customHeight="1" x14ac:dyDescent="0.25">
      <c r="A3" s="496" t="s">
        <v>145</v>
      </c>
      <c r="B3" s="487" t="s">
        <v>146</v>
      </c>
      <c r="C3" s="474" t="s">
        <v>9</v>
      </c>
      <c r="D3" s="453"/>
      <c r="E3" s="453"/>
      <c r="F3" s="453"/>
      <c r="G3" s="453"/>
      <c r="H3" s="453"/>
      <c r="I3" s="453"/>
      <c r="J3" s="497" t="s">
        <v>10</v>
      </c>
      <c r="K3" s="453"/>
      <c r="L3" s="453"/>
      <c r="M3" s="453"/>
      <c r="N3" s="474" t="s">
        <v>272</v>
      </c>
      <c r="O3" s="453"/>
      <c r="P3" s="453"/>
      <c r="Q3" s="453"/>
    </row>
    <row r="4" spans="1:19" s="32" customFormat="1" ht="92.25" customHeight="1" x14ac:dyDescent="0.25">
      <c r="A4" s="486"/>
      <c r="B4" s="486"/>
      <c r="C4" s="374" t="s">
        <v>13</v>
      </c>
      <c r="D4" s="270" t="s">
        <v>14</v>
      </c>
      <c r="E4" s="274" t="s">
        <v>148</v>
      </c>
      <c r="F4" s="375" t="s">
        <v>149</v>
      </c>
      <c r="G4" s="272" t="s">
        <v>17</v>
      </c>
      <c r="H4" s="273" t="s">
        <v>18</v>
      </c>
      <c r="I4" s="273" t="s">
        <v>275</v>
      </c>
      <c r="J4" s="376" t="s">
        <v>20</v>
      </c>
      <c r="K4" s="377" t="s">
        <v>148</v>
      </c>
      <c r="L4" s="378" t="s">
        <v>301</v>
      </c>
      <c r="M4" s="274" t="s">
        <v>22</v>
      </c>
      <c r="N4" s="276" t="s">
        <v>302</v>
      </c>
      <c r="O4" s="275" t="s">
        <v>148</v>
      </c>
      <c r="P4" s="275" t="s">
        <v>303</v>
      </c>
      <c r="Q4" s="275" t="s">
        <v>22</v>
      </c>
    </row>
    <row r="5" spans="1:19" s="36" customFormat="1" ht="13.8" customHeight="1" x14ac:dyDescent="0.25">
      <c r="A5" s="280">
        <v>1</v>
      </c>
      <c r="B5" s="280">
        <v>2</v>
      </c>
      <c r="C5" s="282" t="s">
        <v>25</v>
      </c>
      <c r="D5" s="282" t="s">
        <v>26</v>
      </c>
      <c r="E5" s="282" t="s">
        <v>27</v>
      </c>
      <c r="F5" s="281" t="s">
        <v>28</v>
      </c>
      <c r="G5" s="281" t="s">
        <v>29</v>
      </c>
      <c r="H5" s="281" t="s">
        <v>30</v>
      </c>
      <c r="I5" s="281" t="s">
        <v>31</v>
      </c>
      <c r="J5" s="379" t="s">
        <v>32</v>
      </c>
      <c r="K5" s="379" t="s">
        <v>33</v>
      </c>
      <c r="L5" s="282" t="s">
        <v>34</v>
      </c>
      <c r="M5" s="282" t="s">
        <v>35</v>
      </c>
      <c r="N5" s="281" t="s">
        <v>36</v>
      </c>
      <c r="O5" s="281" t="s">
        <v>37</v>
      </c>
      <c r="P5" s="281" t="s">
        <v>38</v>
      </c>
      <c r="Q5" s="281" t="s">
        <v>39</v>
      </c>
      <c r="R5" s="380"/>
      <c r="S5" s="380"/>
    </row>
    <row r="6" spans="1:19" ht="22.5" customHeight="1" x14ac:dyDescent="0.3">
      <c r="A6" s="381" t="s">
        <v>154</v>
      </c>
      <c r="B6" s="382" t="s">
        <v>155</v>
      </c>
      <c r="C6" s="292">
        <f>C7+C8</f>
        <v>49050</v>
      </c>
      <c r="D6" s="292">
        <f>D7+D8</f>
        <v>34937.5</v>
      </c>
      <c r="E6" s="292">
        <f>E7+E8</f>
        <v>30107.649430000001</v>
      </c>
      <c r="F6" s="292">
        <f t="shared" ref="F6:F24" si="0">E6-D6</f>
        <v>-4829.8505699999987</v>
      </c>
      <c r="G6" s="291">
        <f t="shared" ref="G6:G24" si="1">IFERROR(E6/D6,"")</f>
        <v>0.86175740765652953</v>
      </c>
      <c r="H6" s="292">
        <f t="shared" ref="H6:H24" si="2">E6-C6</f>
        <v>-18942.350569999999</v>
      </c>
      <c r="I6" s="291">
        <f t="shared" ref="I6:I24" si="3">IFERROR(E6/C6,"")</f>
        <v>0.61381548277268094</v>
      </c>
      <c r="J6" s="290">
        <f>J7+J8</f>
        <v>0</v>
      </c>
      <c r="K6" s="290">
        <f>K7+K8</f>
        <v>0</v>
      </c>
      <c r="L6" s="290">
        <f t="shared" ref="L6:L51" si="4">K6-J6</f>
        <v>0</v>
      </c>
      <c r="M6" s="383" t="str">
        <f t="shared" ref="M6:M22" si="5">IFERROR(K6/J6,"")</f>
        <v/>
      </c>
      <c r="N6" s="292">
        <f t="shared" ref="N6:N37" si="6">C6+J6</f>
        <v>49050</v>
      </c>
      <c r="O6" s="292">
        <f t="shared" ref="O6:O37" si="7">E6+K6</f>
        <v>30107.649430000001</v>
      </c>
      <c r="P6" s="292">
        <f t="shared" ref="P6:P37" si="8">O6-N6</f>
        <v>-18942.350569999999</v>
      </c>
      <c r="Q6" s="291">
        <f t="shared" ref="Q6:Q37" si="9">IFERROR(O6/N6,"")</f>
        <v>0.61381548277268094</v>
      </c>
    </row>
    <row r="7" spans="1:19" s="80" customFormat="1" ht="62.4" customHeight="1" x14ac:dyDescent="0.3">
      <c r="A7" s="384" t="s">
        <v>156</v>
      </c>
      <c r="B7" s="385" t="s">
        <v>157</v>
      </c>
      <c r="C7" s="303">
        <v>31150</v>
      </c>
      <c r="D7" s="303">
        <v>20850</v>
      </c>
      <c r="E7" s="303">
        <v>18138.209210000001</v>
      </c>
      <c r="F7" s="303">
        <f t="shared" si="0"/>
        <v>-2711.7907899999991</v>
      </c>
      <c r="G7" s="301">
        <f t="shared" si="1"/>
        <v>0.86993809160671465</v>
      </c>
      <c r="H7" s="303">
        <f t="shared" si="2"/>
        <v>-13011.790789999999</v>
      </c>
      <c r="I7" s="301">
        <f t="shared" si="3"/>
        <v>0.58228600995184598</v>
      </c>
      <c r="J7" s="386">
        <v>0</v>
      </c>
      <c r="K7" s="386">
        <v>0</v>
      </c>
      <c r="L7" s="386">
        <f t="shared" si="4"/>
        <v>0</v>
      </c>
      <c r="M7" s="387" t="str">
        <f t="shared" si="5"/>
        <v/>
      </c>
      <c r="N7" s="303">
        <f t="shared" si="6"/>
        <v>31150</v>
      </c>
      <c r="O7" s="303">
        <f t="shared" si="7"/>
        <v>18138.209210000001</v>
      </c>
      <c r="P7" s="303">
        <f t="shared" si="8"/>
        <v>-13011.790789999999</v>
      </c>
      <c r="Q7" s="301">
        <f t="shared" si="9"/>
        <v>0.58228600995184598</v>
      </c>
      <c r="R7" s="308"/>
      <c r="S7" s="308"/>
    </row>
    <row r="8" spans="1:19" s="82" customFormat="1" ht="18" customHeight="1" x14ac:dyDescent="0.3">
      <c r="A8" s="384" t="s">
        <v>160</v>
      </c>
      <c r="B8" s="385" t="s">
        <v>161</v>
      </c>
      <c r="C8" s="303">
        <v>17900</v>
      </c>
      <c r="D8" s="303">
        <v>14087.5</v>
      </c>
      <c r="E8" s="303">
        <v>11969.44022</v>
      </c>
      <c r="F8" s="303">
        <f t="shared" si="0"/>
        <v>-2118.0597799999996</v>
      </c>
      <c r="G8" s="301">
        <f t="shared" si="1"/>
        <v>0.84964970505767523</v>
      </c>
      <c r="H8" s="303">
        <f t="shared" si="2"/>
        <v>-5930.5597799999996</v>
      </c>
      <c r="I8" s="301">
        <f t="shared" si="3"/>
        <v>0.66868381117318443</v>
      </c>
      <c r="J8" s="386"/>
      <c r="K8" s="386"/>
      <c r="L8" s="386">
        <f t="shared" si="4"/>
        <v>0</v>
      </c>
      <c r="M8" s="387" t="str">
        <f t="shared" si="5"/>
        <v/>
      </c>
      <c r="N8" s="303">
        <f t="shared" si="6"/>
        <v>17900</v>
      </c>
      <c r="O8" s="303">
        <f t="shared" si="7"/>
        <v>11969.44022</v>
      </c>
      <c r="P8" s="303">
        <f t="shared" si="8"/>
        <v>-5930.5597799999996</v>
      </c>
      <c r="Q8" s="301">
        <f t="shared" si="9"/>
        <v>0.66868381117318443</v>
      </c>
      <c r="R8" s="388"/>
      <c r="S8" s="388"/>
    </row>
    <row r="9" spans="1:19" ht="18" customHeight="1" x14ac:dyDescent="0.3">
      <c r="A9" s="381" t="s">
        <v>162</v>
      </c>
      <c r="B9" s="382" t="s">
        <v>163</v>
      </c>
      <c r="C9" s="292">
        <v>691097.86099999992</v>
      </c>
      <c r="D9" s="292">
        <v>512169.47100000008</v>
      </c>
      <c r="E9" s="292">
        <v>452073.375</v>
      </c>
      <c r="F9" s="292">
        <f t="shared" si="0"/>
        <v>-60096.096000000078</v>
      </c>
      <c r="G9" s="291">
        <f t="shared" si="1"/>
        <v>0.88266365060247787</v>
      </c>
      <c r="H9" s="292">
        <f t="shared" si="2"/>
        <v>-239024.48599999992</v>
      </c>
      <c r="I9" s="291">
        <f t="shared" si="3"/>
        <v>0.65413800347444584</v>
      </c>
      <c r="J9" s="290">
        <v>280826.43212999997</v>
      </c>
      <c r="K9" s="290">
        <v>88573.481819999986</v>
      </c>
      <c r="L9" s="290">
        <f t="shared" si="4"/>
        <v>-192252.95030999999</v>
      </c>
      <c r="M9" s="383">
        <f t="shared" si="5"/>
        <v>0.31540293820703319</v>
      </c>
      <c r="N9" s="292">
        <f t="shared" si="6"/>
        <v>971924.29312999989</v>
      </c>
      <c r="O9" s="292">
        <f t="shared" si="7"/>
        <v>540646.85681999999</v>
      </c>
      <c r="P9" s="292">
        <f t="shared" si="8"/>
        <v>-431277.4363099999</v>
      </c>
      <c r="Q9" s="291">
        <f t="shared" si="9"/>
        <v>0.55626437227831049</v>
      </c>
    </row>
    <row r="10" spans="1:19" ht="20.25" customHeight="1" x14ac:dyDescent="0.3">
      <c r="A10" s="381" t="s">
        <v>164</v>
      </c>
      <c r="B10" s="389" t="s">
        <v>165</v>
      </c>
      <c r="C10" s="292">
        <v>208060.1</v>
      </c>
      <c r="D10" s="292">
        <v>147005.1</v>
      </c>
      <c r="E10" s="292">
        <v>128346.8128</v>
      </c>
      <c r="F10" s="292">
        <f t="shared" si="0"/>
        <v>-18658.287200000006</v>
      </c>
      <c r="G10" s="291">
        <f t="shared" si="1"/>
        <v>0.87307727963179504</v>
      </c>
      <c r="H10" s="292">
        <f t="shared" si="2"/>
        <v>-79713.287200000006</v>
      </c>
      <c r="I10" s="291">
        <f t="shared" si="3"/>
        <v>0.61687374369232739</v>
      </c>
      <c r="J10" s="290">
        <v>318237.5955</v>
      </c>
      <c r="K10" s="290">
        <v>32071.30877</v>
      </c>
      <c r="L10" s="290">
        <f t="shared" si="4"/>
        <v>-286166.28672999999</v>
      </c>
      <c r="M10" s="383">
        <f t="shared" si="5"/>
        <v>0.10077787547260424</v>
      </c>
      <c r="N10" s="292">
        <f t="shared" si="6"/>
        <v>526297.69550000003</v>
      </c>
      <c r="O10" s="292">
        <f t="shared" si="7"/>
        <v>160418.12156999999</v>
      </c>
      <c r="P10" s="292">
        <f t="shared" si="8"/>
        <v>-365879.57393000007</v>
      </c>
      <c r="Q10" s="291">
        <f t="shared" si="9"/>
        <v>0.30480490973382951</v>
      </c>
    </row>
    <row r="11" spans="1:19" ht="17.399999999999999" customHeight="1" x14ac:dyDescent="0.3">
      <c r="A11" s="381" t="s">
        <v>166</v>
      </c>
      <c r="B11" s="288" t="s">
        <v>167</v>
      </c>
      <c r="C11" s="292">
        <f>SUM(C13:C24)+C12</f>
        <v>287185.73600000003</v>
      </c>
      <c r="D11" s="292">
        <f>SUM(D13:D24)+D12</f>
        <v>204397.57199999996</v>
      </c>
      <c r="E11" s="292">
        <f>SUM(E13:E24)+E12</f>
        <v>182607.05660999997</v>
      </c>
      <c r="F11" s="292">
        <f t="shared" si="0"/>
        <v>-21790.515389999986</v>
      </c>
      <c r="G11" s="291">
        <f t="shared" si="1"/>
        <v>0.89339151548238549</v>
      </c>
      <c r="H11" s="292">
        <f t="shared" si="2"/>
        <v>-104578.67939000006</v>
      </c>
      <c r="I11" s="291">
        <f t="shared" si="3"/>
        <v>0.63585002219608833</v>
      </c>
      <c r="J11" s="290">
        <f>SUM(J13:J25)+J26</f>
        <v>162674.45032999999</v>
      </c>
      <c r="K11" s="290">
        <f>SUM(K13:K25)+K26</f>
        <v>39210.710779999994</v>
      </c>
      <c r="L11" s="290">
        <f t="shared" si="4"/>
        <v>-123463.73955</v>
      </c>
      <c r="M11" s="383">
        <f t="shared" si="5"/>
        <v>0.24103791775818195</v>
      </c>
      <c r="N11" s="292">
        <f t="shared" si="6"/>
        <v>449860.18633000006</v>
      </c>
      <c r="O11" s="292">
        <f t="shared" si="7"/>
        <v>221817.76738999996</v>
      </c>
      <c r="P11" s="292">
        <f t="shared" si="8"/>
        <v>-228042.41894000009</v>
      </c>
      <c r="Q11" s="291">
        <f t="shared" si="9"/>
        <v>0.49308157096454636</v>
      </c>
    </row>
    <row r="12" spans="1:19" ht="31.5" hidden="1" customHeight="1" x14ac:dyDescent="0.35">
      <c r="A12" s="390" t="s">
        <v>304</v>
      </c>
      <c r="B12" s="312" t="s">
        <v>305</v>
      </c>
      <c r="C12" s="316">
        <v>0</v>
      </c>
      <c r="D12" s="316">
        <v>0</v>
      </c>
      <c r="E12" s="316">
        <v>0</v>
      </c>
      <c r="F12" s="316">
        <f t="shared" si="0"/>
        <v>0</v>
      </c>
      <c r="G12" s="391" t="str">
        <f t="shared" si="1"/>
        <v/>
      </c>
      <c r="H12" s="316">
        <f t="shared" si="2"/>
        <v>0</v>
      </c>
      <c r="I12" s="391" t="str">
        <f t="shared" si="3"/>
        <v/>
      </c>
      <c r="J12" s="392">
        <v>0</v>
      </c>
      <c r="K12" s="392">
        <v>0</v>
      </c>
      <c r="L12" s="392">
        <f t="shared" si="4"/>
        <v>0</v>
      </c>
      <c r="M12" s="393" t="str">
        <f t="shared" si="5"/>
        <v/>
      </c>
      <c r="N12" s="316">
        <f t="shared" si="6"/>
        <v>0</v>
      </c>
      <c r="O12" s="316">
        <f t="shared" si="7"/>
        <v>0</v>
      </c>
      <c r="P12" s="316">
        <f t="shared" si="8"/>
        <v>0</v>
      </c>
      <c r="Q12" s="391" t="str">
        <f t="shared" si="9"/>
        <v/>
      </c>
    </row>
    <row r="13" spans="1:19" s="82" customFormat="1" ht="36" customHeight="1" x14ac:dyDescent="0.3">
      <c r="A13" s="394" t="s">
        <v>306</v>
      </c>
      <c r="B13" s="298" t="s">
        <v>170</v>
      </c>
      <c r="C13" s="303">
        <v>700</v>
      </c>
      <c r="D13" s="303">
        <v>466.4</v>
      </c>
      <c r="E13" s="303">
        <v>359.48214000000002</v>
      </c>
      <c r="F13" s="303">
        <f t="shared" si="0"/>
        <v>-106.91785999999996</v>
      </c>
      <c r="G13" s="301">
        <f t="shared" si="1"/>
        <v>0.77075930531732428</v>
      </c>
      <c r="H13" s="303">
        <f t="shared" si="2"/>
        <v>-340.51785999999998</v>
      </c>
      <c r="I13" s="301">
        <f t="shared" si="3"/>
        <v>0.51354591428571428</v>
      </c>
      <c r="J13" s="386">
        <v>0</v>
      </c>
      <c r="K13" s="386">
        <v>0</v>
      </c>
      <c r="L13" s="386">
        <f t="shared" si="4"/>
        <v>0</v>
      </c>
      <c r="M13" s="387" t="str">
        <f t="shared" si="5"/>
        <v/>
      </c>
      <c r="N13" s="303">
        <f t="shared" si="6"/>
        <v>700</v>
      </c>
      <c r="O13" s="303">
        <f t="shared" si="7"/>
        <v>359.48214000000002</v>
      </c>
      <c r="P13" s="303">
        <f t="shared" si="8"/>
        <v>-340.51785999999998</v>
      </c>
      <c r="Q13" s="301">
        <f t="shared" si="9"/>
        <v>0.51354591428571428</v>
      </c>
      <c r="R13" s="388"/>
      <c r="S13" s="388"/>
    </row>
    <row r="14" spans="1:19" s="82" customFormat="1" ht="33" customHeight="1" x14ac:dyDescent="0.3">
      <c r="A14" s="394" t="s">
        <v>307</v>
      </c>
      <c r="B14" s="298" t="s">
        <v>171</v>
      </c>
      <c r="C14" s="303">
        <v>300</v>
      </c>
      <c r="D14" s="303">
        <v>200</v>
      </c>
      <c r="E14" s="303">
        <v>46.609499999999997</v>
      </c>
      <c r="F14" s="303">
        <f t="shared" si="0"/>
        <v>-153.3905</v>
      </c>
      <c r="G14" s="301">
        <f t="shared" si="1"/>
        <v>0.23304749999999999</v>
      </c>
      <c r="H14" s="303">
        <f t="shared" si="2"/>
        <v>-253.3905</v>
      </c>
      <c r="I14" s="301">
        <f t="shared" si="3"/>
        <v>0.155365</v>
      </c>
      <c r="J14" s="386">
        <v>0</v>
      </c>
      <c r="K14" s="386">
        <v>0</v>
      </c>
      <c r="L14" s="386">
        <f t="shared" si="4"/>
        <v>0</v>
      </c>
      <c r="M14" s="387" t="str">
        <f t="shared" si="5"/>
        <v/>
      </c>
      <c r="N14" s="303">
        <f t="shared" si="6"/>
        <v>300</v>
      </c>
      <c r="O14" s="303">
        <f t="shared" si="7"/>
        <v>46.609499999999997</v>
      </c>
      <c r="P14" s="303">
        <f t="shared" si="8"/>
        <v>-253.3905</v>
      </c>
      <c r="Q14" s="301">
        <f t="shared" si="9"/>
        <v>0.155365</v>
      </c>
      <c r="R14" s="388"/>
      <c r="S14" s="388"/>
    </row>
    <row r="15" spans="1:19" s="82" customFormat="1" ht="53.25" customHeight="1" x14ac:dyDescent="0.3">
      <c r="A15" s="394" t="s">
        <v>172</v>
      </c>
      <c r="B15" s="298" t="s">
        <v>173</v>
      </c>
      <c r="C15" s="303">
        <v>213497.1</v>
      </c>
      <c r="D15" s="303">
        <v>152136.49799999999</v>
      </c>
      <c r="E15" s="303">
        <v>141350.61580999999</v>
      </c>
      <c r="F15" s="303">
        <f t="shared" si="0"/>
        <v>-10785.882190000004</v>
      </c>
      <c r="G15" s="301">
        <f t="shared" si="1"/>
        <v>0.92910391436774098</v>
      </c>
      <c r="H15" s="303">
        <f t="shared" si="2"/>
        <v>-72146.484190000017</v>
      </c>
      <c r="I15" s="301">
        <f t="shared" si="3"/>
        <v>0.66207276731159337</v>
      </c>
      <c r="J15" s="386">
        <v>67658.297200000001</v>
      </c>
      <c r="K15" s="386">
        <v>34466.766060000002</v>
      </c>
      <c r="L15" s="386">
        <f t="shared" si="4"/>
        <v>-33191.531139999999</v>
      </c>
      <c r="M15" s="387">
        <f t="shared" si="5"/>
        <v>0.50942408376189519</v>
      </c>
      <c r="N15" s="303">
        <f t="shared" si="6"/>
        <v>281155.39720000001</v>
      </c>
      <c r="O15" s="303">
        <f t="shared" si="7"/>
        <v>175817.38186999998</v>
      </c>
      <c r="P15" s="303">
        <f t="shared" si="8"/>
        <v>-105338.01533000002</v>
      </c>
      <c r="Q15" s="301">
        <f t="shared" si="9"/>
        <v>0.62533881127998481</v>
      </c>
      <c r="R15" s="388"/>
      <c r="S15" s="388"/>
    </row>
    <row r="16" spans="1:19" s="82" customFormat="1" ht="23.25" customHeight="1" x14ac:dyDescent="0.3">
      <c r="A16" s="394" t="s">
        <v>174</v>
      </c>
      <c r="B16" s="298" t="s">
        <v>175</v>
      </c>
      <c r="C16" s="303">
        <v>12500</v>
      </c>
      <c r="D16" s="303">
        <v>8847.0499999999993</v>
      </c>
      <c r="E16" s="303">
        <v>7571.9547900000007</v>
      </c>
      <c r="F16" s="303">
        <f t="shared" si="0"/>
        <v>-1275.0952099999986</v>
      </c>
      <c r="G16" s="301">
        <f t="shared" si="1"/>
        <v>0.85587340299873982</v>
      </c>
      <c r="H16" s="303">
        <f t="shared" si="2"/>
        <v>-4928.0452099999993</v>
      </c>
      <c r="I16" s="301">
        <f t="shared" si="3"/>
        <v>0.60575638320000003</v>
      </c>
      <c r="J16" s="386">
        <v>355.39246999999989</v>
      </c>
      <c r="K16" s="386">
        <v>297.36070000000001</v>
      </c>
      <c r="L16" s="386">
        <f t="shared" si="4"/>
        <v>-58.031769999999881</v>
      </c>
      <c r="M16" s="387">
        <f t="shared" si="5"/>
        <v>0.83671074966782522</v>
      </c>
      <c r="N16" s="303">
        <f t="shared" si="6"/>
        <v>12855.392470000001</v>
      </c>
      <c r="O16" s="303">
        <f t="shared" si="7"/>
        <v>7869.3154900000009</v>
      </c>
      <c r="P16" s="303">
        <f t="shared" si="8"/>
        <v>-4986.0769799999998</v>
      </c>
      <c r="Q16" s="301">
        <f t="shared" si="9"/>
        <v>0.61214120909682346</v>
      </c>
      <c r="R16" s="388"/>
      <c r="S16" s="388"/>
    </row>
    <row r="17" spans="1:19" s="82" customFormat="1" ht="40.5" customHeight="1" x14ac:dyDescent="0.3">
      <c r="A17" s="394" t="s">
        <v>308</v>
      </c>
      <c r="B17" s="298" t="s">
        <v>176</v>
      </c>
      <c r="C17" s="303">
        <v>5224.7</v>
      </c>
      <c r="D17" s="303">
        <v>3646.6</v>
      </c>
      <c r="E17" s="303">
        <v>3361.14122</v>
      </c>
      <c r="F17" s="303">
        <f t="shared" si="0"/>
        <v>-285.45877999999993</v>
      </c>
      <c r="G17" s="301">
        <f t="shared" si="1"/>
        <v>0.92171919596336316</v>
      </c>
      <c r="H17" s="303">
        <f t="shared" si="2"/>
        <v>-1863.5587799999998</v>
      </c>
      <c r="I17" s="301">
        <f t="shared" si="3"/>
        <v>0.64331755316094708</v>
      </c>
      <c r="J17" s="386">
        <v>0</v>
      </c>
      <c r="K17" s="386">
        <v>0</v>
      </c>
      <c r="L17" s="386">
        <f t="shared" si="4"/>
        <v>0</v>
      </c>
      <c r="M17" s="387" t="str">
        <f t="shared" si="5"/>
        <v/>
      </c>
      <c r="N17" s="303">
        <f t="shared" si="6"/>
        <v>5224.7</v>
      </c>
      <c r="O17" s="303">
        <f t="shared" si="7"/>
        <v>3361.14122</v>
      </c>
      <c r="P17" s="303">
        <f t="shared" si="8"/>
        <v>-1863.5587799999998</v>
      </c>
      <c r="Q17" s="301">
        <f t="shared" si="9"/>
        <v>0.64331755316094708</v>
      </c>
      <c r="R17" s="388"/>
      <c r="S17" s="388"/>
    </row>
    <row r="18" spans="1:19" s="82" customFormat="1" ht="47.25" customHeight="1" x14ac:dyDescent="0.3">
      <c r="A18" s="394" t="s">
        <v>177</v>
      </c>
      <c r="B18" s="298" t="s">
        <v>178</v>
      </c>
      <c r="C18" s="303">
        <v>1990</v>
      </c>
      <c r="D18" s="303">
        <v>1371.3</v>
      </c>
      <c r="E18" s="303">
        <v>1128.1111100000001</v>
      </c>
      <c r="F18" s="303">
        <f t="shared" si="0"/>
        <v>-243.1888899999999</v>
      </c>
      <c r="G18" s="301">
        <f t="shared" si="1"/>
        <v>0.82265814190913733</v>
      </c>
      <c r="H18" s="303">
        <f t="shared" si="2"/>
        <v>-861.88888999999995</v>
      </c>
      <c r="I18" s="301">
        <f t="shared" si="3"/>
        <v>0.56689000502512565</v>
      </c>
      <c r="J18" s="386">
        <v>0</v>
      </c>
      <c r="K18" s="386">
        <v>0</v>
      </c>
      <c r="L18" s="386">
        <f t="shared" si="4"/>
        <v>0</v>
      </c>
      <c r="M18" s="387" t="str">
        <f t="shared" si="5"/>
        <v/>
      </c>
      <c r="N18" s="303">
        <f t="shared" si="6"/>
        <v>1990</v>
      </c>
      <c r="O18" s="303">
        <f t="shared" si="7"/>
        <v>1128.1111100000001</v>
      </c>
      <c r="P18" s="303">
        <f t="shared" si="8"/>
        <v>-861.88888999999995</v>
      </c>
      <c r="Q18" s="301">
        <f t="shared" si="9"/>
        <v>0.56689000502512565</v>
      </c>
      <c r="R18" s="388"/>
      <c r="S18" s="388"/>
    </row>
    <row r="19" spans="1:19" s="82" customFormat="1" ht="62.4" customHeight="1" x14ac:dyDescent="0.3">
      <c r="A19" s="394" t="s">
        <v>179</v>
      </c>
      <c r="B19" s="298" t="s">
        <v>180</v>
      </c>
      <c r="C19" s="303">
        <v>0</v>
      </c>
      <c r="D19" s="303">
        <v>0</v>
      </c>
      <c r="E19" s="303">
        <v>0</v>
      </c>
      <c r="F19" s="303">
        <f t="shared" si="0"/>
        <v>0</v>
      </c>
      <c r="G19" s="301" t="str">
        <f t="shared" si="1"/>
        <v/>
      </c>
      <c r="H19" s="303">
        <f t="shared" si="2"/>
        <v>0</v>
      </c>
      <c r="I19" s="301" t="str">
        <f t="shared" si="3"/>
        <v/>
      </c>
      <c r="J19" s="386">
        <v>52.210050000000003</v>
      </c>
      <c r="K19" s="386">
        <v>3.5009899999999998</v>
      </c>
      <c r="L19" s="386">
        <f t="shared" si="4"/>
        <v>-48.709060000000001</v>
      </c>
      <c r="M19" s="387">
        <f t="shared" si="5"/>
        <v>6.7055863765692614E-2</v>
      </c>
      <c r="N19" s="303">
        <f t="shared" si="6"/>
        <v>52.210050000000003</v>
      </c>
      <c r="O19" s="303">
        <f t="shared" si="7"/>
        <v>3.5009899999999998</v>
      </c>
      <c r="P19" s="303">
        <f t="shared" si="8"/>
        <v>-48.709060000000001</v>
      </c>
      <c r="Q19" s="301">
        <f t="shared" si="9"/>
        <v>6.7055863765692614E-2</v>
      </c>
      <c r="R19" s="388"/>
      <c r="S19" s="388"/>
    </row>
    <row r="20" spans="1:19" s="82" customFormat="1" ht="36" customHeight="1" x14ac:dyDescent="0.3">
      <c r="A20" s="394" t="s">
        <v>309</v>
      </c>
      <c r="B20" s="298" t="s">
        <v>182</v>
      </c>
      <c r="C20" s="303">
        <v>500</v>
      </c>
      <c r="D20" s="303">
        <v>250</v>
      </c>
      <c r="E20" s="303">
        <v>185.03692000000001</v>
      </c>
      <c r="F20" s="303">
        <f t="shared" si="0"/>
        <v>-64.963079999999991</v>
      </c>
      <c r="G20" s="301">
        <f t="shared" si="1"/>
        <v>0.74014768000000009</v>
      </c>
      <c r="H20" s="303">
        <f t="shared" si="2"/>
        <v>-314.96307999999999</v>
      </c>
      <c r="I20" s="301">
        <f t="shared" si="3"/>
        <v>0.37007384000000004</v>
      </c>
      <c r="J20" s="386">
        <v>0</v>
      </c>
      <c r="K20" s="386">
        <v>0</v>
      </c>
      <c r="L20" s="386">
        <f t="shared" si="4"/>
        <v>0</v>
      </c>
      <c r="M20" s="387" t="str">
        <f t="shared" si="5"/>
        <v/>
      </c>
      <c r="N20" s="303">
        <f t="shared" si="6"/>
        <v>500</v>
      </c>
      <c r="O20" s="303">
        <f t="shared" si="7"/>
        <v>185.03692000000001</v>
      </c>
      <c r="P20" s="303">
        <f t="shared" si="8"/>
        <v>-314.96307999999999</v>
      </c>
      <c r="Q20" s="301">
        <f t="shared" si="9"/>
        <v>0.37007384000000004</v>
      </c>
      <c r="R20" s="388"/>
      <c r="S20" s="388"/>
    </row>
    <row r="21" spans="1:19" s="82" customFormat="1" ht="23.25" customHeight="1" x14ac:dyDescent="0.3">
      <c r="A21" s="394" t="s">
        <v>183</v>
      </c>
      <c r="B21" s="298" t="s">
        <v>184</v>
      </c>
      <c r="C21" s="303">
        <v>11595.736000000001</v>
      </c>
      <c r="D21" s="303">
        <v>7875.8240000000014</v>
      </c>
      <c r="E21" s="303">
        <v>5618.3900699999986</v>
      </c>
      <c r="F21" s="303">
        <f t="shared" si="0"/>
        <v>-2257.4339300000029</v>
      </c>
      <c r="G21" s="301">
        <f t="shared" si="1"/>
        <v>0.71337171450250758</v>
      </c>
      <c r="H21" s="303">
        <f t="shared" si="2"/>
        <v>-5977.3459300000022</v>
      </c>
      <c r="I21" s="301">
        <f t="shared" si="3"/>
        <v>0.48452207518349832</v>
      </c>
      <c r="J21" s="386">
        <v>0</v>
      </c>
      <c r="K21" s="386">
        <v>0</v>
      </c>
      <c r="L21" s="386">
        <f t="shared" si="4"/>
        <v>0</v>
      </c>
      <c r="M21" s="387" t="str">
        <f t="shared" si="5"/>
        <v/>
      </c>
      <c r="N21" s="303">
        <f t="shared" si="6"/>
        <v>11595.736000000001</v>
      </c>
      <c r="O21" s="303">
        <f t="shared" si="7"/>
        <v>5618.3900699999986</v>
      </c>
      <c r="P21" s="303">
        <f t="shared" si="8"/>
        <v>-5977.3459300000022</v>
      </c>
      <c r="Q21" s="301">
        <f t="shared" si="9"/>
        <v>0.48452207518349832</v>
      </c>
      <c r="R21" s="388"/>
      <c r="S21" s="388"/>
    </row>
    <row r="22" spans="1:19" s="82" customFormat="1" ht="40.5" customHeight="1" x14ac:dyDescent="0.3">
      <c r="A22" s="394" t="s">
        <v>310</v>
      </c>
      <c r="B22" s="298" t="s">
        <v>185</v>
      </c>
      <c r="C22" s="303">
        <v>7911.3</v>
      </c>
      <c r="D22" s="303">
        <v>5720.4179999999997</v>
      </c>
      <c r="E22" s="303">
        <v>5293.78568</v>
      </c>
      <c r="F22" s="303">
        <f t="shared" si="0"/>
        <v>-426.63231999999971</v>
      </c>
      <c r="G22" s="301">
        <f t="shared" si="1"/>
        <v>0.92541938019214687</v>
      </c>
      <c r="H22" s="303">
        <f t="shared" si="2"/>
        <v>-2617.5143200000002</v>
      </c>
      <c r="I22" s="301">
        <f t="shared" si="3"/>
        <v>0.66914232553436226</v>
      </c>
      <c r="J22" s="386">
        <v>911.14553999999998</v>
      </c>
      <c r="K22" s="386">
        <v>159.21037999999999</v>
      </c>
      <c r="L22" s="386">
        <f t="shared" si="4"/>
        <v>-751.93516</v>
      </c>
      <c r="M22" s="387">
        <f t="shared" si="5"/>
        <v>0.17473649709134284</v>
      </c>
      <c r="N22" s="303">
        <f t="shared" si="6"/>
        <v>8822.4455400000006</v>
      </c>
      <c r="O22" s="303">
        <f t="shared" si="7"/>
        <v>5452.9960599999995</v>
      </c>
      <c r="P22" s="303">
        <f t="shared" si="8"/>
        <v>-3369.4494800000011</v>
      </c>
      <c r="Q22" s="301">
        <f t="shared" si="9"/>
        <v>0.61808214460227762</v>
      </c>
      <c r="R22" s="388"/>
      <c r="S22" s="388"/>
    </row>
    <row r="23" spans="1:19" s="82" customFormat="1" ht="49.5" customHeight="1" x14ac:dyDescent="0.3">
      <c r="A23" s="394">
        <v>3230</v>
      </c>
      <c r="B23" s="298" t="s">
        <v>189</v>
      </c>
      <c r="C23" s="303">
        <v>4000</v>
      </c>
      <c r="D23" s="303">
        <v>3239.598</v>
      </c>
      <c r="E23" s="303">
        <v>1632.556</v>
      </c>
      <c r="F23" s="303">
        <f t="shared" si="0"/>
        <v>-1607.0419999999999</v>
      </c>
      <c r="G23" s="301">
        <f t="shared" si="1"/>
        <v>0.50393783426215233</v>
      </c>
      <c r="H23" s="303">
        <f t="shared" si="2"/>
        <v>-2367.444</v>
      </c>
      <c r="I23" s="301">
        <f t="shared" si="3"/>
        <v>0.40813900000000003</v>
      </c>
      <c r="J23" s="386">
        <v>0</v>
      </c>
      <c r="K23" s="386">
        <v>0</v>
      </c>
      <c r="L23" s="386">
        <f t="shared" si="4"/>
        <v>0</v>
      </c>
      <c r="M23" s="387"/>
      <c r="N23" s="303">
        <f t="shared" si="6"/>
        <v>4000</v>
      </c>
      <c r="O23" s="303">
        <f t="shared" si="7"/>
        <v>1632.556</v>
      </c>
      <c r="P23" s="303">
        <f t="shared" si="8"/>
        <v>-2367.444</v>
      </c>
      <c r="Q23" s="301">
        <f t="shared" si="9"/>
        <v>0.40813900000000003</v>
      </c>
      <c r="R23" s="388"/>
      <c r="S23" s="388"/>
    </row>
    <row r="24" spans="1:19" s="82" customFormat="1" ht="23.25" customHeight="1" x14ac:dyDescent="0.3">
      <c r="A24" s="394" t="s">
        <v>190</v>
      </c>
      <c r="B24" s="298" t="s">
        <v>191</v>
      </c>
      <c r="C24" s="303">
        <v>28966.9</v>
      </c>
      <c r="D24" s="303">
        <v>20643.883999999998</v>
      </c>
      <c r="E24" s="303">
        <v>16059.373369999999</v>
      </c>
      <c r="F24" s="303">
        <f t="shared" si="0"/>
        <v>-4584.5106299999989</v>
      </c>
      <c r="G24" s="301">
        <f t="shared" si="1"/>
        <v>0.77792402679650785</v>
      </c>
      <c r="H24" s="303">
        <f t="shared" si="2"/>
        <v>-12907.526630000002</v>
      </c>
      <c r="I24" s="301">
        <f t="shared" si="3"/>
        <v>0.5544042810932478</v>
      </c>
      <c r="J24" s="386">
        <v>6374.68307</v>
      </c>
      <c r="K24" s="386">
        <v>3963.3630899999998</v>
      </c>
      <c r="L24" s="386">
        <f t="shared" si="4"/>
        <v>-2411.3199800000002</v>
      </c>
      <c r="M24" s="387">
        <f t="shared" ref="M24:M58" si="10">IFERROR(K24/J24,"")</f>
        <v>0.62173492336459013</v>
      </c>
      <c r="N24" s="303">
        <f t="shared" si="6"/>
        <v>35341.583070000001</v>
      </c>
      <c r="O24" s="303">
        <f t="shared" si="7"/>
        <v>20022.73646</v>
      </c>
      <c r="P24" s="303">
        <f t="shared" si="8"/>
        <v>-15318.846610000001</v>
      </c>
      <c r="Q24" s="301">
        <f t="shared" si="9"/>
        <v>0.566548940955519</v>
      </c>
      <c r="R24" s="388"/>
      <c r="S24" s="388"/>
    </row>
    <row r="25" spans="1:19" s="82" customFormat="1" ht="68.25" customHeight="1" x14ac:dyDescent="0.3">
      <c r="A25" s="394">
        <v>3250</v>
      </c>
      <c r="B25" s="298" t="s">
        <v>192</v>
      </c>
      <c r="C25" s="303">
        <v>0</v>
      </c>
      <c r="D25" s="303"/>
      <c r="E25" s="303">
        <v>0</v>
      </c>
      <c r="F25" s="303"/>
      <c r="G25" s="301"/>
      <c r="H25" s="303"/>
      <c r="I25" s="301"/>
      <c r="J25" s="386">
        <v>7200.4</v>
      </c>
      <c r="K25" s="386">
        <v>320.50956000000002</v>
      </c>
      <c r="L25" s="386">
        <f t="shared" si="4"/>
        <v>-6879.8904399999992</v>
      </c>
      <c r="M25" s="387">
        <f t="shared" si="10"/>
        <v>4.4512743736459089E-2</v>
      </c>
      <c r="N25" s="303">
        <f t="shared" si="6"/>
        <v>7200.4</v>
      </c>
      <c r="O25" s="303">
        <f t="shared" si="7"/>
        <v>320.50956000000002</v>
      </c>
      <c r="P25" s="303">
        <f t="shared" si="8"/>
        <v>-6879.8904399999992</v>
      </c>
      <c r="Q25" s="301">
        <f t="shared" si="9"/>
        <v>4.4512743736459089E-2</v>
      </c>
      <c r="R25" s="388"/>
      <c r="S25" s="388"/>
    </row>
    <row r="26" spans="1:19" s="82" customFormat="1" ht="68.25" customHeight="1" x14ac:dyDescent="0.3">
      <c r="A26" s="394" t="s">
        <v>311</v>
      </c>
      <c r="B26" s="298" t="s">
        <v>193</v>
      </c>
      <c r="C26" s="303"/>
      <c r="D26" s="303"/>
      <c r="E26" s="303"/>
      <c r="F26" s="303"/>
      <c r="G26" s="301"/>
      <c r="H26" s="303"/>
      <c r="I26" s="301"/>
      <c r="J26" s="386">
        <v>80122.322</v>
      </c>
      <c r="K26" s="386">
        <v>0</v>
      </c>
      <c r="L26" s="386">
        <f t="shared" si="4"/>
        <v>-80122.322</v>
      </c>
      <c r="M26" s="387">
        <f t="shared" si="10"/>
        <v>0</v>
      </c>
      <c r="N26" s="303">
        <f t="shared" si="6"/>
        <v>80122.322</v>
      </c>
      <c r="O26" s="303">
        <f t="shared" si="7"/>
        <v>0</v>
      </c>
      <c r="P26" s="303">
        <f t="shared" si="8"/>
        <v>-80122.322</v>
      </c>
      <c r="Q26" s="301">
        <f t="shared" si="9"/>
        <v>0</v>
      </c>
      <c r="R26" s="388"/>
      <c r="S26" s="388"/>
    </row>
    <row r="27" spans="1:19" s="18" customFormat="1" ht="17.399999999999999" customHeight="1" x14ac:dyDescent="0.3">
      <c r="A27" s="395" t="s">
        <v>194</v>
      </c>
      <c r="B27" s="396" t="s">
        <v>195</v>
      </c>
      <c r="C27" s="292">
        <v>127101.3</v>
      </c>
      <c r="D27" s="292">
        <v>85910</v>
      </c>
      <c r="E27" s="292">
        <v>77860.614019999994</v>
      </c>
      <c r="F27" s="292">
        <f t="shared" ref="F27:F56" si="11">E27-D27</f>
        <v>-8049.3859800000064</v>
      </c>
      <c r="G27" s="291">
        <f t="shared" ref="G27:G55" si="12">IFERROR(E27/D27,"")</f>
        <v>0.90630443510650671</v>
      </c>
      <c r="H27" s="292">
        <f t="shared" ref="H27:H56" si="13">E27-C27</f>
        <v>-49240.685980000009</v>
      </c>
      <c r="I27" s="291">
        <f t="shared" ref="I27:I58" si="14">IFERROR(E27/C27,"")</f>
        <v>0.61258707833830173</v>
      </c>
      <c r="J27" s="290">
        <v>3172.67983</v>
      </c>
      <c r="K27" s="290">
        <v>2044.6534899999999</v>
      </c>
      <c r="L27" s="290">
        <f t="shared" si="4"/>
        <v>-1128.0263400000001</v>
      </c>
      <c r="M27" s="383">
        <f t="shared" si="10"/>
        <v>0.64445629548443906</v>
      </c>
      <c r="N27" s="292">
        <f t="shared" si="6"/>
        <v>130273.97983</v>
      </c>
      <c r="O27" s="292">
        <f t="shared" si="7"/>
        <v>79905.267509999991</v>
      </c>
      <c r="P27" s="292">
        <f t="shared" si="8"/>
        <v>-50368.712320000006</v>
      </c>
      <c r="Q27" s="291">
        <f t="shared" si="9"/>
        <v>0.61336321815201889</v>
      </c>
      <c r="R27" s="397"/>
      <c r="S27" s="397"/>
    </row>
    <row r="28" spans="1:19" s="18" customFormat="1" ht="32.25" customHeight="1" x14ac:dyDescent="0.3">
      <c r="A28" s="398" t="s">
        <v>196</v>
      </c>
      <c r="B28" s="396" t="s">
        <v>197</v>
      </c>
      <c r="C28" s="292">
        <v>65850</v>
      </c>
      <c r="D28" s="292">
        <v>44968.569999999992</v>
      </c>
      <c r="E28" s="292">
        <v>42346.750190000013</v>
      </c>
      <c r="F28" s="292">
        <f t="shared" si="11"/>
        <v>-2621.819809999979</v>
      </c>
      <c r="G28" s="291">
        <f t="shared" si="12"/>
        <v>0.94169661588082565</v>
      </c>
      <c r="H28" s="292">
        <f t="shared" si="13"/>
        <v>-23503.249809999987</v>
      </c>
      <c r="I28" s="291">
        <f t="shared" si="14"/>
        <v>0.64307897023538363</v>
      </c>
      <c r="J28" s="290">
        <v>1164.69913</v>
      </c>
      <c r="K28" s="290">
        <v>248.21010999999999</v>
      </c>
      <c r="L28" s="290">
        <f t="shared" si="4"/>
        <v>-916.48901999999998</v>
      </c>
      <c r="M28" s="383">
        <f t="shared" si="10"/>
        <v>0.21311092590925176</v>
      </c>
      <c r="N28" s="292">
        <f t="shared" si="6"/>
        <v>67014.699129999994</v>
      </c>
      <c r="O28" s="292">
        <f t="shared" si="7"/>
        <v>42594.960300000013</v>
      </c>
      <c r="P28" s="292">
        <f t="shared" si="8"/>
        <v>-24419.73882999998</v>
      </c>
      <c r="Q28" s="291">
        <f t="shared" si="9"/>
        <v>0.63560623046850073</v>
      </c>
      <c r="R28" s="397"/>
      <c r="S28" s="397"/>
    </row>
    <row r="29" spans="1:19" s="18" customFormat="1" ht="24" customHeight="1" x14ac:dyDescent="0.3">
      <c r="A29" s="398" t="s">
        <v>198</v>
      </c>
      <c r="B29" s="396" t="s">
        <v>199</v>
      </c>
      <c r="C29" s="292">
        <v>5800</v>
      </c>
      <c r="D29" s="292">
        <v>3440.2</v>
      </c>
      <c r="E29" s="292">
        <v>1482.6852699999999</v>
      </c>
      <c r="F29" s="292">
        <f t="shared" si="11"/>
        <v>-1957.5147299999999</v>
      </c>
      <c r="G29" s="291">
        <f t="shared" si="12"/>
        <v>0.43098810243590491</v>
      </c>
      <c r="H29" s="292">
        <f t="shared" si="13"/>
        <v>-4317.3147300000001</v>
      </c>
      <c r="I29" s="291">
        <f t="shared" si="14"/>
        <v>0.25563539137931035</v>
      </c>
      <c r="J29" s="290">
        <v>0</v>
      </c>
      <c r="K29" s="290">
        <v>0</v>
      </c>
      <c r="L29" s="290">
        <f t="shared" si="4"/>
        <v>0</v>
      </c>
      <c r="M29" s="383" t="str">
        <f t="shared" si="10"/>
        <v/>
      </c>
      <c r="N29" s="292">
        <f t="shared" si="6"/>
        <v>5800</v>
      </c>
      <c r="O29" s="292">
        <f t="shared" si="7"/>
        <v>1482.6852699999999</v>
      </c>
      <c r="P29" s="292">
        <f t="shared" si="8"/>
        <v>-4317.3147300000001</v>
      </c>
      <c r="Q29" s="291">
        <f t="shared" si="9"/>
        <v>0.25563539137931035</v>
      </c>
      <c r="R29" s="397"/>
      <c r="S29" s="397"/>
    </row>
    <row r="30" spans="1:19" s="18" customFormat="1" ht="24" customHeight="1" x14ac:dyDescent="0.3">
      <c r="A30" s="398" t="s">
        <v>200</v>
      </c>
      <c r="B30" s="396" t="s">
        <v>201</v>
      </c>
      <c r="C30" s="292">
        <f>SUM(C31:C35)</f>
        <v>128168.68979</v>
      </c>
      <c r="D30" s="292">
        <f>SUM(D31:D35)</f>
        <v>105828.29579</v>
      </c>
      <c r="E30" s="292">
        <f>SUM(E31:E35)</f>
        <v>49104.251720000007</v>
      </c>
      <c r="F30" s="292">
        <f t="shared" si="11"/>
        <v>-56724.044069999996</v>
      </c>
      <c r="G30" s="291">
        <f t="shared" si="12"/>
        <v>0.46399926743070541</v>
      </c>
      <c r="H30" s="292">
        <f t="shared" si="13"/>
        <v>-79064.438070000004</v>
      </c>
      <c r="I30" s="291">
        <f t="shared" si="14"/>
        <v>0.3831220542275624</v>
      </c>
      <c r="J30" s="290">
        <f>J31+J32+J33+J34+J35</f>
        <v>133002.3382</v>
      </c>
      <c r="K30" s="290">
        <f>K31+K32+K33+K34+K35</f>
        <v>12287.683800000001</v>
      </c>
      <c r="L30" s="290">
        <f t="shared" si="4"/>
        <v>-120714.6544</v>
      </c>
      <c r="M30" s="383">
        <f t="shared" si="10"/>
        <v>9.2386975795287193E-2</v>
      </c>
      <c r="N30" s="292">
        <f t="shared" si="6"/>
        <v>261171.02799</v>
      </c>
      <c r="O30" s="292">
        <f t="shared" si="7"/>
        <v>61391.935520000006</v>
      </c>
      <c r="P30" s="292">
        <f t="shared" si="8"/>
        <v>-199779.09247</v>
      </c>
      <c r="Q30" s="291">
        <f t="shared" si="9"/>
        <v>0.2350641110251733</v>
      </c>
      <c r="R30" s="397"/>
      <c r="S30" s="397"/>
    </row>
    <row r="31" spans="1:19" s="82" customFormat="1" ht="39" customHeight="1" x14ac:dyDescent="0.3">
      <c r="A31" s="399" t="s">
        <v>202</v>
      </c>
      <c r="B31" s="400" t="s">
        <v>203</v>
      </c>
      <c r="C31" s="303">
        <v>1000</v>
      </c>
      <c r="D31" s="303">
        <v>640</v>
      </c>
      <c r="E31" s="303">
        <v>0</v>
      </c>
      <c r="F31" s="303">
        <f t="shared" si="11"/>
        <v>-640</v>
      </c>
      <c r="G31" s="301">
        <f t="shared" si="12"/>
        <v>0</v>
      </c>
      <c r="H31" s="303">
        <f t="shared" si="13"/>
        <v>-1000</v>
      </c>
      <c r="I31" s="301">
        <f t="shared" si="14"/>
        <v>0</v>
      </c>
      <c r="J31" s="303"/>
      <c r="K31" s="303">
        <v>0</v>
      </c>
      <c r="L31" s="303">
        <f t="shared" si="4"/>
        <v>0</v>
      </c>
      <c r="M31" s="387" t="str">
        <f t="shared" si="10"/>
        <v/>
      </c>
      <c r="N31" s="303">
        <f t="shared" si="6"/>
        <v>1000</v>
      </c>
      <c r="O31" s="303">
        <f t="shared" si="7"/>
        <v>0</v>
      </c>
      <c r="P31" s="303">
        <f t="shared" si="8"/>
        <v>-1000</v>
      </c>
      <c r="Q31" s="301">
        <f t="shared" si="9"/>
        <v>0</v>
      </c>
      <c r="R31" s="388"/>
      <c r="S31" s="388"/>
    </row>
    <row r="32" spans="1:19" s="82" customFormat="1" ht="18" customHeight="1" x14ac:dyDescent="0.3">
      <c r="A32" s="399" t="s">
        <v>206</v>
      </c>
      <c r="B32" s="400" t="s">
        <v>207</v>
      </c>
      <c r="C32" s="303">
        <v>0</v>
      </c>
      <c r="D32" s="303">
        <v>0</v>
      </c>
      <c r="E32" s="303">
        <v>0</v>
      </c>
      <c r="F32" s="303">
        <f t="shared" si="11"/>
        <v>0</v>
      </c>
      <c r="G32" s="301" t="str">
        <f t="shared" si="12"/>
        <v/>
      </c>
      <c r="H32" s="303">
        <f t="shared" si="13"/>
        <v>0</v>
      </c>
      <c r="I32" s="301" t="str">
        <f t="shared" si="14"/>
        <v/>
      </c>
      <c r="J32" s="303">
        <v>26176.423999999999</v>
      </c>
      <c r="K32" s="303">
        <v>0</v>
      </c>
      <c r="L32" s="303">
        <f t="shared" si="4"/>
        <v>-26176.423999999999</v>
      </c>
      <c r="M32" s="387">
        <f t="shared" si="10"/>
        <v>0</v>
      </c>
      <c r="N32" s="303">
        <f t="shared" si="6"/>
        <v>26176.423999999999</v>
      </c>
      <c r="O32" s="303">
        <f t="shared" si="7"/>
        <v>0</v>
      </c>
      <c r="P32" s="303">
        <f t="shared" si="8"/>
        <v>-26176.423999999999</v>
      </c>
      <c r="Q32" s="301">
        <f t="shared" si="9"/>
        <v>0</v>
      </c>
      <c r="R32" s="401"/>
      <c r="S32" s="388"/>
    </row>
    <row r="33" spans="1:19" s="82" customFormat="1" ht="36" customHeight="1" x14ac:dyDescent="0.3">
      <c r="A33" s="399" t="s">
        <v>208</v>
      </c>
      <c r="B33" s="400" t="s">
        <v>312</v>
      </c>
      <c r="C33" s="303">
        <v>112649</v>
      </c>
      <c r="D33" s="303">
        <v>93238.606</v>
      </c>
      <c r="E33" s="303">
        <v>43189.579140000002</v>
      </c>
      <c r="F33" s="303">
        <f t="shared" si="11"/>
        <v>-50049.026859999998</v>
      </c>
      <c r="G33" s="301">
        <f t="shared" si="12"/>
        <v>0.46321562486680679</v>
      </c>
      <c r="H33" s="303">
        <f t="shared" si="13"/>
        <v>-69459.420859999998</v>
      </c>
      <c r="I33" s="301">
        <f t="shared" si="14"/>
        <v>0.38339957869133329</v>
      </c>
      <c r="J33" s="303">
        <v>191</v>
      </c>
      <c r="K33" s="303">
        <v>0</v>
      </c>
      <c r="L33" s="303">
        <f t="shared" si="4"/>
        <v>-191</v>
      </c>
      <c r="M33" s="387">
        <f t="shared" si="10"/>
        <v>0</v>
      </c>
      <c r="N33" s="303">
        <f t="shared" si="6"/>
        <v>112840</v>
      </c>
      <c r="O33" s="303">
        <f t="shared" si="7"/>
        <v>43189.579140000002</v>
      </c>
      <c r="P33" s="303">
        <f t="shared" si="8"/>
        <v>-69650.420859999998</v>
      </c>
      <c r="Q33" s="301">
        <f t="shared" si="9"/>
        <v>0.38275061272598371</v>
      </c>
      <c r="R33" s="401"/>
      <c r="S33" s="388"/>
    </row>
    <row r="34" spans="1:19" s="82" customFormat="1" ht="36" customHeight="1" x14ac:dyDescent="0.3">
      <c r="A34" s="399" t="s">
        <v>212</v>
      </c>
      <c r="B34" s="400" t="s">
        <v>213</v>
      </c>
      <c r="C34" s="303">
        <v>7690</v>
      </c>
      <c r="D34" s="303">
        <v>5120</v>
      </c>
      <c r="E34" s="303">
        <v>3503.76658</v>
      </c>
      <c r="F34" s="303">
        <f t="shared" si="11"/>
        <v>-1616.23342</v>
      </c>
      <c r="G34" s="301">
        <f t="shared" si="12"/>
        <v>0.68432941015625004</v>
      </c>
      <c r="H34" s="303">
        <f t="shared" si="13"/>
        <v>-4186.2334200000005</v>
      </c>
      <c r="I34" s="301">
        <f t="shared" si="14"/>
        <v>0.4556263433029909</v>
      </c>
      <c r="J34" s="303"/>
      <c r="K34" s="303">
        <v>0</v>
      </c>
      <c r="L34" s="303">
        <f t="shared" si="4"/>
        <v>0</v>
      </c>
      <c r="M34" s="387" t="str">
        <f t="shared" si="10"/>
        <v/>
      </c>
      <c r="N34" s="303">
        <f t="shared" si="6"/>
        <v>7690</v>
      </c>
      <c r="O34" s="303">
        <f t="shared" si="7"/>
        <v>3503.76658</v>
      </c>
      <c r="P34" s="303">
        <f t="shared" si="8"/>
        <v>-4186.2334200000005</v>
      </c>
      <c r="Q34" s="301">
        <f t="shared" si="9"/>
        <v>0.4556263433029909</v>
      </c>
      <c r="R34" s="401"/>
      <c r="S34" s="388"/>
    </row>
    <row r="35" spans="1:19" s="18" customFormat="1" ht="54" customHeight="1" x14ac:dyDescent="0.3">
      <c r="A35" s="399" t="s">
        <v>214</v>
      </c>
      <c r="B35" s="400" t="s">
        <v>215</v>
      </c>
      <c r="C35" s="303">
        <v>6829.6897900000004</v>
      </c>
      <c r="D35" s="303">
        <v>6829.6897900000004</v>
      </c>
      <c r="E35" s="303">
        <v>2410.9059999999999</v>
      </c>
      <c r="F35" s="303">
        <f t="shared" si="11"/>
        <v>-4418.7837900000004</v>
      </c>
      <c r="G35" s="301">
        <f t="shared" si="12"/>
        <v>0.35300373430284304</v>
      </c>
      <c r="H35" s="303">
        <f t="shared" si="13"/>
        <v>-4418.7837900000004</v>
      </c>
      <c r="I35" s="301">
        <f t="shared" si="14"/>
        <v>0.35300373430284304</v>
      </c>
      <c r="J35" s="303">
        <v>106634.9142</v>
      </c>
      <c r="K35" s="303">
        <v>12287.683800000001</v>
      </c>
      <c r="L35" s="303">
        <f t="shared" si="4"/>
        <v>-94347.2304</v>
      </c>
      <c r="M35" s="387">
        <f t="shared" si="10"/>
        <v>0.11523133761756242</v>
      </c>
      <c r="N35" s="303">
        <f t="shared" si="6"/>
        <v>113464.60399</v>
      </c>
      <c r="O35" s="303">
        <f t="shared" si="7"/>
        <v>14698.589800000002</v>
      </c>
      <c r="P35" s="303">
        <f t="shared" si="8"/>
        <v>-98766.014190000002</v>
      </c>
      <c r="Q35" s="301">
        <f t="shared" si="9"/>
        <v>0.12954339312104271</v>
      </c>
      <c r="R35" s="401"/>
      <c r="S35" s="397"/>
    </row>
    <row r="36" spans="1:19" s="18" customFormat="1" ht="17.399999999999999" customHeight="1" x14ac:dyDescent="0.3">
      <c r="A36" s="398" t="s">
        <v>216</v>
      </c>
      <c r="B36" s="396" t="s">
        <v>217</v>
      </c>
      <c r="C36" s="292">
        <f>SUM(C37:C41)</f>
        <v>47728.5026</v>
      </c>
      <c r="D36" s="292">
        <f>SUM(D37:D41)</f>
        <v>37003.5026</v>
      </c>
      <c r="E36" s="292">
        <f>SUM(E37:E41)</f>
        <v>9207.8009800000018</v>
      </c>
      <c r="F36" s="292">
        <f t="shared" si="11"/>
        <v>-27795.70162</v>
      </c>
      <c r="G36" s="291">
        <f t="shared" si="12"/>
        <v>0.24883592992626599</v>
      </c>
      <c r="H36" s="292">
        <f t="shared" si="13"/>
        <v>-38520.70162</v>
      </c>
      <c r="I36" s="291">
        <f t="shared" si="14"/>
        <v>0.19292038254726226</v>
      </c>
      <c r="J36" s="290">
        <f>J37+J39+J40+J41+J38</f>
        <v>4031.2919099999999</v>
      </c>
      <c r="K36" s="290">
        <f>(K37+K39+K40+K41+K38)</f>
        <v>2711.2919099999999</v>
      </c>
      <c r="L36" s="290">
        <f t="shared" si="4"/>
        <v>-1320</v>
      </c>
      <c r="M36" s="383">
        <f t="shared" si="10"/>
        <v>0.67256154367645382</v>
      </c>
      <c r="N36" s="292">
        <f t="shared" si="6"/>
        <v>51759.79451</v>
      </c>
      <c r="O36" s="292">
        <f t="shared" si="7"/>
        <v>11919.092890000002</v>
      </c>
      <c r="P36" s="292">
        <f t="shared" si="8"/>
        <v>-39840.70162</v>
      </c>
      <c r="Q36" s="291">
        <f t="shared" si="9"/>
        <v>0.23027705196351256</v>
      </c>
      <c r="R36" s="401"/>
      <c r="S36" s="397"/>
    </row>
    <row r="37" spans="1:19" s="82" customFormat="1" ht="36" customHeight="1" x14ac:dyDescent="0.3">
      <c r="A37" s="399" t="s">
        <v>218</v>
      </c>
      <c r="B37" s="400" t="s">
        <v>313</v>
      </c>
      <c r="C37" s="303">
        <v>600</v>
      </c>
      <c r="D37" s="303">
        <v>400</v>
      </c>
      <c r="E37" s="303">
        <v>101.19490999999999</v>
      </c>
      <c r="F37" s="303">
        <f t="shared" si="11"/>
        <v>-298.80509000000001</v>
      </c>
      <c r="G37" s="301">
        <f t="shared" si="12"/>
        <v>0.25298727499999996</v>
      </c>
      <c r="H37" s="303">
        <f t="shared" si="13"/>
        <v>-498.80509000000001</v>
      </c>
      <c r="I37" s="301">
        <f t="shared" si="14"/>
        <v>0.16865818333333332</v>
      </c>
      <c r="J37" s="303"/>
      <c r="K37" s="303"/>
      <c r="L37" s="303">
        <f t="shared" si="4"/>
        <v>0</v>
      </c>
      <c r="M37" s="387" t="str">
        <f t="shared" si="10"/>
        <v/>
      </c>
      <c r="N37" s="303">
        <f t="shared" si="6"/>
        <v>600</v>
      </c>
      <c r="O37" s="303">
        <f t="shared" si="7"/>
        <v>101.19490999999999</v>
      </c>
      <c r="P37" s="303">
        <f t="shared" si="8"/>
        <v>-498.80509000000001</v>
      </c>
      <c r="Q37" s="301">
        <f t="shared" si="9"/>
        <v>0.16865818333333332</v>
      </c>
      <c r="R37" s="401"/>
      <c r="S37" s="388"/>
    </row>
    <row r="38" spans="1:19" s="82" customFormat="1" ht="18" customHeight="1" x14ac:dyDescent="0.3">
      <c r="A38" s="399" t="s">
        <v>220</v>
      </c>
      <c r="B38" s="400" t="s">
        <v>221</v>
      </c>
      <c r="C38" s="303">
        <v>18700</v>
      </c>
      <c r="D38" s="303">
        <v>13304.4</v>
      </c>
      <c r="E38" s="303">
        <v>8986.4335700000011</v>
      </c>
      <c r="F38" s="303">
        <f t="shared" si="11"/>
        <v>-4317.9664299999986</v>
      </c>
      <c r="G38" s="301">
        <f t="shared" si="12"/>
        <v>0.67544824043173701</v>
      </c>
      <c r="H38" s="303">
        <f t="shared" si="13"/>
        <v>-9713.5664299999989</v>
      </c>
      <c r="I38" s="301">
        <f t="shared" si="14"/>
        <v>0.48055794491978615</v>
      </c>
      <c r="J38" s="303">
        <v>2074.3931899999998</v>
      </c>
      <c r="K38" s="303">
        <v>2074.3931899999998</v>
      </c>
      <c r="L38" s="303">
        <f t="shared" si="4"/>
        <v>0</v>
      </c>
      <c r="M38" s="387">
        <f t="shared" si="10"/>
        <v>1</v>
      </c>
      <c r="N38" s="303">
        <f t="shared" ref="N38:N56" si="15">C38+J38</f>
        <v>20774.393189999999</v>
      </c>
      <c r="O38" s="303">
        <f t="shared" ref="O38:O56" si="16">E38+K38</f>
        <v>11060.82676</v>
      </c>
      <c r="P38" s="303">
        <f t="shared" ref="P38:P69" si="17">O38-N38</f>
        <v>-9713.5664299999989</v>
      </c>
      <c r="Q38" s="301">
        <f t="shared" ref="Q38:Q58" si="18">IFERROR(O38/N38,"")</f>
        <v>0.53242598514618755</v>
      </c>
      <c r="R38" s="401"/>
      <c r="S38" s="388"/>
    </row>
    <row r="39" spans="1:19" s="82" customFormat="1" ht="18" customHeight="1" x14ac:dyDescent="0.3">
      <c r="A39" s="399" t="s">
        <v>222</v>
      </c>
      <c r="B39" s="400" t="s">
        <v>223</v>
      </c>
      <c r="C39" s="303">
        <v>0</v>
      </c>
      <c r="D39" s="303">
        <v>0</v>
      </c>
      <c r="E39" s="303">
        <v>0</v>
      </c>
      <c r="F39" s="303">
        <f t="shared" si="11"/>
        <v>0</v>
      </c>
      <c r="G39" s="301" t="str">
        <f t="shared" si="12"/>
        <v/>
      </c>
      <c r="H39" s="303">
        <f t="shared" si="13"/>
        <v>0</v>
      </c>
      <c r="I39" s="301" t="str">
        <f t="shared" si="14"/>
        <v/>
      </c>
      <c r="J39" s="303">
        <v>1320</v>
      </c>
      <c r="K39" s="303">
        <v>0</v>
      </c>
      <c r="L39" s="303">
        <f t="shared" si="4"/>
        <v>-1320</v>
      </c>
      <c r="M39" s="387">
        <f t="shared" si="10"/>
        <v>0</v>
      </c>
      <c r="N39" s="303">
        <f t="shared" si="15"/>
        <v>1320</v>
      </c>
      <c r="O39" s="303">
        <f t="shared" si="16"/>
        <v>0</v>
      </c>
      <c r="P39" s="303">
        <f t="shared" si="17"/>
        <v>-1320</v>
      </c>
      <c r="Q39" s="301">
        <f t="shared" si="18"/>
        <v>0</v>
      </c>
      <c r="R39" s="401"/>
      <c r="S39" s="388"/>
    </row>
    <row r="40" spans="1:19" s="82" customFormat="1" ht="27.75" customHeight="1" x14ac:dyDescent="0.3">
      <c r="A40" s="399" t="s">
        <v>224</v>
      </c>
      <c r="B40" s="400" t="s">
        <v>225</v>
      </c>
      <c r="C40" s="303">
        <v>1360</v>
      </c>
      <c r="D40" s="303">
        <v>1191.7</v>
      </c>
      <c r="E40" s="303">
        <v>120.1725</v>
      </c>
      <c r="F40" s="303">
        <f t="shared" si="11"/>
        <v>-1071.5275000000001</v>
      </c>
      <c r="G40" s="301">
        <f t="shared" si="12"/>
        <v>0.10084123521020391</v>
      </c>
      <c r="H40" s="303">
        <f t="shared" si="13"/>
        <v>-1239.8275000000001</v>
      </c>
      <c r="I40" s="301">
        <f t="shared" si="14"/>
        <v>8.8362132352941172E-2</v>
      </c>
      <c r="J40" s="303">
        <v>636.89872000000003</v>
      </c>
      <c r="K40" s="303">
        <v>636.89872000000003</v>
      </c>
      <c r="L40" s="303">
        <f t="shared" si="4"/>
        <v>0</v>
      </c>
      <c r="M40" s="387">
        <f t="shared" si="10"/>
        <v>1</v>
      </c>
      <c r="N40" s="303">
        <f t="shared" si="15"/>
        <v>1996.8987200000001</v>
      </c>
      <c r="O40" s="303">
        <f t="shared" si="16"/>
        <v>757.07122000000004</v>
      </c>
      <c r="P40" s="303">
        <f t="shared" si="17"/>
        <v>-1239.8275000000001</v>
      </c>
      <c r="Q40" s="301">
        <f t="shared" si="18"/>
        <v>0.37912349405482115</v>
      </c>
      <c r="R40" s="401"/>
      <c r="S40" s="388"/>
    </row>
    <row r="41" spans="1:19" s="82" customFormat="1" ht="26.25" customHeight="1" x14ac:dyDescent="0.3">
      <c r="A41" s="399" t="s">
        <v>228</v>
      </c>
      <c r="B41" s="400" t="s">
        <v>229</v>
      </c>
      <c r="C41" s="303">
        <v>27068.5026</v>
      </c>
      <c r="D41" s="303">
        <v>22107.402600000001</v>
      </c>
      <c r="E41" s="303">
        <v>0</v>
      </c>
      <c r="F41" s="303">
        <f t="shared" si="11"/>
        <v>-22107.402600000001</v>
      </c>
      <c r="G41" s="301">
        <f t="shared" si="12"/>
        <v>0</v>
      </c>
      <c r="H41" s="303">
        <f t="shared" si="13"/>
        <v>-27068.5026</v>
      </c>
      <c r="I41" s="301">
        <f t="shared" si="14"/>
        <v>0</v>
      </c>
      <c r="J41" s="303">
        <v>0</v>
      </c>
      <c r="K41" s="303">
        <v>0</v>
      </c>
      <c r="L41" s="303">
        <f t="shared" si="4"/>
        <v>0</v>
      </c>
      <c r="M41" s="387" t="str">
        <f t="shared" si="10"/>
        <v/>
      </c>
      <c r="N41" s="303">
        <f t="shared" si="15"/>
        <v>27068.5026</v>
      </c>
      <c r="O41" s="303">
        <f t="shared" si="16"/>
        <v>0</v>
      </c>
      <c r="P41" s="303">
        <f t="shared" si="17"/>
        <v>-27068.5026</v>
      </c>
      <c r="Q41" s="301">
        <f t="shared" si="18"/>
        <v>0</v>
      </c>
      <c r="R41" s="401"/>
      <c r="S41" s="388"/>
    </row>
    <row r="42" spans="1:19" s="49" customFormat="1" ht="42.75" customHeight="1" x14ac:dyDescent="0.3">
      <c r="A42" s="328" t="s">
        <v>230</v>
      </c>
      <c r="B42" s="329" t="s">
        <v>314</v>
      </c>
      <c r="C42" s="402">
        <f>C6+C9+C10+C11+C27+C28+C29+C30+C36</f>
        <v>1610042.18939</v>
      </c>
      <c r="D42" s="402">
        <f>D6+D9+D10+D11+D27+D28+D29+D30+D36</f>
        <v>1175660.2113900001</v>
      </c>
      <c r="E42" s="402">
        <f>E6+E9+E10+E11+E27+E28+E29+E30+E36</f>
        <v>973136.99602000008</v>
      </c>
      <c r="F42" s="402">
        <f t="shared" si="11"/>
        <v>-202523.21536999999</v>
      </c>
      <c r="G42" s="403">
        <f t="shared" si="12"/>
        <v>0.82773660841123997</v>
      </c>
      <c r="H42" s="402">
        <f t="shared" si="13"/>
        <v>-636905.19336999988</v>
      </c>
      <c r="I42" s="403">
        <f t="shared" si="14"/>
        <v>0.6044170782808459</v>
      </c>
      <c r="J42" s="402">
        <f>J6+J9+J10+J11+J27+J28+J29+J30+J36</f>
        <v>903109.48702999996</v>
      </c>
      <c r="K42" s="402">
        <f>K6+K9+K10+K11+K27+K28+K29+K30+K36</f>
        <v>177147.34067999999</v>
      </c>
      <c r="L42" s="402">
        <f t="shared" si="4"/>
        <v>-725962.14634999994</v>
      </c>
      <c r="M42" s="403">
        <f t="shared" si="10"/>
        <v>0.19615267387188395</v>
      </c>
      <c r="N42" s="402">
        <f t="shared" si="15"/>
        <v>2513151.6764199999</v>
      </c>
      <c r="O42" s="402">
        <f t="shared" si="16"/>
        <v>1150284.3367000001</v>
      </c>
      <c r="P42" s="402">
        <f t="shared" si="17"/>
        <v>-1362867.3397199998</v>
      </c>
      <c r="Q42" s="403">
        <f t="shared" si="18"/>
        <v>0.45770589475068502</v>
      </c>
      <c r="R42" s="404"/>
      <c r="S42" s="405"/>
    </row>
    <row r="43" spans="1:19" s="88" customFormat="1" ht="42.75" customHeight="1" x14ac:dyDescent="0.35">
      <c r="A43" s="384" t="s">
        <v>234</v>
      </c>
      <c r="B43" s="406" t="s">
        <v>235</v>
      </c>
      <c r="C43" s="303">
        <v>155129.196</v>
      </c>
      <c r="D43" s="303">
        <v>135329.196</v>
      </c>
      <c r="E43" s="303">
        <v>120096.196</v>
      </c>
      <c r="F43" s="303">
        <f t="shared" si="11"/>
        <v>-15233</v>
      </c>
      <c r="G43" s="301">
        <f t="shared" si="12"/>
        <v>0.88743744550141268</v>
      </c>
      <c r="H43" s="303">
        <f t="shared" si="13"/>
        <v>-35033</v>
      </c>
      <c r="I43" s="301">
        <f t="shared" si="14"/>
        <v>0.77416888049880694</v>
      </c>
      <c r="J43" s="303">
        <v>4881.3249999999998</v>
      </c>
      <c r="K43" s="303">
        <v>381.32499999999999</v>
      </c>
      <c r="L43" s="303">
        <f t="shared" si="4"/>
        <v>-4500</v>
      </c>
      <c r="M43" s="387">
        <f t="shared" si="10"/>
        <v>7.8119158220360252E-2</v>
      </c>
      <c r="N43" s="303">
        <f t="shared" si="15"/>
        <v>160010.52100000001</v>
      </c>
      <c r="O43" s="303">
        <f t="shared" si="16"/>
        <v>120477.52099999999</v>
      </c>
      <c r="P43" s="303">
        <f t="shared" si="17"/>
        <v>-39533.000000000015</v>
      </c>
      <c r="Q43" s="387">
        <f t="shared" si="18"/>
        <v>0.75293499606816472</v>
      </c>
      <c r="R43" s="407"/>
      <c r="S43" s="408"/>
    </row>
    <row r="44" spans="1:19" s="48" customFormat="1" ht="18.75" customHeight="1" x14ac:dyDescent="0.35">
      <c r="A44" s="328" t="s">
        <v>236</v>
      </c>
      <c r="B44" s="329" t="s">
        <v>315</v>
      </c>
      <c r="C44" s="402">
        <f>C42+C43</f>
        <v>1765171.38539</v>
      </c>
      <c r="D44" s="402">
        <f>D42+D43</f>
        <v>1310989.4073900001</v>
      </c>
      <c r="E44" s="402">
        <f>E42+E43</f>
        <v>1093233.19202</v>
      </c>
      <c r="F44" s="402">
        <f t="shared" si="11"/>
        <v>-217756.21537000011</v>
      </c>
      <c r="G44" s="403">
        <f t="shared" si="12"/>
        <v>0.83389933271579753</v>
      </c>
      <c r="H44" s="402">
        <f t="shared" si="13"/>
        <v>-671938.19336999999</v>
      </c>
      <c r="I44" s="403">
        <f t="shared" si="14"/>
        <v>0.61933543737933361</v>
      </c>
      <c r="J44" s="402">
        <f>J42+J43</f>
        <v>907990.81202999991</v>
      </c>
      <c r="K44" s="402">
        <f>K42+K43</f>
        <v>177528.66568000001</v>
      </c>
      <c r="L44" s="402">
        <f t="shared" si="4"/>
        <v>-730462.14634999994</v>
      </c>
      <c r="M44" s="403">
        <f t="shared" si="10"/>
        <v>0.19551813006025712</v>
      </c>
      <c r="N44" s="402">
        <f t="shared" si="15"/>
        <v>2673162.1974200001</v>
      </c>
      <c r="O44" s="402">
        <f t="shared" si="16"/>
        <v>1270761.8577000001</v>
      </c>
      <c r="P44" s="402">
        <f t="shared" si="17"/>
        <v>-1402400.33972</v>
      </c>
      <c r="Q44" s="403">
        <f t="shared" si="18"/>
        <v>0.47537776006501764</v>
      </c>
    </row>
    <row r="45" spans="1:19" s="81" customFormat="1" ht="33" customHeight="1" x14ac:dyDescent="0.3">
      <c r="A45" s="384" t="s">
        <v>316</v>
      </c>
      <c r="B45" s="406" t="s">
        <v>317</v>
      </c>
      <c r="C45" s="303">
        <v>173350.6</v>
      </c>
      <c r="D45" s="303">
        <v>173350.6</v>
      </c>
      <c r="E45" s="303">
        <v>173350.6</v>
      </c>
      <c r="F45" s="303">
        <f t="shared" si="11"/>
        <v>0</v>
      </c>
      <c r="G45" s="301">
        <f t="shared" si="12"/>
        <v>1</v>
      </c>
      <c r="H45" s="303">
        <f t="shared" si="13"/>
        <v>0</v>
      </c>
      <c r="I45" s="301">
        <f t="shared" si="14"/>
        <v>1</v>
      </c>
      <c r="J45" s="303">
        <v>0</v>
      </c>
      <c r="K45" s="303">
        <v>0</v>
      </c>
      <c r="L45" s="303">
        <f t="shared" si="4"/>
        <v>0</v>
      </c>
      <c r="M45" s="387" t="str">
        <f t="shared" si="10"/>
        <v/>
      </c>
      <c r="N45" s="303">
        <f t="shared" si="15"/>
        <v>173350.6</v>
      </c>
      <c r="O45" s="303">
        <f t="shared" si="16"/>
        <v>173350.6</v>
      </c>
      <c r="P45" s="303">
        <f t="shared" si="17"/>
        <v>0</v>
      </c>
      <c r="Q45" s="387">
        <f t="shared" si="18"/>
        <v>1</v>
      </c>
    </row>
    <row r="46" spans="1:19" s="81" customFormat="1" ht="52.5" customHeight="1" x14ac:dyDescent="0.3">
      <c r="A46" s="384" t="s">
        <v>318</v>
      </c>
      <c r="B46" s="406" t="s">
        <v>319</v>
      </c>
      <c r="C46" s="303">
        <v>127148.97500000001</v>
      </c>
      <c r="D46" s="303">
        <v>114030.887</v>
      </c>
      <c r="E46" s="303">
        <v>108445.34243999999</v>
      </c>
      <c r="F46" s="303">
        <f t="shared" si="11"/>
        <v>-5585.5445600000094</v>
      </c>
      <c r="G46" s="301">
        <f t="shared" si="12"/>
        <v>0.95101726640081286</v>
      </c>
      <c r="H46" s="303">
        <f t="shared" si="13"/>
        <v>-18703.632560000013</v>
      </c>
      <c r="I46" s="301">
        <f t="shared" si="14"/>
        <v>0.85289985577941141</v>
      </c>
      <c r="J46" s="303">
        <v>0</v>
      </c>
      <c r="K46" s="303">
        <v>0</v>
      </c>
      <c r="L46" s="303">
        <f t="shared" si="4"/>
        <v>0</v>
      </c>
      <c r="M46" s="387" t="str">
        <f t="shared" si="10"/>
        <v/>
      </c>
      <c r="N46" s="303">
        <f t="shared" si="15"/>
        <v>127148.97500000001</v>
      </c>
      <c r="O46" s="303">
        <f t="shared" si="16"/>
        <v>108445.34243999999</v>
      </c>
      <c r="P46" s="303">
        <f t="shared" si="17"/>
        <v>-18703.632560000013</v>
      </c>
      <c r="Q46" s="387">
        <f t="shared" si="18"/>
        <v>0.85289985577941141</v>
      </c>
    </row>
    <row r="47" spans="1:19" s="39" customFormat="1" ht="59.25" customHeight="1" x14ac:dyDescent="0.3">
      <c r="A47" s="384" t="s">
        <v>320</v>
      </c>
      <c r="B47" s="298" t="s">
        <v>321</v>
      </c>
      <c r="C47" s="303">
        <v>360332.09600000002</v>
      </c>
      <c r="D47" s="303">
        <v>92261.59599999999</v>
      </c>
      <c r="E47" s="303">
        <v>75547.09599999999</v>
      </c>
      <c r="F47" s="303">
        <f t="shared" si="11"/>
        <v>-16714.5</v>
      </c>
      <c r="G47" s="301">
        <f t="shared" si="12"/>
        <v>0.81883578081610464</v>
      </c>
      <c r="H47" s="303">
        <f t="shared" si="13"/>
        <v>-284785</v>
      </c>
      <c r="I47" s="301">
        <f t="shared" si="14"/>
        <v>0.20965963576000732</v>
      </c>
      <c r="J47" s="303">
        <v>21205</v>
      </c>
      <c r="K47" s="303">
        <v>21205</v>
      </c>
      <c r="L47" s="303">
        <f t="shared" si="4"/>
        <v>0</v>
      </c>
      <c r="M47" s="387">
        <f t="shared" si="10"/>
        <v>1</v>
      </c>
      <c r="N47" s="303">
        <f t="shared" si="15"/>
        <v>381537.09600000002</v>
      </c>
      <c r="O47" s="303">
        <f t="shared" si="16"/>
        <v>96752.09599999999</v>
      </c>
      <c r="P47" s="303">
        <f t="shared" si="17"/>
        <v>-284785</v>
      </c>
      <c r="Q47" s="387">
        <f t="shared" si="18"/>
        <v>0.25358503016964828</v>
      </c>
    </row>
    <row r="48" spans="1:19" s="39" customFormat="1" ht="56.25" hidden="1" customHeight="1" x14ac:dyDescent="0.3">
      <c r="A48" s="384" t="s">
        <v>322</v>
      </c>
      <c r="B48" s="406" t="s">
        <v>323</v>
      </c>
      <c r="C48" s="303">
        <v>0</v>
      </c>
      <c r="D48" s="303"/>
      <c r="E48" s="303"/>
      <c r="F48" s="303">
        <f t="shared" si="11"/>
        <v>0</v>
      </c>
      <c r="G48" s="301" t="str">
        <f t="shared" si="12"/>
        <v/>
      </c>
      <c r="H48" s="303">
        <f t="shared" si="13"/>
        <v>0</v>
      </c>
      <c r="I48" s="301" t="str">
        <f t="shared" si="14"/>
        <v/>
      </c>
      <c r="J48" s="303">
        <v>0</v>
      </c>
      <c r="K48" s="303">
        <v>0</v>
      </c>
      <c r="L48" s="303">
        <f t="shared" si="4"/>
        <v>0</v>
      </c>
      <c r="M48" s="387" t="str">
        <f t="shared" si="10"/>
        <v/>
      </c>
      <c r="N48" s="303">
        <f t="shared" si="15"/>
        <v>0</v>
      </c>
      <c r="O48" s="303">
        <f t="shared" si="16"/>
        <v>0</v>
      </c>
      <c r="P48" s="303">
        <f t="shared" si="17"/>
        <v>0</v>
      </c>
      <c r="Q48" s="387" t="str">
        <f t="shared" si="18"/>
        <v/>
      </c>
    </row>
    <row r="49" spans="1:19" s="39" customFormat="1" ht="62.4" customHeight="1" x14ac:dyDescent="0.3">
      <c r="A49" s="384" t="s">
        <v>324</v>
      </c>
      <c r="B49" s="406" t="s">
        <v>325</v>
      </c>
      <c r="C49" s="303">
        <v>27257.866999999998</v>
      </c>
      <c r="D49" s="303">
        <v>16354.722</v>
      </c>
      <c r="E49" s="303">
        <v>9081.0030000000006</v>
      </c>
      <c r="F49" s="303">
        <f t="shared" si="11"/>
        <v>-7273.7189999999991</v>
      </c>
      <c r="G49" s="301">
        <f t="shared" si="12"/>
        <v>0.55525266647760818</v>
      </c>
      <c r="H49" s="303">
        <f t="shared" si="13"/>
        <v>-18176.863999999998</v>
      </c>
      <c r="I49" s="301">
        <f t="shared" si="14"/>
        <v>0.33315163655321972</v>
      </c>
      <c r="J49" s="303">
        <v>0</v>
      </c>
      <c r="K49" s="303">
        <v>0</v>
      </c>
      <c r="L49" s="303">
        <f t="shared" si="4"/>
        <v>0</v>
      </c>
      <c r="M49" s="387" t="str">
        <f t="shared" si="10"/>
        <v/>
      </c>
      <c r="N49" s="303">
        <f t="shared" si="15"/>
        <v>27257.866999999998</v>
      </c>
      <c r="O49" s="303">
        <f t="shared" si="16"/>
        <v>9081.0030000000006</v>
      </c>
      <c r="P49" s="303">
        <f t="shared" si="17"/>
        <v>-18176.863999999998</v>
      </c>
      <c r="Q49" s="387">
        <f t="shared" si="18"/>
        <v>0.33315163655321972</v>
      </c>
    </row>
    <row r="50" spans="1:19" s="39" customFormat="1" ht="46.8" hidden="1" customHeight="1" x14ac:dyDescent="0.3">
      <c r="A50" s="384" t="s">
        <v>326</v>
      </c>
      <c r="B50" s="406" t="s">
        <v>327</v>
      </c>
      <c r="C50" s="303">
        <v>0</v>
      </c>
      <c r="D50" s="303"/>
      <c r="E50" s="303"/>
      <c r="F50" s="303">
        <f t="shared" si="11"/>
        <v>0</v>
      </c>
      <c r="G50" s="301" t="str">
        <f t="shared" si="12"/>
        <v/>
      </c>
      <c r="H50" s="303">
        <f t="shared" si="13"/>
        <v>0</v>
      </c>
      <c r="I50" s="301" t="str">
        <f t="shared" si="14"/>
        <v/>
      </c>
      <c r="J50" s="303">
        <v>0</v>
      </c>
      <c r="K50" s="303">
        <v>0</v>
      </c>
      <c r="L50" s="303">
        <f t="shared" si="4"/>
        <v>0</v>
      </c>
      <c r="M50" s="387" t="str">
        <f t="shared" si="10"/>
        <v/>
      </c>
      <c r="N50" s="303">
        <f t="shared" si="15"/>
        <v>0</v>
      </c>
      <c r="O50" s="303">
        <f t="shared" si="16"/>
        <v>0</v>
      </c>
      <c r="P50" s="303">
        <f t="shared" si="17"/>
        <v>0</v>
      </c>
      <c r="Q50" s="387" t="str">
        <f t="shared" si="18"/>
        <v/>
      </c>
    </row>
    <row r="51" spans="1:19" s="39" customFormat="1" ht="46.8" customHeight="1" x14ac:dyDescent="0.3">
      <c r="A51" s="384" t="s">
        <v>328</v>
      </c>
      <c r="B51" s="298" t="s">
        <v>329</v>
      </c>
      <c r="C51" s="303">
        <v>745</v>
      </c>
      <c r="D51" s="303">
        <v>665</v>
      </c>
      <c r="E51" s="303">
        <v>625</v>
      </c>
      <c r="F51" s="303">
        <f t="shared" si="11"/>
        <v>-40</v>
      </c>
      <c r="G51" s="301">
        <f t="shared" si="12"/>
        <v>0.93984962406015038</v>
      </c>
      <c r="H51" s="303">
        <f t="shared" si="13"/>
        <v>-120</v>
      </c>
      <c r="I51" s="301">
        <f t="shared" si="14"/>
        <v>0.83892617449664431</v>
      </c>
      <c r="J51" s="303">
        <v>30</v>
      </c>
      <c r="K51" s="303"/>
      <c r="L51" s="303">
        <f t="shared" si="4"/>
        <v>-30</v>
      </c>
      <c r="M51" s="387">
        <f t="shared" si="10"/>
        <v>0</v>
      </c>
      <c r="N51" s="303">
        <f t="shared" si="15"/>
        <v>775</v>
      </c>
      <c r="O51" s="303">
        <f t="shared" si="16"/>
        <v>625</v>
      </c>
      <c r="P51" s="303">
        <f t="shared" si="17"/>
        <v>-150</v>
      </c>
      <c r="Q51" s="387">
        <f t="shared" si="18"/>
        <v>0.80645161290322576</v>
      </c>
    </row>
    <row r="52" spans="1:19" s="47" customFormat="1" ht="17.399999999999999" customHeight="1" x14ac:dyDescent="0.3">
      <c r="A52" s="328" t="s">
        <v>330</v>
      </c>
      <c r="B52" s="329" t="s">
        <v>331</v>
      </c>
      <c r="C52" s="402">
        <f>C44+SUM(C45:C51)</f>
        <v>2454005.9233900001</v>
      </c>
      <c r="D52" s="402">
        <f>D44+SUM(D45:D51)</f>
        <v>1707652.21239</v>
      </c>
      <c r="E52" s="402">
        <f>E44+SUM(E45:E51)</f>
        <v>1460282.23346</v>
      </c>
      <c r="F52" s="402">
        <f t="shared" si="11"/>
        <v>-247369.97892999998</v>
      </c>
      <c r="G52" s="403">
        <f t="shared" si="12"/>
        <v>0.85514030483772496</v>
      </c>
      <c r="H52" s="402">
        <f t="shared" si="13"/>
        <v>-993723.68993000011</v>
      </c>
      <c r="I52" s="403">
        <f t="shared" si="14"/>
        <v>0.59506059848573822</v>
      </c>
      <c r="J52" s="402">
        <f>J44+SUM(J45:J51)</f>
        <v>929225.81202999991</v>
      </c>
      <c r="K52" s="402">
        <f>K44+SUM(K45:K51)</f>
        <v>198733.66568000001</v>
      </c>
      <c r="L52" s="402">
        <f>L44+SUM(L45:L51)</f>
        <v>-730492.14634999994</v>
      </c>
      <c r="M52" s="403">
        <f t="shared" si="10"/>
        <v>0.21387015202025395</v>
      </c>
      <c r="N52" s="402">
        <f t="shared" si="15"/>
        <v>3383231.7354199998</v>
      </c>
      <c r="O52" s="402">
        <f t="shared" si="16"/>
        <v>1659015.8991400001</v>
      </c>
      <c r="P52" s="402">
        <f t="shared" si="17"/>
        <v>-1724215.8362799997</v>
      </c>
      <c r="Q52" s="403">
        <f t="shared" si="18"/>
        <v>0.49036425195806083</v>
      </c>
      <c r="R52" s="409"/>
      <c r="S52" s="409"/>
    </row>
    <row r="53" spans="1:19" ht="18" customHeight="1" x14ac:dyDescent="0.35">
      <c r="A53" s="410"/>
      <c r="B53" s="411" t="s">
        <v>261</v>
      </c>
      <c r="C53" s="412">
        <f>C54+C55</f>
        <v>0</v>
      </c>
      <c r="D53" s="412">
        <f>D54+D55</f>
        <v>0</v>
      </c>
      <c r="E53" s="412">
        <f>E54+E55</f>
        <v>-26.824999999999999</v>
      </c>
      <c r="F53" s="413">
        <f t="shared" si="11"/>
        <v>-26.824999999999999</v>
      </c>
      <c r="G53" s="291" t="str">
        <f t="shared" si="12"/>
        <v/>
      </c>
      <c r="H53" s="413">
        <f t="shared" si="13"/>
        <v>-26.824999999999999</v>
      </c>
      <c r="I53" s="383" t="str">
        <f t="shared" si="14"/>
        <v/>
      </c>
      <c r="J53" s="412">
        <f>J54+J55</f>
        <v>0</v>
      </c>
      <c r="K53" s="412">
        <f>K54+K55</f>
        <v>-324.5</v>
      </c>
      <c r="L53" s="413">
        <f t="shared" ref="L53:L58" si="19">K53-J53</f>
        <v>-324.5</v>
      </c>
      <c r="M53" s="393" t="str">
        <f t="shared" si="10"/>
        <v/>
      </c>
      <c r="N53" s="413">
        <f t="shared" si="15"/>
        <v>0</v>
      </c>
      <c r="O53" s="413">
        <f t="shared" si="16"/>
        <v>-351.32499999999999</v>
      </c>
      <c r="P53" s="413">
        <f t="shared" si="17"/>
        <v>-351.32499999999999</v>
      </c>
      <c r="Q53" s="383" t="str">
        <f t="shared" si="18"/>
        <v/>
      </c>
      <c r="R53" s="264"/>
      <c r="S53" s="264"/>
    </row>
    <row r="54" spans="1:19" ht="18" customHeight="1" x14ac:dyDescent="0.35">
      <c r="A54" s="414">
        <v>4110</v>
      </c>
      <c r="B54" s="406" t="s">
        <v>332</v>
      </c>
      <c r="C54" s="415">
        <v>0</v>
      </c>
      <c r="D54" s="415">
        <v>0</v>
      </c>
      <c r="E54" s="415">
        <v>0</v>
      </c>
      <c r="F54" s="416">
        <f t="shared" si="11"/>
        <v>0</v>
      </c>
      <c r="G54" s="391" t="str">
        <f t="shared" si="12"/>
        <v/>
      </c>
      <c r="H54" s="416">
        <f t="shared" si="13"/>
        <v>0</v>
      </c>
      <c r="I54" s="393" t="str">
        <f t="shared" si="14"/>
        <v/>
      </c>
      <c r="J54" s="415">
        <v>2000</v>
      </c>
      <c r="K54" s="415">
        <v>1400</v>
      </c>
      <c r="L54" s="417">
        <f t="shared" si="19"/>
        <v>-600</v>
      </c>
      <c r="M54" s="393">
        <f t="shared" si="10"/>
        <v>0.7</v>
      </c>
      <c r="N54" s="416">
        <f t="shared" si="15"/>
        <v>2000</v>
      </c>
      <c r="O54" s="416">
        <f t="shared" si="16"/>
        <v>1400</v>
      </c>
      <c r="P54" s="416">
        <f t="shared" si="17"/>
        <v>-600</v>
      </c>
      <c r="Q54" s="393">
        <f t="shared" si="18"/>
        <v>0.7</v>
      </c>
      <c r="R54" s="264"/>
      <c r="S54" s="264"/>
    </row>
    <row r="55" spans="1:19" ht="21" customHeight="1" x14ac:dyDescent="0.35">
      <c r="A55" s="414">
        <v>4120</v>
      </c>
      <c r="B55" s="406" t="s">
        <v>264</v>
      </c>
      <c r="C55" s="415">
        <v>0</v>
      </c>
      <c r="D55" s="415">
        <v>0</v>
      </c>
      <c r="E55" s="415">
        <v>-26.824999999999999</v>
      </c>
      <c r="F55" s="416">
        <f t="shared" si="11"/>
        <v>-26.824999999999999</v>
      </c>
      <c r="G55" s="391" t="str">
        <f t="shared" si="12"/>
        <v/>
      </c>
      <c r="H55" s="416">
        <f t="shared" si="13"/>
        <v>-26.824999999999999</v>
      </c>
      <c r="I55" s="393" t="str">
        <f t="shared" si="14"/>
        <v/>
      </c>
      <c r="J55" s="415">
        <v>-2000</v>
      </c>
      <c r="K55" s="415">
        <v>-1724.5</v>
      </c>
      <c r="L55" s="416">
        <f t="shared" si="19"/>
        <v>275.5</v>
      </c>
      <c r="M55" s="393">
        <f t="shared" si="10"/>
        <v>0.86224999999999996</v>
      </c>
      <c r="N55" s="416">
        <f t="shared" si="15"/>
        <v>-2000</v>
      </c>
      <c r="O55" s="416">
        <f t="shared" si="16"/>
        <v>-1751.325</v>
      </c>
      <c r="P55" s="416">
        <f t="shared" si="17"/>
        <v>248.67499999999995</v>
      </c>
      <c r="Q55" s="393">
        <f t="shared" si="18"/>
        <v>0.87566250000000001</v>
      </c>
      <c r="R55" s="264"/>
      <c r="S55" s="264"/>
    </row>
    <row r="56" spans="1:19" ht="62.4" hidden="1" customHeight="1" x14ac:dyDescent="0.35">
      <c r="A56" s="418">
        <v>8880</v>
      </c>
      <c r="B56" s="419" t="s">
        <v>333</v>
      </c>
      <c r="C56" s="415">
        <v>0</v>
      </c>
      <c r="D56" s="415">
        <v>0</v>
      </c>
      <c r="E56" s="415">
        <v>0</v>
      </c>
      <c r="F56" s="416">
        <f t="shared" si="11"/>
        <v>0</v>
      </c>
      <c r="G56" s="316"/>
      <c r="H56" s="416">
        <f t="shared" si="13"/>
        <v>0</v>
      </c>
      <c r="I56" s="403" t="str">
        <f t="shared" si="14"/>
        <v/>
      </c>
      <c r="J56" s="415">
        <v>0</v>
      </c>
      <c r="K56" s="415">
        <v>0</v>
      </c>
      <c r="L56" s="416">
        <f t="shared" si="19"/>
        <v>0</v>
      </c>
      <c r="M56" s="403" t="str">
        <f t="shared" si="10"/>
        <v/>
      </c>
      <c r="N56" s="416">
        <f t="shared" si="15"/>
        <v>0</v>
      </c>
      <c r="O56" s="416">
        <f t="shared" si="16"/>
        <v>0</v>
      </c>
      <c r="P56" s="416">
        <f t="shared" si="17"/>
        <v>0</v>
      </c>
      <c r="Q56" s="403" t="str">
        <f t="shared" si="18"/>
        <v/>
      </c>
      <c r="R56" s="264"/>
      <c r="S56" s="264"/>
    </row>
    <row r="57" spans="1:19" ht="18" hidden="1" customHeight="1" x14ac:dyDescent="0.35">
      <c r="A57" s="418">
        <v>8860</v>
      </c>
      <c r="B57" s="419" t="s">
        <v>334</v>
      </c>
      <c r="C57" s="415">
        <v>0</v>
      </c>
      <c r="D57" s="415">
        <v>0</v>
      </c>
      <c r="E57" s="415">
        <v>0</v>
      </c>
      <c r="F57" s="416"/>
      <c r="G57" s="316"/>
      <c r="H57" s="416"/>
      <c r="I57" s="403" t="str">
        <f t="shared" si="14"/>
        <v/>
      </c>
      <c r="J57" s="415">
        <v>0</v>
      </c>
      <c r="K57" s="415">
        <v>0</v>
      </c>
      <c r="L57" s="416">
        <f t="shared" si="19"/>
        <v>0</v>
      </c>
      <c r="M57" s="403" t="str">
        <f t="shared" si="10"/>
        <v/>
      </c>
      <c r="N57" s="416"/>
      <c r="O57" s="416"/>
      <c r="P57" s="416"/>
      <c r="Q57" s="403" t="str">
        <f t="shared" si="18"/>
        <v/>
      </c>
      <c r="R57" s="264"/>
      <c r="S57" s="264"/>
    </row>
    <row r="58" spans="1:19" s="47" customFormat="1" ht="17.399999999999999" customHeight="1" x14ac:dyDescent="0.3">
      <c r="A58" s="328"/>
      <c r="B58" s="329" t="s">
        <v>269</v>
      </c>
      <c r="C58" s="402">
        <f>C52+C53</f>
        <v>2454005.9233900001</v>
      </c>
      <c r="D58" s="402">
        <f>D52+D53</f>
        <v>1707652.21239</v>
      </c>
      <c r="E58" s="402">
        <f>E52+E53</f>
        <v>1460255.4084600001</v>
      </c>
      <c r="F58" s="402">
        <f>E58-D58</f>
        <v>-247396.80392999994</v>
      </c>
      <c r="G58" s="403">
        <f>IFERROR(E58/D58,"")</f>
        <v>0.85512459613556335</v>
      </c>
      <c r="H58" s="402">
        <f>E58-C58</f>
        <v>-993750.51493000006</v>
      </c>
      <c r="I58" s="403">
        <f t="shared" si="14"/>
        <v>0.595049667379279</v>
      </c>
      <c r="J58" s="402">
        <f>J52+J53</f>
        <v>929225.81202999991</v>
      </c>
      <c r="K58" s="402">
        <f>K52+K53</f>
        <v>198409.16568000001</v>
      </c>
      <c r="L58" s="402">
        <f t="shared" si="19"/>
        <v>-730816.64634999994</v>
      </c>
      <c r="M58" s="403">
        <f t="shared" si="10"/>
        <v>0.21352093658112287</v>
      </c>
      <c r="N58" s="402">
        <f>C58+J58</f>
        <v>3383231.7354199998</v>
      </c>
      <c r="O58" s="402">
        <f>E58+K58</f>
        <v>1658664.5741400002</v>
      </c>
      <c r="P58" s="402">
        <f>O58-N58</f>
        <v>-1724567.1612799997</v>
      </c>
      <c r="Q58" s="403">
        <f t="shared" si="18"/>
        <v>0.49026040893828721</v>
      </c>
    </row>
    <row r="59" spans="1:19" x14ac:dyDescent="0.3">
      <c r="A59" s="420"/>
      <c r="B59" s="421"/>
      <c r="C59" s="422"/>
      <c r="D59" s="422"/>
      <c r="E59" s="422"/>
      <c r="F59" s="423"/>
      <c r="G59" s="423"/>
      <c r="H59" s="424"/>
      <c r="I59" s="425"/>
      <c r="J59" s="426"/>
      <c r="K59" s="427"/>
      <c r="M59" s="428"/>
    </row>
    <row r="60" spans="1:19" ht="17.399999999999999" x14ac:dyDescent="0.3">
      <c r="A60" s="429"/>
      <c r="B60" s="31"/>
      <c r="C60" s="430"/>
      <c r="D60" s="430"/>
      <c r="E60" s="430"/>
      <c r="F60" s="424"/>
      <c r="G60" s="424"/>
      <c r="H60" s="424"/>
      <c r="I60" s="425"/>
      <c r="J60" s="427"/>
      <c r="K60" s="426" t="s">
        <v>144</v>
      </c>
      <c r="M60" s="428"/>
    </row>
    <row r="61" spans="1:19" ht="17.399999999999999" x14ac:dyDescent="0.3">
      <c r="A61" s="431"/>
      <c r="B61" s="432"/>
      <c r="C61" s="433"/>
      <c r="D61" s="433"/>
      <c r="E61" s="433"/>
      <c r="F61" s="429"/>
      <c r="G61" s="429"/>
      <c r="H61" s="365"/>
      <c r="I61" s="264"/>
      <c r="J61" s="357"/>
      <c r="K61" s="360"/>
      <c r="M61" s="428"/>
    </row>
    <row r="62" spans="1:19" ht="17.399999999999999" x14ac:dyDescent="0.3">
      <c r="A62" s="431"/>
      <c r="B62" s="432"/>
      <c r="C62" s="434"/>
      <c r="D62" s="349"/>
      <c r="E62" s="435"/>
      <c r="F62" s="365"/>
      <c r="G62" s="365"/>
      <c r="H62" s="365"/>
      <c r="I62" s="264"/>
      <c r="J62" s="361"/>
      <c r="K62" s="361"/>
      <c r="M62" s="428"/>
    </row>
    <row r="63" spans="1:19" ht="17.399999999999999" customHeight="1" x14ac:dyDescent="0.4">
      <c r="A63" s="431"/>
      <c r="B63" s="436"/>
      <c r="C63" s="437"/>
      <c r="D63" s="438">
        <v>1460282.233</v>
      </c>
      <c r="E63" s="439">
        <f>E52-D63</f>
        <v>4.6000001020729542E-4</v>
      </c>
      <c r="F63" s="365"/>
      <c r="G63" s="365"/>
      <c r="H63" s="365"/>
      <c r="I63" s="264"/>
      <c r="J63" s="440"/>
      <c r="K63" s="361"/>
      <c r="M63" s="428"/>
    </row>
    <row r="64" spans="1:19" ht="17.399999999999999" x14ac:dyDescent="0.3">
      <c r="A64" s="431"/>
      <c r="B64" s="432"/>
      <c r="C64" s="434"/>
      <c r="D64" s="349"/>
      <c r="E64" s="435"/>
      <c r="F64" s="365"/>
      <c r="G64" s="365"/>
      <c r="H64" s="365"/>
      <c r="I64" s="264"/>
      <c r="J64" s="361"/>
      <c r="K64" s="361"/>
      <c r="M64" s="428"/>
    </row>
    <row r="65" spans="1:13" ht="17.399999999999999" x14ac:dyDescent="0.3">
      <c r="A65" s="431"/>
      <c r="B65" s="432"/>
      <c r="C65" s="434"/>
      <c r="D65" s="349"/>
      <c r="E65" s="435"/>
      <c r="F65" s="365"/>
      <c r="G65" s="365"/>
      <c r="H65" s="365"/>
      <c r="I65" s="263"/>
      <c r="J65" s="358"/>
      <c r="K65" s="361"/>
      <c r="L65" s="441"/>
      <c r="M65" s="442"/>
    </row>
    <row r="66" spans="1:13" ht="17.399999999999999" x14ac:dyDescent="0.3">
      <c r="A66" s="431"/>
      <c r="B66" s="432"/>
      <c r="C66" s="434"/>
      <c r="D66" s="349"/>
      <c r="E66" s="443"/>
      <c r="F66" s="365"/>
      <c r="G66" s="365"/>
      <c r="H66" s="365"/>
      <c r="I66" s="264"/>
      <c r="J66" s="358"/>
      <c r="K66" s="361"/>
      <c r="M66" s="428"/>
    </row>
    <row r="67" spans="1:13" ht="20.399999999999999" x14ac:dyDescent="0.35">
      <c r="A67" s="431"/>
      <c r="B67" s="432"/>
      <c r="C67" s="434"/>
      <c r="D67" s="349"/>
      <c r="E67" s="435"/>
      <c r="F67" s="365"/>
      <c r="G67" s="365"/>
      <c r="H67" s="365"/>
      <c r="M67" s="428"/>
    </row>
    <row r="68" spans="1:13" ht="20.399999999999999" x14ac:dyDescent="0.35">
      <c r="A68" s="431"/>
      <c r="B68" s="432"/>
      <c r="C68" s="434"/>
      <c r="D68" s="349"/>
      <c r="E68" s="435"/>
      <c r="F68" s="365"/>
      <c r="G68" s="365"/>
      <c r="H68" s="365"/>
      <c r="M68" s="428"/>
    </row>
    <row r="69" spans="1:13" ht="20.399999999999999" x14ac:dyDescent="0.35">
      <c r="A69" s="431"/>
      <c r="B69" s="432"/>
      <c r="C69" s="434"/>
      <c r="D69" s="349"/>
      <c r="E69" s="435"/>
      <c r="F69" s="365"/>
      <c r="G69" s="365"/>
      <c r="H69" s="365"/>
      <c r="M69" s="428"/>
    </row>
    <row r="70" spans="1:13" x14ac:dyDescent="0.4">
      <c r="M70" s="428"/>
    </row>
    <row r="71" spans="1:13" x14ac:dyDescent="0.4">
      <c r="M71" s="428"/>
    </row>
    <row r="72" spans="1:13" x14ac:dyDescent="0.4">
      <c r="M72" s="428"/>
    </row>
    <row r="73" spans="1:13" x14ac:dyDescent="0.4">
      <c r="M73" s="428"/>
    </row>
    <row r="74" spans="1:13" x14ac:dyDescent="0.4">
      <c r="M74" s="428"/>
    </row>
    <row r="75" spans="1:13" x14ac:dyDescent="0.4">
      <c r="M75" s="428"/>
    </row>
    <row r="76" spans="1:13" x14ac:dyDescent="0.4">
      <c r="M76" s="428"/>
    </row>
    <row r="77" spans="1:13" x14ac:dyDescent="0.4">
      <c r="M77" s="428"/>
    </row>
    <row r="78" spans="1:13" x14ac:dyDescent="0.4">
      <c r="M78" s="428"/>
    </row>
    <row r="79" spans="1:13" x14ac:dyDescent="0.4">
      <c r="M79" s="428"/>
    </row>
    <row r="80" spans="1:13" x14ac:dyDescent="0.4">
      <c r="M80" s="428"/>
    </row>
    <row r="81" spans="13:13" x14ac:dyDescent="0.4">
      <c r="M81" s="428"/>
    </row>
    <row r="82" spans="13:13" x14ac:dyDescent="0.4">
      <c r="M82" s="428"/>
    </row>
    <row r="83" spans="13:13" x14ac:dyDescent="0.4">
      <c r="M83" s="428"/>
    </row>
    <row r="84" spans="13:13" x14ac:dyDescent="0.4">
      <c r="M84" s="428"/>
    </row>
    <row r="85" spans="13:13" x14ac:dyDescent="0.4">
      <c r="M85" s="428"/>
    </row>
    <row r="86" spans="13:13" x14ac:dyDescent="0.4">
      <c r="M86" s="428"/>
    </row>
    <row r="87" spans="13:13" x14ac:dyDescent="0.4">
      <c r="M87" s="428"/>
    </row>
    <row r="88" spans="13:13" x14ac:dyDescent="0.4">
      <c r="M88" s="428"/>
    </row>
    <row r="89" spans="13:13" x14ac:dyDescent="0.4">
      <c r="M89" s="428"/>
    </row>
    <row r="90" spans="13:13" x14ac:dyDescent="0.4">
      <c r="M90" s="428"/>
    </row>
    <row r="91" spans="13:13" x14ac:dyDescent="0.4">
      <c r="M91" s="428"/>
    </row>
    <row r="92" spans="13:13" x14ac:dyDescent="0.4">
      <c r="M92" s="428"/>
    </row>
    <row r="93" spans="13:13" x14ac:dyDescent="0.4">
      <c r="M93" s="428"/>
    </row>
    <row r="94" spans="13:13" x14ac:dyDescent="0.4">
      <c r="M94" s="428"/>
    </row>
    <row r="95" spans="13:13" x14ac:dyDescent="0.4">
      <c r="M95" s="428"/>
    </row>
    <row r="96" spans="13:13" x14ac:dyDescent="0.4">
      <c r="M96" s="428"/>
    </row>
    <row r="97" spans="13:13" x14ac:dyDescent="0.4">
      <c r="M97" s="428"/>
    </row>
    <row r="98" spans="13:13" x14ac:dyDescent="0.4">
      <c r="M98" s="428"/>
    </row>
    <row r="99" spans="13:13" x14ac:dyDescent="0.4">
      <c r="M99" s="428"/>
    </row>
    <row r="100" spans="13:13" x14ac:dyDescent="0.4">
      <c r="M100" s="428"/>
    </row>
    <row r="101" spans="13:13" x14ac:dyDescent="0.4">
      <c r="M101" s="428"/>
    </row>
    <row r="102" spans="13:13" x14ac:dyDescent="0.4">
      <c r="M102" s="428"/>
    </row>
    <row r="103" spans="13:13" x14ac:dyDescent="0.4">
      <c r="M103" s="428"/>
    </row>
    <row r="104" spans="13:13" x14ac:dyDescent="0.4">
      <c r="M104" s="428"/>
    </row>
    <row r="105" spans="13:13" x14ac:dyDescent="0.4">
      <c r="M105" s="428"/>
    </row>
    <row r="106" spans="13:13" x14ac:dyDescent="0.4">
      <c r="M106" s="428"/>
    </row>
    <row r="107" spans="13:13" x14ac:dyDescent="0.4">
      <c r="M107" s="428"/>
    </row>
    <row r="108" spans="13:13" x14ac:dyDescent="0.4">
      <c r="M108" s="428"/>
    </row>
    <row r="109" spans="13:13" x14ac:dyDescent="0.4">
      <c r="M109" s="428"/>
    </row>
    <row r="110" spans="13:13" x14ac:dyDescent="0.4">
      <c r="M110" s="428"/>
    </row>
    <row r="111" spans="13:13" x14ac:dyDescent="0.4">
      <c r="M111" s="428"/>
    </row>
    <row r="112" spans="13:13" x14ac:dyDescent="0.4">
      <c r="M112" s="428"/>
    </row>
    <row r="113" spans="13:13" x14ac:dyDescent="0.4">
      <c r="M113" s="428"/>
    </row>
    <row r="114" spans="13:13" x14ac:dyDescent="0.4">
      <c r="M114" s="428"/>
    </row>
    <row r="115" spans="13:13" x14ac:dyDescent="0.4">
      <c r="M115" s="428"/>
    </row>
    <row r="116" spans="13:13" x14ac:dyDescent="0.4">
      <c r="M116" s="428"/>
    </row>
    <row r="117" spans="13:13" x14ac:dyDescent="0.4">
      <c r="M117" s="428"/>
    </row>
    <row r="118" spans="13:13" x14ac:dyDescent="0.4">
      <c r="M118" s="428"/>
    </row>
    <row r="119" spans="13:13" x14ac:dyDescent="0.4">
      <c r="M119" s="428"/>
    </row>
    <row r="120" spans="13:13" x14ac:dyDescent="0.4">
      <c r="M120" s="428"/>
    </row>
    <row r="121" spans="13:13" x14ac:dyDescent="0.4">
      <c r="M121" s="428"/>
    </row>
    <row r="122" spans="13:13" x14ac:dyDescent="0.4">
      <c r="M122" s="428"/>
    </row>
    <row r="123" spans="13:13" x14ac:dyDescent="0.4">
      <c r="M123" s="428"/>
    </row>
    <row r="124" spans="13:13" x14ac:dyDescent="0.4">
      <c r="M124" s="428"/>
    </row>
    <row r="125" spans="13:13" x14ac:dyDescent="0.4">
      <c r="M125" s="428"/>
    </row>
    <row r="126" spans="13:13" x14ac:dyDescent="0.4">
      <c r="M126" s="428"/>
    </row>
    <row r="127" spans="13:13" x14ac:dyDescent="0.4">
      <c r="M127" s="428"/>
    </row>
    <row r="128" spans="13:13" x14ac:dyDescent="0.4">
      <c r="M128" s="428"/>
    </row>
    <row r="129" spans="13:13" x14ac:dyDescent="0.4">
      <c r="M129" s="428"/>
    </row>
    <row r="130" spans="13:13" x14ac:dyDescent="0.4">
      <c r="M130" s="428"/>
    </row>
    <row r="131" spans="13:13" x14ac:dyDescent="0.4">
      <c r="M131" s="428"/>
    </row>
    <row r="132" spans="13:13" x14ac:dyDescent="0.4">
      <c r="M132" s="428"/>
    </row>
    <row r="133" spans="13:13" x14ac:dyDescent="0.4">
      <c r="M133" s="428"/>
    </row>
    <row r="134" spans="13:13" x14ac:dyDescent="0.4">
      <c r="M134" s="428"/>
    </row>
    <row r="135" spans="13:13" x14ac:dyDescent="0.4">
      <c r="M135" s="428"/>
    </row>
    <row r="136" spans="13:13" x14ac:dyDescent="0.4">
      <c r="M136" s="428"/>
    </row>
    <row r="137" spans="13:13" x14ac:dyDescent="0.4">
      <c r="M137" s="428"/>
    </row>
    <row r="138" spans="13:13" x14ac:dyDescent="0.4">
      <c r="M138" s="428"/>
    </row>
    <row r="139" spans="13:13" x14ac:dyDescent="0.4">
      <c r="M139" s="428"/>
    </row>
    <row r="140" spans="13:13" x14ac:dyDescent="0.4">
      <c r="M140" s="428"/>
    </row>
    <row r="141" spans="13:13" x14ac:dyDescent="0.4">
      <c r="M141" s="428"/>
    </row>
    <row r="142" spans="13:13" x14ac:dyDescent="0.4">
      <c r="M142" s="428"/>
    </row>
    <row r="143" spans="13:13" x14ac:dyDescent="0.4">
      <c r="M143" s="428"/>
    </row>
    <row r="144" spans="13:13" x14ac:dyDescent="0.4">
      <c r="M144" s="428"/>
    </row>
    <row r="145" spans="13:13" x14ac:dyDescent="0.4">
      <c r="M145" s="428"/>
    </row>
    <row r="146" spans="13:13" x14ac:dyDescent="0.4">
      <c r="M146" s="428"/>
    </row>
    <row r="147" spans="13:13" x14ac:dyDescent="0.4">
      <c r="M147" s="428"/>
    </row>
    <row r="148" spans="13:13" x14ac:dyDescent="0.4">
      <c r="M148" s="428"/>
    </row>
    <row r="149" spans="13:13" x14ac:dyDescent="0.4">
      <c r="M149" s="428"/>
    </row>
    <row r="150" spans="13:13" x14ac:dyDescent="0.4">
      <c r="M150" s="428"/>
    </row>
    <row r="151" spans="13:13" x14ac:dyDescent="0.4">
      <c r="M151" s="428"/>
    </row>
    <row r="152" spans="13:13" x14ac:dyDescent="0.4">
      <c r="M152" s="428"/>
    </row>
    <row r="153" spans="13:13" x14ac:dyDescent="0.4">
      <c r="M153" s="428"/>
    </row>
    <row r="154" spans="13:13" x14ac:dyDescent="0.4">
      <c r="M154" s="428"/>
    </row>
    <row r="155" spans="13:13" x14ac:dyDescent="0.4">
      <c r="M155" s="428"/>
    </row>
    <row r="156" spans="13:13" x14ac:dyDescent="0.4">
      <c r="M156" s="428"/>
    </row>
    <row r="157" spans="13:13" x14ac:dyDescent="0.4">
      <c r="M157" s="428"/>
    </row>
    <row r="158" spans="13:13" x14ac:dyDescent="0.4">
      <c r="M158" s="428"/>
    </row>
    <row r="159" spans="13:13" x14ac:dyDescent="0.4">
      <c r="M159" s="428"/>
    </row>
    <row r="160" spans="13:13" x14ac:dyDescent="0.4">
      <c r="M160" s="428"/>
    </row>
    <row r="161" spans="13:13" x14ac:dyDescent="0.4">
      <c r="M161" s="428"/>
    </row>
    <row r="162" spans="13:13" x14ac:dyDescent="0.4">
      <c r="M162" s="428"/>
    </row>
    <row r="163" spans="13:13" x14ac:dyDescent="0.4">
      <c r="M163" s="428"/>
    </row>
    <row r="164" spans="13:13" x14ac:dyDescent="0.4">
      <c r="M164" s="428"/>
    </row>
    <row r="165" spans="13:13" x14ac:dyDescent="0.4">
      <c r="M165" s="428"/>
    </row>
    <row r="166" spans="13:13" x14ac:dyDescent="0.4">
      <c r="M166" s="428"/>
    </row>
    <row r="167" spans="13:13" x14ac:dyDescent="0.4">
      <c r="M167" s="428"/>
    </row>
    <row r="168" spans="13:13" x14ac:dyDescent="0.4">
      <c r="M168" s="428"/>
    </row>
    <row r="169" spans="13:13" x14ac:dyDescent="0.4">
      <c r="M169" s="428"/>
    </row>
    <row r="170" spans="13:13" x14ac:dyDescent="0.4">
      <c r="M170" s="428"/>
    </row>
    <row r="171" spans="13:13" x14ac:dyDescent="0.4">
      <c r="M171" s="428"/>
    </row>
    <row r="172" spans="13:13" x14ac:dyDescent="0.4">
      <c r="M172" s="428"/>
    </row>
    <row r="173" spans="13:13" x14ac:dyDescent="0.4">
      <c r="M173" s="428"/>
    </row>
    <row r="174" spans="13:13" x14ac:dyDescent="0.4">
      <c r="M174" s="428"/>
    </row>
    <row r="175" spans="13:13" x14ac:dyDescent="0.4">
      <c r="M175" s="428"/>
    </row>
    <row r="176" spans="13:13" x14ac:dyDescent="0.4">
      <c r="M176" s="428"/>
    </row>
    <row r="177" spans="13:13" x14ac:dyDescent="0.4">
      <c r="M177" s="428"/>
    </row>
    <row r="178" spans="13:13" x14ac:dyDescent="0.4">
      <c r="M178" s="428"/>
    </row>
    <row r="179" spans="13:13" x14ac:dyDescent="0.4">
      <c r="M179" s="428"/>
    </row>
    <row r="180" spans="13:13" x14ac:dyDescent="0.4">
      <c r="M180" s="428"/>
    </row>
    <row r="181" spans="13:13" x14ac:dyDescent="0.4">
      <c r="M181" s="428"/>
    </row>
    <row r="182" spans="13:13" x14ac:dyDescent="0.4">
      <c r="M182" s="428"/>
    </row>
    <row r="183" spans="13:13" x14ac:dyDescent="0.4">
      <c r="M183" s="428"/>
    </row>
    <row r="184" spans="13:13" x14ac:dyDescent="0.4">
      <c r="M184" s="428"/>
    </row>
    <row r="185" spans="13:13" x14ac:dyDescent="0.4">
      <c r="M185" s="428"/>
    </row>
    <row r="186" spans="13:13" x14ac:dyDescent="0.4">
      <c r="M186" s="428"/>
    </row>
    <row r="187" spans="13:13" x14ac:dyDescent="0.4">
      <c r="M187" s="428"/>
    </row>
    <row r="188" spans="13:13" x14ac:dyDescent="0.4">
      <c r="M188" s="428"/>
    </row>
    <row r="189" spans="13:13" x14ac:dyDescent="0.4">
      <c r="M189" s="428"/>
    </row>
    <row r="190" spans="13:13" x14ac:dyDescent="0.4">
      <c r="M190" s="428"/>
    </row>
    <row r="191" spans="13:13" x14ac:dyDescent="0.4">
      <c r="M191" s="428"/>
    </row>
    <row r="192" spans="13:13" x14ac:dyDescent="0.4">
      <c r="M192" s="428"/>
    </row>
    <row r="193" spans="13:13" x14ac:dyDescent="0.4">
      <c r="M193" s="428"/>
    </row>
    <row r="194" spans="13:13" x14ac:dyDescent="0.4">
      <c r="M194" s="428"/>
    </row>
    <row r="195" spans="13:13" x14ac:dyDescent="0.4">
      <c r="M195" s="428"/>
    </row>
    <row r="196" spans="13:13" x14ac:dyDescent="0.4">
      <c r="M196" s="428"/>
    </row>
    <row r="197" spans="13:13" x14ac:dyDescent="0.4">
      <c r="M197" s="428"/>
    </row>
    <row r="198" spans="13:13" x14ac:dyDescent="0.4">
      <c r="M198" s="428"/>
    </row>
    <row r="199" spans="13:13" x14ac:dyDescent="0.4">
      <c r="M199" s="428"/>
    </row>
    <row r="200" spans="13:13" x14ac:dyDescent="0.4">
      <c r="M200" s="428"/>
    </row>
    <row r="201" spans="13:13" x14ac:dyDescent="0.4">
      <c r="M201" s="428"/>
    </row>
    <row r="202" spans="13:13" x14ac:dyDescent="0.4">
      <c r="M202" s="428"/>
    </row>
    <row r="203" spans="13:13" x14ac:dyDescent="0.4">
      <c r="M203" s="428"/>
    </row>
    <row r="204" spans="13:13" x14ac:dyDescent="0.4">
      <c r="M204" s="428"/>
    </row>
    <row r="205" spans="13:13" x14ac:dyDescent="0.4">
      <c r="M205" s="428"/>
    </row>
    <row r="206" spans="13:13" x14ac:dyDescent="0.4">
      <c r="M206" s="428"/>
    </row>
    <row r="207" spans="13:13" x14ac:dyDescent="0.4">
      <c r="M207" s="428"/>
    </row>
    <row r="208" spans="13:13" x14ac:dyDescent="0.4">
      <c r="M208" s="428"/>
    </row>
    <row r="209" spans="13:13" x14ac:dyDescent="0.4">
      <c r="M209" s="428"/>
    </row>
    <row r="210" spans="13:13" x14ac:dyDescent="0.4">
      <c r="M210" s="428"/>
    </row>
    <row r="211" spans="13:13" x14ac:dyDescent="0.4">
      <c r="M211" s="428"/>
    </row>
    <row r="212" spans="13:13" x14ac:dyDescent="0.4">
      <c r="M212" s="428"/>
    </row>
    <row r="213" spans="13:13" x14ac:dyDescent="0.4">
      <c r="M213" s="428"/>
    </row>
    <row r="214" spans="13:13" x14ac:dyDescent="0.4">
      <c r="M214" s="428"/>
    </row>
    <row r="215" spans="13:13" x14ac:dyDescent="0.4">
      <c r="M215" s="428"/>
    </row>
    <row r="216" spans="13:13" x14ac:dyDescent="0.4">
      <c r="M216" s="428"/>
    </row>
    <row r="217" spans="13:13" x14ac:dyDescent="0.4">
      <c r="M217" s="428"/>
    </row>
    <row r="218" spans="13:13" x14ac:dyDescent="0.4">
      <c r="M218" s="428"/>
    </row>
    <row r="219" spans="13:13" x14ac:dyDescent="0.4">
      <c r="M219" s="428"/>
    </row>
    <row r="220" spans="13:13" x14ac:dyDescent="0.4">
      <c r="M220" s="428"/>
    </row>
    <row r="221" spans="13:13" x14ac:dyDescent="0.4">
      <c r="M221" s="428"/>
    </row>
    <row r="222" spans="13:13" x14ac:dyDescent="0.4">
      <c r="M222" s="428"/>
    </row>
    <row r="223" spans="13:13" x14ac:dyDescent="0.4">
      <c r="M223" s="428"/>
    </row>
    <row r="224" spans="13:13" x14ac:dyDescent="0.4">
      <c r="M224" s="428"/>
    </row>
    <row r="225" spans="13:13" x14ac:dyDescent="0.4">
      <c r="M225" s="428"/>
    </row>
    <row r="226" spans="13:13" x14ac:dyDescent="0.4">
      <c r="M226" s="428"/>
    </row>
    <row r="227" spans="13:13" x14ac:dyDescent="0.4">
      <c r="M227" s="428"/>
    </row>
    <row r="228" spans="13:13" x14ac:dyDescent="0.4">
      <c r="M228" s="428"/>
    </row>
    <row r="229" spans="13:13" x14ac:dyDescent="0.4">
      <c r="M229" s="428"/>
    </row>
    <row r="230" spans="13:13" x14ac:dyDescent="0.4">
      <c r="M230" s="428"/>
    </row>
    <row r="231" spans="13:13" x14ac:dyDescent="0.4">
      <c r="M231" s="428"/>
    </row>
    <row r="232" spans="13:13" x14ac:dyDescent="0.4">
      <c r="M232" s="428"/>
    </row>
    <row r="233" spans="13:13" x14ac:dyDescent="0.4">
      <c r="M233" s="428"/>
    </row>
    <row r="234" spans="13:13" x14ac:dyDescent="0.4">
      <c r="M234" s="428"/>
    </row>
    <row r="235" spans="13:13" x14ac:dyDescent="0.4">
      <c r="M235" s="428"/>
    </row>
    <row r="236" spans="13:13" x14ac:dyDescent="0.4">
      <c r="M236" s="428"/>
    </row>
    <row r="237" spans="13:13" x14ac:dyDescent="0.4">
      <c r="M237" s="428"/>
    </row>
    <row r="238" spans="13:13" x14ac:dyDescent="0.4">
      <c r="M238" s="428"/>
    </row>
    <row r="239" spans="13:13" x14ac:dyDescent="0.4">
      <c r="M239" s="428"/>
    </row>
    <row r="240" spans="13:13" x14ac:dyDescent="0.4">
      <c r="M240" s="428"/>
    </row>
    <row r="241" spans="13:13" x14ac:dyDescent="0.4">
      <c r="M241" s="428"/>
    </row>
    <row r="242" spans="13:13" x14ac:dyDescent="0.4">
      <c r="M242" s="428"/>
    </row>
    <row r="243" spans="13:13" x14ac:dyDescent="0.4">
      <c r="M243" s="428"/>
    </row>
    <row r="244" spans="13:13" x14ac:dyDescent="0.4">
      <c r="M244" s="428"/>
    </row>
    <row r="245" spans="13:13" x14ac:dyDescent="0.4">
      <c r="M245" s="428"/>
    </row>
    <row r="246" spans="13:13" x14ac:dyDescent="0.4">
      <c r="M246" s="428"/>
    </row>
    <row r="247" spans="13:13" x14ac:dyDescent="0.4">
      <c r="M247" s="428"/>
    </row>
    <row r="248" spans="13:13" x14ac:dyDescent="0.4">
      <c r="M248" s="428"/>
    </row>
    <row r="249" spans="13:13" x14ac:dyDescent="0.4">
      <c r="M249" s="428"/>
    </row>
    <row r="250" spans="13:13" x14ac:dyDescent="0.4">
      <c r="M250" s="428"/>
    </row>
    <row r="251" spans="13:13" x14ac:dyDescent="0.4">
      <c r="M251" s="428"/>
    </row>
    <row r="252" spans="13:13" x14ac:dyDescent="0.4">
      <c r="M252" s="428"/>
    </row>
    <row r="253" spans="13:13" x14ac:dyDescent="0.4">
      <c r="M253" s="428"/>
    </row>
    <row r="254" spans="13:13" x14ac:dyDescent="0.4">
      <c r="M254" s="428"/>
    </row>
    <row r="255" spans="13:13" x14ac:dyDescent="0.4">
      <c r="M255" s="428"/>
    </row>
    <row r="256" spans="13:13" x14ac:dyDescent="0.4">
      <c r="M256" s="428"/>
    </row>
    <row r="257" spans="13:13" x14ac:dyDescent="0.4">
      <c r="M257" s="428"/>
    </row>
    <row r="258" spans="13:13" x14ac:dyDescent="0.4">
      <c r="M258" s="428"/>
    </row>
    <row r="259" spans="13:13" x14ac:dyDescent="0.4">
      <c r="M259" s="428"/>
    </row>
    <row r="260" spans="13:13" x14ac:dyDescent="0.4">
      <c r="M260" s="428"/>
    </row>
    <row r="261" spans="13:13" x14ac:dyDescent="0.4">
      <c r="M261" s="428"/>
    </row>
    <row r="262" spans="13:13" x14ac:dyDescent="0.4">
      <c r="M262" s="428"/>
    </row>
    <row r="263" spans="13:13" x14ac:dyDescent="0.4">
      <c r="M263" s="428"/>
    </row>
    <row r="264" spans="13:13" x14ac:dyDescent="0.4">
      <c r="M264" s="428"/>
    </row>
    <row r="265" spans="13:13" x14ac:dyDescent="0.4">
      <c r="M265" s="428"/>
    </row>
    <row r="266" spans="13:13" x14ac:dyDescent="0.4">
      <c r="M266" s="428"/>
    </row>
    <row r="267" spans="13:13" x14ac:dyDescent="0.4">
      <c r="M267" s="428"/>
    </row>
    <row r="268" spans="13:13" x14ac:dyDescent="0.4">
      <c r="M268" s="428"/>
    </row>
    <row r="269" spans="13:13" x14ac:dyDescent="0.4">
      <c r="M269" s="428"/>
    </row>
    <row r="270" spans="13:13" x14ac:dyDescent="0.4">
      <c r="M270" s="428"/>
    </row>
    <row r="271" spans="13:13" x14ac:dyDescent="0.4">
      <c r="M271" s="428"/>
    </row>
    <row r="272" spans="13:13" x14ac:dyDescent="0.4">
      <c r="M272" s="428"/>
    </row>
    <row r="273" spans="13:13" x14ac:dyDescent="0.4">
      <c r="M273" s="428"/>
    </row>
    <row r="274" spans="13:13" x14ac:dyDescent="0.4">
      <c r="M274" s="428"/>
    </row>
    <row r="275" spans="13:13" x14ac:dyDescent="0.4">
      <c r="M275" s="428"/>
    </row>
    <row r="276" spans="13:13" x14ac:dyDescent="0.4">
      <c r="M276" s="428"/>
    </row>
    <row r="277" spans="13:13" x14ac:dyDescent="0.4">
      <c r="M277" s="428"/>
    </row>
    <row r="278" spans="13:13" x14ac:dyDescent="0.4">
      <c r="M278" s="428"/>
    </row>
    <row r="279" spans="13:13" x14ac:dyDescent="0.4">
      <c r="M279" s="428"/>
    </row>
    <row r="280" spans="13:13" x14ac:dyDescent="0.4">
      <c r="M280" s="428"/>
    </row>
    <row r="281" spans="13:13" x14ac:dyDescent="0.4">
      <c r="M281" s="428"/>
    </row>
    <row r="282" spans="13:13" x14ac:dyDescent="0.4">
      <c r="M282" s="428"/>
    </row>
    <row r="283" spans="13:13" x14ac:dyDescent="0.4">
      <c r="M283" s="428"/>
    </row>
    <row r="284" spans="13:13" x14ac:dyDescent="0.4">
      <c r="M284" s="428"/>
    </row>
    <row r="285" spans="13:13" x14ac:dyDescent="0.4">
      <c r="M285" s="428"/>
    </row>
    <row r="286" spans="13:13" x14ac:dyDescent="0.4">
      <c r="M286" s="428"/>
    </row>
  </sheetData>
  <mergeCells count="7">
    <mergeCell ref="N3:Q3"/>
    <mergeCell ref="P2:Q2"/>
    <mergeCell ref="A1:D1"/>
    <mergeCell ref="C3:I3"/>
    <mergeCell ref="A3:A4"/>
    <mergeCell ref="J3:M3"/>
    <mergeCell ref="B3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Доходи</vt:lpstr>
      <vt:lpstr>Видатки</vt:lpstr>
      <vt:lpstr>Доходи_2</vt:lpstr>
      <vt:lpstr>Видатки_2</vt:lpstr>
      <vt:lpstr>Видатки!Заголовки_для_друку</vt:lpstr>
      <vt:lpstr>Доходи!Заголовки_для_друку</vt:lpstr>
      <vt:lpstr>Видатки!Область_друку</vt:lpstr>
      <vt:lpstr>Доходи!Область_друку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Illia</dc:creator>
  <cp:lastModifiedBy>Вікторія Півторан</cp:lastModifiedBy>
  <cp:lastPrinted>2026-09-11T09:29:12Z</cp:lastPrinted>
  <dcterms:created xsi:type="dcterms:W3CDTF">2001-07-11T13:17:26Z</dcterms:created>
  <dcterms:modified xsi:type="dcterms:W3CDTF">2026-09-21T11:38:48Z</dcterms:modified>
</cp:coreProperties>
</file>