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Доходи" sheetId="5" r:id="rId1"/>
    <sheet name="Видатки" sheetId="6" r:id="rId2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1" hidden="1">Видатки!$B$6:$B$89</definedName>
    <definedName name="_xlnm._FilterDatabase" localSheetId="0" hidden="1">Доходи!#REF!</definedName>
    <definedName name="В68">#REF!</definedName>
    <definedName name="вс">#REF!</definedName>
    <definedName name="_xlnm.Print_Titles" localSheetId="1">Видатки!$3:$5</definedName>
    <definedName name="_xlnm.Print_Titles" localSheetId="0">Доходи!$7:$9</definedName>
    <definedName name="_xlnm.Print_Area" localSheetId="1">Видатки!$A$1:$R$91</definedName>
    <definedName name="_xlnm.Print_Area" localSheetId="0">Доходи!$A$1:$R$85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<sst xmlns="http://schemas.openxmlformats.org/spreadsheetml/2006/main" count="307" uniqueCount="267">
  <si>
    <t>Дані</t>
  </si>
  <si>
    <t xml:space="preserve">про виконання місцевих бюджетів  </t>
  </si>
  <si>
    <t>Чернівецької області</t>
  </si>
  <si>
    <t>за січень-червень 2026 року</t>
  </si>
  <si>
    <t>(по шифровому звіту)</t>
  </si>
  <si>
    <t xml:space="preserve"> I. Доходи  по області (загальний та спеціальний фонди)</t>
  </si>
  <si>
    <t>(тис. грн)</t>
  </si>
  <si>
    <t>Код бюджетної класифікації</t>
  </si>
  <si>
    <t>Найменування доходів</t>
  </si>
  <si>
    <t>Загальний фонд</t>
  </si>
  <si>
    <t>Спеціальний фонд</t>
  </si>
  <si>
    <t>Разом</t>
  </si>
  <si>
    <t xml:space="preserve">Застверджено  на 2005 рік </t>
  </si>
  <si>
    <t>Затверджено  на 2026 рік із урахуванням змін</t>
  </si>
  <si>
    <t>План на січень-червень 2026 року</t>
  </si>
  <si>
    <t>Надійшло з початку року</t>
  </si>
  <si>
    <t>Відхилення на січень-червень 2026 року (+/-)</t>
  </si>
  <si>
    <t xml:space="preserve">Процент виконання до плану на січень-червень 2026 року </t>
  </si>
  <si>
    <t>Відхилення (+/-) до плану на рік</t>
  </si>
  <si>
    <t>Процент виконання до плану 2025 року</t>
  </si>
  <si>
    <t>Затверджено  на 2026 рік із урахуванням змін (кошторисні призначення)</t>
  </si>
  <si>
    <t>Відхилення від кошторисних призначень (+/-)</t>
  </si>
  <si>
    <t>Процент виконання</t>
  </si>
  <si>
    <t>Затверджено   на 2026 рік з урахуванням змін</t>
  </si>
  <si>
    <t>Відхилення (+;-)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</si>
  <si>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</si>
  <si>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</si>
  <si>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</si>
  <si>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</si>
  <si>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</si>
  <si>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</si>
  <si>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</si>
  <si>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</si>
  <si>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</si>
  <si>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</si>
  <si>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</si>
  <si>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</si>
  <si>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</si>
  <si>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</si>
  <si>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</si>
  <si>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</si>
  <si>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</si>
  <si>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</si>
  <si>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прибуток підприємств</t>
  </si>
  <si>
    <t>12000000</t>
  </si>
  <si>
    <t>Податки на власність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</si>
  <si>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</si>
  <si>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</si>
  <si>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води</t>
  </si>
  <si>
    <t>Рентна плата за користування надрами</t>
  </si>
  <si>
    <t>Рентна плата за користування надрами місцевого значення</t>
  </si>
  <si>
    <t>Плата за використання інших природних ресурсів  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</si>
  <si>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</si>
  <si>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</si>
  <si>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 </t>
  </si>
  <si>
    <t>Акцизний податок з реалізації суб’єктами господарювання роздрібної торгівлі підакцизних товарів</t>
  </si>
  <si>
    <t>Окремі податки і збори, що зараховуються до місцевих бюджетів </t>
  </si>
  <si>
    <t>Місцеві податки і збори</t>
  </si>
  <si>
    <t>Податок на майно</t>
  </si>
  <si>
    <t>Збір за місця для паркування транспортних засобів </t>
  </si>
  <si>
    <t>Туристичний збір </t>
  </si>
  <si>
    <t>Єдиний податок  </t>
  </si>
  <si>
    <t>Інші податки та збори</t>
  </si>
  <si>
    <t>Екологічний податок</t>
  </si>
  <si>
    <t>Збір за забруднення навколишнього природного середовища  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</si>
  <si>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</si>
  <si>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</si>
  <si>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</si>
  <si>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</si>
  <si>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</si>
  <si>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</si>
  <si>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Надходження від орендної плати за користування цілісним майновим комплексом та іншим державним майном  </t>
  </si>
  <si>
    <t>Державне мито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</si>
  <si>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 </t>
  </si>
  <si>
    <t>Інші неподаткові надходження</t>
  </si>
  <si>
    <t>Інші надходження</t>
  </si>
  <si>
    <t>Доходи від операцій  з кредитування та надання гарантій</t>
  </si>
  <si>
    <t>24170000</t>
  </si>
  <si>
    <t>Надходження коштів пайової участі у розвитку інфраструктури населеного пункту</t>
  </si>
  <si>
    <t xml:space="preserve">Власні надходження бюджетних установ </t>
  </si>
  <si>
    <t>Доходи від операцій з капіталом</t>
  </si>
  <si>
    <t>42000000</t>
  </si>
  <si>
    <t>Від Європейського Союзу, урядів іноземних держав, міжнародних організацій, донорських установ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</si>
  <si>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</si>
  <si>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</si>
  <si>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Разом доходів</t>
  </si>
  <si>
    <t>Офіційні трансферти</t>
  </si>
  <si>
    <t>Від органів державного управління</t>
  </si>
  <si>
    <t>Дотації</t>
  </si>
  <si>
    <t>Базова дотація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</si>
  <si>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</si>
  <si>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</si>
  <si>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</si>
  <si>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Субвенції</t>
  </si>
  <si>
    <t>41030600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</si>
  <si>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</si>
  <si>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</si>
  <si>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</si>
  <si>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41031400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</si>
  <si>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</si>
  <si>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41031900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</si>
  <si>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</si>
  <si>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41032300</t>
  </si>
  <si>
    <t>Субвенція з державного бюджету місцевим бюджетам на 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</si>
  <si>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41032800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</si>
  <si>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</t>
  </si>
  <si>
    <t>41033000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</si>
  <si>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</si>
  <si>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41033500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</si>
  <si>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</t>
  </si>
  <si>
    <t>41033600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</si>
  <si>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</si>
  <si>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</si>
  <si>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</si>
  <si>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</si>
  <si>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</si>
  <si>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41035800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</si>
  <si>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</si>
  <si>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</si>
  <si>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</si>
  <si>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41036100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</si>
  <si>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</si>
  <si>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</si>
  <si>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</si>
  <si>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41037500</t>
  </si>
  <si>
    <t>Субвенція з державного бюджету місцевим бюджетам на реалізацію публічних інвестиційних проектів у сфері охорони здоров`я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</si>
  <si>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</si>
  <si>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</si>
  <si>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Всього доходів</t>
  </si>
  <si>
    <t>41010600</t>
  </si>
  <si>
    <t>Кошти, що передаються до районних та мiських  бюджетiв з міських (міст районного значення), селищних, сільських та районних у містах бюджетів</t>
  </si>
  <si>
    <t>41020300</t>
  </si>
  <si>
    <t>Дотації вирівнювання, що передаються з районних та міських (обласного значення) бюджетів</t>
  </si>
  <si>
    <t>41030300</t>
  </si>
  <si>
    <t>Субвенція на утримання об"єктів спільного користування чи ліквідацію негативних наслідків діяльності об"їктів спільного користування</t>
  </si>
  <si>
    <t>41035000</t>
  </si>
  <si>
    <t>Інші субвенції</t>
  </si>
  <si>
    <t>Офіційні трансферти з іншої                                                                                              частини бюджету</t>
  </si>
  <si>
    <t>Кошти, одержані із загального фонду до бюджету розвитку</t>
  </si>
  <si>
    <t>Усього доходів</t>
  </si>
  <si>
    <t>II  Видатки  по області (загальний та спеціальний фонди)</t>
  </si>
  <si>
    <t xml:space="preserve">  </t>
  </si>
  <si>
    <t>Код типової програмної класифікації видатків та кредитування місцевих бюджетів</t>
  </si>
  <si>
    <t>Найменування видатків</t>
  </si>
  <si>
    <t>План на січень-червень 2025 року</t>
  </si>
  <si>
    <t>Виконано з початку року</t>
  </si>
  <si>
    <t>Відхилення до плану на січень-червень 2026 року (+/-)</t>
  </si>
  <si>
    <t>Процент виконання до плану року</t>
  </si>
  <si>
    <t>Затверджено обласною радою  на 2010 рік із урахуванням змін</t>
  </si>
  <si>
    <t>Затверджено  на 2026 рік з урахуванням змін (кошторисні призначення)</t>
  </si>
  <si>
    <t>Відхилення  (+;-)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</si>
  <si>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</si>
  <si>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</si>
  <si>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</si>
  <si>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</si>
  <si>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</si>
  <si>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</si>
  <si>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0180</t>
  </si>
  <si>
    <t>Інша діяльність у сфері державного управління</t>
  </si>
  <si>
    <t>1000</t>
  </si>
  <si>
    <t>Освіта</t>
  </si>
  <si>
    <t>2000</t>
  </si>
  <si>
    <t>Охорона здоров'я</t>
  </si>
  <si>
    <t>3000</t>
  </si>
  <si>
    <t>Соціальний захист та соціальне забезпечення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</si>
  <si>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</si>
  <si>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</si>
  <si>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</si>
  <si>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</si>
  <si>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</si>
  <si>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</si>
  <si>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</si>
  <si>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</si>
  <si>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</si>
  <si>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</si>
  <si>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</si>
  <si>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</si>
  <si>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</si>
  <si>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</si>
  <si>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реалізації окремих програм для осіб з інвалідністю</t>
  </si>
  <si>
    <t>3190</t>
  </si>
  <si>
    <t>Соціальний захист ветеранів війни та праці</t>
  </si>
  <si>
    <t>Забезпечення обробки інформації з нарахування та виплати допомог і компенсацій</t>
  </si>
  <si>
    <t>Організація та проведення громадських робіт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</si>
  <si>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</si>
  <si>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</si>
  <si>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</si>
  <si>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3240</t>
  </si>
  <si>
    <t>Інші заклади та заходи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</si>
  <si>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</si>
  <si>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</si>
  <si>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</si>
  <si>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</si>
  <si>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</si>
  <si>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</si>
  <si>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</si>
  <si>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</si>
  <si>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</si>
  <si>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</si>
  <si>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</si>
  <si>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</si>
  <si>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7200</t>
  </si>
  <si>
    <t>Газове господарство</t>
  </si>
  <si>
    <t>7300</t>
  </si>
  <si>
    <t>Будівництво та регіональний розвиток</t>
  </si>
  <si>
    <t>7400</t>
  </si>
  <si>
    <t>Транспорт та транспортна інфраструктура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</si>
  <si>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</si>
  <si>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</si>
  <si>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</si>
  <si>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</si>
  <si>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</si>
  <si>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</si>
  <si>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</si>
  <si>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</si>
  <si>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</si>
  <si>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</si>
  <si>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</si>
  <si>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</si>
  <si>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</si>
  <si>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</si>
  <si>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</si>
  <si>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</si>
  <si>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8600</t>
  </si>
  <si>
    <t>Обслуговування місцевого боргу</t>
  </si>
  <si>
    <t>8700</t>
  </si>
  <si>
    <t>Резервний фонд</t>
  </si>
  <si>
    <t>900201</t>
  </si>
  <si>
    <t xml:space="preserve">Разом видатків </t>
  </si>
  <si>
    <t>9110</t>
  </si>
  <si>
    <t>Реверсна дотація 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</si>
  <si>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</si>
  <si>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</si>
  <si>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900202</t>
  </si>
  <si>
    <t xml:space="preserve">Всього видатків </t>
  </si>
  <si>
    <t>900300</t>
  </si>
  <si>
    <t>Перевищення доходів над видатками (дефіцит бюджету)</t>
  </si>
  <si>
    <t xml:space="preserve">III. Джерела фінансування дефіциту : </t>
  </si>
  <si>
    <t xml:space="preserve">Зміна залишків коштів місцевих бюджетів та бюджетних установ, що утримуються з  місцевих бюджетів </t>
  </si>
  <si>
    <t xml:space="preserve">Залишки на початок року </t>
  </si>
  <si>
    <t xml:space="preserve">Залишки на кінець звітного періоду </t>
  </si>
  <si>
    <t>Фінансування за рахунок коштів бюджетів різних рівнів та державних фондів</t>
  </si>
  <si>
    <t>Позики, одержані з державних фондів</t>
  </si>
  <si>
    <t xml:space="preserve">         одержано позик</t>
  </si>
  <si>
    <t xml:space="preserve">         погашено  позик</t>
  </si>
  <si>
    <t>Позики, одержані з бюджетів вищих рівнів</t>
  </si>
  <si>
    <t>Позики, одержані з бюджетів нижчих рівнів</t>
  </si>
  <si>
    <t xml:space="preserve">Фінансування за рахунок  позик Національного банку України </t>
  </si>
  <si>
    <t>Позики Національного банку України для фінансування дефіциту бюджету</t>
  </si>
  <si>
    <t xml:space="preserve">          зміна залишків коштів на рахунках бюджетних установ</t>
  </si>
  <si>
    <t xml:space="preserve">          зміна готівкових залишків коштів</t>
  </si>
  <si>
    <t>Фінансування за рахунок комерційних банків</t>
  </si>
  <si>
    <t>Позики комерційних банків для фінансування  дефіциту бюджету</t>
  </si>
  <si>
    <t xml:space="preserve">          одержано позик</t>
  </si>
  <si>
    <t xml:space="preserve">          погашено позик</t>
  </si>
  <si>
    <t>Інше внутрішнє фінансування</t>
  </si>
  <si>
    <t>Коригування</t>
  </si>
  <si>
    <t>Разом коштів, отриманих з усіх джерел фінансування дефіциту бюджету</t>
  </si>
  <si>
    <t>Кредитування</t>
  </si>
  <si>
    <t>Надання інших внутрішніх кредитів</t>
  </si>
  <si>
    <t>4120</t>
  </si>
  <si>
    <t>Повернення внутрішніх кредитів</t>
  </si>
  <si>
    <t xml:space="preserve">Надання пільгового довгострокового кредиту громадянам на будівництво (реконструкцію) та придбання житла </t>
  </si>
  <si>
    <t>Повернення кредитів, наданих для кредитування громадян на будівництво (реконструкцію) та придбання житла</t>
  </si>
  <si>
    <t>Надання державного пільгового кредиту індивідуальним сільським забудовникам</t>
  </si>
  <si>
    <t>Повернення коштів, наданих для кредитування індивідуальних сільських забудовників</t>
  </si>
  <si>
    <t>Всьго видатків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</si>
</sst>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,##0.00\ _г_р_н_._-;\-* #,##0.00\ _г_р_н_._-;_-* &quot;-&quot;??\ _г_р_н_._-;_-@_-"/>
    <numFmt numFmtId="177" formatCode="_-* #,##0.00\ &quot;грн.&quot;_-;\-* #,##0.00\ &quot;грн.&quot;_-;_-* &quot;-&quot;??\ &quot;грн.&quot;_-;_-@_-"/>
    <numFmt numFmtId="178" formatCode="_-* #,##0\ _г_р_н_._-;\-* #,##0\ _г_р_н_._-;_-* &quot;-&quot;\ _г_р_н_._-;_-@_-"/>
    <numFmt numFmtId="179" formatCode="_-* #,##0\ &quot;грн.&quot;_-;\-* #,##0\ &quot;грн.&quot;_-;_-* &quot;-&quot;\ &quot;грн.&quot;_-;_-@_-"/>
    <numFmt numFmtId="180" formatCode="_-* #,##0_р_._-;\-* #,##0_р_._-;_-* &quot;-&quot;_р_._-;_-@_-"/>
    <numFmt numFmtId="181" formatCode="_-* #,##0.00_р_._-;\-* #,##0.00_р_._-;_-* &quot;-&quot;??_р_._-;_-@_-"/>
    <numFmt numFmtId="182" formatCode="0.0"/>
    <numFmt numFmtId="183" formatCode="#,##0.0"/>
    <numFmt numFmtId="184" formatCode="#,##0.000"/>
    <numFmt numFmtId="185" formatCode="0.0%"/>
  </numFmts>
  <fonts count="95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 Cyr"/>
      <family val="1"/>
      <charset val="204"/>
    </font>
    <font>
      <i/>
      <sz val="12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4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i/>
      <sz val="16"/>
      <name val="Times New Roman Cyr"/>
      <family val="1"/>
      <charset val="204"/>
    </font>
    <font>
      <i/>
      <sz val="16"/>
      <name val="Times New Roman"/>
      <family val="1"/>
      <charset val="204"/>
    </font>
    <font>
      <sz val="12"/>
      <color indexed="10"/>
      <name val="Times New Roman Cyr"/>
      <family val="1"/>
      <charset val="204"/>
    </font>
    <font>
      <i/>
      <sz val="14"/>
      <name val="Times New Roman"/>
      <family val="1"/>
      <charset val="204"/>
    </font>
    <font>
      <i/>
      <sz val="12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i/>
      <sz val="10"/>
      <color indexed="10"/>
      <name val="Times New Roman Cyr"/>
      <family val="1"/>
      <charset val="204"/>
    </font>
    <font>
      <i/>
      <sz val="14"/>
      <name val="Times New Roman Cyr"/>
      <charset val="204"/>
    </font>
    <font>
      <sz val="14"/>
      <name val="Times New Roman CYR"/>
      <family val="1"/>
      <charset val="204"/>
    </font>
    <font>
      <i/>
      <sz val="16"/>
      <name val="Times New Roman Cyr"/>
      <charset val="204"/>
    </font>
    <font>
      <sz val="16"/>
      <name val="Times New Roman Cyr"/>
      <charset val="204"/>
    </font>
    <font>
      <b/>
      <sz val="16"/>
      <name val="Times New Roman Cyr"/>
      <charset val="204"/>
    </font>
    <font>
      <b/>
      <i/>
      <sz val="16"/>
      <name val="Times New Roman Cyr"/>
      <family val="1"/>
      <charset val="204"/>
    </font>
    <font>
      <sz val="16"/>
      <name val="Times New Roman"/>
      <family val="1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i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sz val="15"/>
      <color indexed="10"/>
      <name val="Times New Roman"/>
      <family val="1"/>
      <charset val="204"/>
    </font>
    <font>
      <sz val="4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i/>
      <sz val="16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0"/>
      <name val="Times New Roman Cyr"/>
      <family val="1"/>
      <charset val="204"/>
    </font>
    <font>
      <i/>
      <sz val="10"/>
      <color rgb="FFFF0000"/>
      <name val="Times New Roman Cyr"/>
      <family val="1"/>
      <charset val="204"/>
    </font>
    <font>
      <b/>
      <i/>
      <sz val="12"/>
      <name val="Times New Roman"/>
      <family val="1"/>
      <charset val="204"/>
    </font>
    <font>
      <u/>
      <sz val="7.5"/>
      <color indexed="12"/>
      <name val="Arial Cyr"/>
      <charset val="204"/>
    </font>
    <font>
      <u/>
      <sz val="11"/>
      <color rgb="FF800080"/>
      <name val="Calibri"/>
      <charset val="0"/>
      <scheme val="minor"/>
    </font>
    <font>
      <sz val="10"/>
      <name val="Arial"/>
      <family val="2"/>
      <charset val="20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indexed="23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charset val="0"/>
      <scheme val="minor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FFFF"/>
      <name val="Calibri"/>
      <charset val="0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name val="Times New Roman CYR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4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center"/>
    </xf>
    <xf numFmtId="0" fontId="58" fillId="8" borderId="11" applyNumberFormat="0" applyFont="0" applyAlignment="0" applyProtection="0"/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9" borderId="15" applyNumberFormat="0" applyAlignment="0" applyProtection="0">
      <alignment vertical="center"/>
    </xf>
    <xf numFmtId="0" fontId="66" fillId="10" borderId="16" applyNumberFormat="0" applyAlignment="0" applyProtection="0"/>
    <xf numFmtId="0" fontId="67" fillId="10" borderId="17" applyNumberFormat="0" applyAlignment="0" applyProtection="0"/>
    <xf numFmtId="0" fontId="68" fillId="11" borderId="18" applyNumberFormat="0" applyAlignment="0" applyProtection="0">
      <alignment vertical="center"/>
    </xf>
    <xf numFmtId="0" fontId="69" fillId="0" borderId="19" applyNumberFormat="0" applyFill="0" applyAlignment="0" applyProtection="0"/>
    <xf numFmtId="0" fontId="70" fillId="0" borderId="20" applyNumberFormat="0" applyFill="0" applyAlignment="0" applyProtection="0"/>
    <xf numFmtId="0" fontId="71" fillId="12" borderId="0" applyNumberFormat="0" applyBorder="0" applyAlignment="0" applyProtection="0"/>
    <xf numFmtId="0" fontId="7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76" fillId="18" borderId="0" applyNumberFormat="0" applyBorder="0" applyAlignment="0" applyProtection="0"/>
    <xf numFmtId="0" fontId="74" fillId="19" borderId="0" applyNumberFormat="0" applyBorder="0" applyAlignment="0" applyProtection="0"/>
    <xf numFmtId="0" fontId="75" fillId="13" borderId="0" applyNumberFormat="0" applyBorder="0" applyAlignment="0" applyProtection="0"/>
    <xf numFmtId="0" fontId="75" fillId="20" borderId="0" applyNumberFormat="0" applyBorder="0" applyAlignment="0" applyProtection="0"/>
    <xf numFmtId="0" fontId="76" fillId="20" borderId="0" applyNumberFormat="0" applyBorder="0" applyAlignment="0" applyProtection="0"/>
    <xf numFmtId="0" fontId="74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6" fillId="23" borderId="0" applyNumberFormat="0" applyBorder="0" applyAlignment="0" applyProtection="0"/>
    <xf numFmtId="0" fontId="74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6" fillId="26" borderId="0" applyNumberFormat="0" applyBorder="0" applyAlignment="0" applyProtection="0"/>
    <xf numFmtId="0" fontId="74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17" borderId="0" applyNumberFormat="0" applyBorder="0" applyAlignment="0" applyProtection="0"/>
    <xf numFmtId="0" fontId="76" fillId="29" borderId="0" applyNumberFormat="0" applyBorder="0" applyAlignment="0" applyProtection="0"/>
    <xf numFmtId="0" fontId="74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32" borderId="0" applyNumberFormat="0" applyBorder="0" applyAlignment="0" applyProtection="0"/>
    <xf numFmtId="0" fontId="76" fillId="33" borderId="0" applyNumberFormat="0" applyBorder="0" applyAlignment="0" applyProtection="0"/>
    <xf numFmtId="0" fontId="75" fillId="16" borderId="0" applyNumberFormat="0" applyBorder="0" applyAlignment="0" applyProtection="0"/>
    <xf numFmtId="0" fontId="75" fillId="13" borderId="0" applyNumberFormat="0" applyBorder="0" applyAlignment="0" applyProtection="0"/>
    <xf numFmtId="0" fontId="75" fillId="22" borderId="0" applyNumberFormat="0" applyBorder="0" applyAlignment="0" applyProtection="0"/>
    <xf numFmtId="0" fontId="75" fillId="25" borderId="0" applyNumberFormat="0" applyBorder="0" applyAlignment="0" applyProtection="0"/>
    <xf numFmtId="0" fontId="75" fillId="28" borderId="0" applyNumberFormat="0" applyBorder="0" applyAlignment="0" applyProtection="0"/>
    <xf numFmtId="0" fontId="75" fillId="31" borderId="0" applyNumberFormat="0" applyBorder="0" applyAlignment="0" applyProtection="0"/>
    <xf numFmtId="0" fontId="75" fillId="16" borderId="0" applyNumberFormat="0" applyBorder="0" applyAlignment="0" applyProtection="0"/>
    <xf numFmtId="0" fontId="75" fillId="13" borderId="0" applyNumberFormat="0" applyBorder="0" applyAlignment="0" applyProtection="0"/>
    <xf numFmtId="0" fontId="75" fillId="22" borderId="0" applyNumberFormat="0" applyBorder="0" applyAlignment="0" applyProtection="0"/>
    <xf numFmtId="0" fontId="75" fillId="25" borderId="0" applyNumberFormat="0" applyBorder="0" applyAlignment="0" applyProtection="0"/>
    <xf numFmtId="0" fontId="75" fillId="28" borderId="0" applyNumberFormat="0" applyBorder="0" applyAlignment="0" applyProtection="0"/>
    <xf numFmtId="0" fontId="75" fillId="31" borderId="0" applyNumberFormat="0" applyBorder="0" applyAlignment="0" applyProtection="0"/>
    <xf numFmtId="0" fontId="75" fillId="17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5" fillId="25" borderId="0" applyNumberFormat="0" applyBorder="0" applyAlignment="0" applyProtection="0"/>
    <xf numFmtId="0" fontId="75" fillId="17" borderId="0" applyNumberFormat="0" applyBorder="0" applyAlignment="0" applyProtection="0"/>
    <xf numFmtId="0" fontId="75" fillId="32" borderId="0" applyNumberFormat="0" applyBorder="0" applyAlignment="0" applyProtection="0"/>
    <xf numFmtId="0" fontId="75" fillId="17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5" fillId="25" borderId="0" applyNumberFormat="0" applyBorder="0" applyAlignment="0" applyProtection="0"/>
    <xf numFmtId="0" fontId="75" fillId="17" borderId="0" applyNumberFormat="0" applyBorder="0" applyAlignment="0" applyProtection="0"/>
    <xf numFmtId="0" fontId="75" fillId="32" borderId="0" applyNumberFormat="0" applyBorder="0" applyAlignment="0" applyProtection="0"/>
    <xf numFmtId="0" fontId="76" fillId="18" borderId="0" applyNumberFormat="0" applyBorder="0" applyAlignment="0" applyProtection="0"/>
    <xf numFmtId="0" fontId="76" fillId="20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9" borderId="0" applyNumberFormat="0" applyBorder="0" applyAlignment="0" applyProtection="0"/>
    <xf numFmtId="0" fontId="76" fillId="33" borderId="0" applyNumberFormat="0" applyBorder="0" applyAlignment="0" applyProtection="0"/>
    <xf numFmtId="0" fontId="76" fillId="18" borderId="0" applyNumberFormat="0" applyBorder="0" applyAlignment="0" applyProtection="0"/>
    <xf numFmtId="0" fontId="76" fillId="20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9" borderId="0" applyNumberFormat="0" applyBorder="0" applyAlignment="0" applyProtection="0"/>
    <xf numFmtId="0" fontId="76" fillId="33" borderId="0" applyNumberFormat="0" applyBorder="0" applyAlignment="0" applyProtection="0"/>
    <xf numFmtId="0" fontId="58" fillId="0" borderId="0"/>
    <xf numFmtId="0" fontId="76" fillId="34" borderId="0" applyNumberFormat="0" applyBorder="0" applyAlignment="0" applyProtection="0"/>
    <xf numFmtId="0" fontId="76" fillId="35" borderId="0" applyNumberFormat="0" applyBorder="0" applyAlignment="0" applyProtection="0"/>
    <xf numFmtId="0" fontId="76" fillId="36" borderId="0" applyNumberFormat="0" applyBorder="0" applyAlignment="0" applyProtection="0"/>
    <xf numFmtId="0" fontId="76" fillId="26" borderId="0" applyNumberFormat="0" applyBorder="0" applyAlignment="0" applyProtection="0"/>
    <xf numFmtId="0" fontId="76" fillId="29" borderId="0" applyNumberFormat="0" applyBorder="0" applyAlignment="0" applyProtection="0"/>
    <xf numFmtId="0" fontId="76" fillId="37" borderId="0" applyNumberFormat="0" applyBorder="0" applyAlignment="0" applyProtection="0"/>
    <xf numFmtId="0" fontId="77" fillId="31" borderId="17" applyNumberFormat="0" applyAlignment="0" applyProtection="0"/>
    <xf numFmtId="0" fontId="78" fillId="9" borderId="15" applyNumberFormat="0" applyAlignment="0" applyProtection="0"/>
    <xf numFmtId="0" fontId="79" fillId="22" borderId="0" applyNumberFormat="0" applyBorder="0" applyAlignment="0" applyProtection="0"/>
    <xf numFmtId="0" fontId="80" fillId="0" borderId="21" applyNumberFormat="0" applyFill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82" fillId="0" borderId="0" applyNumberFormat="0" applyFill="0" applyBorder="0" applyAlignment="0" applyProtection="0"/>
    <xf numFmtId="0" fontId="58" fillId="0" borderId="0"/>
    <xf numFmtId="0" fontId="58" fillId="0" borderId="0"/>
    <xf numFmtId="0" fontId="0" fillId="0" borderId="0"/>
    <xf numFmtId="0" fontId="12" fillId="0" borderId="0"/>
    <xf numFmtId="0" fontId="83" fillId="0" borderId="24" applyNumberFormat="0" applyFill="0" applyAlignment="0" applyProtection="0"/>
    <xf numFmtId="0" fontId="84" fillId="38" borderId="25" applyNumberFormat="0" applyAlignment="0" applyProtection="0"/>
    <xf numFmtId="0" fontId="85" fillId="11" borderId="1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/>
    <xf numFmtId="0" fontId="58" fillId="0" borderId="0"/>
    <xf numFmtId="0" fontId="58" fillId="0" borderId="0"/>
    <xf numFmtId="0" fontId="12" fillId="0" borderId="0"/>
    <xf numFmtId="0" fontId="89" fillId="0" borderId="0"/>
    <xf numFmtId="0" fontId="5" fillId="0" borderId="0"/>
    <xf numFmtId="0" fontId="90" fillId="0" borderId="0"/>
    <xf numFmtId="0" fontId="90" fillId="0" borderId="0"/>
    <xf numFmtId="0" fontId="75" fillId="8" borderId="11" applyNumberFormat="0" applyFont="0" applyAlignment="0" applyProtection="0"/>
    <xf numFmtId="0" fontId="58" fillId="8" borderId="11" applyNumberFormat="0" applyFont="0" applyAlignment="0" applyProtection="0"/>
    <xf numFmtId="0" fontId="91" fillId="39" borderId="0" applyNumberFormat="0" applyBorder="0" applyAlignment="0" applyProtection="0"/>
    <xf numFmtId="0" fontId="92" fillId="0" borderId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</cellStyleXfs>
  <cellXfs count="289">
    <xf numFmtId="0" fontId="0" fillId="0" borderId="0" xfId="0"/>
    <xf numFmtId="0" fontId="1" fillId="0" borderId="0" xfId="113" applyFont="1" applyFill="1" applyProtection="1"/>
    <xf numFmtId="0" fontId="2" fillId="0" borderId="0" xfId="113" applyFont="1" applyFill="1" applyProtection="1"/>
    <xf numFmtId="0" fontId="3" fillId="0" borderId="0" xfId="113" applyFont="1" applyFill="1" applyProtection="1"/>
    <xf numFmtId="0" fontId="4" fillId="0" borderId="0" xfId="0" applyFont="1" applyProtection="1"/>
    <xf numFmtId="0" fontId="5" fillId="0" borderId="0" xfId="113" applyFont="1" applyFill="1" applyProtection="1"/>
    <xf numFmtId="0" fontId="6" fillId="0" borderId="0" xfId="113" applyFont="1" applyFill="1" applyProtection="1"/>
    <xf numFmtId="0" fontId="5" fillId="2" borderId="0" xfId="113" applyFont="1" applyFill="1" applyProtection="1"/>
    <xf numFmtId="0" fontId="5" fillId="0" borderId="0" xfId="113" applyFont="1" applyProtection="1"/>
    <xf numFmtId="0" fontId="1" fillId="3" borderId="0" xfId="113" applyFont="1" applyFill="1" applyProtection="1"/>
    <xf numFmtId="0" fontId="1" fillId="0" borderId="0" xfId="113" applyFont="1" applyAlignment="1" applyProtection="1">
      <alignment wrapText="1"/>
    </xf>
    <xf numFmtId="0" fontId="1" fillId="0" borderId="0" xfId="113" applyFont="1" applyAlignment="1" applyProtection="1">
      <alignment horizontal="center"/>
    </xf>
    <xf numFmtId="0" fontId="7" fillId="2" borderId="0" xfId="113" applyFont="1" applyFill="1" applyAlignment="1" applyProtection="1">
      <alignment horizontal="center"/>
    </xf>
    <xf numFmtId="0" fontId="7" fillId="0" borderId="0" xfId="113" applyFont="1" applyFill="1" applyAlignment="1" applyProtection="1">
      <alignment horizontal="center"/>
    </xf>
    <xf numFmtId="0" fontId="7" fillId="2" borderId="0" xfId="113" applyFont="1" applyFill="1" applyProtection="1"/>
    <xf numFmtId="0" fontId="1" fillId="0" borderId="0" xfId="113" applyFont="1" applyProtection="1"/>
    <xf numFmtId="0" fontId="7" fillId="0" borderId="0" xfId="113" applyFont="1" applyFill="1" applyProtection="1"/>
    <xf numFmtId="0" fontId="2" fillId="0" borderId="0" xfId="113" applyFont="1" applyProtection="1"/>
    <xf numFmtId="0" fontId="8" fillId="0" borderId="0" xfId="113" applyFont="1" applyFill="1" applyAlignment="1" applyProtection="1">
      <alignment horizontal="center" wrapText="1"/>
    </xf>
    <xf numFmtId="0" fontId="9" fillId="2" borderId="0" xfId="113" applyFont="1" applyFill="1" applyAlignment="1" applyProtection="1">
      <alignment horizontal="center" wrapText="1"/>
    </xf>
    <xf numFmtId="0" fontId="10" fillId="0" borderId="0" xfId="113" applyFont="1" applyFill="1" applyAlignment="1" applyProtection="1">
      <alignment horizontal="center" wrapText="1"/>
    </xf>
    <xf numFmtId="182" fontId="1" fillId="0" borderId="0" xfId="113" applyNumberFormat="1" applyFont="1" applyProtection="1"/>
    <xf numFmtId="0" fontId="10" fillId="0" borderId="1" xfId="113" applyFont="1" applyFill="1" applyBorder="1" applyAlignment="1" applyProtection="1">
      <alignment horizontal="center" wrapText="1"/>
    </xf>
    <xf numFmtId="183" fontId="9" fillId="2" borderId="0" xfId="113" applyNumberFormat="1" applyFont="1" applyFill="1" applyBorder="1" applyAlignment="1" applyProtection="1">
      <alignment horizontal="center" wrapText="1"/>
    </xf>
    <xf numFmtId="39" fontId="11" fillId="4" borderId="0" xfId="0" applyNumberFormat="1" applyFont="1" applyFill="1" applyBorder="1" applyAlignment="1">
      <alignment horizontal="right" vertical="center" wrapText="1"/>
    </xf>
    <xf numFmtId="2" fontId="7" fillId="4" borderId="0" xfId="113" applyNumberFormat="1" applyFont="1" applyFill="1" applyProtection="1"/>
    <xf numFmtId="2" fontId="1" fillId="4" borderId="0" xfId="113" applyNumberFormat="1" applyFont="1" applyFill="1" applyProtection="1"/>
    <xf numFmtId="183" fontId="10" fillId="0" borderId="0" xfId="115" applyNumberFormat="1" applyFont="1" applyAlignment="1" applyProtection="1">
      <alignment horizontal="center"/>
    </xf>
    <xf numFmtId="2" fontId="1" fillId="0" borderId="0" xfId="113" applyNumberFormat="1" applyFont="1" applyFill="1" applyProtection="1"/>
    <xf numFmtId="184" fontId="12" fillId="0" borderId="0" xfId="102" applyNumberFormat="1" applyBorder="1" applyAlignment="1">
      <alignment vertical="center" wrapText="1"/>
    </xf>
    <xf numFmtId="182" fontId="7" fillId="0" borderId="0" xfId="113" applyNumberFormat="1" applyFont="1" applyFill="1" applyBorder="1" applyProtection="1"/>
    <xf numFmtId="183" fontId="10" fillId="0" borderId="0" xfId="115" applyNumberFormat="1" applyFont="1" applyFill="1" applyAlignment="1" applyProtection="1">
      <alignment horizontal="center"/>
    </xf>
    <xf numFmtId="0" fontId="13" fillId="0" borderId="2" xfId="113" applyFont="1" applyFill="1" applyBorder="1" applyAlignment="1" applyProtection="1">
      <alignment horizontal="center" vertical="center" wrapText="1"/>
    </xf>
    <xf numFmtId="0" fontId="14" fillId="0" borderId="2" xfId="113" applyFont="1" applyFill="1" applyBorder="1" applyAlignment="1" applyProtection="1">
      <alignment horizontal="center" vertical="center" wrapText="1"/>
    </xf>
    <xf numFmtId="0" fontId="8" fillId="0" borderId="2" xfId="113" applyFont="1" applyFill="1" applyBorder="1" applyAlignment="1" applyProtection="1">
      <alignment horizontal="center" vertical="center"/>
    </xf>
    <xf numFmtId="0" fontId="4" fillId="2" borderId="2" xfId="113" applyFont="1" applyFill="1" applyBorder="1" applyAlignment="1" applyProtection="1">
      <alignment horizontal="center" vertical="center" wrapText="1"/>
    </xf>
    <xf numFmtId="0" fontId="4" fillId="0" borderId="3" xfId="113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113" applyFont="1" applyFill="1" applyBorder="1" applyAlignment="1" applyProtection="1">
      <alignment horizontal="center" vertical="center" wrapText="1"/>
    </xf>
    <xf numFmtId="0" fontId="4" fillId="0" borderId="2" xfId="113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Continuous" vertical="center" wrapText="1"/>
    </xf>
    <xf numFmtId="0" fontId="4" fillId="0" borderId="2" xfId="113" applyFont="1" applyFill="1" applyBorder="1" applyAlignment="1" applyProtection="1">
      <alignment horizontal="centerContinuous" vertical="center" wrapText="1"/>
    </xf>
    <xf numFmtId="0" fontId="4" fillId="0" borderId="2" xfId="113" applyFont="1" applyBorder="1" applyAlignment="1" applyProtection="1">
      <alignment horizontal="center" vertical="top" wrapText="1"/>
    </xf>
    <xf numFmtId="49" fontId="4" fillId="2" borderId="2" xfId="113" applyNumberFormat="1" applyFont="1" applyFill="1" applyBorder="1" applyAlignment="1" applyProtection="1">
      <alignment horizontal="center" vertical="top" wrapText="1"/>
    </xf>
    <xf numFmtId="49" fontId="4" fillId="0" borderId="2" xfId="113" applyNumberFormat="1" applyFont="1" applyFill="1" applyBorder="1" applyAlignment="1" applyProtection="1">
      <alignment horizontal="center" vertical="top" wrapText="1"/>
    </xf>
    <xf numFmtId="49" fontId="4" fillId="0" borderId="2" xfId="113" applyNumberFormat="1" applyFont="1" applyBorder="1" applyAlignment="1" applyProtection="1">
      <alignment horizontal="center" vertical="top" wrapText="1"/>
    </xf>
    <xf numFmtId="0" fontId="15" fillId="0" borderId="0" xfId="0" applyFont="1" applyProtection="1"/>
    <xf numFmtId="49" fontId="14" fillId="0" borderId="2" xfId="113" applyNumberFormat="1" applyFont="1" applyFill="1" applyBorder="1" applyAlignment="1" applyProtection="1">
      <alignment horizontal="center"/>
    </xf>
    <xf numFmtId="0" fontId="8" fillId="0" borderId="2" xfId="113" applyFont="1" applyFill="1" applyBorder="1" applyAlignment="1" applyProtection="1">
      <alignment horizontal="left" wrapText="1"/>
    </xf>
    <xf numFmtId="183" fontId="8" fillId="0" borderId="2" xfId="113" applyNumberFormat="1" applyFont="1" applyFill="1" applyBorder="1" applyAlignment="1" applyProtection="1">
      <alignment horizontal="center"/>
    </xf>
    <xf numFmtId="185" fontId="8" fillId="0" borderId="2" xfId="3" applyNumberFormat="1" applyFont="1" applyFill="1" applyBorder="1" applyAlignment="1" applyProtection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113" applyFont="1" applyFill="1" applyBorder="1" applyAlignment="1" applyProtection="1">
      <alignment vertical="center" wrapText="1"/>
    </xf>
    <xf numFmtId="183" fontId="18" fillId="0" borderId="2" xfId="113" applyNumberFormat="1" applyFont="1" applyFill="1" applyBorder="1" applyAlignment="1" applyProtection="1">
      <alignment horizontal="center"/>
    </xf>
    <xf numFmtId="185" fontId="18" fillId="0" borderId="2" xfId="3" applyNumberFormat="1" applyFont="1" applyFill="1" applyBorder="1" applyAlignment="1" applyProtection="1">
      <alignment horizontal="center"/>
    </xf>
    <xf numFmtId="0" fontId="19" fillId="0" borderId="0" xfId="113" applyFont="1" applyFill="1" applyProtection="1"/>
    <xf numFmtId="0" fontId="8" fillId="0" borderId="2" xfId="113" applyFont="1" applyFill="1" applyBorder="1" applyAlignment="1" applyProtection="1">
      <alignment horizontal="left"/>
    </xf>
    <xf numFmtId="49" fontId="14" fillId="0" borderId="2" xfId="113" applyNumberFormat="1" applyFont="1" applyFill="1" applyBorder="1" applyAlignment="1" applyProtection="1">
      <alignment horizontal="center" vertical="center"/>
    </xf>
    <xf numFmtId="0" fontId="8" fillId="0" borderId="2" xfId="113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center" vertical="center"/>
      <protection hidden="1"/>
    </xf>
    <xf numFmtId="0" fontId="21" fillId="0" borderId="0" xfId="113" applyFont="1" applyFill="1" applyProtection="1"/>
    <xf numFmtId="0" fontId="20" fillId="4" borderId="2" xfId="0" applyNumberFormat="1" applyFont="1" applyFill="1" applyBorder="1" applyAlignment="1" applyProtection="1">
      <alignment horizontal="center" vertical="center"/>
      <protection hidden="1"/>
    </xf>
    <xf numFmtId="49" fontId="22" fillId="0" borderId="2" xfId="113" applyNumberFormat="1" applyFont="1" applyFill="1" applyBorder="1" applyAlignment="1" applyProtection="1">
      <alignment horizontal="center"/>
    </xf>
    <xf numFmtId="0" fontId="23" fillId="0" borderId="2" xfId="113" applyFont="1" applyFill="1" applyBorder="1" applyAlignment="1" applyProtection="1">
      <alignment horizontal="left" vertical="center" wrapText="1"/>
    </xf>
    <xf numFmtId="49" fontId="22" fillId="0" borderId="2" xfId="113" applyNumberFormat="1" applyFont="1" applyFill="1" applyBorder="1" applyAlignment="1" applyProtection="1">
      <alignment horizontal="center" vertical="center" wrapText="1"/>
    </xf>
    <xf numFmtId="49" fontId="22" fillId="2" borderId="2" xfId="113" applyNumberFormat="1" applyFont="1" applyFill="1" applyBorder="1" applyAlignment="1" applyProtection="1">
      <alignment horizontal="center" vertical="center" wrapText="1"/>
    </xf>
    <xf numFmtId="0" fontId="23" fillId="2" borderId="2" xfId="113" applyFont="1" applyFill="1" applyBorder="1" applyAlignment="1" applyProtection="1">
      <alignment horizontal="left" vertical="center" wrapText="1"/>
    </xf>
    <xf numFmtId="183" fontId="8" fillId="2" borderId="2" xfId="113" applyNumberFormat="1" applyFont="1" applyFill="1" applyBorder="1" applyAlignment="1" applyProtection="1">
      <alignment horizontal="center"/>
    </xf>
    <xf numFmtId="0" fontId="24" fillId="2" borderId="0" xfId="113" applyFont="1" applyFill="1" applyProtection="1"/>
    <xf numFmtId="0" fontId="19" fillId="2" borderId="0" xfId="113" applyFont="1" applyFill="1" applyProtection="1"/>
    <xf numFmtId="49" fontId="25" fillId="0" borderId="2" xfId="113" applyNumberFormat="1" applyFont="1" applyFill="1" applyBorder="1" applyAlignment="1" applyProtection="1">
      <alignment horizontal="center" vertical="center" wrapText="1"/>
    </xf>
    <xf numFmtId="0" fontId="17" fillId="0" borderId="2" xfId="113" applyFont="1" applyFill="1" applyBorder="1" applyAlignment="1" applyProtection="1">
      <alignment horizontal="left" vertical="center" wrapText="1"/>
    </xf>
    <xf numFmtId="0" fontId="24" fillId="0" borderId="0" xfId="113" applyFont="1" applyFill="1" applyProtection="1"/>
    <xf numFmtId="183" fontId="18" fillId="4" borderId="2" xfId="113" applyNumberFormat="1" applyFont="1" applyFill="1" applyBorder="1" applyAlignment="1" applyProtection="1">
      <alignment horizontal="center"/>
    </xf>
    <xf numFmtId="49" fontId="22" fillId="3" borderId="2" xfId="113" applyNumberFormat="1" applyFont="1" applyFill="1" applyBorder="1" applyAlignment="1" applyProtection="1">
      <alignment horizontal="center"/>
    </xf>
    <xf numFmtId="0" fontId="23" fillId="3" borderId="2" xfId="113" applyFont="1" applyFill="1" applyBorder="1" applyAlignment="1" applyProtection="1">
      <alignment horizontal="center" vertical="center" wrapText="1"/>
    </xf>
    <xf numFmtId="183" fontId="23" fillId="3" borderId="2" xfId="113" applyNumberFormat="1" applyFont="1" applyFill="1" applyBorder="1" applyAlignment="1" applyProtection="1">
      <alignment horizontal="center" vertical="center" wrapText="1"/>
    </xf>
    <xf numFmtId="185" fontId="23" fillId="3" borderId="2" xfId="3" applyNumberFormat="1" applyFont="1" applyFill="1" applyBorder="1" applyAlignment="1" applyProtection="1">
      <alignment horizontal="center" vertical="center" wrapText="1"/>
    </xf>
    <xf numFmtId="0" fontId="19" fillId="0" borderId="0" xfId="113" applyFont="1" applyProtection="1"/>
    <xf numFmtId="183" fontId="19" fillId="0" borderId="0" xfId="113" applyNumberFormat="1" applyFont="1" applyProtection="1"/>
    <xf numFmtId="49" fontId="26" fillId="0" borderId="2" xfId="113" applyNumberFormat="1" applyFont="1" applyFill="1" applyBorder="1" applyAlignment="1" applyProtection="1">
      <alignment horizontal="center" vertical="center" wrapText="1"/>
    </xf>
    <xf numFmtId="185" fontId="27" fillId="4" borderId="2" xfId="3" applyNumberFormat="1" applyFont="1" applyFill="1" applyBorder="1" applyAlignment="1" applyProtection="1">
      <alignment horizontal="center" vertical="center" wrapText="1"/>
    </xf>
    <xf numFmtId="185" fontId="28" fillId="4" borderId="2" xfId="3" applyNumberFormat="1" applyFont="1" applyFill="1" applyBorder="1" applyAlignment="1" applyProtection="1">
      <alignment horizontal="center" vertical="center" wrapText="1"/>
    </xf>
    <xf numFmtId="185" fontId="27" fillId="4" borderId="2" xfId="3" applyNumberFormat="1" applyFont="1" applyFill="1" applyBorder="1" applyAlignment="1" applyProtection="1">
      <alignment horizontal="center" wrapText="1"/>
    </xf>
    <xf numFmtId="185" fontId="28" fillId="4" borderId="2" xfId="3" applyNumberFormat="1" applyFont="1" applyFill="1" applyBorder="1" applyAlignment="1" applyProtection="1">
      <alignment horizontal="center" wrapText="1"/>
    </xf>
    <xf numFmtId="49" fontId="22" fillId="5" borderId="2" xfId="113" applyNumberFormat="1" applyFont="1" applyFill="1" applyBorder="1" applyAlignment="1" applyProtection="1">
      <alignment horizontal="center"/>
    </xf>
    <xf numFmtId="0" fontId="23" fillId="5" borderId="2" xfId="113" applyFont="1" applyFill="1" applyBorder="1" applyAlignment="1" applyProtection="1">
      <alignment horizontal="center" vertical="center" wrapText="1"/>
    </xf>
    <xf numFmtId="183" fontId="29" fillId="5" borderId="2" xfId="113" applyNumberFormat="1" applyFont="1" applyFill="1" applyBorder="1" applyAlignment="1" applyProtection="1">
      <alignment horizontal="center"/>
    </xf>
    <xf numFmtId="185" fontId="29" fillId="5" borderId="2" xfId="3" applyNumberFormat="1" applyFont="1" applyFill="1" applyBorder="1" applyAlignment="1" applyProtection="1">
      <alignment horizontal="center"/>
    </xf>
    <xf numFmtId="49" fontId="22" fillId="0" borderId="2" xfId="113" applyNumberFormat="1" applyFont="1" applyBorder="1" applyAlignment="1" applyProtection="1">
      <alignment horizontal="center"/>
    </xf>
    <xf numFmtId="0" fontId="23" fillId="0" borderId="2" xfId="113" applyFont="1" applyBorder="1" applyAlignment="1" applyProtection="1">
      <alignment horizontal="center" vertical="center" wrapText="1"/>
    </xf>
    <xf numFmtId="183" fontId="8" fillId="2" borderId="2" xfId="0" applyNumberFormat="1" applyFont="1" applyFill="1" applyBorder="1" applyAlignment="1" applyProtection="1">
      <alignment horizontal="center"/>
    </xf>
    <xf numFmtId="183" fontId="23" fillId="2" borderId="2" xfId="113" applyNumberFormat="1" applyFont="1" applyFill="1" applyBorder="1" applyAlignment="1" applyProtection="1">
      <alignment horizontal="center"/>
    </xf>
    <xf numFmtId="183" fontId="23" fillId="0" borderId="2" xfId="113" applyNumberFormat="1" applyFont="1" applyBorder="1" applyAlignment="1" applyProtection="1">
      <alignment horizontal="center"/>
    </xf>
    <xf numFmtId="183" fontId="23" fillId="0" borderId="2" xfId="113" applyNumberFormat="1" applyFont="1" applyFill="1" applyBorder="1" applyAlignment="1" applyProtection="1">
      <alignment horizontal="center"/>
    </xf>
    <xf numFmtId="183" fontId="30" fillId="0" borderId="2" xfId="113" applyNumberFormat="1" applyFont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Continuous" vertical="center" wrapText="1"/>
    </xf>
    <xf numFmtId="183" fontId="31" fillId="2" borderId="2" xfId="113" applyNumberFormat="1" applyFont="1" applyFill="1" applyBorder="1" applyAlignment="1" applyProtection="1">
      <alignment horizontal="center"/>
    </xf>
    <xf numFmtId="183" fontId="31" fillId="0" borderId="2" xfId="113" applyNumberFormat="1" applyFont="1" applyBorder="1" applyAlignment="1" applyProtection="1">
      <alignment horizontal="center"/>
    </xf>
    <xf numFmtId="183" fontId="31" fillId="0" borderId="2" xfId="113" applyNumberFormat="1" applyFont="1" applyFill="1" applyBorder="1" applyAlignment="1" applyProtection="1">
      <alignment horizontal="center"/>
    </xf>
    <xf numFmtId="183" fontId="18" fillId="0" borderId="2" xfId="113" applyNumberFormat="1" applyFont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183" fontId="31" fillId="2" borderId="2" xfId="113" applyNumberFormat="1" applyFont="1" applyFill="1" applyBorder="1" applyAlignment="1" applyProtection="1">
      <alignment horizontal="center"/>
      <protection locked="0"/>
    </xf>
    <xf numFmtId="183" fontId="31" fillId="0" borderId="2" xfId="113" applyNumberFormat="1" applyFont="1" applyBorder="1" applyAlignment="1" applyProtection="1">
      <alignment horizontal="center"/>
      <protection locked="0"/>
    </xf>
    <xf numFmtId="183" fontId="31" fillId="0" borderId="2" xfId="113" applyNumberFormat="1" applyFont="1" applyFill="1" applyBorder="1" applyAlignment="1" applyProtection="1">
      <alignment horizontal="center"/>
      <protection locked="0"/>
    </xf>
    <xf numFmtId="0" fontId="31" fillId="0" borderId="2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vertical="center" wrapText="1"/>
    </xf>
    <xf numFmtId="0" fontId="31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26" fillId="2" borderId="2" xfId="113" applyNumberFormat="1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/>
    <xf numFmtId="185" fontId="29" fillId="4" borderId="2" xfId="3" applyNumberFormat="1" applyFont="1" applyFill="1" applyBorder="1" applyAlignment="1" applyProtection="1">
      <alignment horizontal="center"/>
    </xf>
    <xf numFmtId="0" fontId="16" fillId="2" borderId="2" xfId="113" applyFont="1" applyFill="1" applyBorder="1" applyAlignment="1" applyProtection="1">
      <alignment horizontal="center" vertical="center"/>
      <protection locked="0"/>
    </xf>
    <xf numFmtId="0" fontId="18" fillId="2" borderId="2" xfId="0" applyNumberFormat="1" applyFont="1" applyFill="1" applyBorder="1" applyAlignment="1">
      <alignment horizontal="left" vertical="center" wrapText="1"/>
    </xf>
    <xf numFmtId="183" fontId="17" fillId="2" borderId="2" xfId="0" applyNumberFormat="1" applyFont="1" applyFill="1" applyBorder="1" applyAlignment="1">
      <alignment horizontal="center"/>
    </xf>
    <xf numFmtId="185" fontId="28" fillId="4" borderId="2" xfId="3" applyNumberFormat="1" applyFont="1" applyFill="1" applyBorder="1" applyAlignment="1" applyProtection="1">
      <alignment horizontal="center"/>
    </xf>
    <xf numFmtId="0" fontId="16" fillId="0" borderId="2" xfId="113" applyFont="1" applyFill="1" applyBorder="1" applyProtection="1"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83" fontId="17" fillId="0" borderId="2" xfId="0" applyNumberFormat="1" applyFont="1" applyFill="1" applyBorder="1" applyAlignment="1">
      <alignment horizontal="center"/>
    </xf>
    <xf numFmtId="183" fontId="32" fillId="5" borderId="2" xfId="113" applyNumberFormat="1" applyFont="1" applyFill="1" applyBorder="1" applyAlignment="1" applyProtection="1">
      <alignment horizontal="right"/>
    </xf>
    <xf numFmtId="183" fontId="29" fillId="5" borderId="2" xfId="113" applyNumberFormat="1" applyFont="1" applyFill="1" applyBorder="1" applyAlignment="1" applyProtection="1">
      <alignment horizontal="left"/>
    </xf>
    <xf numFmtId="183" fontId="23" fillId="5" borderId="2" xfId="113" applyNumberFormat="1" applyFont="1" applyFill="1" applyBorder="1" applyAlignment="1" applyProtection="1">
      <alignment horizontal="center" wrapText="1"/>
    </xf>
    <xf numFmtId="182" fontId="10" fillId="0" borderId="0" xfId="113" applyNumberFormat="1" applyFont="1" applyBorder="1" applyAlignment="1" applyProtection="1">
      <alignment horizontal="center" vertical="center" wrapText="1"/>
    </xf>
    <xf numFmtId="182" fontId="33" fillId="0" borderId="0" xfId="0" applyNumberFormat="1" applyFont="1" applyBorder="1" applyAlignment="1">
      <alignment horizontal="center" vertical="center"/>
    </xf>
    <xf numFmtId="4" fontId="9" fillId="2" borderId="0" xfId="113" applyNumberFormat="1" applyFont="1" applyFill="1" applyBorder="1" applyAlignment="1" applyProtection="1">
      <alignment horizontal="centerContinuous" vertical="center"/>
    </xf>
    <xf numFmtId="4" fontId="9" fillId="0" borderId="0" xfId="113" applyNumberFormat="1" applyFont="1" applyFill="1" applyBorder="1" applyAlignment="1" applyProtection="1">
      <alignment horizontal="centerContinuous" vertical="center"/>
    </xf>
    <xf numFmtId="4" fontId="10" fillId="0" borderId="0" xfId="113" applyNumberFormat="1" applyFont="1" applyBorder="1" applyAlignment="1" applyProtection="1">
      <alignment horizontal="centerContinuous" vertical="center"/>
    </xf>
    <xf numFmtId="4" fontId="1" fillId="0" borderId="0" xfId="113" applyNumberFormat="1" applyFont="1" applyBorder="1" applyAlignment="1" applyProtection="1">
      <alignment horizontal="centerContinuous" vertical="center"/>
    </xf>
    <xf numFmtId="4" fontId="7" fillId="0" borderId="0" xfId="113" applyNumberFormat="1" applyFont="1" applyFill="1" applyBorder="1" applyAlignment="1" applyProtection="1">
      <alignment horizontal="centerContinuous" vertical="center"/>
    </xf>
    <xf numFmtId="4" fontId="1" fillId="0" borderId="0" xfId="113" applyNumberFormat="1" applyFont="1" applyFill="1" applyProtection="1"/>
    <xf numFmtId="4" fontId="34" fillId="0" borderId="0" xfId="113" applyNumberFormat="1" applyFont="1" applyFill="1" applyProtection="1"/>
    <xf numFmtId="4" fontId="1" fillId="0" borderId="0" xfId="113" applyNumberFormat="1" applyFont="1" applyProtection="1"/>
    <xf numFmtId="182" fontId="1" fillId="0" borderId="0" xfId="113" applyNumberFormat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4" fontId="7" fillId="2" borderId="0" xfId="113" applyNumberFormat="1" applyFont="1" applyFill="1" applyBorder="1" applyAlignment="1" applyProtection="1">
      <alignment horizontal="centerContinuous" vertical="center"/>
    </xf>
    <xf numFmtId="182" fontId="1" fillId="0" borderId="0" xfId="113" applyNumberFormat="1" applyFont="1" applyBorder="1" applyAlignment="1" applyProtection="1">
      <alignment wrapText="1"/>
    </xf>
    <xf numFmtId="182" fontId="1" fillId="0" borderId="0" xfId="113" applyNumberFormat="1" applyFont="1" applyBorder="1" applyAlignment="1" applyProtection="1">
      <alignment horizontal="center"/>
    </xf>
    <xf numFmtId="182" fontId="7" fillId="2" borderId="0" xfId="113" applyNumberFormat="1" applyFont="1" applyFill="1" applyBorder="1" applyAlignment="1" applyProtection="1">
      <alignment horizontal="center" vertical="center" wrapText="1"/>
    </xf>
    <xf numFmtId="182" fontId="7" fillId="0" borderId="0" xfId="113" applyNumberFormat="1" applyFont="1" applyFill="1" applyBorder="1" applyAlignment="1" applyProtection="1">
      <alignment horizontal="center" vertical="center" wrapText="1"/>
    </xf>
    <xf numFmtId="2" fontId="35" fillId="2" borderId="0" xfId="0" applyNumberFormat="1" applyFont="1" applyFill="1" applyBorder="1" applyAlignment="1">
      <alignment horizontal="right"/>
    </xf>
    <xf numFmtId="182" fontId="1" fillId="0" borderId="0" xfId="113" applyNumberFormat="1" applyFont="1" applyBorder="1" applyProtection="1"/>
    <xf numFmtId="0" fontId="1" fillId="0" borderId="0" xfId="113" applyFont="1" applyBorder="1" applyProtection="1"/>
    <xf numFmtId="4" fontId="7" fillId="0" borderId="0" xfId="113" applyNumberFormat="1" applyFont="1" applyFill="1" applyBorder="1" applyProtection="1"/>
    <xf numFmtId="0" fontId="7" fillId="0" borderId="0" xfId="113" applyFont="1" applyFill="1" applyBorder="1" applyProtection="1"/>
    <xf numFmtId="0" fontId="34" fillId="0" borderId="0" xfId="113" applyFont="1" applyFill="1" applyProtection="1"/>
    <xf numFmtId="0" fontId="14" fillId="0" borderId="0" xfId="0" applyFont="1" applyFill="1" applyBorder="1" applyAlignment="1" applyProtection="1">
      <alignment vertical="center"/>
    </xf>
    <xf numFmtId="182" fontId="7" fillId="2" borderId="0" xfId="113" applyNumberFormat="1" applyFont="1" applyFill="1" applyBorder="1" applyAlignment="1" applyProtection="1">
      <alignment horizontal="center"/>
    </xf>
    <xf numFmtId="182" fontId="7" fillId="0" borderId="0" xfId="113" applyNumberFormat="1" applyFont="1" applyFill="1" applyBorder="1" applyAlignment="1" applyProtection="1">
      <alignment horizontal="center"/>
    </xf>
    <xf numFmtId="182" fontId="7" fillId="2" borderId="0" xfId="113" applyNumberFormat="1" applyFont="1" applyFill="1" applyBorder="1" applyProtection="1"/>
    <xf numFmtId="183" fontId="7" fillId="0" borderId="0" xfId="113" applyNumberFormat="1" applyFont="1" applyFill="1" applyBorder="1" applyProtection="1"/>
    <xf numFmtId="182" fontId="1" fillId="0" borderId="0" xfId="113" applyNumberFormat="1" applyFont="1" applyAlignment="1" applyProtection="1">
      <alignment wrapText="1"/>
    </xf>
    <xf numFmtId="182" fontId="1" fillId="0" borderId="0" xfId="113" applyNumberFormat="1" applyFont="1" applyAlignment="1" applyProtection="1">
      <alignment horizontal="center"/>
    </xf>
    <xf numFmtId="182" fontId="7" fillId="2" borderId="0" xfId="113" applyNumberFormat="1" applyFont="1" applyFill="1" applyAlignment="1" applyProtection="1">
      <alignment horizontal="center"/>
    </xf>
    <xf numFmtId="182" fontId="7" fillId="0" borderId="0" xfId="113" applyNumberFormat="1" applyFont="1" applyFill="1" applyAlignment="1" applyProtection="1">
      <alignment horizontal="center"/>
    </xf>
    <xf numFmtId="182" fontId="7" fillId="2" borderId="0" xfId="113" applyNumberFormat="1" applyFont="1" applyFill="1" applyProtection="1"/>
    <xf numFmtId="0" fontId="36" fillId="0" borderId="0" xfId="113" applyFont="1" applyAlignment="1" applyProtection="1"/>
    <xf numFmtId="0" fontId="37" fillId="0" borderId="0" xfId="113" applyFont="1" applyFill="1" applyAlignment="1" applyProtection="1"/>
    <xf numFmtId="0" fontId="38" fillId="0" borderId="0" xfId="114" applyFont="1" applyAlignment="1" applyProtection="1"/>
    <xf numFmtId="0" fontId="39" fillId="0" borderId="0" xfId="113" applyFont="1" applyFill="1" applyAlignment="1" applyProtection="1"/>
    <xf numFmtId="0" fontId="40" fillId="0" borderId="0" xfId="113" applyFont="1" applyProtection="1"/>
    <xf numFmtId="0" fontId="1" fillId="2" borderId="0" xfId="113" applyFont="1" applyFill="1" applyProtection="1"/>
    <xf numFmtId="0" fontId="10" fillId="0" borderId="0" xfId="113" applyFont="1" applyFill="1" applyProtection="1"/>
    <xf numFmtId="0" fontId="7" fillId="6" borderId="0" xfId="113" applyFont="1" applyFill="1" applyProtection="1"/>
    <xf numFmtId="0" fontId="14" fillId="0" borderId="0" xfId="113" applyFont="1" applyAlignment="1" applyProtection="1">
      <alignment horizontal="center"/>
    </xf>
    <xf numFmtId="0" fontId="38" fillId="0" borderId="0" xfId="113" applyFont="1" applyAlignment="1" applyProtection="1">
      <alignment horizontal="center"/>
    </xf>
    <xf numFmtId="0" fontId="41" fillId="0" borderId="0" xfId="113" applyFont="1" applyFill="1" applyAlignment="1" applyProtection="1">
      <alignment horizontal="center" vertical="center" wrapText="1"/>
    </xf>
    <xf numFmtId="0" fontId="42" fillId="0" borderId="0" xfId="113" applyFont="1" applyFill="1" applyAlignment="1" applyProtection="1">
      <alignment horizontal="center" vertical="center" wrapText="1"/>
    </xf>
    <xf numFmtId="0" fontId="14" fillId="0" borderId="0" xfId="114" applyFont="1" applyAlignment="1" applyProtection="1">
      <alignment horizontal="center"/>
    </xf>
    <xf numFmtId="0" fontId="38" fillId="0" borderId="0" xfId="114" applyFont="1" applyAlignment="1" applyProtection="1">
      <alignment horizontal="center"/>
    </xf>
    <xf numFmtId="0" fontId="8" fillId="0" borderId="0" xfId="113" applyFont="1" applyFill="1" applyAlignment="1" applyProtection="1">
      <alignment horizontal="center" vertical="center" wrapText="1"/>
    </xf>
    <xf numFmtId="0" fontId="34" fillId="0" borderId="0" xfId="113" applyFont="1" applyFill="1" applyAlignment="1" applyProtection="1">
      <alignment horizontal="center" vertical="center" wrapText="1"/>
    </xf>
    <xf numFmtId="0" fontId="8" fillId="0" borderId="0" xfId="113" applyFont="1" applyFill="1" applyAlignment="1" applyProtection="1">
      <alignment horizontal="left" vertical="center"/>
    </xf>
    <xf numFmtId="183" fontId="8" fillId="0" borderId="0" xfId="113" applyNumberFormat="1" applyFont="1" applyFill="1" applyAlignment="1" applyProtection="1">
      <alignment horizontal="left" vertical="center"/>
    </xf>
    <xf numFmtId="183" fontId="8" fillId="0" borderId="0" xfId="113" applyNumberFormat="1" applyFont="1" applyFill="1" applyAlignment="1" applyProtection="1">
      <alignment horizontal="right" vertical="center"/>
    </xf>
    <xf numFmtId="0" fontId="43" fillId="4" borderId="0" xfId="0" applyFont="1" applyFill="1" applyAlignment="1">
      <alignment horizontal="right" vertical="center" wrapText="1"/>
    </xf>
    <xf numFmtId="183" fontId="1" fillId="4" borderId="0" xfId="113" applyNumberFormat="1" applyFont="1" applyFill="1" applyProtection="1"/>
    <xf numFmtId="183" fontId="1" fillId="0" borderId="0" xfId="113" applyNumberFormat="1" applyFont="1" applyFill="1" applyProtection="1"/>
    <xf numFmtId="183" fontId="7" fillId="4" borderId="0" xfId="113" applyNumberFormat="1" applyFont="1" applyFill="1" applyProtection="1"/>
    <xf numFmtId="182" fontId="2" fillId="2" borderId="0" xfId="113" applyNumberFormat="1" applyFont="1" applyFill="1" applyProtection="1"/>
    <xf numFmtId="0" fontId="2" fillId="2" borderId="0" xfId="113" applyFont="1" applyFill="1" applyProtection="1"/>
    <xf numFmtId="0" fontId="1" fillId="0" borderId="1" xfId="113" applyFont="1" applyFill="1" applyBorder="1" applyAlignment="1" applyProtection="1">
      <alignment horizontal="center"/>
    </xf>
    <xf numFmtId="0" fontId="8" fillId="0" borderId="5" xfId="113" applyFont="1" applyFill="1" applyBorder="1" applyAlignment="1" applyProtection="1">
      <alignment horizontal="center" vertical="center"/>
    </xf>
    <xf numFmtId="0" fontId="37" fillId="0" borderId="6" xfId="113" applyFont="1" applyFill="1" applyBorder="1" applyAlignment="1" applyProtection="1">
      <alignment horizontal="center" vertical="center"/>
    </xf>
    <xf numFmtId="0" fontId="8" fillId="0" borderId="6" xfId="113" applyFont="1" applyFill="1" applyBorder="1" applyAlignment="1" applyProtection="1">
      <alignment horizontal="center" vertical="center"/>
    </xf>
    <xf numFmtId="0" fontId="8" fillId="0" borderId="7" xfId="113" applyFont="1" applyFill="1" applyBorder="1" applyAlignment="1" applyProtection="1">
      <alignment horizontal="center" vertical="center"/>
    </xf>
    <xf numFmtId="0" fontId="8" fillId="2" borderId="2" xfId="113" applyFont="1" applyFill="1" applyBorder="1" applyAlignment="1" applyProtection="1">
      <alignment horizontal="center" vertical="center"/>
    </xf>
    <xf numFmtId="0" fontId="8" fillId="2" borderId="4" xfId="113" applyFont="1" applyFill="1" applyBorder="1" applyAlignment="1" applyProtection="1">
      <alignment horizontal="center" vertical="center"/>
    </xf>
    <xf numFmtId="0" fontId="8" fillId="0" borderId="8" xfId="113" applyFont="1" applyFill="1" applyBorder="1" applyAlignment="1" applyProtection="1">
      <alignment horizontal="center" vertical="center"/>
    </xf>
    <xf numFmtId="0" fontId="4" fillId="0" borderId="4" xfId="113" applyFont="1" applyFill="1" applyBorder="1" applyAlignment="1" applyProtection="1">
      <alignment horizontal="centerContinuous" vertical="center" wrapText="1"/>
    </xf>
    <xf numFmtId="0" fontId="4" fillId="2" borderId="3" xfId="113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Continuous" vertical="center" wrapText="1"/>
    </xf>
    <xf numFmtId="0" fontId="4" fillId="0" borderId="4" xfId="0" applyFont="1" applyFill="1" applyBorder="1" applyAlignment="1" applyProtection="1">
      <alignment horizontal="centerContinuous" vertical="center" wrapText="1"/>
    </xf>
    <xf numFmtId="49" fontId="4" fillId="2" borderId="5" xfId="113" applyNumberFormat="1" applyFont="1" applyFill="1" applyBorder="1" applyAlignment="1" applyProtection="1">
      <alignment horizontal="center" vertical="top" wrapText="1"/>
    </xf>
    <xf numFmtId="49" fontId="4" fillId="0" borderId="7" xfId="113" applyNumberFormat="1" applyFont="1" applyBorder="1" applyAlignment="1" applyProtection="1">
      <alignment horizontal="center" vertical="top" wrapText="1"/>
    </xf>
    <xf numFmtId="0" fontId="3" fillId="0" borderId="0" xfId="113" applyFont="1" applyProtection="1"/>
    <xf numFmtId="0" fontId="10" fillId="0" borderId="2" xfId="113" applyFont="1" applyFill="1" applyBorder="1" applyAlignment="1" applyProtection="1">
      <alignment horizontal="center" vertical="center"/>
    </xf>
    <xf numFmtId="0" fontId="8" fillId="0" borderId="2" xfId="113" applyFont="1" applyFill="1" applyBorder="1" applyAlignment="1" applyProtection="1">
      <alignment horizontal="center" vertical="center" wrapText="1"/>
    </xf>
    <xf numFmtId="182" fontId="8" fillId="0" borderId="2" xfId="113" applyNumberFormat="1" applyFont="1" applyFill="1" applyBorder="1" applyProtection="1"/>
    <xf numFmtId="185" fontId="8" fillId="2" borderId="2" xfId="3" applyNumberFormat="1" applyFont="1" applyFill="1" applyBorder="1" applyAlignment="1" applyProtection="1">
      <alignment horizontal="center"/>
    </xf>
    <xf numFmtId="183" fontId="8" fillId="0" borderId="7" xfId="113" applyNumberFormat="1" applyFont="1" applyFill="1" applyBorder="1" applyAlignment="1" applyProtection="1">
      <alignment horizontal="center"/>
    </xf>
    <xf numFmtId="0" fontId="34" fillId="0" borderId="2" xfId="113" applyFont="1" applyFill="1" applyBorder="1" applyAlignment="1" applyProtection="1">
      <alignment horizontal="center" vertical="center"/>
    </xf>
    <xf numFmtId="0" fontId="18" fillId="0" borderId="2" xfId="113" applyFont="1" applyFill="1" applyBorder="1" applyAlignment="1" applyProtection="1">
      <alignment vertical="center" wrapText="1"/>
    </xf>
    <xf numFmtId="182" fontId="18" fillId="0" borderId="2" xfId="113" applyNumberFormat="1" applyFont="1" applyFill="1" applyBorder="1" applyProtection="1">
      <protection locked="0"/>
    </xf>
    <xf numFmtId="183" fontId="18" fillId="0" borderId="2" xfId="113" applyNumberFormat="1" applyFont="1" applyFill="1" applyBorder="1" applyAlignment="1" applyProtection="1">
      <alignment horizontal="center"/>
      <protection locked="0"/>
    </xf>
    <xf numFmtId="183" fontId="44" fillId="2" borderId="2" xfId="113" applyNumberFormat="1" applyFont="1" applyFill="1" applyBorder="1" applyAlignment="1" applyProtection="1">
      <alignment horizontal="center"/>
    </xf>
    <xf numFmtId="185" fontId="18" fillId="4" borderId="2" xfId="3" applyNumberFormat="1" applyFont="1" applyFill="1" applyBorder="1" applyAlignment="1" applyProtection="1">
      <alignment horizontal="center"/>
    </xf>
    <xf numFmtId="183" fontId="18" fillId="0" borderId="7" xfId="113" applyNumberFormat="1" applyFont="1" applyFill="1" applyBorder="1" applyAlignment="1" applyProtection="1">
      <alignment horizontal="center"/>
    </xf>
    <xf numFmtId="0" fontId="45" fillId="0" borderId="0" xfId="113" applyFont="1" applyFill="1" applyProtection="1"/>
    <xf numFmtId="183" fontId="44" fillId="0" borderId="2" xfId="113" applyNumberFormat="1" applyFont="1" applyFill="1" applyBorder="1" applyAlignment="1" applyProtection="1">
      <alignment horizontal="center"/>
      <protection locked="0"/>
    </xf>
    <xf numFmtId="182" fontId="8" fillId="0" borderId="2" xfId="113" applyNumberFormat="1" applyFont="1" applyFill="1" applyBorder="1" applyProtection="1">
      <protection locked="0"/>
    </xf>
    <xf numFmtId="183" fontId="18" fillId="2" borderId="2" xfId="113" applyNumberFormat="1" applyFont="1" applyFill="1" applyBorder="1" applyAlignment="1" applyProtection="1">
      <alignment horizontal="center"/>
    </xf>
    <xf numFmtId="0" fontId="1" fillId="0" borderId="2" xfId="113" applyFont="1" applyFill="1" applyBorder="1" applyAlignment="1" applyProtection="1">
      <alignment horizontal="center" vertical="center"/>
    </xf>
    <xf numFmtId="185" fontId="31" fillId="0" borderId="2" xfId="3" applyNumberFormat="1" applyFont="1" applyFill="1" applyBorder="1" applyAlignment="1" applyProtection="1">
      <alignment horizontal="center"/>
    </xf>
    <xf numFmtId="185" fontId="31" fillId="4" borderId="2" xfId="3" applyNumberFormat="1" applyFont="1" applyFill="1" applyBorder="1" applyAlignment="1" applyProtection="1">
      <alignment horizontal="center"/>
    </xf>
    <xf numFmtId="0" fontId="34" fillId="0" borderId="2" xfId="0" applyNumberFormat="1" applyFont="1" applyFill="1" applyBorder="1" applyAlignment="1" applyProtection="1">
      <alignment horizontal="center" vertical="center"/>
    </xf>
    <xf numFmtId="183" fontId="18" fillId="2" borderId="2" xfId="113" applyNumberFormat="1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8" fillId="0" borderId="2" xfId="113" applyFont="1" applyFill="1" applyBorder="1" applyAlignment="1" applyProtection="1">
      <alignment vertical="center" wrapText="1"/>
    </xf>
    <xf numFmtId="182" fontId="31" fillId="0" borderId="2" xfId="113" applyNumberFormat="1" applyFont="1" applyFill="1" applyBorder="1" applyProtection="1">
      <protection locked="0"/>
    </xf>
    <xf numFmtId="183" fontId="8" fillId="0" borderId="2" xfId="113" applyNumberFormat="1" applyFont="1" applyFill="1" applyBorder="1" applyAlignment="1" applyProtection="1">
      <alignment horizontal="center"/>
      <protection locked="0"/>
    </xf>
    <xf numFmtId="0" fontId="44" fillId="0" borderId="2" xfId="113" applyFont="1" applyFill="1" applyBorder="1" applyAlignment="1" applyProtection="1">
      <alignment horizontal="center" vertical="center" wrapText="1"/>
    </xf>
    <xf numFmtId="183" fontId="18" fillId="2" borderId="9" xfId="113" applyNumberFormat="1" applyFont="1" applyFill="1" applyBorder="1" applyAlignment="1" applyProtection="1">
      <alignment horizontal="center"/>
      <protection locked="0"/>
    </xf>
    <xf numFmtId="0" fontId="10" fillId="2" borderId="2" xfId="113" applyFont="1" applyFill="1" applyBorder="1" applyAlignment="1" applyProtection="1">
      <alignment horizontal="center" vertical="center"/>
    </xf>
    <xf numFmtId="0" fontId="8" fillId="2" borderId="2" xfId="113" applyFont="1" applyFill="1" applyBorder="1" applyAlignment="1" applyProtection="1">
      <alignment horizontal="center" vertical="center" wrapText="1"/>
    </xf>
    <xf numFmtId="182" fontId="8" fillId="2" borderId="2" xfId="113" applyNumberFormat="1" applyFont="1" applyFill="1" applyBorder="1" applyProtection="1">
      <protection locked="0"/>
    </xf>
    <xf numFmtId="182" fontId="46" fillId="2" borderId="0" xfId="113" applyNumberFormat="1" applyFont="1" applyFill="1" applyBorder="1" applyProtection="1"/>
    <xf numFmtId="182" fontId="44" fillId="0" borderId="2" xfId="113" applyNumberFormat="1" applyFont="1" applyFill="1" applyBorder="1" applyProtection="1">
      <protection locked="0"/>
    </xf>
    <xf numFmtId="182" fontId="46" fillId="0" borderId="0" xfId="113" applyNumberFormat="1" applyFont="1" applyFill="1" applyBorder="1" applyProtection="1"/>
    <xf numFmtId="182" fontId="47" fillId="0" borderId="0" xfId="113" applyNumberFormat="1" applyFont="1" applyFill="1" applyBorder="1" applyProtection="1"/>
    <xf numFmtId="182" fontId="44" fillId="2" borderId="2" xfId="113" applyNumberFormat="1" applyFont="1" applyFill="1" applyBorder="1" applyProtection="1">
      <protection locked="0"/>
    </xf>
    <xf numFmtId="182" fontId="47" fillId="2" borderId="0" xfId="113" applyNumberFormat="1" applyFont="1" applyFill="1" applyBorder="1" applyProtection="1"/>
    <xf numFmtId="0" fontId="10" fillId="5" borderId="2" xfId="113" applyFont="1" applyFill="1" applyBorder="1" applyAlignment="1" applyProtection="1">
      <alignment horizontal="center" vertical="center"/>
    </xf>
    <xf numFmtId="0" fontId="8" fillId="5" borderId="2" xfId="113" applyFont="1" applyFill="1" applyBorder="1" applyAlignment="1" applyProtection="1">
      <alignment horizontal="center" vertical="center" wrapText="1"/>
    </xf>
    <xf numFmtId="182" fontId="8" fillId="5" borderId="2" xfId="113" applyNumberFormat="1" applyFont="1" applyFill="1" applyBorder="1" applyProtection="1"/>
    <xf numFmtId="183" fontId="8" fillId="5" borderId="2" xfId="113" applyNumberFormat="1" applyFont="1" applyFill="1" applyBorder="1" applyAlignment="1" applyProtection="1">
      <alignment horizontal="center"/>
    </xf>
    <xf numFmtId="185" fontId="8" fillId="5" borderId="2" xfId="3" applyNumberFormat="1" applyFont="1" applyFill="1" applyBorder="1" applyAlignment="1" applyProtection="1">
      <alignment horizontal="center"/>
    </xf>
    <xf numFmtId="182" fontId="23" fillId="0" borderId="2" xfId="0" applyNumberFormat="1" applyFont="1" applyFill="1" applyBorder="1" applyAlignment="1">
      <alignment vertical="center"/>
    </xf>
    <xf numFmtId="185" fontId="8" fillId="4" borderId="2" xfId="3" applyNumberFormat="1" applyFont="1" applyFill="1" applyBorder="1" applyAlignment="1" applyProtection="1">
      <alignment horizontal="center"/>
    </xf>
    <xf numFmtId="0" fontId="44" fillId="0" borderId="2" xfId="113" applyFont="1" applyFill="1" applyBorder="1" applyAlignment="1" applyProtection="1">
      <alignment vertical="center" wrapText="1"/>
    </xf>
    <xf numFmtId="182" fontId="30" fillId="0" borderId="2" xfId="0" applyNumberFormat="1" applyFont="1" applyFill="1" applyBorder="1" applyAlignment="1">
      <alignment vertical="center"/>
    </xf>
    <xf numFmtId="183" fontId="44" fillId="0" borderId="2" xfId="113" applyNumberFormat="1" applyFont="1" applyFill="1" applyBorder="1" applyAlignment="1" applyProtection="1">
      <alignment horizontal="center"/>
    </xf>
    <xf numFmtId="0" fontId="18" fillId="7" borderId="10" xfId="0" applyFont="1" applyFill="1" applyBorder="1" applyAlignment="1">
      <alignment horizontal="left" vertical="center" wrapText="1"/>
    </xf>
    <xf numFmtId="0" fontId="48" fillId="7" borderId="10" xfId="0" applyFont="1" applyFill="1" applyBorder="1" applyAlignment="1">
      <alignment horizontal="left" vertical="center" wrapText="1"/>
    </xf>
    <xf numFmtId="0" fontId="18" fillId="0" borderId="2" xfId="113" applyFont="1" applyFill="1" applyBorder="1" applyAlignment="1" applyProtection="1">
      <alignment horizontal="left" vertical="center" wrapText="1"/>
    </xf>
    <xf numFmtId="0" fontId="18" fillId="0" borderId="0" xfId="113" applyFont="1" applyFill="1" applyBorder="1" applyAlignment="1" applyProtection="1">
      <alignment horizontal="left" vertical="center" wrapText="1"/>
    </xf>
    <xf numFmtId="0" fontId="49" fillId="7" borderId="10" xfId="0" applyFont="1" applyFill="1" applyBorder="1" applyAlignment="1">
      <alignment horizontal="left" vertical="center" wrapText="1"/>
    </xf>
    <xf numFmtId="0" fontId="10" fillId="5" borderId="2" xfId="113" applyNumberFormat="1" applyFont="1" applyFill="1" applyBorder="1" applyAlignment="1" applyProtection="1">
      <alignment horizontal="center"/>
    </xf>
    <xf numFmtId="183" fontId="8" fillId="5" borderId="2" xfId="113" applyNumberFormat="1" applyFont="1" applyFill="1" applyBorder="1" applyAlignment="1" applyProtection="1">
      <alignment horizontal="left"/>
    </xf>
    <xf numFmtId="0" fontId="40" fillId="0" borderId="2" xfId="113" applyFont="1" applyBorder="1" applyAlignment="1" applyProtection="1">
      <alignment horizontal="center" vertical="center"/>
    </xf>
    <xf numFmtId="0" fontId="34" fillId="0" borderId="2" xfId="113" applyFont="1" applyBorder="1" applyAlignment="1" applyProtection="1">
      <alignment vertical="center" wrapText="1"/>
    </xf>
    <xf numFmtId="182" fontId="50" fillId="0" borderId="2" xfId="113" applyNumberFormat="1" applyFont="1" applyFill="1" applyBorder="1" applyProtection="1">
      <protection locked="0"/>
    </xf>
    <xf numFmtId="183" fontId="50" fillId="0" borderId="2" xfId="113" applyNumberFormat="1" applyFont="1" applyBorder="1" applyProtection="1">
      <protection locked="0"/>
    </xf>
    <xf numFmtId="183" fontId="9" fillId="6" borderId="2" xfId="113" applyNumberFormat="1" applyFont="1" applyFill="1" applyBorder="1" applyProtection="1"/>
    <xf numFmtId="183" fontId="10" fillId="0" borderId="2" xfId="113" applyNumberFormat="1" applyFont="1" applyFill="1" applyBorder="1" applyProtection="1"/>
    <xf numFmtId="183" fontId="50" fillId="0" borderId="2" xfId="113" applyNumberFormat="1" applyFont="1" applyBorder="1" applyProtection="1"/>
    <xf numFmtId="183" fontId="51" fillId="6" borderId="2" xfId="113" applyNumberFormat="1" applyFont="1" applyFill="1" applyBorder="1" applyProtection="1">
      <protection locked="0"/>
    </xf>
    <xf numFmtId="0" fontId="4" fillId="0" borderId="2" xfId="113" applyFont="1" applyBorder="1" applyAlignment="1" applyProtection="1">
      <alignment horizontal="center" vertical="center"/>
    </xf>
    <xf numFmtId="0" fontId="10" fillId="0" borderId="2" xfId="113" applyFont="1" applyBorder="1" applyAlignment="1" applyProtection="1">
      <alignment horizontal="center" vertical="center" wrapText="1"/>
    </xf>
    <xf numFmtId="182" fontId="13" fillId="0" borderId="2" xfId="113" applyNumberFormat="1" applyFont="1" applyBorder="1" applyProtection="1">
      <protection locked="0"/>
    </xf>
    <xf numFmtId="183" fontId="4" fillId="0" borderId="2" xfId="113" applyNumberFormat="1" applyFont="1" applyBorder="1" applyProtection="1"/>
    <xf numFmtId="183" fontId="52" fillId="6" borderId="2" xfId="113" applyNumberFormat="1" applyFont="1" applyFill="1" applyBorder="1" applyProtection="1"/>
    <xf numFmtId="183" fontId="1" fillId="0" borderId="2" xfId="113" applyNumberFormat="1" applyFont="1" applyFill="1" applyBorder="1" applyProtection="1"/>
    <xf numFmtId="182" fontId="50" fillId="0" borderId="2" xfId="113" applyNumberFormat="1" applyFont="1" applyBorder="1" applyProtection="1">
      <protection locked="0"/>
    </xf>
    <xf numFmtId="183" fontId="53" fillId="0" borderId="2" xfId="0" applyNumberFormat="1" applyFont="1" applyFill="1" applyBorder="1" applyAlignment="1">
      <alignment vertical="center"/>
    </xf>
    <xf numFmtId="183" fontId="54" fillId="6" borderId="2" xfId="0" applyNumberFormat="1" applyFont="1" applyFill="1" applyBorder="1" applyAlignment="1"/>
    <xf numFmtId="0" fontId="10" fillId="5" borderId="2" xfId="113" applyFont="1" applyFill="1" applyBorder="1" applyAlignment="1" applyProtection="1">
      <alignment horizontal="center" vertical="center" wrapText="1"/>
    </xf>
    <xf numFmtId="182" fontId="10" fillId="5" borderId="2" xfId="113" applyNumberFormat="1" applyFont="1" applyFill="1" applyBorder="1" applyProtection="1"/>
    <xf numFmtId="183" fontId="10" fillId="5" borderId="2" xfId="113" applyNumberFormat="1" applyFont="1" applyFill="1" applyBorder="1" applyProtection="1"/>
    <xf numFmtId="183" fontId="55" fillId="5" borderId="2" xfId="113" applyNumberFormat="1" applyFont="1" applyFill="1" applyBorder="1" applyProtection="1"/>
    <xf numFmtId="0" fontId="10" fillId="0" borderId="0" xfId="0" applyFont="1" applyFill="1" applyAlignment="1" applyProtection="1"/>
    <xf numFmtId="0" fontId="39" fillId="0" borderId="0" xfId="0" applyFont="1" applyFill="1" applyAlignment="1" applyProtection="1"/>
    <xf numFmtId="183" fontId="10" fillId="0" borderId="0" xfId="0" applyNumberFormat="1" applyFont="1" applyFill="1" applyAlignment="1" applyProtection="1"/>
    <xf numFmtId="183" fontId="1" fillId="0" borderId="0" xfId="113" applyNumberFormat="1" applyFont="1" applyProtection="1"/>
    <xf numFmtId="183" fontId="1" fillId="0" borderId="0" xfId="113" applyNumberFormat="1" applyFont="1" applyBorder="1" applyProtection="1"/>
    <xf numFmtId="183" fontId="2" fillId="0" borderId="0" xfId="113" applyNumberFormat="1" applyFont="1" applyProtection="1"/>
    <xf numFmtId="182" fontId="39" fillId="0" borderId="0" xfId="0" applyNumberFormat="1" applyFont="1" applyFill="1" applyBorder="1" applyAlignment="1" applyProtection="1">
      <alignment vertical="center"/>
    </xf>
    <xf numFmtId="183" fontId="10" fillId="0" borderId="0" xfId="0" applyNumberFormat="1" applyFont="1" applyFill="1" applyBorder="1" applyAlignment="1" applyProtection="1">
      <alignment vertical="center"/>
    </xf>
    <xf numFmtId="183" fontId="7" fillId="2" borderId="0" xfId="113" applyNumberFormat="1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182" fontId="10" fillId="0" borderId="0" xfId="0" applyNumberFormat="1" applyFont="1" applyFill="1" applyBorder="1" applyAlignment="1" applyProtection="1">
      <alignment vertical="center"/>
    </xf>
    <xf numFmtId="182" fontId="7" fillId="6" borderId="0" xfId="113" applyNumberFormat="1" applyFont="1" applyFill="1" applyBorder="1" applyProtection="1"/>
    <xf numFmtId="182" fontId="2" fillId="0" borderId="0" xfId="113" applyNumberFormat="1" applyFont="1" applyBorder="1" applyProtection="1"/>
    <xf numFmtId="182" fontId="7" fillId="6" borderId="0" xfId="113" applyNumberFormat="1" applyFont="1" applyFill="1" applyProtection="1"/>
    <xf numFmtId="0" fontId="2" fillId="0" borderId="0" xfId="113" applyFont="1" applyBorder="1" applyProtection="1"/>
    <xf numFmtId="0" fontId="2" fillId="0" borderId="0" xfId="113" applyFont="1" applyAlignment="1" applyProtection="1">
      <alignment horizontal="center"/>
    </xf>
  </cellXfs>
  <cellStyles count="12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— акцент1" xfId="49"/>
    <cellStyle name="20% — акцент2" xfId="50"/>
    <cellStyle name="20% — акцент3" xfId="51"/>
    <cellStyle name="20% — акцент4" xfId="52"/>
    <cellStyle name="20% — акцент5" xfId="53"/>
    <cellStyle name="20% — акцент6" xfId="54"/>
    <cellStyle name="20% – Акцентування1" xfId="55"/>
    <cellStyle name="20% – Акцентування2" xfId="56"/>
    <cellStyle name="20% – Акцентування3" xfId="57"/>
    <cellStyle name="20% – Акцентування4" xfId="58"/>
    <cellStyle name="20% – Акцентування5" xfId="59"/>
    <cellStyle name="20% – Акцентування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40% – Акцентування1" xfId="67"/>
    <cellStyle name="40% – Акцентування2" xfId="68"/>
    <cellStyle name="40% – Акцентування3" xfId="69"/>
    <cellStyle name="40% – Акцентування4" xfId="70"/>
    <cellStyle name="40% – Акцентування5" xfId="71"/>
    <cellStyle name="40% – Акцентування6" xfId="72"/>
    <cellStyle name="60% — акцент1" xfId="73"/>
    <cellStyle name="60% — акцент2" xfId="74"/>
    <cellStyle name="60% — акцент3" xfId="75"/>
    <cellStyle name="60% — акцент4" xfId="76"/>
    <cellStyle name="60% — акцент5" xfId="77"/>
    <cellStyle name="60% — акцент6" xfId="78"/>
    <cellStyle name="60% – Акцентування1" xfId="79"/>
    <cellStyle name="60% – Акцентування2" xfId="80"/>
    <cellStyle name="60% – Акцентування3" xfId="81"/>
    <cellStyle name="60% – Акцентування4" xfId="82"/>
    <cellStyle name="60% – Акцентування5" xfId="83"/>
    <cellStyle name="60% – Акцентування6" xfId="84"/>
    <cellStyle name="Normal_Доходи" xfId="85"/>
    <cellStyle name="Акцентування1" xfId="86"/>
    <cellStyle name="Акцентування2" xfId="87"/>
    <cellStyle name="Акцентування3" xfId="88"/>
    <cellStyle name="Акцентування4" xfId="89"/>
    <cellStyle name="Акцентування5" xfId="90"/>
    <cellStyle name="Акцентування6" xfId="91"/>
    <cellStyle name="Ввід" xfId="92"/>
    <cellStyle name="Ввод " xfId="93"/>
    <cellStyle name="Добре" xfId="94"/>
    <cellStyle name="Заголовок 1 2" xfId="95"/>
    <cellStyle name="Заголовок 2 2" xfId="96"/>
    <cellStyle name="Заголовок 3 2" xfId="97"/>
    <cellStyle name="Заголовок 4 2" xfId="98"/>
    <cellStyle name="Звичайний 2" xfId="99"/>
    <cellStyle name="Звичайний 2 2" xfId="100"/>
    <cellStyle name="Звичайний 3" xfId="101"/>
    <cellStyle name="Звичайний 4" xfId="102"/>
    <cellStyle name="Зв'язана клітинка" xfId="103"/>
    <cellStyle name="Контрольна клітинка" xfId="104"/>
    <cellStyle name="Контрольная ячейка" xfId="105"/>
    <cellStyle name="Назва" xfId="106"/>
    <cellStyle name="Название" xfId="107"/>
    <cellStyle name="Обычный 2" xfId="108"/>
    <cellStyle name="Обычный 2 2" xfId="109"/>
    <cellStyle name="Обычный 2 3" xfId="110"/>
    <cellStyle name="Обычный 3" xfId="111"/>
    <cellStyle name="Обычный 3 2" xfId="112"/>
    <cellStyle name="Обычный_ZV1PIV98" xfId="113"/>
    <cellStyle name="Обычный_Додаток 4" xfId="114"/>
    <cellStyle name="Обычный_Додаток 5" xfId="115"/>
    <cellStyle name="Примечание 2" xfId="116"/>
    <cellStyle name="Примітка 2" xfId="117"/>
    <cellStyle name="Середній" xfId="118"/>
    <cellStyle name="Стиль 1" xfId="119"/>
    <cellStyle name="Текст попередження" xfId="120"/>
    <cellStyle name="Текст предупреждения" xfId="121"/>
    <cellStyle name="Тысячи [0]_Розподіл (2)" xfId="122"/>
    <cellStyle name="Тысячи_Розподіл (2)" xfId="123"/>
  </cellStyles>
  <tableStyles count="0" defaultTableStyle="TableStyleMedium9" defaultPivotStyle="PivotStyleLight16"/>
  <colors>
    <mruColors>
      <color rgb="000070C0"/>
      <color rgb="00FFFF00"/>
      <color rgb="00CCFFCC"/>
      <color rgb="00FF0000"/>
      <color rgb="00CCFF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7"/>
  <sheetViews>
    <sheetView showGridLines="0" showZeros="0" tabSelected="1" view="pageBreakPreview" zoomScale="75" zoomScaleNormal="75" workbookViewId="0">
      <pane xSplit="3" ySplit="9" topLeftCell="D10" activePane="bottomRight" state="frozen"/>
      <selection/>
      <selection pane="topRight"/>
      <selection pane="bottomLeft"/>
      <selection pane="bottomRight" activeCell="N15" sqref="N15"/>
    </sheetView>
  </sheetViews>
  <sheetFormatPr defaultColWidth="7.85185185185185" defaultRowHeight="15.6"/>
  <cols>
    <col min="1" max="1" width="12.4259259259259" style="15" customWidth="1"/>
    <col min="2" max="2" width="77.287037037037" style="15" customWidth="1"/>
    <col min="3" max="3" width="0.138888888888889" style="17" customWidth="1"/>
    <col min="4" max="4" width="24" style="15" customWidth="1"/>
    <col min="5" max="5" width="23.712962962963" style="15" customWidth="1"/>
    <col min="6" max="6" width="21.5740740740741" style="15" customWidth="1"/>
    <col min="7" max="7" width="23.4259259259259" style="15" customWidth="1"/>
    <col min="8" max="8" width="15.5740740740741" style="15" customWidth="1"/>
    <col min="9" max="9" width="20.287037037037" style="15" customWidth="1"/>
    <col min="10" max="10" width="16" style="15" customWidth="1"/>
    <col min="11" max="11" width="22.4259259259259" style="166" customWidth="1"/>
    <col min="12" max="12" width="19.287037037037" style="166" customWidth="1"/>
    <col min="13" max="13" width="20.5740740740741" style="17" customWidth="1"/>
    <col min="14" max="14" width="12.287037037037" style="17" customWidth="1"/>
    <col min="15" max="15" width="20.5740740740741" style="15" customWidth="1"/>
    <col min="16" max="16" width="19.1388888888889" style="15" customWidth="1"/>
    <col min="17" max="17" width="20.5740740740741" style="15" customWidth="1"/>
    <col min="18" max="18" width="13.287037037037" style="15" customWidth="1"/>
    <col min="19" max="33" width="7.85185185185185" style="17" customWidth="1"/>
    <col min="34" max="16384" width="7.85185185185185" style="15"/>
  </cols>
  <sheetData>
    <row r="1" s="159" customFormat="1" ht="18" spans="1:33">
      <c r="A1" s="167" t="s">
        <v>0</v>
      </c>
      <c r="B1" s="167"/>
      <c r="C1" s="167"/>
      <c r="D1" s="168"/>
      <c r="E1" s="168"/>
      <c r="F1" s="168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="160" customFormat="1" ht="20.25" customHeight="1" spans="1:33">
      <c r="A2" s="169" t="s">
        <v>1</v>
      </c>
      <c r="B2" s="169"/>
      <c r="C2" s="169"/>
      <c r="D2" s="170"/>
      <c r="E2" s="170"/>
      <c r="F2" s="170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="161" customFormat="1" ht="15.75" customHeight="1" spans="1:33">
      <c r="A3" s="171" t="s">
        <v>2</v>
      </c>
      <c r="B3" s="171"/>
      <c r="C3" s="171"/>
      <c r="D3" s="172"/>
      <c r="E3" s="172"/>
      <c r="F3" s="172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="162" customFormat="1" ht="26.25" customHeight="1" spans="1:33">
      <c r="A4" s="173" t="s">
        <v>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</row>
    <row r="5" s="162" customFormat="1" ht="23.25" customHeight="1" spans="1:33">
      <c r="A5" s="174" t="s">
        <v>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</row>
    <row r="6" s="1" customFormat="1" ht="20.4" spans="1:33">
      <c r="B6" s="175" t="s">
        <v>5</v>
      </c>
      <c r="C6" s="175"/>
      <c r="D6" s="176"/>
      <c r="E6" s="177"/>
      <c r="F6" s="178"/>
      <c r="G6" s="179"/>
      <c r="H6" s="180"/>
      <c r="K6" s="158"/>
      <c r="L6" s="181"/>
      <c r="M6" s="182"/>
      <c r="N6" s="183"/>
      <c r="O6" s="180"/>
      <c r="Q6" s="184" t="s">
        <v>6</v>
      </c>
      <c r="R6" s="18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="2" customFormat="1" ht="18" customHeight="1" spans="1:33">
      <c r="A7" s="32" t="s">
        <v>7</v>
      </c>
      <c r="B7" s="33" t="s">
        <v>8</v>
      </c>
      <c r="C7" s="185" t="s">
        <v>9</v>
      </c>
      <c r="D7" s="186"/>
      <c r="E7" s="186"/>
      <c r="F7" s="186"/>
      <c r="G7" s="187"/>
      <c r="H7" s="187"/>
      <c r="I7" s="187"/>
      <c r="J7" s="188"/>
      <c r="K7" s="189" t="s">
        <v>10</v>
      </c>
      <c r="L7" s="190"/>
      <c r="M7" s="190"/>
      <c r="N7" s="190"/>
      <c r="O7" s="191" t="s">
        <v>11</v>
      </c>
      <c r="P7" s="191"/>
      <c r="Q7" s="187"/>
      <c r="R7" s="188"/>
    </row>
    <row r="8" s="3" customFormat="1" ht="114" customHeight="1" spans="1:33">
      <c r="A8" s="32"/>
      <c r="B8" s="33"/>
      <c r="C8" s="192" t="s">
        <v>12</v>
      </c>
      <c r="D8" s="39" t="s">
        <v>13</v>
      </c>
      <c r="E8" s="36" t="s">
        <v>14</v>
      </c>
      <c r="F8" s="36" t="s">
        <v>15</v>
      </c>
      <c r="G8" s="38" t="s">
        <v>16</v>
      </c>
      <c r="H8" s="39" t="s">
        <v>17</v>
      </c>
      <c r="I8" s="39" t="s">
        <v>18</v>
      </c>
      <c r="J8" s="39" t="s">
        <v>19</v>
      </c>
      <c r="K8" s="193" t="s">
        <v>20</v>
      </c>
      <c r="L8" s="37" t="s">
        <v>15</v>
      </c>
      <c r="M8" s="37" t="s">
        <v>21</v>
      </c>
      <c r="N8" s="37" t="s">
        <v>22</v>
      </c>
      <c r="O8" s="42" t="s">
        <v>23</v>
      </c>
      <c r="P8" s="41" t="s">
        <v>15</v>
      </c>
      <c r="Q8" s="194" t="s">
        <v>24</v>
      </c>
      <c r="R8" s="195" t="s">
        <v>22</v>
      </c>
    </row>
    <row r="9" s="163" customFormat="1" ht="13.8" spans="1:33">
      <c r="A9" s="43">
        <v>1</v>
      </c>
      <c r="B9" s="43">
        <v>2</v>
      </c>
      <c r="C9" s="46" t="s">
        <v>25</v>
      </c>
      <c r="D9" s="46" t="s">
        <v>25</v>
      </c>
      <c r="E9" s="46" t="s">
        <v>26</v>
      </c>
      <c r="F9" s="46" t="s">
        <v>27</v>
      </c>
      <c r="G9" s="46" t="s">
        <v>28</v>
      </c>
      <c r="H9" s="46" t="s">
        <v>29</v>
      </c>
      <c r="I9" s="46" t="s">
        <v>30</v>
      </c>
      <c r="J9" s="46" t="s">
        <v>31</v>
      </c>
      <c r="K9" s="196" t="s">
        <v>32</v>
      </c>
      <c r="L9" s="44" t="s">
        <v>33</v>
      </c>
      <c r="M9" s="44" t="s">
        <v>34</v>
      </c>
      <c r="N9" s="44" t="s">
        <v>35</v>
      </c>
      <c r="O9" s="46" t="s">
        <v>36</v>
      </c>
      <c r="P9" s="46" t="s">
        <v>37</v>
      </c>
      <c r="Q9" s="197" t="s">
        <v>38</v>
      </c>
      <c r="R9" s="46" t="s">
        <v>39</v>
      </c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</row>
    <row r="10" s="1" customFormat="1" ht="20.25" customHeight="1" spans="1:33">
      <c r="A10" s="199">
        <v>10000000</v>
      </c>
      <c r="B10" s="200" t="s">
        <v>40</v>
      </c>
      <c r="C10" s="201" t="e">
        <f>C11+#REF!+C15+C21+#REF!</f>
        <v>#REF!</v>
      </c>
      <c r="D10" s="50">
        <f>D11+D15+D21+D26+D31+D25</f>
        <v>8554347.46523</v>
      </c>
      <c r="E10" s="50">
        <f>E11+E15+E21+E26+E31+E25</f>
        <v>4157371.15956</v>
      </c>
      <c r="F10" s="50">
        <f>F11+F15+F21+F26+F31+F25</f>
        <v>4378752.1503</v>
      </c>
      <c r="G10" s="50">
        <f>F10-E10</f>
        <v>221380.99074</v>
      </c>
      <c r="H10" s="51">
        <f>IFERROR(F10/E10,"")</f>
        <v>1.05325023488243</v>
      </c>
      <c r="I10" s="50">
        <f t="shared" ref="I10:I19" si="0">F10-D10</f>
        <v>-4175595.31493</v>
      </c>
      <c r="J10" s="51">
        <f>IFERROR(F10/D10,"")</f>
        <v>0.511874478807165</v>
      </c>
      <c r="K10" s="68">
        <f>K11+K15+K21+K26+K31+K14</f>
        <v>7481.314</v>
      </c>
      <c r="L10" s="68">
        <f>L11+L15+L21+L26+L31+L14</f>
        <v>6910.35122</v>
      </c>
      <c r="M10" s="68">
        <f t="shared" ref="M10:M16" si="1">L10-K10</f>
        <v>-570.962780000001</v>
      </c>
      <c r="N10" s="202">
        <f>IFERROR(L10/K10,"")</f>
        <v>0.923681484295406</v>
      </c>
      <c r="O10" s="50">
        <f t="shared" ref="O10:O19" si="2">D10+K10</f>
        <v>8561828.77923</v>
      </c>
      <c r="P10" s="50">
        <f t="shared" ref="P10:P25" si="3">L10+F10</f>
        <v>4385662.50152</v>
      </c>
      <c r="Q10" s="203">
        <f t="shared" ref="Q10:Q19" si="4">P10-O10</f>
        <v>-4176166.27771</v>
      </c>
      <c r="R10" s="51">
        <f>IFERROR(P10/O10,"")</f>
        <v>0.512234315191996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="1" customFormat="1" ht="40.5" customHeight="1" spans="1:33">
      <c r="A11" s="199">
        <v>11000000</v>
      </c>
      <c r="B11" s="200" t="s">
        <v>41</v>
      </c>
      <c r="C11" s="201">
        <f>C12+C13</f>
        <v>107497.5</v>
      </c>
      <c r="D11" s="50">
        <f>D12+D13</f>
        <v>5313615.52319</v>
      </c>
      <c r="E11" s="50">
        <f>E12+E13</f>
        <v>2587364.87309</v>
      </c>
      <c r="F11" s="50">
        <f>F12+F13</f>
        <v>2732035.87062</v>
      </c>
      <c r="G11" s="50">
        <f t="shared" ref="G11:G77" si="5">F11-E11</f>
        <v>144670.997529999</v>
      </c>
      <c r="H11" s="51">
        <f t="shared" ref="H11:H51" si="6">IFERROR(F11/E11,"")</f>
        <v>1.05591441664632</v>
      </c>
      <c r="I11" s="50">
        <f t="shared" si="0"/>
        <v>-2581579.65257</v>
      </c>
      <c r="J11" s="51">
        <f t="shared" ref="J11:J51" si="7">IFERROR(F11/D11,"")</f>
        <v>0.514157612400951</v>
      </c>
      <c r="K11" s="68">
        <f>K12+K13</f>
        <v>0</v>
      </c>
      <c r="L11" s="68">
        <f>L12+L13</f>
        <v>0</v>
      </c>
      <c r="M11" s="68">
        <f t="shared" si="1"/>
        <v>0</v>
      </c>
      <c r="N11" s="202" t="str">
        <f t="shared" ref="N11:N51" si="8">IFERROR(L11/K11,"")</f>
        <v/>
      </c>
      <c r="O11" s="50">
        <f t="shared" si="2"/>
        <v>5313615.52319</v>
      </c>
      <c r="P11" s="50">
        <f t="shared" si="3"/>
        <v>2732035.87062</v>
      </c>
      <c r="Q11" s="203">
        <f t="shared" si="4"/>
        <v>-2581579.65257</v>
      </c>
      <c r="R11" s="51">
        <f t="shared" ref="R11:R51" si="9">IFERROR(P11/O11,"")</f>
        <v>0.514157612400951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="148" customFormat="1" ht="21" customHeight="1" spans="1:33">
      <c r="A12" s="204">
        <v>11010000</v>
      </c>
      <c r="B12" s="205" t="s">
        <v>42</v>
      </c>
      <c r="C12" s="206">
        <v>106199</v>
      </c>
      <c r="D12" s="207">
        <v>5215432.48419</v>
      </c>
      <c r="E12" s="207">
        <v>2532500.64509</v>
      </c>
      <c r="F12" s="207">
        <v>2672657.17837</v>
      </c>
      <c r="G12" s="207">
        <f t="shared" si="5"/>
        <v>140156.53328</v>
      </c>
      <c r="H12" s="55">
        <f t="shared" si="6"/>
        <v>1.05534313823443</v>
      </c>
      <c r="I12" s="207">
        <f t="shared" si="0"/>
        <v>-2542775.30582</v>
      </c>
      <c r="J12" s="55">
        <f t="shared" si="7"/>
        <v>0.512451687654257</v>
      </c>
      <c r="K12" s="208">
        <v>0</v>
      </c>
      <c r="L12" s="208">
        <v>0</v>
      </c>
      <c r="M12" s="208">
        <f t="shared" si="1"/>
        <v>0</v>
      </c>
      <c r="N12" s="209" t="str">
        <f t="shared" si="8"/>
        <v/>
      </c>
      <c r="O12" s="54">
        <f t="shared" si="2"/>
        <v>5215432.48419</v>
      </c>
      <c r="P12" s="207">
        <f t="shared" si="3"/>
        <v>2672657.17837</v>
      </c>
      <c r="Q12" s="210">
        <f t="shared" si="4"/>
        <v>-2542775.30582</v>
      </c>
      <c r="R12" s="55">
        <f t="shared" si="9"/>
        <v>0.512451687654257</v>
      </c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</row>
    <row r="13" s="148" customFormat="1" ht="24" customHeight="1" spans="1:33">
      <c r="A13" s="204">
        <v>11020000</v>
      </c>
      <c r="B13" s="205" t="s">
        <v>43</v>
      </c>
      <c r="C13" s="206">
        <v>1298.5</v>
      </c>
      <c r="D13" s="207">
        <v>98183.039</v>
      </c>
      <c r="E13" s="207">
        <v>54864.228</v>
      </c>
      <c r="F13" s="207">
        <v>59378.69225</v>
      </c>
      <c r="G13" s="207">
        <f t="shared" si="5"/>
        <v>4514.46424999999</v>
      </c>
      <c r="H13" s="55">
        <f t="shared" si="6"/>
        <v>1.08228429369315</v>
      </c>
      <c r="I13" s="207">
        <f t="shared" si="0"/>
        <v>-38804.34675</v>
      </c>
      <c r="J13" s="55">
        <f t="shared" si="7"/>
        <v>0.604775456685548</v>
      </c>
      <c r="K13" s="208"/>
      <c r="L13" s="208">
        <v>0</v>
      </c>
      <c r="M13" s="208">
        <f t="shared" si="1"/>
        <v>0</v>
      </c>
      <c r="N13" s="209" t="str">
        <f t="shared" si="8"/>
        <v/>
      </c>
      <c r="O13" s="54">
        <f t="shared" si="2"/>
        <v>98183.039</v>
      </c>
      <c r="P13" s="207">
        <f t="shared" si="3"/>
        <v>59378.69225</v>
      </c>
      <c r="Q13" s="210">
        <f t="shared" si="4"/>
        <v>-38804.34675</v>
      </c>
      <c r="R13" s="55">
        <f t="shared" si="9"/>
        <v>0.604775456685548</v>
      </c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</row>
    <row r="14" s="1" customFormat="1" ht="24" hidden="1" customHeight="1" spans="1:33">
      <c r="A14" s="199" t="s">
        <v>44</v>
      </c>
      <c r="B14" s="200" t="s">
        <v>45</v>
      </c>
      <c r="C14" s="206"/>
      <c r="D14" s="212">
        <v>0</v>
      </c>
      <c r="E14" s="212">
        <v>0</v>
      </c>
      <c r="F14" s="212">
        <v>0</v>
      </c>
      <c r="G14" s="212"/>
      <c r="H14" s="51" t="str">
        <f t="shared" si="6"/>
        <v/>
      </c>
      <c r="I14" s="212"/>
      <c r="J14" s="51" t="str">
        <f t="shared" si="7"/>
        <v/>
      </c>
      <c r="K14" s="68">
        <v>0</v>
      </c>
      <c r="L14" s="68">
        <v>0</v>
      </c>
      <c r="M14" s="68">
        <f t="shared" si="1"/>
        <v>0</v>
      </c>
      <c r="N14" s="202" t="str">
        <f t="shared" si="8"/>
        <v/>
      </c>
      <c r="O14" s="54">
        <f t="shared" si="2"/>
        <v>0</v>
      </c>
      <c r="P14" s="207">
        <f t="shared" si="3"/>
        <v>0</v>
      </c>
      <c r="Q14" s="210">
        <f t="shared" si="4"/>
        <v>0</v>
      </c>
      <c r="R14" s="51" t="str">
        <f t="shared" si="9"/>
        <v/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="1" customFormat="1" ht="43.5" customHeight="1" spans="1:33">
      <c r="A15" s="199">
        <v>13000000</v>
      </c>
      <c r="B15" s="200" t="s">
        <v>46</v>
      </c>
      <c r="C15" s="213" t="e">
        <f>C16+#REF!+#REF!+C19</f>
        <v>#REF!</v>
      </c>
      <c r="D15" s="50">
        <f>SUM(D16:D20)</f>
        <v>39952.96148</v>
      </c>
      <c r="E15" s="50">
        <f>SUM(E16:E20)</f>
        <v>17865.20148</v>
      </c>
      <c r="F15" s="50">
        <f>SUM(F16:F20)</f>
        <v>20131.54447</v>
      </c>
      <c r="G15" s="50">
        <f t="shared" si="5"/>
        <v>2266.34299</v>
      </c>
      <c r="H15" s="51">
        <f t="shared" si="6"/>
        <v>1.12685795861509</v>
      </c>
      <c r="I15" s="50">
        <f t="shared" si="0"/>
        <v>-19821.41701</v>
      </c>
      <c r="J15" s="51">
        <f t="shared" si="7"/>
        <v>0.503881157347438</v>
      </c>
      <c r="K15" s="68">
        <f>SUM(K16:K20)</f>
        <v>0</v>
      </c>
      <c r="L15" s="68">
        <f>SUM(L16:L20)</f>
        <v>0</v>
      </c>
      <c r="M15" s="68">
        <f t="shared" si="1"/>
        <v>0</v>
      </c>
      <c r="N15" s="202" t="str">
        <f t="shared" si="8"/>
        <v/>
      </c>
      <c r="O15" s="50">
        <f t="shared" si="2"/>
        <v>39952.96148</v>
      </c>
      <c r="P15" s="50">
        <f t="shared" si="3"/>
        <v>20131.54447</v>
      </c>
      <c r="Q15" s="203">
        <f t="shared" si="4"/>
        <v>-19821.41701</v>
      </c>
      <c r="R15" s="51">
        <f t="shared" si="9"/>
        <v>0.503881157347438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="148" customFormat="1" ht="42.75" customHeight="1" spans="1:33">
      <c r="A16" s="204">
        <v>13010000</v>
      </c>
      <c r="B16" s="205" t="s">
        <v>47</v>
      </c>
      <c r="C16" s="206">
        <v>1</v>
      </c>
      <c r="D16" s="207">
        <v>26247.84148</v>
      </c>
      <c r="E16" s="207">
        <v>11517.53648</v>
      </c>
      <c r="F16" s="207">
        <v>12384.71519</v>
      </c>
      <c r="G16" s="207">
        <f t="shared" si="5"/>
        <v>867.17871</v>
      </c>
      <c r="H16" s="55">
        <f t="shared" si="6"/>
        <v>1.07529203067912</v>
      </c>
      <c r="I16" s="207">
        <f t="shared" si="0"/>
        <v>-13863.12629</v>
      </c>
      <c r="J16" s="55">
        <f t="shared" si="7"/>
        <v>0.471837472785591</v>
      </c>
      <c r="K16" s="214">
        <v>0</v>
      </c>
      <c r="L16" s="214">
        <v>0</v>
      </c>
      <c r="M16" s="214">
        <f t="shared" si="1"/>
        <v>0</v>
      </c>
      <c r="N16" s="209" t="str">
        <f t="shared" si="8"/>
        <v/>
      </c>
      <c r="O16" s="54">
        <f t="shared" si="2"/>
        <v>26247.84148</v>
      </c>
      <c r="P16" s="207">
        <f t="shared" si="3"/>
        <v>12384.71519</v>
      </c>
      <c r="Q16" s="210">
        <f t="shared" si="4"/>
        <v>-13863.12629</v>
      </c>
      <c r="R16" s="55">
        <f t="shared" si="9"/>
        <v>0.471837472785591</v>
      </c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</row>
    <row r="17" s="148" customFormat="1" ht="32.25" customHeight="1" spans="1:33">
      <c r="A17" s="204">
        <v>13020000</v>
      </c>
      <c r="B17" s="205" t="s">
        <v>48</v>
      </c>
      <c r="C17" s="206"/>
      <c r="D17" s="207">
        <v>5000</v>
      </c>
      <c r="E17" s="207">
        <v>2418.5</v>
      </c>
      <c r="F17" s="207">
        <v>2818.91162</v>
      </c>
      <c r="G17" s="207">
        <f t="shared" si="5"/>
        <v>400.41162</v>
      </c>
      <c r="H17" s="55">
        <f t="shared" si="6"/>
        <v>1.16556196816208</v>
      </c>
      <c r="I17" s="207">
        <f t="shared" si="0"/>
        <v>-2181.08838</v>
      </c>
      <c r="J17" s="55">
        <f t="shared" si="7"/>
        <v>0.563782324</v>
      </c>
      <c r="K17" s="214">
        <v>0</v>
      </c>
      <c r="L17" s="214">
        <v>0</v>
      </c>
      <c r="M17" s="214"/>
      <c r="N17" s="209" t="str">
        <f t="shared" si="8"/>
        <v/>
      </c>
      <c r="O17" s="54">
        <f t="shared" si="2"/>
        <v>5000</v>
      </c>
      <c r="P17" s="207">
        <f t="shared" si="3"/>
        <v>2818.91162</v>
      </c>
      <c r="Q17" s="210">
        <f t="shared" si="4"/>
        <v>-2181.08838</v>
      </c>
      <c r="R17" s="55">
        <f t="shared" si="9"/>
        <v>0.563782324</v>
      </c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</row>
    <row r="18" s="148" customFormat="1" ht="35.25" customHeight="1" spans="1:33">
      <c r="A18" s="204">
        <v>13030000</v>
      </c>
      <c r="B18" s="205" t="s">
        <v>49</v>
      </c>
      <c r="C18" s="206"/>
      <c r="D18" s="207">
        <v>4688.12</v>
      </c>
      <c r="E18" s="207">
        <v>2460.215</v>
      </c>
      <c r="F18" s="207">
        <v>3373.56495</v>
      </c>
      <c r="G18" s="207">
        <f t="shared" si="5"/>
        <v>913.349949999999</v>
      </c>
      <c r="H18" s="55">
        <f t="shared" si="6"/>
        <v>1.37124802100629</v>
      </c>
      <c r="I18" s="207">
        <f t="shared" si="0"/>
        <v>-1314.55505</v>
      </c>
      <c r="J18" s="55">
        <f t="shared" si="7"/>
        <v>0.719598677081644</v>
      </c>
      <c r="K18" s="214">
        <v>0</v>
      </c>
      <c r="L18" s="214">
        <v>0</v>
      </c>
      <c r="M18" s="214"/>
      <c r="N18" s="209" t="str">
        <f t="shared" si="8"/>
        <v/>
      </c>
      <c r="O18" s="54">
        <f t="shared" si="2"/>
        <v>4688.12</v>
      </c>
      <c r="P18" s="207">
        <f t="shared" si="3"/>
        <v>3373.56495</v>
      </c>
      <c r="Q18" s="210">
        <f t="shared" si="4"/>
        <v>-1314.55505</v>
      </c>
      <c r="R18" s="55">
        <f t="shared" si="9"/>
        <v>0.719598677081644</v>
      </c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</row>
    <row r="19" s="148" customFormat="1" ht="42" customHeight="1" spans="1:33">
      <c r="A19" s="204">
        <v>13040000</v>
      </c>
      <c r="B19" s="205" t="s">
        <v>50</v>
      </c>
      <c r="C19" s="206"/>
      <c r="D19" s="54">
        <v>4017</v>
      </c>
      <c r="E19" s="54">
        <v>1468.95</v>
      </c>
      <c r="F19" s="54">
        <v>1554.35271</v>
      </c>
      <c r="G19" s="54">
        <f t="shared" si="5"/>
        <v>85.4027099999998</v>
      </c>
      <c r="H19" s="55">
        <f t="shared" si="6"/>
        <v>1.05813860921066</v>
      </c>
      <c r="I19" s="207">
        <f t="shared" si="0"/>
        <v>-2462.64729</v>
      </c>
      <c r="J19" s="55">
        <f t="shared" si="7"/>
        <v>0.386943666915609</v>
      </c>
      <c r="K19" s="214">
        <v>0</v>
      </c>
      <c r="L19" s="214">
        <v>0</v>
      </c>
      <c r="M19" s="214">
        <f>L19-K19</f>
        <v>0</v>
      </c>
      <c r="N19" s="209" t="str">
        <f t="shared" si="8"/>
        <v/>
      </c>
      <c r="O19" s="54">
        <f t="shared" si="2"/>
        <v>4017</v>
      </c>
      <c r="P19" s="207">
        <f t="shared" si="3"/>
        <v>1554.35271</v>
      </c>
      <c r="Q19" s="210">
        <f t="shared" si="4"/>
        <v>-2462.64729</v>
      </c>
      <c r="R19" s="55">
        <f t="shared" si="9"/>
        <v>0.386943666915609</v>
      </c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</row>
    <row r="20" s="1" customFormat="1" ht="26.25" hidden="1" customHeight="1" spans="1:33">
      <c r="A20" s="215">
        <v>13070000</v>
      </c>
      <c r="B20" s="205" t="s">
        <v>51</v>
      </c>
      <c r="C20" s="206"/>
      <c r="D20" s="50">
        <v>0</v>
      </c>
      <c r="E20" s="50">
        <v>0</v>
      </c>
      <c r="F20" s="50">
        <v>0</v>
      </c>
      <c r="G20" s="50">
        <f t="shared" si="5"/>
        <v>0</v>
      </c>
      <c r="H20" s="216" t="str">
        <f t="shared" si="6"/>
        <v/>
      </c>
      <c r="I20" s="207"/>
      <c r="J20" s="216" t="str">
        <f t="shared" si="7"/>
        <v/>
      </c>
      <c r="K20" s="214">
        <v>0</v>
      </c>
      <c r="L20" s="214">
        <v>0</v>
      </c>
      <c r="M20" s="214"/>
      <c r="N20" s="217" t="str">
        <f t="shared" si="8"/>
        <v/>
      </c>
      <c r="O20" s="54"/>
      <c r="P20" s="207">
        <f t="shared" si="3"/>
        <v>0</v>
      </c>
      <c r="Q20" s="210"/>
      <c r="R20" s="216" t="str">
        <f t="shared" si="9"/>
        <v/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="1" customFormat="1" ht="27.75" customHeight="1" spans="1:33">
      <c r="A21" s="199">
        <v>14000000</v>
      </c>
      <c r="B21" s="200" t="s">
        <v>52</v>
      </c>
      <c r="C21" s="213" t="e">
        <f>C24+#REF!</f>
        <v>#REF!</v>
      </c>
      <c r="D21" s="50">
        <f>D24+D23+D22</f>
        <v>850010.646</v>
      </c>
      <c r="E21" s="50">
        <f>E24+E23+E22</f>
        <v>404472.102</v>
      </c>
      <c r="F21" s="50">
        <f>F22+F23+F24</f>
        <v>425269.9102</v>
      </c>
      <c r="G21" s="50">
        <f t="shared" si="5"/>
        <v>20797.8082</v>
      </c>
      <c r="H21" s="51">
        <f t="shared" si="6"/>
        <v>1.05141963585909</v>
      </c>
      <c r="I21" s="50">
        <f t="shared" ref="I21:I34" si="10">F21-D21</f>
        <v>-424740.7358</v>
      </c>
      <c r="J21" s="51">
        <f t="shared" si="7"/>
        <v>0.500311275160194</v>
      </c>
      <c r="K21" s="68">
        <f>((K24+K23+K22)/1000)/1000</f>
        <v>0</v>
      </c>
      <c r="L21" s="68">
        <f>((L24+L23+L22)/1000)/1000</f>
        <v>0</v>
      </c>
      <c r="M21" s="68">
        <f>M24+M23+M22</f>
        <v>0</v>
      </c>
      <c r="N21" s="202" t="str">
        <f t="shared" si="8"/>
        <v/>
      </c>
      <c r="O21" s="50">
        <f>O24+O23+O22</f>
        <v>850010.646</v>
      </c>
      <c r="P21" s="50">
        <f>P24+P23+P22</f>
        <v>425269.9102</v>
      </c>
      <c r="Q21" s="203">
        <f t="shared" ref="Q21:Q30" si="11">P21-O21</f>
        <v>-424740.7358</v>
      </c>
      <c r="R21" s="51">
        <f t="shared" si="9"/>
        <v>0.500311275160194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="148" customFormat="1" ht="49.5" customHeight="1" spans="1:33">
      <c r="A22" s="218">
        <v>14020000</v>
      </c>
      <c r="B22" s="205" t="s">
        <v>53</v>
      </c>
      <c r="C22" s="206"/>
      <c r="D22" s="207">
        <v>44944.27</v>
      </c>
      <c r="E22" s="207">
        <v>24746.33</v>
      </c>
      <c r="F22" s="207">
        <v>22599.87723</v>
      </c>
      <c r="G22" s="207">
        <f t="shared" si="5"/>
        <v>-2146.45277</v>
      </c>
      <c r="H22" s="55">
        <f t="shared" si="6"/>
        <v>0.91326177376605</v>
      </c>
      <c r="I22" s="207">
        <f t="shared" si="10"/>
        <v>-22344.39277</v>
      </c>
      <c r="J22" s="55">
        <f t="shared" si="7"/>
        <v>0.502842236173822</v>
      </c>
      <c r="K22" s="219">
        <v>0</v>
      </c>
      <c r="L22" s="219">
        <v>0</v>
      </c>
      <c r="M22" s="219"/>
      <c r="N22" s="209" t="str">
        <f t="shared" si="8"/>
        <v/>
      </c>
      <c r="O22" s="207">
        <f>D22+K22</f>
        <v>44944.27</v>
      </c>
      <c r="P22" s="207">
        <f>L22+F22</f>
        <v>22599.87723</v>
      </c>
      <c r="Q22" s="207">
        <f t="shared" si="11"/>
        <v>-22344.39277</v>
      </c>
      <c r="R22" s="55">
        <f t="shared" si="9"/>
        <v>0.502842236173822</v>
      </c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</row>
    <row r="23" s="148" customFormat="1" ht="48" customHeight="1" spans="1:33">
      <c r="A23" s="218">
        <v>14030000</v>
      </c>
      <c r="B23" s="205" t="s">
        <v>54</v>
      </c>
      <c r="C23" s="206"/>
      <c r="D23" s="207">
        <v>385668.416</v>
      </c>
      <c r="E23" s="207">
        <v>181588.92</v>
      </c>
      <c r="F23" s="207">
        <v>198038.11389</v>
      </c>
      <c r="G23" s="207">
        <f t="shared" si="5"/>
        <v>16449.19389</v>
      </c>
      <c r="H23" s="55">
        <f t="shared" si="6"/>
        <v>1.09058478837806</v>
      </c>
      <c r="I23" s="207">
        <f t="shared" si="10"/>
        <v>-187630.30211</v>
      </c>
      <c r="J23" s="55">
        <f t="shared" si="7"/>
        <v>0.513493212495783</v>
      </c>
      <c r="K23" s="219">
        <v>0</v>
      </c>
      <c r="L23" s="219">
        <v>0</v>
      </c>
      <c r="M23" s="219"/>
      <c r="N23" s="209" t="str">
        <f t="shared" si="8"/>
        <v/>
      </c>
      <c r="O23" s="207">
        <f>D23+K23</f>
        <v>385668.416</v>
      </c>
      <c r="P23" s="207">
        <f>L23+F23</f>
        <v>198038.11389</v>
      </c>
      <c r="Q23" s="207">
        <f t="shared" si="11"/>
        <v>-187630.30211</v>
      </c>
      <c r="R23" s="55">
        <f t="shared" si="9"/>
        <v>0.513493212495783</v>
      </c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</row>
    <row r="24" s="148" customFormat="1" ht="64.5" customHeight="1" spans="1:33">
      <c r="A24" s="218">
        <v>14040000</v>
      </c>
      <c r="B24" s="205" t="s">
        <v>55</v>
      </c>
      <c r="C24" s="206" t="e">
        <f>#REF!+#REF!+#REF!+#REF!+#REF!</f>
        <v>#REF!</v>
      </c>
      <c r="D24" s="207">
        <v>419397.96</v>
      </c>
      <c r="E24" s="207">
        <v>198136.852</v>
      </c>
      <c r="F24" s="207">
        <v>204631.91908</v>
      </c>
      <c r="G24" s="207">
        <f t="shared" si="5"/>
        <v>6495.06707999998</v>
      </c>
      <c r="H24" s="55">
        <f t="shared" si="6"/>
        <v>1.03278071198991</v>
      </c>
      <c r="I24" s="207">
        <f t="shared" si="10"/>
        <v>-214766.04092</v>
      </c>
      <c r="J24" s="55">
        <f t="shared" si="7"/>
        <v>0.487918250913762</v>
      </c>
      <c r="K24" s="219">
        <v>0</v>
      </c>
      <c r="L24" s="219">
        <v>0</v>
      </c>
      <c r="M24" s="219">
        <f>L24-K24</f>
        <v>0</v>
      </c>
      <c r="N24" s="209" t="str">
        <f t="shared" si="8"/>
        <v/>
      </c>
      <c r="O24" s="207">
        <f>D24+K24</f>
        <v>419397.96</v>
      </c>
      <c r="P24" s="207">
        <f t="shared" si="3"/>
        <v>204631.91908</v>
      </c>
      <c r="Q24" s="207">
        <f t="shared" si="11"/>
        <v>-214766.04092</v>
      </c>
      <c r="R24" s="55">
        <f t="shared" si="9"/>
        <v>0.487918250913762</v>
      </c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</row>
    <row r="25" s="1" customFormat="1" ht="42.75" hidden="1" customHeight="1" spans="1:33">
      <c r="A25" s="220">
        <v>16000000</v>
      </c>
      <c r="B25" s="221" t="s">
        <v>56</v>
      </c>
      <c r="C25" s="222"/>
      <c r="D25" s="212">
        <v>0</v>
      </c>
      <c r="E25" s="212">
        <v>0</v>
      </c>
      <c r="F25" s="212">
        <v>0</v>
      </c>
      <c r="G25" s="212">
        <f t="shared" si="5"/>
        <v>0</v>
      </c>
      <c r="H25" s="216" t="str">
        <f t="shared" si="6"/>
        <v/>
      </c>
      <c r="I25" s="212">
        <f t="shared" si="10"/>
        <v>0</v>
      </c>
      <c r="J25" s="51" t="str">
        <f t="shared" si="7"/>
        <v/>
      </c>
      <c r="K25" s="219"/>
      <c r="L25" s="219"/>
      <c r="M25" s="219"/>
      <c r="N25" s="202" t="str">
        <f t="shared" si="8"/>
        <v/>
      </c>
      <c r="O25" s="207">
        <f>D25+K25</f>
        <v>0</v>
      </c>
      <c r="P25" s="223">
        <f t="shared" si="3"/>
        <v>0</v>
      </c>
      <c r="Q25" s="223">
        <f t="shared" si="11"/>
        <v>0</v>
      </c>
      <c r="R25" s="51" t="str">
        <f t="shared" si="9"/>
        <v/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="1" customFormat="1" ht="20.25" customHeight="1" spans="1:33">
      <c r="A26" s="199">
        <v>18000000</v>
      </c>
      <c r="B26" s="200" t="s">
        <v>57</v>
      </c>
      <c r="C26" s="200"/>
      <c r="D26" s="50">
        <f>SUM(D27:D30)</f>
        <v>2350768.33456</v>
      </c>
      <c r="E26" s="50">
        <f>SUM(E27:E30)</f>
        <v>1147668.98299</v>
      </c>
      <c r="F26" s="50">
        <f>SUM(F27:F30)</f>
        <v>1201312.72501</v>
      </c>
      <c r="G26" s="50">
        <f t="shared" si="5"/>
        <v>53643.7420200002</v>
      </c>
      <c r="H26" s="51">
        <f t="shared" si="6"/>
        <v>1.04674147582192</v>
      </c>
      <c r="I26" s="50">
        <f t="shared" si="10"/>
        <v>-1149455.60955</v>
      </c>
      <c r="J26" s="51">
        <f t="shared" si="7"/>
        <v>0.511029822611105</v>
      </c>
      <c r="K26" s="68">
        <f>(K27+K28+K29+K30)/1000</f>
        <v>0</v>
      </c>
      <c r="L26" s="68">
        <f>(L27+L28+L29+L30)/1000</f>
        <v>0</v>
      </c>
      <c r="M26" s="68">
        <f t="shared" ref="M26:M34" si="12">L26-K26</f>
        <v>0</v>
      </c>
      <c r="N26" s="202" t="str">
        <f t="shared" si="8"/>
        <v/>
      </c>
      <c r="O26" s="50">
        <f t="shared" ref="O26:O59" si="13">D26+K26</f>
        <v>2350768.33456</v>
      </c>
      <c r="P26" s="50">
        <f t="shared" ref="P26:P34" si="14">L26+F26</f>
        <v>1201312.72501</v>
      </c>
      <c r="Q26" s="203">
        <f t="shared" si="11"/>
        <v>-1149455.60955</v>
      </c>
      <c r="R26" s="51">
        <f t="shared" si="9"/>
        <v>0.511029822611105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="148" customFormat="1" ht="29.25" customHeight="1" spans="1:33">
      <c r="A27" s="204">
        <v>18010000</v>
      </c>
      <c r="B27" s="205" t="s">
        <v>58</v>
      </c>
      <c r="C27" s="224"/>
      <c r="D27" s="207">
        <v>1092436.81856</v>
      </c>
      <c r="E27" s="207">
        <v>516219.75156</v>
      </c>
      <c r="F27" s="207">
        <v>551370.87372</v>
      </c>
      <c r="G27" s="207">
        <f t="shared" si="5"/>
        <v>35151.12216</v>
      </c>
      <c r="H27" s="55">
        <f t="shared" si="6"/>
        <v>1.06809333051239</v>
      </c>
      <c r="I27" s="207">
        <f t="shared" si="10"/>
        <v>-541065.94484</v>
      </c>
      <c r="J27" s="55">
        <f t="shared" si="7"/>
        <v>0.504716487354199</v>
      </c>
      <c r="K27" s="225">
        <v>0</v>
      </c>
      <c r="L27" s="225">
        <v>0</v>
      </c>
      <c r="M27" s="225">
        <f t="shared" si="12"/>
        <v>0</v>
      </c>
      <c r="N27" s="209" t="str">
        <f t="shared" si="8"/>
        <v/>
      </c>
      <c r="O27" s="54">
        <f t="shared" si="13"/>
        <v>1092436.81856</v>
      </c>
      <c r="P27" s="54">
        <f t="shared" si="14"/>
        <v>551370.87372</v>
      </c>
      <c r="Q27" s="54">
        <f t="shared" si="11"/>
        <v>-541065.94484</v>
      </c>
      <c r="R27" s="55">
        <f t="shared" si="9"/>
        <v>0.504716487354199</v>
      </c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</row>
    <row r="28" s="148" customFormat="1" ht="36" customHeight="1" spans="1:33">
      <c r="A28" s="204">
        <v>18020000</v>
      </c>
      <c r="B28" s="205" t="s">
        <v>59</v>
      </c>
      <c r="C28" s="206"/>
      <c r="D28" s="207">
        <v>4749.3</v>
      </c>
      <c r="E28" s="207">
        <v>2299</v>
      </c>
      <c r="F28" s="207">
        <v>2218.75722</v>
      </c>
      <c r="G28" s="207">
        <f t="shared" si="5"/>
        <v>-80.24278</v>
      </c>
      <c r="H28" s="55">
        <f t="shared" si="6"/>
        <v>0.965096659417138</v>
      </c>
      <c r="I28" s="207">
        <f t="shared" si="10"/>
        <v>-2530.54278</v>
      </c>
      <c r="J28" s="55">
        <f t="shared" si="7"/>
        <v>0.467175630092856</v>
      </c>
      <c r="K28" s="214">
        <v>0</v>
      </c>
      <c r="L28" s="214">
        <v>0</v>
      </c>
      <c r="M28" s="214">
        <f t="shared" si="12"/>
        <v>0</v>
      </c>
      <c r="N28" s="209" t="str">
        <f t="shared" si="8"/>
        <v/>
      </c>
      <c r="O28" s="54">
        <f t="shared" si="13"/>
        <v>4749.3</v>
      </c>
      <c r="P28" s="207">
        <f t="shared" si="14"/>
        <v>2218.75722</v>
      </c>
      <c r="Q28" s="210">
        <f t="shared" si="11"/>
        <v>-2530.54278</v>
      </c>
      <c r="R28" s="55">
        <f t="shared" si="9"/>
        <v>0.467175630092856</v>
      </c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</row>
    <row r="29" s="148" customFormat="1" ht="27" customHeight="1" spans="1:33">
      <c r="A29" s="204">
        <v>18030000</v>
      </c>
      <c r="B29" s="205" t="s">
        <v>60</v>
      </c>
      <c r="C29" s="206"/>
      <c r="D29" s="207">
        <v>4759.76</v>
      </c>
      <c r="E29" s="207">
        <v>2093.61</v>
      </c>
      <c r="F29" s="207">
        <v>2401.46392</v>
      </c>
      <c r="G29" s="207">
        <f t="shared" si="5"/>
        <v>307.85392</v>
      </c>
      <c r="H29" s="55">
        <f t="shared" si="6"/>
        <v>1.14704454029165</v>
      </c>
      <c r="I29" s="207">
        <f t="shared" si="10"/>
        <v>-2358.29608</v>
      </c>
      <c r="J29" s="55">
        <f t="shared" si="7"/>
        <v>0.504534665613392</v>
      </c>
      <c r="K29" s="214">
        <v>0</v>
      </c>
      <c r="L29" s="214">
        <v>0</v>
      </c>
      <c r="M29" s="214">
        <f t="shared" si="12"/>
        <v>0</v>
      </c>
      <c r="N29" s="209" t="str">
        <f t="shared" si="8"/>
        <v/>
      </c>
      <c r="O29" s="54">
        <f t="shared" si="13"/>
        <v>4759.76</v>
      </c>
      <c r="P29" s="207">
        <f t="shared" si="14"/>
        <v>2401.46392</v>
      </c>
      <c r="Q29" s="210">
        <f t="shared" si="11"/>
        <v>-2358.29608</v>
      </c>
      <c r="R29" s="55">
        <f t="shared" si="9"/>
        <v>0.504534665613392</v>
      </c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</row>
    <row r="30" s="148" customFormat="1" ht="22.5" customHeight="1" spans="1:33">
      <c r="A30" s="204">
        <v>18050000</v>
      </c>
      <c r="B30" s="205" t="s">
        <v>61</v>
      </c>
      <c r="C30" s="206"/>
      <c r="D30" s="207">
        <v>1248822.456</v>
      </c>
      <c r="E30" s="207">
        <v>627056.62143</v>
      </c>
      <c r="F30" s="207">
        <v>645321.63015</v>
      </c>
      <c r="G30" s="207">
        <f t="shared" si="5"/>
        <v>18265.00872</v>
      </c>
      <c r="H30" s="55">
        <f t="shared" si="6"/>
        <v>1.0291281649787</v>
      </c>
      <c r="I30" s="207">
        <f t="shared" si="10"/>
        <v>-603500.82585</v>
      </c>
      <c r="J30" s="55">
        <f t="shared" si="7"/>
        <v>0.516744095247115</v>
      </c>
      <c r="K30" s="214">
        <v>0</v>
      </c>
      <c r="L30" s="214">
        <v>0</v>
      </c>
      <c r="M30" s="214">
        <f t="shared" si="12"/>
        <v>0</v>
      </c>
      <c r="N30" s="209" t="str">
        <f t="shared" si="8"/>
        <v/>
      </c>
      <c r="O30" s="54">
        <f t="shared" si="13"/>
        <v>1248822.456</v>
      </c>
      <c r="P30" s="207">
        <f t="shared" si="14"/>
        <v>645321.63015</v>
      </c>
      <c r="Q30" s="210">
        <f t="shared" si="11"/>
        <v>-603500.82585</v>
      </c>
      <c r="R30" s="55">
        <f t="shared" si="9"/>
        <v>0.516744095247115</v>
      </c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</row>
    <row r="31" s="1" customFormat="1" ht="21.75" customHeight="1" spans="1:33">
      <c r="A31" s="199">
        <v>19000000</v>
      </c>
      <c r="B31" s="200" t="s">
        <v>62</v>
      </c>
      <c r="C31" s="206"/>
      <c r="D31" s="223">
        <f>D32+D33+D34</f>
        <v>0</v>
      </c>
      <c r="E31" s="223">
        <f>E32+E33+E34</f>
        <v>0</v>
      </c>
      <c r="F31" s="223">
        <f>F32+F33+F34</f>
        <v>2.1</v>
      </c>
      <c r="G31" s="223">
        <f t="shared" si="5"/>
        <v>2.1</v>
      </c>
      <c r="H31" s="51" t="str">
        <f t="shared" si="6"/>
        <v/>
      </c>
      <c r="I31" s="223">
        <f t="shared" si="10"/>
        <v>2.1</v>
      </c>
      <c r="J31" s="51" t="str">
        <f t="shared" si="7"/>
        <v/>
      </c>
      <c r="K31" s="68">
        <f>K32+K34+K33</f>
        <v>7481.314</v>
      </c>
      <c r="L31" s="68">
        <f>L32+L34+L33</f>
        <v>6910.35122</v>
      </c>
      <c r="M31" s="68">
        <f t="shared" si="12"/>
        <v>-570.962780000001</v>
      </c>
      <c r="N31" s="202">
        <f t="shared" si="8"/>
        <v>0.923681484295406</v>
      </c>
      <c r="O31" s="50">
        <f t="shared" si="13"/>
        <v>7481.314</v>
      </c>
      <c r="P31" s="50">
        <f t="shared" si="14"/>
        <v>6912.45122</v>
      </c>
      <c r="Q31" s="50">
        <f t="shared" ref="Q31:Q61" si="15">P31-O31</f>
        <v>-568.86278</v>
      </c>
      <c r="R31" s="51">
        <f t="shared" si="9"/>
        <v>0.923962183648487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="148" customFormat="1" ht="23.25" customHeight="1" spans="1:33">
      <c r="A32" s="204">
        <v>19010000</v>
      </c>
      <c r="B32" s="205" t="s">
        <v>63</v>
      </c>
      <c r="C32" s="206"/>
      <c r="D32" s="207">
        <v>0</v>
      </c>
      <c r="E32" s="207">
        <v>0</v>
      </c>
      <c r="F32" s="207">
        <v>0</v>
      </c>
      <c r="G32" s="207">
        <f t="shared" si="5"/>
        <v>0</v>
      </c>
      <c r="H32" s="55" t="str">
        <f t="shared" si="6"/>
        <v/>
      </c>
      <c r="I32" s="207">
        <f t="shared" si="10"/>
        <v>0</v>
      </c>
      <c r="J32" s="55" t="str">
        <f t="shared" si="7"/>
        <v/>
      </c>
      <c r="K32" s="214">
        <v>7481.314</v>
      </c>
      <c r="L32" s="214">
        <v>6910.35122</v>
      </c>
      <c r="M32" s="214">
        <f t="shared" si="12"/>
        <v>-570.962780000001</v>
      </c>
      <c r="N32" s="209">
        <f t="shared" si="8"/>
        <v>0.923681484295406</v>
      </c>
      <c r="O32" s="54">
        <f t="shared" si="13"/>
        <v>7481.314</v>
      </c>
      <c r="P32" s="207">
        <f t="shared" si="14"/>
        <v>6910.35122</v>
      </c>
      <c r="Q32" s="54">
        <f t="shared" si="15"/>
        <v>-570.962780000001</v>
      </c>
      <c r="R32" s="55">
        <f t="shared" si="9"/>
        <v>0.923681484295406</v>
      </c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</row>
    <row r="33" s="148" customFormat="1" ht="42" hidden="1" customHeight="1" spans="1:33">
      <c r="A33" s="204">
        <v>19050000</v>
      </c>
      <c r="B33" s="205" t="s">
        <v>64</v>
      </c>
      <c r="C33" s="205"/>
      <c r="D33" s="207"/>
      <c r="E33" s="207"/>
      <c r="F33" s="207"/>
      <c r="G33" s="207"/>
      <c r="H33" s="55"/>
      <c r="I33" s="207"/>
      <c r="J33" s="55"/>
      <c r="K33" s="214">
        <v>0</v>
      </c>
      <c r="L33" s="214"/>
      <c r="M33" s="214">
        <f t="shared" si="12"/>
        <v>0</v>
      </c>
      <c r="N33" s="209" t="str">
        <f t="shared" si="8"/>
        <v/>
      </c>
      <c r="O33" s="54">
        <f t="shared" si="13"/>
        <v>0</v>
      </c>
      <c r="P33" s="207">
        <f t="shared" si="14"/>
        <v>0</v>
      </c>
      <c r="Q33" s="54">
        <f t="shared" si="15"/>
        <v>0</v>
      </c>
      <c r="R33" s="55" t="str">
        <f t="shared" si="9"/>
        <v/>
      </c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</row>
    <row r="34" s="148" customFormat="1" ht="63" spans="1:33">
      <c r="A34" s="204">
        <v>19090000</v>
      </c>
      <c r="B34" s="205" t="s">
        <v>65</v>
      </c>
      <c r="C34" s="206"/>
      <c r="D34" s="207">
        <v>0</v>
      </c>
      <c r="E34" s="207">
        <v>0</v>
      </c>
      <c r="F34" s="207">
        <v>2.1</v>
      </c>
      <c r="G34" s="207">
        <f t="shared" si="5"/>
        <v>2.1</v>
      </c>
      <c r="H34" s="55" t="str">
        <f t="shared" si="6"/>
        <v/>
      </c>
      <c r="I34" s="207">
        <f t="shared" si="10"/>
        <v>2.1</v>
      </c>
      <c r="J34" s="55" t="str">
        <f t="shared" si="7"/>
        <v/>
      </c>
      <c r="K34" s="214">
        <v>0</v>
      </c>
      <c r="L34" s="214">
        <v>0</v>
      </c>
      <c r="M34" s="214">
        <f t="shared" si="12"/>
        <v>0</v>
      </c>
      <c r="N34" s="209" t="str">
        <f t="shared" si="8"/>
        <v/>
      </c>
      <c r="O34" s="54">
        <f t="shared" si="13"/>
        <v>0</v>
      </c>
      <c r="P34" s="207">
        <f t="shared" si="14"/>
        <v>2.1</v>
      </c>
      <c r="Q34" s="54">
        <f t="shared" si="15"/>
        <v>2.1</v>
      </c>
      <c r="R34" s="55" t="str">
        <f t="shared" si="9"/>
        <v/>
      </c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</row>
    <row r="35" s="164" customFormat="1" ht="23.25" customHeight="1" spans="1:33">
      <c r="A35" s="226">
        <v>20000000</v>
      </c>
      <c r="B35" s="227" t="s">
        <v>66</v>
      </c>
      <c r="C35" s="228">
        <v>5750.4</v>
      </c>
      <c r="D35" s="68">
        <f>(D36+D37+D43+D47)</f>
        <v>266166.961</v>
      </c>
      <c r="E35" s="68">
        <f>(E36+E37+E43+E47)</f>
        <v>140283.331</v>
      </c>
      <c r="F35" s="68">
        <f>(F36+F37+F43+F47)</f>
        <v>180653.94069</v>
      </c>
      <c r="G35" s="68">
        <f t="shared" si="5"/>
        <v>40370.60969</v>
      </c>
      <c r="H35" s="51">
        <f t="shared" si="6"/>
        <v>1.28777909251385</v>
      </c>
      <c r="I35" s="68">
        <f t="shared" ref="I35:I44" si="16">F35-D35</f>
        <v>-85513.02031</v>
      </c>
      <c r="J35" s="51">
        <f t="shared" si="7"/>
        <v>0.678724136201112</v>
      </c>
      <c r="K35" s="68">
        <f>K36+K37+K43+K47</f>
        <v>555558.11192</v>
      </c>
      <c r="L35" s="68">
        <f>L36+L37+L43+L47</f>
        <v>298738.0681</v>
      </c>
      <c r="M35" s="68">
        <f t="shared" ref="M35:M48" si="17">L35-K35</f>
        <v>-256820.04382</v>
      </c>
      <c r="N35" s="202">
        <f t="shared" si="8"/>
        <v>0.537726048257249</v>
      </c>
      <c r="O35" s="68">
        <f t="shared" si="13"/>
        <v>821725.07292</v>
      </c>
      <c r="P35" s="68">
        <f t="shared" ref="P35:P59" si="18">L35+F35</f>
        <v>479392.00879</v>
      </c>
      <c r="Q35" s="68">
        <f t="shared" si="15"/>
        <v>-342333.06413</v>
      </c>
      <c r="R35" s="51">
        <f t="shared" si="9"/>
        <v>0.583397080834446</v>
      </c>
      <c r="S35" s="229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</row>
    <row r="36" s="1" customFormat="1" ht="45.75" customHeight="1" spans="1:33">
      <c r="A36" s="199">
        <v>21000000</v>
      </c>
      <c r="B36" s="200" t="s">
        <v>67</v>
      </c>
      <c r="C36" s="213">
        <v>1</v>
      </c>
      <c r="D36" s="50">
        <v>42716.301</v>
      </c>
      <c r="E36" s="50">
        <v>22029.211</v>
      </c>
      <c r="F36" s="50">
        <v>41916.38825</v>
      </c>
      <c r="G36" s="50">
        <f t="shared" si="5"/>
        <v>19887.17725</v>
      </c>
      <c r="H36" s="51">
        <f t="shared" si="6"/>
        <v>1.9027639369381</v>
      </c>
      <c r="I36" s="50">
        <f t="shared" si="16"/>
        <v>-799.912749999989</v>
      </c>
      <c r="J36" s="51">
        <f t="shared" si="7"/>
        <v>0.981273829164187</v>
      </c>
      <c r="K36" s="68">
        <v>1125</v>
      </c>
      <c r="L36" s="68">
        <v>1662.146</v>
      </c>
      <c r="M36" s="68">
        <f t="shared" si="17"/>
        <v>537.146</v>
      </c>
      <c r="N36" s="202">
        <f t="shared" si="8"/>
        <v>1.47746311111111</v>
      </c>
      <c r="O36" s="50">
        <f t="shared" si="13"/>
        <v>43841.301</v>
      </c>
      <c r="P36" s="50">
        <f t="shared" si="18"/>
        <v>43578.53425</v>
      </c>
      <c r="Q36" s="50">
        <f t="shared" si="15"/>
        <v>-262.766749999988</v>
      </c>
      <c r="R36" s="51">
        <f t="shared" si="9"/>
        <v>0.994006410758659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="1" customFormat="1" ht="44.25" customHeight="1" spans="1:33">
      <c r="A37" s="199">
        <v>22000000</v>
      </c>
      <c r="B37" s="200" t="s">
        <v>68</v>
      </c>
      <c r="C37" s="213">
        <v>4948.8</v>
      </c>
      <c r="D37" s="50">
        <f>SUM(D38:D42)</f>
        <v>181137.252</v>
      </c>
      <c r="E37" s="50">
        <f>SUM(E38:E42)</f>
        <v>86144.207</v>
      </c>
      <c r="F37" s="50">
        <f>SUM(F38:F42)</f>
        <v>92157.08033</v>
      </c>
      <c r="G37" s="50">
        <f t="shared" si="5"/>
        <v>6012.87332999999</v>
      </c>
      <c r="H37" s="51">
        <f t="shared" si="6"/>
        <v>1.06980008916908</v>
      </c>
      <c r="I37" s="50">
        <f t="shared" si="16"/>
        <v>-88980.17167</v>
      </c>
      <c r="J37" s="51">
        <f t="shared" si="7"/>
        <v>0.508769340996738</v>
      </c>
      <c r="K37" s="68">
        <f>SUM(K38:K42)</f>
        <v>0</v>
      </c>
      <c r="L37" s="68">
        <f>SUM(L38:L42)</f>
        <v>0</v>
      </c>
      <c r="M37" s="68">
        <f t="shared" si="17"/>
        <v>0</v>
      </c>
      <c r="N37" s="202" t="str">
        <f t="shared" si="8"/>
        <v/>
      </c>
      <c r="O37" s="50">
        <f t="shared" si="13"/>
        <v>181137.252</v>
      </c>
      <c r="P37" s="50">
        <f t="shared" si="18"/>
        <v>92157.08033</v>
      </c>
      <c r="Q37" s="50">
        <f t="shared" si="15"/>
        <v>-88980.17167</v>
      </c>
      <c r="R37" s="51">
        <f t="shared" si="9"/>
        <v>0.508769340996738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="148" customFormat="1" ht="22.5" customHeight="1" spans="1:33">
      <c r="A38" s="204">
        <v>22010000</v>
      </c>
      <c r="B38" s="205" t="s">
        <v>69</v>
      </c>
      <c r="C38" s="230"/>
      <c r="D38" s="207">
        <v>85037.687</v>
      </c>
      <c r="E38" s="207">
        <v>39022.618</v>
      </c>
      <c r="F38" s="207">
        <v>42239.52707</v>
      </c>
      <c r="G38" s="207">
        <f t="shared" si="5"/>
        <v>3216.90906999999</v>
      </c>
      <c r="H38" s="55">
        <f t="shared" si="6"/>
        <v>1.08243703869382</v>
      </c>
      <c r="I38" s="207">
        <f t="shared" si="16"/>
        <v>-42798.15993</v>
      </c>
      <c r="J38" s="55">
        <f t="shared" si="7"/>
        <v>0.496715380675864</v>
      </c>
      <c r="K38" s="214"/>
      <c r="L38" s="214">
        <v>0</v>
      </c>
      <c r="M38" s="214">
        <f t="shared" si="17"/>
        <v>0</v>
      </c>
      <c r="N38" s="209" t="str">
        <f t="shared" si="8"/>
        <v/>
      </c>
      <c r="O38" s="54">
        <f t="shared" si="13"/>
        <v>85037.687</v>
      </c>
      <c r="P38" s="207">
        <f t="shared" si="18"/>
        <v>42239.52707</v>
      </c>
      <c r="Q38" s="54">
        <f t="shared" si="15"/>
        <v>-42798.15993</v>
      </c>
      <c r="R38" s="55">
        <f t="shared" si="9"/>
        <v>0.496715380675864</v>
      </c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</row>
    <row r="39" s="148" customFormat="1" ht="60.75" customHeight="1" spans="1:33">
      <c r="A39" s="204">
        <v>22020000</v>
      </c>
      <c r="B39" s="205" t="s">
        <v>70</v>
      </c>
      <c r="C39" s="205"/>
      <c r="D39" s="207">
        <v>3062</v>
      </c>
      <c r="E39" s="207">
        <v>760</v>
      </c>
      <c r="F39" s="207">
        <v>819.23077</v>
      </c>
      <c r="G39" s="207">
        <f t="shared" si="5"/>
        <v>59.23077</v>
      </c>
      <c r="H39" s="55">
        <f t="shared" si="6"/>
        <v>1.07793522368421</v>
      </c>
      <c r="I39" s="207">
        <f t="shared" si="16"/>
        <v>-2242.76923</v>
      </c>
      <c r="J39" s="55">
        <f t="shared" si="7"/>
        <v>0.267547606139778</v>
      </c>
      <c r="K39" s="214"/>
      <c r="L39" s="214"/>
      <c r="M39" s="214"/>
      <c r="N39" s="209"/>
      <c r="O39" s="54">
        <f t="shared" si="13"/>
        <v>3062</v>
      </c>
      <c r="P39" s="207">
        <f t="shared" si="18"/>
        <v>819.23077</v>
      </c>
      <c r="Q39" s="54">
        <f t="shared" si="15"/>
        <v>-2242.76923</v>
      </c>
      <c r="R39" s="55">
        <f t="shared" si="9"/>
        <v>0.267547606139778</v>
      </c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</row>
    <row r="40" s="148" customFormat="1" ht="61.5" customHeight="1" spans="1:33">
      <c r="A40" s="204">
        <v>22080000</v>
      </c>
      <c r="B40" s="205" t="s">
        <v>71</v>
      </c>
      <c r="C40" s="206">
        <v>259.6</v>
      </c>
      <c r="D40" s="207">
        <v>91155.43</v>
      </c>
      <c r="E40" s="207">
        <v>45577.06</v>
      </c>
      <c r="F40" s="207">
        <v>48163.47598</v>
      </c>
      <c r="G40" s="207">
        <f t="shared" si="5"/>
        <v>2586.41598000001</v>
      </c>
      <c r="H40" s="55">
        <f t="shared" si="6"/>
        <v>1.05674819700964</v>
      </c>
      <c r="I40" s="207">
        <f t="shared" si="16"/>
        <v>-42991.95402</v>
      </c>
      <c r="J40" s="55">
        <f t="shared" si="7"/>
        <v>0.528366505209838</v>
      </c>
      <c r="K40" s="214"/>
      <c r="L40" s="214">
        <v>0</v>
      </c>
      <c r="M40" s="214">
        <f t="shared" si="17"/>
        <v>0</v>
      </c>
      <c r="N40" s="209" t="str">
        <f t="shared" si="8"/>
        <v/>
      </c>
      <c r="O40" s="54">
        <f t="shared" si="13"/>
        <v>91155.43</v>
      </c>
      <c r="P40" s="207">
        <f t="shared" si="18"/>
        <v>48163.47598</v>
      </c>
      <c r="Q40" s="54">
        <f t="shared" si="15"/>
        <v>-42991.95402</v>
      </c>
      <c r="R40" s="55">
        <f t="shared" si="9"/>
        <v>0.528366505209838</v>
      </c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</row>
    <row r="41" s="148" customFormat="1" ht="23.25" customHeight="1" spans="1:33">
      <c r="A41" s="204">
        <v>22090000</v>
      </c>
      <c r="B41" s="205" t="s">
        <v>72</v>
      </c>
      <c r="C41" s="206">
        <v>4672.3</v>
      </c>
      <c r="D41" s="207">
        <v>1473.635</v>
      </c>
      <c r="E41" s="207">
        <v>629.129</v>
      </c>
      <c r="F41" s="207">
        <v>721.32031</v>
      </c>
      <c r="G41" s="207">
        <f t="shared" si="5"/>
        <v>92.1913099999998</v>
      </c>
      <c r="H41" s="55">
        <f t="shared" si="6"/>
        <v>1.14653800730852</v>
      </c>
      <c r="I41" s="207">
        <f t="shared" si="16"/>
        <v>-752.31469</v>
      </c>
      <c r="J41" s="55">
        <f t="shared" si="7"/>
        <v>0.489483698473502</v>
      </c>
      <c r="K41" s="214"/>
      <c r="L41" s="214">
        <v>0</v>
      </c>
      <c r="M41" s="214">
        <f t="shared" si="17"/>
        <v>0</v>
      </c>
      <c r="N41" s="209" t="str">
        <f t="shared" si="8"/>
        <v/>
      </c>
      <c r="O41" s="54">
        <f t="shared" si="13"/>
        <v>1473.635</v>
      </c>
      <c r="P41" s="207">
        <f t="shared" si="18"/>
        <v>721.32031</v>
      </c>
      <c r="Q41" s="54">
        <f t="shared" si="15"/>
        <v>-752.31469</v>
      </c>
      <c r="R41" s="55">
        <f t="shared" si="9"/>
        <v>0.489483698473502</v>
      </c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</row>
    <row r="42" s="148" customFormat="1" ht="120" customHeight="1" spans="1:33">
      <c r="A42" s="204">
        <v>22130000</v>
      </c>
      <c r="B42" s="205" t="s">
        <v>73</v>
      </c>
      <c r="C42" s="206"/>
      <c r="D42" s="207">
        <v>408.5</v>
      </c>
      <c r="E42" s="207">
        <v>155.4</v>
      </c>
      <c r="F42" s="207">
        <v>213.5262</v>
      </c>
      <c r="G42" s="207">
        <f t="shared" si="5"/>
        <v>58.1262</v>
      </c>
      <c r="H42" s="55">
        <f t="shared" si="6"/>
        <v>1.37404247104247</v>
      </c>
      <c r="I42" s="207">
        <f t="shared" si="16"/>
        <v>-194.9738</v>
      </c>
      <c r="J42" s="55">
        <f t="shared" si="7"/>
        <v>0.522707955936352</v>
      </c>
      <c r="K42" s="214"/>
      <c r="L42" s="214">
        <v>0</v>
      </c>
      <c r="M42" s="214">
        <f t="shared" si="17"/>
        <v>0</v>
      </c>
      <c r="N42" s="209" t="str">
        <f t="shared" si="8"/>
        <v/>
      </c>
      <c r="O42" s="54">
        <f t="shared" si="13"/>
        <v>408.5</v>
      </c>
      <c r="P42" s="207">
        <f t="shared" si="18"/>
        <v>213.5262</v>
      </c>
      <c r="Q42" s="54">
        <f t="shared" si="15"/>
        <v>-194.9738</v>
      </c>
      <c r="R42" s="55">
        <f t="shared" si="9"/>
        <v>0.522707955936352</v>
      </c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</row>
    <row r="43" s="1" customFormat="1" ht="20.25" customHeight="1" spans="1:33">
      <c r="A43" s="199">
        <v>24000000</v>
      </c>
      <c r="B43" s="200" t="s">
        <v>74</v>
      </c>
      <c r="C43" s="213">
        <f>C44+C47</f>
        <v>300.2</v>
      </c>
      <c r="D43" s="50">
        <f>SUM(D44:D45)</f>
        <v>42313.408</v>
      </c>
      <c r="E43" s="50">
        <f>SUM(E44:E45)</f>
        <v>32109.913</v>
      </c>
      <c r="F43" s="50">
        <f>SUM(F44:F45)</f>
        <v>46580.47211</v>
      </c>
      <c r="G43" s="50">
        <f t="shared" si="5"/>
        <v>14470.55911</v>
      </c>
      <c r="H43" s="51">
        <f t="shared" si="6"/>
        <v>1.45065706375474</v>
      </c>
      <c r="I43" s="50">
        <f t="shared" si="16"/>
        <v>4267.06411</v>
      </c>
      <c r="J43" s="51">
        <f t="shared" si="7"/>
        <v>1.10084425508813</v>
      </c>
      <c r="K43" s="68">
        <f>K44+K45+K46</f>
        <v>5770.603</v>
      </c>
      <c r="L43" s="68">
        <f>L44+L45+L46</f>
        <v>13906.16876</v>
      </c>
      <c r="M43" s="68">
        <f t="shared" si="17"/>
        <v>8135.56576</v>
      </c>
      <c r="N43" s="202">
        <f t="shared" si="8"/>
        <v>2.40982939911132</v>
      </c>
      <c r="O43" s="50">
        <f t="shared" si="13"/>
        <v>48084.011</v>
      </c>
      <c r="P43" s="50">
        <f t="shared" si="18"/>
        <v>60486.64087</v>
      </c>
      <c r="Q43" s="50">
        <f t="shared" si="15"/>
        <v>12402.62987</v>
      </c>
      <c r="R43" s="51">
        <f t="shared" si="9"/>
        <v>1.25793667400168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="148" customFormat="1" ht="24" customHeight="1" spans="1:33">
      <c r="A44" s="204">
        <v>24060000</v>
      </c>
      <c r="B44" s="205" t="s">
        <v>75</v>
      </c>
      <c r="C44" s="206">
        <v>300.2</v>
      </c>
      <c r="D44" s="207">
        <v>42313.408</v>
      </c>
      <c r="E44" s="207">
        <v>32109.913</v>
      </c>
      <c r="F44" s="207">
        <v>46580.47211</v>
      </c>
      <c r="G44" s="207">
        <f t="shared" si="5"/>
        <v>14470.55911</v>
      </c>
      <c r="H44" s="55">
        <f t="shared" si="6"/>
        <v>1.45065706375474</v>
      </c>
      <c r="I44" s="207">
        <f t="shared" si="16"/>
        <v>4267.06411</v>
      </c>
      <c r="J44" s="55">
        <f t="shared" si="7"/>
        <v>1.10084425508813</v>
      </c>
      <c r="K44" s="214">
        <v>1090.502</v>
      </c>
      <c r="L44" s="214">
        <v>4920.23158</v>
      </c>
      <c r="M44" s="214">
        <f t="shared" si="17"/>
        <v>3829.72958</v>
      </c>
      <c r="N44" s="209">
        <f t="shared" si="8"/>
        <v>4.51189597084645</v>
      </c>
      <c r="O44" s="54">
        <f t="shared" si="13"/>
        <v>43403.91</v>
      </c>
      <c r="P44" s="207">
        <f t="shared" si="18"/>
        <v>51500.70369</v>
      </c>
      <c r="Q44" s="54">
        <f t="shared" si="15"/>
        <v>8096.79369</v>
      </c>
      <c r="R44" s="55">
        <f t="shared" si="9"/>
        <v>1.18654526032332</v>
      </c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</row>
    <row r="45" s="148" customFormat="1" ht="55.5" customHeight="1" spans="1:33">
      <c r="A45" s="204">
        <v>24110000</v>
      </c>
      <c r="B45" s="205" t="s">
        <v>76</v>
      </c>
      <c r="C45" s="206"/>
      <c r="D45" s="207">
        <v>0</v>
      </c>
      <c r="E45" s="207">
        <v>0</v>
      </c>
      <c r="F45" s="207">
        <v>0</v>
      </c>
      <c r="G45" s="207">
        <f t="shared" si="5"/>
        <v>0</v>
      </c>
      <c r="H45" s="55" t="str">
        <f t="shared" si="6"/>
        <v/>
      </c>
      <c r="I45" s="207"/>
      <c r="J45" s="55" t="str">
        <f t="shared" si="7"/>
        <v/>
      </c>
      <c r="K45" s="214">
        <v>82.901</v>
      </c>
      <c r="L45" s="214">
        <v>40.85961</v>
      </c>
      <c r="M45" s="214">
        <f t="shared" si="17"/>
        <v>-42.04139</v>
      </c>
      <c r="N45" s="209">
        <f t="shared" si="8"/>
        <v>0.492872341708785</v>
      </c>
      <c r="O45" s="54">
        <f t="shared" si="13"/>
        <v>82.901</v>
      </c>
      <c r="P45" s="207">
        <f t="shared" si="18"/>
        <v>40.85961</v>
      </c>
      <c r="Q45" s="54">
        <f t="shared" si="15"/>
        <v>-42.04139</v>
      </c>
      <c r="R45" s="55">
        <f t="shared" si="9"/>
        <v>0.492872341708785</v>
      </c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</row>
    <row r="46" s="148" customFormat="1" ht="53.25" customHeight="1" spans="1:33">
      <c r="A46" s="204" t="s">
        <v>77</v>
      </c>
      <c r="B46" s="205" t="s">
        <v>78</v>
      </c>
      <c r="C46" s="206"/>
      <c r="D46" s="207">
        <v>0</v>
      </c>
      <c r="E46" s="207">
        <v>0</v>
      </c>
      <c r="F46" s="207">
        <v>0</v>
      </c>
      <c r="G46" s="207">
        <f t="shared" si="5"/>
        <v>0</v>
      </c>
      <c r="H46" s="55" t="str">
        <f t="shared" si="6"/>
        <v/>
      </c>
      <c r="I46" s="207"/>
      <c r="J46" s="55" t="str">
        <f t="shared" si="7"/>
        <v/>
      </c>
      <c r="K46" s="214">
        <v>4597.2</v>
      </c>
      <c r="L46" s="214">
        <v>8945.07757</v>
      </c>
      <c r="M46" s="214">
        <f t="shared" si="17"/>
        <v>4347.87757</v>
      </c>
      <c r="N46" s="209">
        <f t="shared" si="8"/>
        <v>1.94576646001914</v>
      </c>
      <c r="O46" s="54">
        <f t="shared" si="13"/>
        <v>4597.2</v>
      </c>
      <c r="P46" s="207">
        <f t="shared" si="18"/>
        <v>8945.07757</v>
      </c>
      <c r="Q46" s="54">
        <f t="shared" si="15"/>
        <v>4347.87757</v>
      </c>
      <c r="R46" s="55">
        <f t="shared" si="9"/>
        <v>1.94576646001914</v>
      </c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</row>
    <row r="47" s="1" customFormat="1" ht="22.5" customHeight="1" spans="1:33">
      <c r="A47" s="199">
        <v>25000000</v>
      </c>
      <c r="B47" s="200" t="s">
        <v>79</v>
      </c>
      <c r="C47" s="213"/>
      <c r="D47" s="207">
        <v>0</v>
      </c>
      <c r="E47" s="207">
        <v>0</v>
      </c>
      <c r="F47" s="207">
        <v>0</v>
      </c>
      <c r="G47" s="207">
        <f t="shared" si="5"/>
        <v>0</v>
      </c>
      <c r="H47" s="51" t="str">
        <f t="shared" si="6"/>
        <v/>
      </c>
      <c r="I47" s="50">
        <f>F47-D47</f>
        <v>0</v>
      </c>
      <c r="J47" s="51" t="str">
        <f t="shared" si="7"/>
        <v/>
      </c>
      <c r="K47" s="68">
        <v>548662.50892</v>
      </c>
      <c r="L47" s="68">
        <v>283169.75334</v>
      </c>
      <c r="M47" s="68">
        <f t="shared" si="17"/>
        <v>-265492.75558</v>
      </c>
      <c r="N47" s="202">
        <f t="shared" si="8"/>
        <v>0.516109172280421</v>
      </c>
      <c r="O47" s="50">
        <f t="shared" si="13"/>
        <v>548662.50892</v>
      </c>
      <c r="P47" s="223">
        <f t="shared" si="18"/>
        <v>283169.75334</v>
      </c>
      <c r="Q47" s="50">
        <f t="shared" si="15"/>
        <v>-265492.75558</v>
      </c>
      <c r="R47" s="51">
        <f t="shared" si="9"/>
        <v>0.516109172280421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="1" customFormat="1" ht="20.4" spans="1:33">
      <c r="A48" s="199">
        <v>30000000</v>
      </c>
      <c r="B48" s="200" t="s">
        <v>80</v>
      </c>
      <c r="C48" s="230"/>
      <c r="D48" s="223">
        <v>86.05</v>
      </c>
      <c r="E48" s="223">
        <v>40</v>
      </c>
      <c r="F48" s="223">
        <v>42.40398</v>
      </c>
      <c r="G48" s="223">
        <f t="shared" si="5"/>
        <v>2.40398</v>
      </c>
      <c r="H48" s="51">
        <f t="shared" si="6"/>
        <v>1.0600995</v>
      </c>
      <c r="I48" s="50">
        <f>F48-D48</f>
        <v>-43.64602</v>
      </c>
      <c r="J48" s="51">
        <f t="shared" si="7"/>
        <v>0.492783033120279</v>
      </c>
      <c r="K48" s="68">
        <v>206795.533</v>
      </c>
      <c r="L48" s="68">
        <v>121926.07028</v>
      </c>
      <c r="M48" s="68">
        <f t="shared" si="17"/>
        <v>-84869.46272</v>
      </c>
      <c r="N48" s="202">
        <f t="shared" si="8"/>
        <v>0.589597214752216</v>
      </c>
      <c r="O48" s="50">
        <f t="shared" si="13"/>
        <v>206881.583</v>
      </c>
      <c r="P48" s="50">
        <f t="shared" si="18"/>
        <v>121968.47426</v>
      </c>
      <c r="Q48" s="50">
        <f t="shared" si="15"/>
        <v>-84913.10874</v>
      </c>
      <c r="R48" s="51">
        <f t="shared" si="9"/>
        <v>0.589556946013894</v>
      </c>
      <c r="S48" s="231"/>
      <c r="T48" s="231"/>
      <c r="U48" s="231"/>
      <c r="V48" s="231"/>
      <c r="W48" s="23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="164" customFormat="1" ht="40.8" spans="1:33">
      <c r="A49" s="226" t="s">
        <v>81</v>
      </c>
      <c r="B49" s="227" t="s">
        <v>82</v>
      </c>
      <c r="C49" s="233"/>
      <c r="D49" s="50">
        <v>0</v>
      </c>
      <c r="E49" s="50">
        <v>0</v>
      </c>
      <c r="F49" s="50">
        <v>0</v>
      </c>
      <c r="G49" s="50">
        <f t="shared" si="5"/>
        <v>0</v>
      </c>
      <c r="H49" s="51" t="str">
        <f t="shared" si="6"/>
        <v/>
      </c>
      <c r="I49" s="50">
        <f>F49-D49</f>
        <v>0</v>
      </c>
      <c r="J49" s="51" t="str">
        <f t="shared" si="7"/>
        <v/>
      </c>
      <c r="K49" s="68">
        <v>190205</v>
      </c>
      <c r="L49" s="68">
        <v>0</v>
      </c>
      <c r="M49" s="68">
        <f t="shared" ref="M49:M62" si="19">L49-K49</f>
        <v>-190205</v>
      </c>
      <c r="N49" s="202">
        <f t="shared" si="8"/>
        <v>0</v>
      </c>
      <c r="O49" s="68">
        <f t="shared" si="13"/>
        <v>190205</v>
      </c>
      <c r="P49" s="68">
        <f t="shared" si="18"/>
        <v>0</v>
      </c>
      <c r="Q49" s="68">
        <f t="shared" si="15"/>
        <v>-190205</v>
      </c>
      <c r="R49" s="51">
        <f t="shared" si="9"/>
        <v>0</v>
      </c>
      <c r="S49" s="229"/>
      <c r="T49" s="229"/>
      <c r="U49" s="229"/>
      <c r="V49" s="229"/>
      <c r="W49" s="234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</row>
    <row r="50" s="1" customFormat="1" ht="30" customHeight="1" spans="1:33">
      <c r="A50" s="199">
        <v>50000000</v>
      </c>
      <c r="B50" s="200" t="s">
        <v>83</v>
      </c>
      <c r="C50" s="213" t="e">
        <f>#REF!+C51</f>
        <v>#REF!</v>
      </c>
      <c r="D50" s="50">
        <f>D51</f>
        <v>0</v>
      </c>
      <c r="E50" s="50">
        <f>E51</f>
        <v>0</v>
      </c>
      <c r="F50" s="50">
        <f>F51</f>
        <v>0</v>
      </c>
      <c r="G50" s="50">
        <f t="shared" si="5"/>
        <v>0</v>
      </c>
      <c r="H50" s="51" t="str">
        <f t="shared" si="6"/>
        <v/>
      </c>
      <c r="I50" s="50">
        <f>F50-D50</f>
        <v>0</v>
      </c>
      <c r="J50" s="51" t="str">
        <f t="shared" si="7"/>
        <v/>
      </c>
      <c r="K50" s="68">
        <f>K51</f>
        <v>109637.10328</v>
      </c>
      <c r="L50" s="68">
        <f>L51</f>
        <v>43119.15113</v>
      </c>
      <c r="M50" s="68">
        <f t="shared" si="19"/>
        <v>-66517.95215</v>
      </c>
      <c r="N50" s="202">
        <f t="shared" si="8"/>
        <v>0.393289769977586</v>
      </c>
      <c r="O50" s="50">
        <f t="shared" si="13"/>
        <v>109637.10328</v>
      </c>
      <c r="P50" s="50">
        <f t="shared" si="18"/>
        <v>43119.15113</v>
      </c>
      <c r="Q50" s="50">
        <f t="shared" si="15"/>
        <v>-66517.95215</v>
      </c>
      <c r="R50" s="51">
        <f t="shared" si="9"/>
        <v>0.393289769977586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="148" customFormat="1" ht="81" customHeight="1" spans="1:33">
      <c r="A51" s="204">
        <v>50110000</v>
      </c>
      <c r="B51" s="205" t="s">
        <v>84</v>
      </c>
      <c r="C51" s="206"/>
      <c r="D51" s="207">
        <v>0</v>
      </c>
      <c r="E51" s="207">
        <v>0</v>
      </c>
      <c r="F51" s="207">
        <v>0</v>
      </c>
      <c r="G51" s="207">
        <f t="shared" si="5"/>
        <v>0</v>
      </c>
      <c r="H51" s="55" t="str">
        <f t="shared" si="6"/>
        <v/>
      </c>
      <c r="I51" s="207"/>
      <c r="J51" s="55" t="str">
        <f t="shared" si="7"/>
        <v/>
      </c>
      <c r="K51" s="214">
        <v>109637.10328</v>
      </c>
      <c r="L51" s="214">
        <v>43119.15113</v>
      </c>
      <c r="M51" s="214">
        <f t="shared" si="19"/>
        <v>-66517.95215</v>
      </c>
      <c r="N51" s="209">
        <f t="shared" si="8"/>
        <v>0.393289769977586</v>
      </c>
      <c r="O51" s="54">
        <f t="shared" si="13"/>
        <v>109637.10328</v>
      </c>
      <c r="P51" s="207">
        <f t="shared" si="18"/>
        <v>43119.15113</v>
      </c>
      <c r="Q51" s="54">
        <f t="shared" si="15"/>
        <v>-66517.95215</v>
      </c>
      <c r="R51" s="55">
        <f t="shared" si="9"/>
        <v>0.393289769977586</v>
      </c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</row>
    <row r="52" ht="20.25" customHeight="1" spans="1:33">
      <c r="A52" s="235">
        <v>900101</v>
      </c>
      <c r="B52" s="236" t="s">
        <v>85</v>
      </c>
      <c r="C52" s="237" t="e">
        <f>C10+C35+C50+#REF!</f>
        <v>#REF!</v>
      </c>
      <c r="D52" s="238">
        <f>D10+D35+D50+D48</f>
        <v>8820600.47623</v>
      </c>
      <c r="E52" s="238">
        <f>E10+E35+E50+E48</f>
        <v>4297694.49056</v>
      </c>
      <c r="F52" s="238">
        <f>F10+F35+F50+F48</f>
        <v>4559448.49497</v>
      </c>
      <c r="G52" s="238">
        <f t="shared" si="5"/>
        <v>261754.00441</v>
      </c>
      <c r="H52" s="239">
        <f t="shared" ref="H52:H60" si="20">IFERROR(F52/E52,"")</f>
        <v>1.06090567977434</v>
      </c>
      <c r="I52" s="238">
        <f t="shared" ref="I52:I60" si="21">F52-D52</f>
        <v>-4261151.98126</v>
      </c>
      <c r="J52" s="239">
        <f t="shared" ref="J52:J60" si="22">IFERROR(F52/D52,"")</f>
        <v>0.516909082012832</v>
      </c>
      <c r="K52" s="238">
        <f>K10+K35+K48+K50+K49</f>
        <v>1069677.0622</v>
      </c>
      <c r="L52" s="238">
        <f>L10+L35+L48+L50+L49</f>
        <v>470693.64073</v>
      </c>
      <c r="M52" s="238">
        <f t="shared" si="19"/>
        <v>-598983.42147</v>
      </c>
      <c r="N52" s="239">
        <f t="shared" ref="N52:N62" si="23">IFERROR(L52/K52,"")</f>
        <v>0.440033405747644</v>
      </c>
      <c r="O52" s="238">
        <f t="shared" si="13"/>
        <v>9890277.53843</v>
      </c>
      <c r="P52" s="238">
        <f t="shared" si="18"/>
        <v>5030142.1357</v>
      </c>
      <c r="Q52" s="238">
        <f t="shared" si="15"/>
        <v>-4860135.40273</v>
      </c>
      <c r="R52" s="239">
        <f t="shared" ref="R52:R61" si="24">IFERROR(P52/O52,"")</f>
        <v>0.508594639144828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="1" customFormat="1" ht="22.5" customHeight="1" spans="1:33">
      <c r="A53" s="199">
        <v>40000000</v>
      </c>
      <c r="B53" s="200" t="s">
        <v>86</v>
      </c>
      <c r="C53" s="240" t="e">
        <f>C54+C82</f>
        <v>#REF!</v>
      </c>
      <c r="D53" s="50">
        <f>D54</f>
        <v>6016696.935</v>
      </c>
      <c r="E53" s="50">
        <f>E54</f>
        <v>4366769.368</v>
      </c>
      <c r="F53" s="50">
        <f>F54</f>
        <v>4373439.168</v>
      </c>
      <c r="G53" s="50">
        <f t="shared" si="5"/>
        <v>6669.80000000075</v>
      </c>
      <c r="H53" s="241">
        <f t="shared" si="20"/>
        <v>1.00152739919101</v>
      </c>
      <c r="I53" s="50">
        <f t="shared" si="21"/>
        <v>-1643257.767</v>
      </c>
      <c r="J53" s="241">
        <f t="shared" si="22"/>
        <v>0.726883739574628</v>
      </c>
      <c r="K53" s="50">
        <f>K54</f>
        <v>34261.406</v>
      </c>
      <c r="L53" s="50">
        <f>L54</f>
        <v>27496.92654</v>
      </c>
      <c r="M53" s="50">
        <f t="shared" si="19"/>
        <v>-6764.47946</v>
      </c>
      <c r="N53" s="241">
        <f t="shared" si="23"/>
        <v>0.802562701016998</v>
      </c>
      <c r="O53" s="50">
        <f t="shared" si="13"/>
        <v>6050958.341</v>
      </c>
      <c r="P53" s="50">
        <f t="shared" si="18"/>
        <v>4400936.09454</v>
      </c>
      <c r="Q53" s="50">
        <f t="shared" si="15"/>
        <v>-1650022.24646</v>
      </c>
      <c r="R53" s="241">
        <f t="shared" si="24"/>
        <v>0.727312244858835</v>
      </c>
    </row>
    <row r="54" s="1" customFormat="1" ht="23.25" customHeight="1" spans="1:33">
      <c r="A54" s="199">
        <v>41000000</v>
      </c>
      <c r="B54" s="200" t="s">
        <v>87</v>
      </c>
      <c r="C54" s="240" t="e">
        <f>C55+C59</f>
        <v>#REF!</v>
      </c>
      <c r="D54" s="50">
        <f>D55+D59</f>
        <v>6016696.935</v>
      </c>
      <c r="E54" s="50">
        <f>E55+E59</f>
        <v>4366769.368</v>
      </c>
      <c r="F54" s="50">
        <f>F55+F59</f>
        <v>4373439.168</v>
      </c>
      <c r="G54" s="50">
        <f t="shared" si="5"/>
        <v>6669.80000000075</v>
      </c>
      <c r="H54" s="241">
        <f t="shared" si="20"/>
        <v>1.00152739919101</v>
      </c>
      <c r="I54" s="50">
        <f t="shared" si="21"/>
        <v>-1643257.767</v>
      </c>
      <c r="J54" s="241">
        <f t="shared" si="22"/>
        <v>0.726883739574628</v>
      </c>
      <c r="K54" s="50">
        <f>K55+K59</f>
        <v>34261.406</v>
      </c>
      <c r="L54" s="50">
        <f>L55+L59</f>
        <v>27496.92654</v>
      </c>
      <c r="M54" s="50">
        <f t="shared" si="19"/>
        <v>-6764.47946</v>
      </c>
      <c r="N54" s="241">
        <f t="shared" si="23"/>
        <v>0.802562701016998</v>
      </c>
      <c r="O54" s="50">
        <f t="shared" si="13"/>
        <v>6050958.341</v>
      </c>
      <c r="P54" s="50">
        <f t="shared" si="18"/>
        <v>4400936.09454</v>
      </c>
      <c r="Q54" s="50">
        <f t="shared" si="15"/>
        <v>-1650022.24646</v>
      </c>
      <c r="R54" s="241">
        <f t="shared" si="24"/>
        <v>0.727312244858835</v>
      </c>
    </row>
    <row r="55" s="165" customFormat="1" ht="23.25" customHeight="1" spans="1:33">
      <c r="A55" s="199">
        <v>41020000</v>
      </c>
      <c r="B55" s="242" t="s">
        <v>88</v>
      </c>
      <c r="C55" s="243">
        <f>SUM(C56:C56)</f>
        <v>0</v>
      </c>
      <c r="D55" s="50">
        <f>SUM(D56:D58)</f>
        <v>2001967</v>
      </c>
      <c r="E55" s="50">
        <f>SUM(E56:E58)</f>
        <v>1000983</v>
      </c>
      <c r="F55" s="50">
        <f>SUM(F56:F58)</f>
        <v>1000983</v>
      </c>
      <c r="G55" s="50">
        <f t="shared" si="5"/>
        <v>0</v>
      </c>
      <c r="H55" s="241">
        <f t="shared" si="20"/>
        <v>1</v>
      </c>
      <c r="I55" s="212">
        <f t="shared" si="21"/>
        <v>-1000984</v>
      </c>
      <c r="J55" s="241">
        <f t="shared" si="22"/>
        <v>0.499999750245633</v>
      </c>
      <c r="K55" s="50">
        <f>K56+K57</f>
        <v>0</v>
      </c>
      <c r="L55" s="50">
        <f>L56+L57</f>
        <v>0</v>
      </c>
      <c r="M55" s="50">
        <f t="shared" si="19"/>
        <v>0</v>
      </c>
      <c r="N55" s="241" t="str">
        <f t="shared" si="23"/>
        <v/>
      </c>
      <c r="O55" s="244">
        <f t="shared" si="13"/>
        <v>2001967</v>
      </c>
      <c r="P55" s="212">
        <f t="shared" si="18"/>
        <v>1000983</v>
      </c>
      <c r="Q55" s="244">
        <f t="shared" si="15"/>
        <v>-1000984</v>
      </c>
      <c r="R55" s="241">
        <f t="shared" si="24"/>
        <v>0.499999750245633</v>
      </c>
    </row>
    <row r="56" s="148" customFormat="1" ht="29.25" customHeight="1" spans="1:33">
      <c r="A56" s="204">
        <v>41020100</v>
      </c>
      <c r="B56" s="245" t="s">
        <v>89</v>
      </c>
      <c r="C56" s="246"/>
      <c r="D56" s="244">
        <v>1619661.3</v>
      </c>
      <c r="E56" s="244">
        <v>809830.8</v>
      </c>
      <c r="F56" s="244">
        <v>809830.8</v>
      </c>
      <c r="G56" s="244">
        <f t="shared" si="5"/>
        <v>0</v>
      </c>
      <c r="H56" s="209">
        <f t="shared" si="20"/>
        <v>1</v>
      </c>
      <c r="I56" s="207">
        <f t="shared" si="21"/>
        <v>-809830.5</v>
      </c>
      <c r="J56" s="209">
        <f t="shared" si="22"/>
        <v>0.500000092611955</v>
      </c>
      <c r="K56" s="244">
        <v>0</v>
      </c>
      <c r="L56" s="244">
        <v>0</v>
      </c>
      <c r="M56" s="244">
        <f t="shared" si="19"/>
        <v>0</v>
      </c>
      <c r="N56" s="209" t="str">
        <f t="shared" si="23"/>
        <v/>
      </c>
      <c r="O56" s="54">
        <f t="shared" si="13"/>
        <v>1619661.3</v>
      </c>
      <c r="P56" s="207">
        <f t="shared" si="18"/>
        <v>809830.8</v>
      </c>
      <c r="Q56" s="54">
        <f t="shared" si="15"/>
        <v>-809830.5</v>
      </c>
      <c r="R56" s="209">
        <f t="shared" si="24"/>
        <v>0.500000092611955</v>
      </c>
    </row>
    <row r="57" s="148" customFormat="1" ht="84" customHeight="1" spans="1:33">
      <c r="A57" s="204">
        <v>41020200</v>
      </c>
      <c r="B57" s="245" t="s">
        <v>90</v>
      </c>
      <c r="C57" s="246"/>
      <c r="D57" s="54">
        <v>112638.9</v>
      </c>
      <c r="E57" s="54">
        <v>56319.6</v>
      </c>
      <c r="F57" s="54">
        <v>56319.6</v>
      </c>
      <c r="G57" s="54">
        <f t="shared" si="5"/>
        <v>0</v>
      </c>
      <c r="H57" s="209">
        <f t="shared" si="20"/>
        <v>1</v>
      </c>
      <c r="I57" s="207">
        <f t="shared" si="21"/>
        <v>-56319.3</v>
      </c>
      <c r="J57" s="209">
        <f t="shared" si="22"/>
        <v>0.500001331689141</v>
      </c>
      <c r="K57" s="244">
        <v>0</v>
      </c>
      <c r="L57" s="244">
        <v>0</v>
      </c>
      <c r="M57" s="244">
        <f t="shared" si="19"/>
        <v>0</v>
      </c>
      <c r="N57" s="209" t="str">
        <f t="shared" si="23"/>
        <v/>
      </c>
      <c r="O57" s="54">
        <f t="shared" si="13"/>
        <v>112638.9</v>
      </c>
      <c r="P57" s="207">
        <f t="shared" si="18"/>
        <v>56319.6</v>
      </c>
      <c r="Q57" s="54">
        <f t="shared" si="15"/>
        <v>-56319.3</v>
      </c>
      <c r="R57" s="209">
        <f t="shared" si="24"/>
        <v>0.500001331689141</v>
      </c>
    </row>
    <row r="58" s="148" customFormat="1" ht="126" spans="1:33">
      <c r="A58" s="204" t="s">
        <v>91</v>
      </c>
      <c r="B58" s="245" t="s">
        <v>92</v>
      </c>
      <c r="C58" s="246"/>
      <c r="D58" s="54">
        <v>269666.8</v>
      </c>
      <c r="E58" s="54">
        <v>134832.6</v>
      </c>
      <c r="F58" s="54">
        <v>134832.6</v>
      </c>
      <c r="G58" s="54">
        <f t="shared" ref="G58:G64" si="25">F58-E58</f>
        <v>0</v>
      </c>
      <c r="H58" s="209">
        <f t="shared" si="20"/>
        <v>1</v>
      </c>
      <c r="I58" s="207">
        <f t="shared" si="21"/>
        <v>-134834.2</v>
      </c>
      <c r="J58" s="209">
        <f t="shared" si="22"/>
        <v>0.499997033376003</v>
      </c>
      <c r="K58" s="244">
        <v>0</v>
      </c>
      <c r="L58" s="244">
        <v>0</v>
      </c>
      <c r="M58" s="244">
        <f t="shared" si="19"/>
        <v>0</v>
      </c>
      <c r="N58" s="209" t="str">
        <f t="shared" si="23"/>
        <v/>
      </c>
      <c r="O58" s="54">
        <f t="shared" si="13"/>
        <v>269666.8</v>
      </c>
      <c r="P58" s="207">
        <f t="shared" si="18"/>
        <v>134832.6</v>
      </c>
      <c r="Q58" s="54">
        <f t="shared" si="15"/>
        <v>-134834.2</v>
      </c>
      <c r="R58" s="209">
        <f t="shared" si="24"/>
        <v>0.499997033376003</v>
      </c>
    </row>
    <row r="59" s="1" customFormat="1" ht="23.25" customHeight="1" spans="1:33">
      <c r="A59" s="199">
        <v>41030000</v>
      </c>
      <c r="B59" s="224" t="s">
        <v>93</v>
      </c>
      <c r="C59" s="213" t="e">
        <f>#REF!</f>
        <v>#REF!</v>
      </c>
      <c r="D59" s="50">
        <f>SUM(D60:D76)</f>
        <v>4014729.935</v>
      </c>
      <c r="E59" s="50">
        <f>SUM(E60:E76)</f>
        <v>3365786.368</v>
      </c>
      <c r="F59" s="50">
        <f>SUM(F60:F76)</f>
        <v>3372456.168</v>
      </c>
      <c r="G59" s="50">
        <f t="shared" si="25"/>
        <v>6669.80000000028</v>
      </c>
      <c r="H59" s="241">
        <f t="shared" si="20"/>
        <v>1.00198164686369</v>
      </c>
      <c r="I59" s="50">
        <f t="shared" si="21"/>
        <v>-642273.767</v>
      </c>
      <c r="J59" s="241">
        <f t="shared" si="22"/>
        <v>0.840020679498084</v>
      </c>
      <c r="K59" s="50">
        <f>SUM(K60:K74)+K76</f>
        <v>34261.406</v>
      </c>
      <c r="L59" s="50">
        <f>SUM(L60:L74)+L76</f>
        <v>27496.92654</v>
      </c>
      <c r="M59" s="50">
        <f t="shared" si="19"/>
        <v>-6764.47946</v>
      </c>
      <c r="N59" s="241">
        <f t="shared" si="23"/>
        <v>0.802562701016998</v>
      </c>
      <c r="O59" s="50">
        <f t="shared" si="13"/>
        <v>4048991.341</v>
      </c>
      <c r="P59" s="50">
        <f t="shared" si="18"/>
        <v>3399953.09454</v>
      </c>
      <c r="Q59" s="50">
        <f t="shared" si="15"/>
        <v>-649038.24646</v>
      </c>
      <c r="R59" s="241">
        <f t="shared" si="24"/>
        <v>0.839703720803783</v>
      </c>
    </row>
    <row r="60" s="1" customFormat="1" ht="67.5" customHeight="1" spans="1:33">
      <c r="A60" s="215" t="s">
        <v>94</v>
      </c>
      <c r="B60" s="247" t="s">
        <v>95</v>
      </c>
      <c r="C60" s="248"/>
      <c r="D60" s="54">
        <v>4348.2</v>
      </c>
      <c r="E60" s="54">
        <v>2174.4</v>
      </c>
      <c r="F60" s="54">
        <v>2174.4</v>
      </c>
      <c r="G60" s="54">
        <f t="shared" si="25"/>
        <v>0</v>
      </c>
      <c r="H60" s="209">
        <f t="shared" si="20"/>
        <v>1</v>
      </c>
      <c r="I60" s="54">
        <f t="shared" si="21"/>
        <v>-2173.8</v>
      </c>
      <c r="J60" s="209">
        <f t="shared" si="22"/>
        <v>0.50006899406651</v>
      </c>
      <c r="K60" s="54"/>
      <c r="L60" s="54"/>
      <c r="M60" s="54">
        <f t="shared" si="19"/>
        <v>0</v>
      </c>
      <c r="N60" s="241" t="str">
        <f t="shared" si="23"/>
        <v/>
      </c>
      <c r="O60" s="54">
        <f t="shared" ref="O60:O68" si="26">D60+K60</f>
        <v>4348.2</v>
      </c>
      <c r="P60" s="54">
        <f t="shared" ref="P60:P68" si="27">L60+F60</f>
        <v>2174.4</v>
      </c>
      <c r="Q60" s="54">
        <f t="shared" si="15"/>
        <v>-2173.8</v>
      </c>
      <c r="R60" s="209">
        <f t="shared" si="24"/>
        <v>0.50006899406651</v>
      </c>
    </row>
    <row r="61" s="1" customFormat="1" ht="67.5" customHeight="1" spans="1:33">
      <c r="A61" s="215" t="s">
        <v>96</v>
      </c>
      <c r="B61" s="247" t="s">
        <v>97</v>
      </c>
      <c r="C61" s="248"/>
      <c r="D61" s="54">
        <v>138102.9</v>
      </c>
      <c r="E61" s="54">
        <v>138102.9</v>
      </c>
      <c r="F61" s="54">
        <v>138102.9</v>
      </c>
      <c r="G61" s="54">
        <f t="shared" si="25"/>
        <v>0</v>
      </c>
      <c r="H61" s="209">
        <f t="shared" ref="H61:H69" si="28">IFERROR(F61/E61,"")</f>
        <v>1</v>
      </c>
      <c r="I61" s="54">
        <f t="shared" ref="I61:I69" si="29">F61-D61</f>
        <v>0</v>
      </c>
      <c r="J61" s="209">
        <f t="shared" ref="J61:J69" si="30">IFERROR(F61/D61,"")</f>
        <v>1</v>
      </c>
      <c r="K61" s="54"/>
      <c r="L61" s="54"/>
      <c r="M61" s="54">
        <f t="shared" si="19"/>
        <v>0</v>
      </c>
      <c r="N61" s="241" t="str">
        <f t="shared" si="23"/>
        <v/>
      </c>
      <c r="O61" s="54">
        <f t="shared" si="26"/>
        <v>138102.9</v>
      </c>
      <c r="P61" s="54">
        <f t="shared" si="27"/>
        <v>138102.9</v>
      </c>
      <c r="Q61" s="54">
        <f t="shared" si="15"/>
        <v>0</v>
      </c>
      <c r="R61" s="209">
        <f t="shared" si="24"/>
        <v>1</v>
      </c>
    </row>
    <row r="62" s="1" customFormat="1" ht="67.5" customHeight="1" spans="1:33">
      <c r="A62" s="215" t="s">
        <v>98</v>
      </c>
      <c r="B62" s="247" t="s">
        <v>99</v>
      </c>
      <c r="C62" s="248"/>
      <c r="D62" s="54">
        <v>0</v>
      </c>
      <c r="E62" s="54">
        <v>0</v>
      </c>
      <c r="F62" s="54">
        <v>0</v>
      </c>
      <c r="G62" s="54">
        <f t="shared" si="25"/>
        <v>0</v>
      </c>
      <c r="H62" s="209" t="str">
        <f t="shared" si="28"/>
        <v/>
      </c>
      <c r="I62" s="54">
        <f t="shared" si="29"/>
        <v>0</v>
      </c>
      <c r="J62" s="209" t="str">
        <f t="shared" si="30"/>
        <v/>
      </c>
      <c r="K62" s="54">
        <v>16409.306</v>
      </c>
      <c r="L62" s="54"/>
      <c r="M62" s="54">
        <f t="shared" si="19"/>
        <v>-16409.306</v>
      </c>
      <c r="N62" s="241">
        <f t="shared" si="23"/>
        <v>0</v>
      </c>
      <c r="O62" s="54">
        <f t="shared" si="26"/>
        <v>16409.306</v>
      </c>
      <c r="P62" s="54">
        <f t="shared" si="27"/>
        <v>0</v>
      </c>
      <c r="Q62" s="54">
        <f t="shared" ref="Q62:Q76" si="31">P62-O62</f>
        <v>-16409.306</v>
      </c>
      <c r="R62" s="209">
        <f t="shared" ref="R62:R68" si="32">IFERROR(P62/O62,"")</f>
        <v>0</v>
      </c>
    </row>
    <row r="63" s="1" customFormat="1" ht="86.25" customHeight="1" spans="1:33">
      <c r="A63" s="215" t="s">
        <v>100</v>
      </c>
      <c r="B63" s="247" t="s">
        <v>101</v>
      </c>
      <c r="C63" s="248"/>
      <c r="D63" s="54">
        <v>73102</v>
      </c>
      <c r="E63" s="54">
        <v>47517</v>
      </c>
      <c r="F63" s="54">
        <v>47517</v>
      </c>
      <c r="G63" s="54">
        <f t="shared" si="25"/>
        <v>0</v>
      </c>
      <c r="H63" s="209">
        <f t="shared" si="28"/>
        <v>1</v>
      </c>
      <c r="I63" s="54">
        <f t="shared" si="29"/>
        <v>-25585</v>
      </c>
      <c r="J63" s="209">
        <f t="shared" si="30"/>
        <v>0.650009575661405</v>
      </c>
      <c r="K63" s="54"/>
      <c r="L63" s="54"/>
      <c r="M63" s="54">
        <f t="shared" ref="M63:M74" si="33">L63-K63</f>
        <v>0</v>
      </c>
      <c r="N63" s="241" t="str">
        <f t="shared" ref="N63:N74" si="34">IFERROR(L63/K63,"")</f>
        <v/>
      </c>
      <c r="O63" s="54">
        <f t="shared" si="26"/>
        <v>73102</v>
      </c>
      <c r="P63" s="54">
        <f t="shared" si="27"/>
        <v>47517</v>
      </c>
      <c r="Q63" s="54">
        <f t="shared" si="31"/>
        <v>-25585</v>
      </c>
      <c r="R63" s="209">
        <f t="shared" si="32"/>
        <v>0.650009575661405</v>
      </c>
    </row>
    <row r="64" s="1" customFormat="1" ht="121.5" customHeight="1" spans="1:33">
      <c r="A64" s="215" t="s">
        <v>102</v>
      </c>
      <c r="B64" s="245" t="s">
        <v>103</v>
      </c>
      <c r="C64" s="246"/>
      <c r="D64" s="54">
        <v>27257.867</v>
      </c>
      <c r="E64" s="54">
        <v>10903.148</v>
      </c>
      <c r="F64" s="54">
        <v>10903.148</v>
      </c>
      <c r="G64" s="54">
        <f t="shared" si="25"/>
        <v>0</v>
      </c>
      <c r="H64" s="209">
        <f t="shared" si="28"/>
        <v>1</v>
      </c>
      <c r="I64" s="54">
        <f t="shared" si="29"/>
        <v>-16354.719</v>
      </c>
      <c r="J64" s="209">
        <f t="shared" si="30"/>
        <v>0.400000044023988</v>
      </c>
      <c r="K64" s="54"/>
      <c r="L64" s="54"/>
      <c r="M64" s="54">
        <f t="shared" si="33"/>
        <v>0</v>
      </c>
      <c r="N64" s="241" t="str">
        <f t="shared" si="34"/>
        <v/>
      </c>
      <c r="O64" s="54">
        <f t="shared" si="26"/>
        <v>27257.867</v>
      </c>
      <c r="P64" s="54">
        <f t="shared" si="27"/>
        <v>10903.148</v>
      </c>
      <c r="Q64" s="54">
        <f t="shared" si="31"/>
        <v>-16354.719</v>
      </c>
      <c r="R64" s="209">
        <f t="shared" si="32"/>
        <v>0.400000044023988</v>
      </c>
    </row>
    <row r="65" s="1" customFormat="1" ht="121.5" customHeight="1" spans="1:33">
      <c r="A65" s="215" t="s">
        <v>104</v>
      </c>
      <c r="B65" s="245" t="s">
        <v>105</v>
      </c>
      <c r="C65" s="246"/>
      <c r="D65" s="54">
        <v>83197.435</v>
      </c>
      <c r="E65" s="54">
        <v>55811.109</v>
      </c>
      <c r="F65" s="54">
        <v>55811.109</v>
      </c>
      <c r="G65" s="54">
        <f t="shared" ref="G65:G76" si="35">F65-E65</f>
        <v>0</v>
      </c>
      <c r="H65" s="209">
        <f t="shared" si="28"/>
        <v>1</v>
      </c>
      <c r="I65" s="54">
        <f t="shared" si="29"/>
        <v>-27386.326</v>
      </c>
      <c r="J65" s="209">
        <f t="shared" si="30"/>
        <v>0.670827279711207</v>
      </c>
      <c r="K65" s="54"/>
      <c r="L65" s="54"/>
      <c r="M65" s="54">
        <f t="shared" si="33"/>
        <v>0</v>
      </c>
      <c r="N65" s="241" t="str">
        <f t="shared" si="34"/>
        <v/>
      </c>
      <c r="O65" s="54">
        <f t="shared" si="26"/>
        <v>83197.435</v>
      </c>
      <c r="P65" s="54">
        <f t="shared" si="27"/>
        <v>55811.109</v>
      </c>
      <c r="Q65" s="54">
        <f t="shared" si="31"/>
        <v>-27386.326</v>
      </c>
      <c r="R65" s="209">
        <f t="shared" si="32"/>
        <v>0.670827279711207</v>
      </c>
    </row>
    <row r="66" s="148" customFormat="1" ht="67.5" customHeight="1" spans="1:33">
      <c r="A66" s="215" t="s">
        <v>106</v>
      </c>
      <c r="B66" s="245" t="s">
        <v>107</v>
      </c>
      <c r="C66" s="246"/>
      <c r="D66" s="54">
        <v>24574.8</v>
      </c>
      <c r="E66" s="54">
        <v>12330.5</v>
      </c>
      <c r="F66" s="54">
        <v>12330.5</v>
      </c>
      <c r="G66" s="54">
        <f t="shared" si="35"/>
        <v>0</v>
      </c>
      <c r="H66" s="209">
        <f t="shared" si="28"/>
        <v>1</v>
      </c>
      <c r="I66" s="54">
        <f t="shared" si="29"/>
        <v>-12244.3</v>
      </c>
      <c r="J66" s="209">
        <f t="shared" si="30"/>
        <v>0.501753829125771</v>
      </c>
      <c r="K66" s="54"/>
      <c r="L66" s="54"/>
      <c r="M66" s="54">
        <f t="shared" si="33"/>
        <v>0</v>
      </c>
      <c r="N66" s="241" t="str">
        <f t="shared" si="34"/>
        <v/>
      </c>
      <c r="O66" s="54">
        <f t="shared" si="26"/>
        <v>24574.8</v>
      </c>
      <c r="P66" s="54">
        <f t="shared" si="27"/>
        <v>12330.5</v>
      </c>
      <c r="Q66" s="54">
        <f t="shared" si="31"/>
        <v>-12244.3</v>
      </c>
      <c r="R66" s="209">
        <f t="shared" si="32"/>
        <v>0.501753829125771</v>
      </c>
    </row>
    <row r="67" s="148" customFormat="1" ht="117.75" customHeight="1" spans="1:33">
      <c r="A67" s="215" t="s">
        <v>108</v>
      </c>
      <c r="B67" s="245" t="s">
        <v>109</v>
      </c>
      <c r="C67" s="246"/>
      <c r="D67" s="54">
        <v>4020.5</v>
      </c>
      <c r="E67" s="54">
        <v>4020.5</v>
      </c>
      <c r="F67" s="54">
        <v>4020.5</v>
      </c>
      <c r="G67" s="54">
        <f t="shared" si="35"/>
        <v>0</v>
      </c>
      <c r="H67" s="209">
        <f t="shared" si="28"/>
        <v>1</v>
      </c>
      <c r="I67" s="54">
        <f t="shared" si="29"/>
        <v>0</v>
      </c>
      <c r="J67" s="209">
        <f t="shared" si="30"/>
        <v>1</v>
      </c>
      <c r="K67" s="54"/>
      <c r="L67" s="54"/>
      <c r="M67" s="54">
        <f t="shared" si="33"/>
        <v>0</v>
      </c>
      <c r="N67" s="241" t="str">
        <f t="shared" si="34"/>
        <v/>
      </c>
      <c r="O67" s="54">
        <f t="shared" si="26"/>
        <v>4020.5</v>
      </c>
      <c r="P67" s="54">
        <f t="shared" si="27"/>
        <v>4020.5</v>
      </c>
      <c r="Q67" s="54">
        <f t="shared" si="31"/>
        <v>0</v>
      </c>
      <c r="R67" s="209">
        <f t="shared" si="32"/>
        <v>1</v>
      </c>
    </row>
    <row r="68" s="148" customFormat="1" ht="154.5" customHeight="1" spans="1:33">
      <c r="A68" s="215" t="s">
        <v>110</v>
      </c>
      <c r="B68" s="245" t="s">
        <v>111</v>
      </c>
      <c r="C68" s="249"/>
      <c r="D68" s="54">
        <v>35350</v>
      </c>
      <c r="E68" s="54">
        <v>21210</v>
      </c>
      <c r="F68" s="54">
        <v>21210</v>
      </c>
      <c r="G68" s="54">
        <f t="shared" si="35"/>
        <v>0</v>
      </c>
      <c r="H68" s="209">
        <f t="shared" si="28"/>
        <v>1</v>
      </c>
      <c r="I68" s="54">
        <f t="shared" si="29"/>
        <v>-14140</v>
      </c>
      <c r="J68" s="209">
        <f t="shared" si="30"/>
        <v>0.6</v>
      </c>
      <c r="K68" s="54"/>
      <c r="L68" s="54"/>
      <c r="M68" s="54">
        <f t="shared" si="33"/>
        <v>0</v>
      </c>
      <c r="N68" s="241" t="str">
        <f t="shared" si="34"/>
        <v/>
      </c>
      <c r="O68" s="54">
        <f t="shared" si="26"/>
        <v>35350</v>
      </c>
      <c r="P68" s="54">
        <f t="shared" si="27"/>
        <v>21210</v>
      </c>
      <c r="Q68" s="54">
        <f t="shared" si="31"/>
        <v>-14140</v>
      </c>
      <c r="R68" s="209">
        <f t="shared" si="32"/>
        <v>0.6</v>
      </c>
    </row>
    <row r="69" s="148" customFormat="1" ht="56.25" customHeight="1" spans="1:33">
      <c r="A69" s="215" t="s">
        <v>112</v>
      </c>
      <c r="B69" s="245" t="s">
        <v>113</v>
      </c>
      <c r="C69" s="246"/>
      <c r="D69" s="54">
        <v>2753253.4</v>
      </c>
      <c r="E69" s="54">
        <v>2464713</v>
      </c>
      <c r="F69" s="54">
        <v>2464713</v>
      </c>
      <c r="G69" s="54">
        <f t="shared" si="35"/>
        <v>0</v>
      </c>
      <c r="H69" s="209">
        <f t="shared" si="28"/>
        <v>1</v>
      </c>
      <c r="I69" s="54">
        <f t="shared" si="29"/>
        <v>-288540.4</v>
      </c>
      <c r="J69" s="209">
        <f t="shared" si="30"/>
        <v>0.895200202059135</v>
      </c>
      <c r="K69" s="54">
        <v>1742.1</v>
      </c>
      <c r="L69" s="54">
        <v>24469.1</v>
      </c>
      <c r="M69" s="54">
        <f t="shared" si="33"/>
        <v>22727</v>
      </c>
      <c r="N69" s="209">
        <f t="shared" si="34"/>
        <v>14.0457493829286</v>
      </c>
      <c r="O69" s="54">
        <f t="shared" ref="O69:O76" si="36">D69+K69</f>
        <v>2754995.5</v>
      </c>
      <c r="P69" s="54">
        <f t="shared" ref="P69:P76" si="37">L69+F69</f>
        <v>2489182.1</v>
      </c>
      <c r="Q69" s="54">
        <f t="shared" si="31"/>
        <v>-265813.4</v>
      </c>
      <c r="R69" s="209">
        <f t="shared" ref="R69:R77" si="38">IFERROR(P69/O69,"")</f>
        <v>0.903515849662912</v>
      </c>
    </row>
    <row r="70" s="148" customFormat="1" ht="82.5" customHeight="1" spans="1:33">
      <c r="A70" s="215" t="s">
        <v>114</v>
      </c>
      <c r="B70" s="245" t="s">
        <v>115</v>
      </c>
      <c r="C70" s="246"/>
      <c r="D70" s="54">
        <v>10263.2</v>
      </c>
      <c r="E70" s="54">
        <v>10263.2</v>
      </c>
      <c r="F70" s="54">
        <v>10263.2</v>
      </c>
      <c r="G70" s="54">
        <f t="shared" si="35"/>
        <v>0</v>
      </c>
      <c r="H70" s="209">
        <f t="shared" ref="H70:H76" si="39">IFERROR(F70/E70,"")</f>
        <v>1</v>
      </c>
      <c r="I70" s="54">
        <f t="shared" ref="I70:I76" si="40">F70-D70</f>
        <v>0</v>
      </c>
      <c r="J70" s="209">
        <f t="shared" ref="J70:J77" si="41">IFERROR(F70/D70,"")</f>
        <v>1</v>
      </c>
      <c r="K70" s="54"/>
      <c r="L70" s="54"/>
      <c r="M70" s="54">
        <f t="shared" si="33"/>
        <v>0</v>
      </c>
      <c r="N70" s="241" t="str">
        <f t="shared" si="34"/>
        <v/>
      </c>
      <c r="O70" s="54">
        <f t="shared" si="36"/>
        <v>10263.2</v>
      </c>
      <c r="P70" s="54">
        <f t="shared" si="37"/>
        <v>10263.2</v>
      </c>
      <c r="Q70" s="54">
        <f t="shared" si="31"/>
        <v>0</v>
      </c>
      <c r="R70" s="209">
        <f t="shared" si="38"/>
        <v>1</v>
      </c>
    </row>
    <row r="71" s="148" customFormat="1" ht="117" customHeight="1" spans="1:33">
      <c r="A71" s="215" t="s">
        <v>116</v>
      </c>
      <c r="B71" s="245" t="s">
        <v>117</v>
      </c>
      <c r="C71" s="246"/>
      <c r="D71" s="54">
        <v>43357.752</v>
      </c>
      <c r="E71" s="54">
        <v>21082.752</v>
      </c>
      <c r="F71" s="54">
        <v>21082.752</v>
      </c>
      <c r="G71" s="54">
        <f t="shared" si="35"/>
        <v>0</v>
      </c>
      <c r="H71" s="209">
        <f t="shared" si="39"/>
        <v>1</v>
      </c>
      <c r="I71" s="54">
        <f t="shared" si="40"/>
        <v>-22275</v>
      </c>
      <c r="J71" s="209">
        <f t="shared" si="41"/>
        <v>0.48625103995244</v>
      </c>
      <c r="K71" s="54"/>
      <c r="L71" s="54"/>
      <c r="M71" s="54">
        <f t="shared" si="33"/>
        <v>0</v>
      </c>
      <c r="N71" s="241" t="str">
        <f t="shared" si="34"/>
        <v/>
      </c>
      <c r="O71" s="54">
        <f t="shared" si="36"/>
        <v>43357.752</v>
      </c>
      <c r="P71" s="54">
        <f t="shared" si="37"/>
        <v>21082.752</v>
      </c>
      <c r="Q71" s="54">
        <f t="shared" si="31"/>
        <v>-22275</v>
      </c>
      <c r="R71" s="209">
        <f t="shared" si="38"/>
        <v>0.48625103995244</v>
      </c>
    </row>
    <row r="72" s="148" customFormat="1" ht="106.5" customHeight="1" spans="1:33">
      <c r="A72" s="215" t="s">
        <v>118</v>
      </c>
      <c r="B72" s="245" t="s">
        <v>119</v>
      </c>
      <c r="C72" s="246"/>
      <c r="D72" s="54">
        <v>109928.3</v>
      </c>
      <c r="E72" s="54">
        <v>64654.8</v>
      </c>
      <c r="F72" s="54">
        <v>71324.6</v>
      </c>
      <c r="G72" s="54">
        <f t="shared" si="35"/>
        <v>6669.8</v>
      </c>
      <c r="H72" s="209">
        <f t="shared" si="39"/>
        <v>1.1031601675359</v>
      </c>
      <c r="I72" s="54">
        <f t="shared" si="40"/>
        <v>-38603.7</v>
      </c>
      <c r="J72" s="209">
        <f t="shared" si="41"/>
        <v>0.648828372675644</v>
      </c>
      <c r="K72" s="54"/>
      <c r="L72" s="54"/>
      <c r="M72" s="54">
        <f t="shared" si="33"/>
        <v>0</v>
      </c>
      <c r="N72" s="241" t="str">
        <f t="shared" si="34"/>
        <v/>
      </c>
      <c r="O72" s="54">
        <f t="shared" si="36"/>
        <v>109928.3</v>
      </c>
      <c r="P72" s="54">
        <f t="shared" si="37"/>
        <v>71324.6</v>
      </c>
      <c r="Q72" s="54">
        <f t="shared" si="31"/>
        <v>-38603.7</v>
      </c>
      <c r="R72" s="209">
        <f t="shared" si="38"/>
        <v>0.648828372675644</v>
      </c>
    </row>
    <row r="73" s="148" customFormat="1" ht="409.5" customHeight="1" spans="1:33">
      <c r="A73" s="215" t="s">
        <v>120</v>
      </c>
      <c r="B73" s="245" t="s">
        <v>121</v>
      </c>
      <c r="C73" s="245"/>
      <c r="D73" s="54">
        <v>88986.959</v>
      </c>
      <c r="E73" s="54">
        <v>88986.959</v>
      </c>
      <c r="F73" s="54">
        <v>88986.959</v>
      </c>
      <c r="G73" s="54">
        <f t="shared" si="35"/>
        <v>0</v>
      </c>
      <c r="H73" s="209">
        <f t="shared" si="39"/>
        <v>1</v>
      </c>
      <c r="I73" s="54">
        <f t="shared" si="40"/>
        <v>0</v>
      </c>
      <c r="J73" s="209">
        <f t="shared" si="41"/>
        <v>1</v>
      </c>
      <c r="K73" s="54"/>
      <c r="L73" s="54"/>
      <c r="M73" s="54"/>
      <c r="N73" s="241"/>
      <c r="O73" s="54">
        <f t="shared" si="36"/>
        <v>88986.959</v>
      </c>
      <c r="P73" s="54">
        <f t="shared" si="37"/>
        <v>88986.959</v>
      </c>
      <c r="Q73" s="54">
        <f t="shared" si="31"/>
        <v>0</v>
      </c>
      <c r="R73" s="209">
        <f t="shared" si="38"/>
        <v>1</v>
      </c>
    </row>
    <row r="74" s="148" customFormat="1" ht="66" customHeight="1" spans="1:33">
      <c r="A74" s="215" t="s">
        <v>122</v>
      </c>
      <c r="B74" s="245" t="s">
        <v>123</v>
      </c>
      <c r="C74" s="246"/>
      <c r="D74" s="54">
        <v>292618.3</v>
      </c>
      <c r="E74" s="54">
        <v>292618.3</v>
      </c>
      <c r="F74" s="54">
        <v>292618.3</v>
      </c>
      <c r="G74" s="54">
        <f t="shared" si="35"/>
        <v>0</v>
      </c>
      <c r="H74" s="209">
        <f t="shared" si="39"/>
        <v>1</v>
      </c>
      <c r="I74" s="54">
        <f t="shared" si="40"/>
        <v>0</v>
      </c>
      <c r="J74" s="209">
        <f t="shared" si="41"/>
        <v>1</v>
      </c>
      <c r="K74" s="54"/>
      <c r="L74" s="54"/>
      <c r="M74" s="54">
        <f t="shared" si="33"/>
        <v>0</v>
      </c>
      <c r="N74" s="241" t="str">
        <f t="shared" si="34"/>
        <v/>
      </c>
      <c r="O74" s="54">
        <f t="shared" si="36"/>
        <v>292618.3</v>
      </c>
      <c r="P74" s="54">
        <f t="shared" si="37"/>
        <v>292618.3</v>
      </c>
      <c r="Q74" s="54">
        <f t="shared" si="31"/>
        <v>0</v>
      </c>
      <c r="R74" s="209">
        <f t="shared" si="38"/>
        <v>1</v>
      </c>
    </row>
    <row r="75" s="148" customFormat="1" ht="66" customHeight="1" spans="1:33">
      <c r="A75" s="215" t="s">
        <v>124</v>
      </c>
      <c r="B75" s="245" t="s">
        <v>125</v>
      </c>
      <c r="C75" s="246"/>
      <c r="D75" s="54">
        <v>251246</v>
      </c>
      <c r="E75" s="54">
        <v>112799.9</v>
      </c>
      <c r="F75" s="54">
        <v>112799.9</v>
      </c>
      <c r="G75" s="54">
        <f t="shared" si="35"/>
        <v>0</v>
      </c>
      <c r="H75" s="209">
        <f t="shared" si="39"/>
        <v>1</v>
      </c>
      <c r="I75" s="54">
        <f t="shared" si="40"/>
        <v>-138446.1</v>
      </c>
      <c r="J75" s="209">
        <f t="shared" si="41"/>
        <v>0.448961973523957</v>
      </c>
      <c r="K75" s="54"/>
      <c r="L75" s="54"/>
      <c r="M75" s="54"/>
      <c r="N75" s="241"/>
      <c r="O75" s="54">
        <f t="shared" si="36"/>
        <v>251246</v>
      </c>
      <c r="P75" s="54">
        <f t="shared" si="37"/>
        <v>112799.9</v>
      </c>
      <c r="Q75" s="54">
        <f t="shared" si="31"/>
        <v>-138446.1</v>
      </c>
      <c r="R75" s="209">
        <f t="shared" si="38"/>
        <v>0.448961973523957</v>
      </c>
    </row>
    <row r="76" s="148" customFormat="1" ht="73.5" customHeight="1" spans="1:33">
      <c r="A76" s="215" t="s">
        <v>126</v>
      </c>
      <c r="B76" s="245" t="s">
        <v>127</v>
      </c>
      <c r="C76" s="246"/>
      <c r="D76" s="54">
        <v>75122.322</v>
      </c>
      <c r="E76" s="54">
        <v>18597.9</v>
      </c>
      <c r="F76" s="54">
        <v>18597.9</v>
      </c>
      <c r="G76" s="54">
        <f t="shared" si="35"/>
        <v>0</v>
      </c>
      <c r="H76" s="209">
        <f t="shared" si="39"/>
        <v>1</v>
      </c>
      <c r="I76" s="54">
        <f t="shared" si="40"/>
        <v>-56524.422</v>
      </c>
      <c r="J76" s="209">
        <f t="shared" si="41"/>
        <v>0.247568226125918</v>
      </c>
      <c r="K76" s="54">
        <v>16110</v>
      </c>
      <c r="L76" s="54">
        <v>3027.82654</v>
      </c>
      <c r="M76" s="54">
        <f>L76-K76</f>
        <v>-13082.17346</v>
      </c>
      <c r="N76" s="209">
        <f>IFERROR(L76/K76,"")</f>
        <v>0.187947022967101</v>
      </c>
      <c r="O76" s="54">
        <f t="shared" si="36"/>
        <v>91232.322</v>
      </c>
      <c r="P76" s="54">
        <f t="shared" si="37"/>
        <v>21625.72654</v>
      </c>
      <c r="Q76" s="54">
        <f t="shared" si="31"/>
        <v>-69606.59546</v>
      </c>
      <c r="R76" s="209">
        <f t="shared" si="38"/>
        <v>0.237040185604396</v>
      </c>
    </row>
    <row r="77" ht="20.4" spans="1:33">
      <c r="A77" s="250">
        <v>900102</v>
      </c>
      <c r="B77" s="251" t="s">
        <v>128</v>
      </c>
      <c r="C77" s="251"/>
      <c r="D77" s="238">
        <f>D52+D53</f>
        <v>14837297.41123</v>
      </c>
      <c r="E77" s="238">
        <f>E52+E53</f>
        <v>8664463.85856</v>
      </c>
      <c r="F77" s="238">
        <f>F53+F52</f>
        <v>8932887.66297</v>
      </c>
      <c r="G77" s="238">
        <f t="shared" si="5"/>
        <v>268423.804409999</v>
      </c>
      <c r="H77" s="239">
        <f t="shared" ref="H77:H84" si="42">IFERROR(F77/E77,"")</f>
        <v>1.03097985158595</v>
      </c>
      <c r="I77" s="238">
        <f t="shared" ref="I77:I84" si="43">F77-D77</f>
        <v>-5904409.74826</v>
      </c>
      <c r="J77" s="239">
        <f t="shared" si="41"/>
        <v>0.602056251579139</v>
      </c>
      <c r="K77" s="238">
        <f>K53+K52</f>
        <v>1103938.4682</v>
      </c>
      <c r="L77" s="238">
        <f>L53+L52</f>
        <v>498190.56727</v>
      </c>
      <c r="M77" s="238">
        <f>L77-K77</f>
        <v>-605747.90093</v>
      </c>
      <c r="N77" s="239">
        <f>IFERROR(L77/K77,"")</f>
        <v>0.451284724303803</v>
      </c>
      <c r="O77" s="238">
        <f>O53+O52</f>
        <v>15941235.87943</v>
      </c>
      <c r="P77" s="238">
        <f>P53+P52</f>
        <v>9431078.23024</v>
      </c>
      <c r="Q77" s="238">
        <f t="shared" ref="Q77:Q84" si="44">P77-O77</f>
        <v>-6510157.64919</v>
      </c>
      <c r="R77" s="239">
        <f t="shared" si="38"/>
        <v>0.591615248753048</v>
      </c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="1" customFormat="1" ht="31.2" hidden="1" spans="1:33">
      <c r="A78" s="252" t="s">
        <v>129</v>
      </c>
      <c r="B78" s="253" t="s">
        <v>130</v>
      </c>
      <c r="C78" s="254"/>
      <c r="D78" s="255"/>
      <c r="E78" s="255"/>
      <c r="F78" s="255"/>
      <c r="G78" s="255"/>
      <c r="H78" s="239" t="str">
        <f t="shared" si="42"/>
        <v/>
      </c>
      <c r="I78" s="255">
        <f t="shared" si="43"/>
        <v>0</v>
      </c>
      <c r="J78" s="255" t="e">
        <f t="shared" ref="J78:J84" si="45">F78/D78*100</f>
        <v>#DIV/0!</v>
      </c>
      <c r="K78" s="256">
        <v>0</v>
      </c>
      <c r="L78" s="256">
        <v>0</v>
      </c>
      <c r="M78" s="257"/>
      <c r="N78" s="257"/>
      <c r="O78" s="258">
        <f t="shared" ref="O78:O84" si="46">D78+K78</f>
        <v>0</v>
      </c>
      <c r="P78" s="258">
        <f t="shared" ref="P78:P84" si="47">L78+F78</f>
        <v>0</v>
      </c>
      <c r="Q78" s="258">
        <f t="shared" si="44"/>
        <v>0</v>
      </c>
      <c r="R78" s="258" t="e">
        <f t="shared" ref="R78:R84" si="48">P78/O78*100</f>
        <v>#DIV/0!</v>
      </c>
    </row>
    <row r="79" s="1" customFormat="1" ht="31.2" hidden="1" spans="1:33">
      <c r="A79" s="252" t="s">
        <v>131</v>
      </c>
      <c r="B79" s="253" t="s">
        <v>132</v>
      </c>
      <c r="C79" s="254"/>
      <c r="D79" s="255"/>
      <c r="E79" s="255"/>
      <c r="F79" s="255"/>
      <c r="G79" s="255"/>
      <c r="H79" s="239" t="str">
        <f t="shared" si="42"/>
        <v/>
      </c>
      <c r="I79" s="255">
        <f t="shared" si="43"/>
        <v>0</v>
      </c>
      <c r="J79" s="255" t="e">
        <f t="shared" si="45"/>
        <v>#DIV/0!</v>
      </c>
      <c r="K79" s="256">
        <v>0</v>
      </c>
      <c r="L79" s="256">
        <v>0</v>
      </c>
      <c r="M79" s="257"/>
      <c r="N79" s="257"/>
      <c r="O79" s="258">
        <f t="shared" si="46"/>
        <v>0</v>
      </c>
      <c r="P79" s="258">
        <f t="shared" si="47"/>
        <v>0</v>
      </c>
      <c r="Q79" s="258">
        <f t="shared" si="44"/>
        <v>0</v>
      </c>
      <c r="R79" s="258" t="e">
        <f t="shared" si="48"/>
        <v>#DIV/0!</v>
      </c>
    </row>
    <row r="80" s="1" customFormat="1" ht="31.2" hidden="1" spans="1:33">
      <c r="A80" s="252" t="s">
        <v>133</v>
      </c>
      <c r="B80" s="253" t="s">
        <v>134</v>
      </c>
      <c r="C80" s="254"/>
      <c r="D80" s="255"/>
      <c r="E80" s="255"/>
      <c r="F80" s="255"/>
      <c r="G80" s="255"/>
      <c r="H80" s="239" t="str">
        <f t="shared" si="42"/>
        <v/>
      </c>
      <c r="I80" s="255">
        <f t="shared" si="43"/>
        <v>0</v>
      </c>
      <c r="J80" s="255" t="e">
        <f t="shared" si="45"/>
        <v>#DIV/0!</v>
      </c>
      <c r="K80" s="259"/>
      <c r="L80" s="259">
        <v>0</v>
      </c>
      <c r="M80" s="255">
        <f>L80-K80</f>
        <v>0</v>
      </c>
      <c r="N80" s="257" t="e">
        <f>L80/K80*100</f>
        <v>#DIV/0!</v>
      </c>
      <c r="O80" s="258">
        <f t="shared" si="46"/>
        <v>0</v>
      </c>
      <c r="P80" s="258">
        <f t="shared" si="47"/>
        <v>0</v>
      </c>
      <c r="Q80" s="258">
        <f t="shared" si="44"/>
        <v>0</v>
      </c>
      <c r="R80" s="258" t="e">
        <f t="shared" si="48"/>
        <v>#DIV/0!</v>
      </c>
    </row>
    <row r="81" s="1" customFormat="1" ht="20.4" hidden="1" spans="1:33">
      <c r="A81" s="252" t="s">
        <v>135</v>
      </c>
      <c r="B81" s="253" t="s">
        <v>136</v>
      </c>
      <c r="C81" s="254"/>
      <c r="D81" s="255"/>
      <c r="E81" s="255"/>
      <c r="F81" s="255"/>
      <c r="G81" s="255"/>
      <c r="H81" s="239" t="str">
        <f t="shared" si="42"/>
        <v/>
      </c>
      <c r="I81" s="255">
        <f t="shared" si="43"/>
        <v>0</v>
      </c>
      <c r="J81" s="255" t="e">
        <f t="shared" si="45"/>
        <v>#DIV/0!</v>
      </c>
      <c r="K81" s="259">
        <v>14155.1</v>
      </c>
      <c r="L81" s="259">
        <v>14356.1</v>
      </c>
      <c r="M81" s="255">
        <f>L81-K81</f>
        <v>201</v>
      </c>
      <c r="N81" s="255">
        <f>L81/K81*100</f>
        <v>101.419982903688</v>
      </c>
      <c r="O81" s="258">
        <f t="shared" si="46"/>
        <v>14155.1</v>
      </c>
      <c r="P81" s="258">
        <f t="shared" si="47"/>
        <v>14356.1</v>
      </c>
      <c r="Q81" s="258">
        <f t="shared" si="44"/>
        <v>201</v>
      </c>
      <c r="R81" s="258">
        <f t="shared" si="48"/>
        <v>101.419982903688</v>
      </c>
    </row>
    <row r="82" ht="31.2" hidden="1" spans="1:33">
      <c r="A82" s="260">
        <v>43000000</v>
      </c>
      <c r="B82" s="261" t="s">
        <v>137</v>
      </c>
      <c r="C82" s="262">
        <f>C83</f>
        <v>0</v>
      </c>
      <c r="D82" s="263"/>
      <c r="E82" s="263"/>
      <c r="F82" s="263">
        <f>F83</f>
        <v>0</v>
      </c>
      <c r="G82" s="263"/>
      <c r="H82" s="239" t="str">
        <f t="shared" si="42"/>
        <v/>
      </c>
      <c r="I82" s="263">
        <f t="shared" si="43"/>
        <v>0</v>
      </c>
      <c r="J82" s="263" t="e">
        <f t="shared" si="45"/>
        <v>#DIV/0!</v>
      </c>
      <c r="K82" s="264">
        <f>K83</f>
        <v>0</v>
      </c>
      <c r="L82" s="264">
        <f>L83</f>
        <v>0</v>
      </c>
      <c r="M82" s="263">
        <f>L82-K82</f>
        <v>0</v>
      </c>
      <c r="N82" s="263" t="e">
        <f>L82/K82*100</f>
        <v>#DIV/0!</v>
      </c>
      <c r="O82" s="265">
        <f t="shared" si="46"/>
        <v>0</v>
      </c>
      <c r="P82" s="265">
        <f t="shared" si="47"/>
        <v>0</v>
      </c>
      <c r="Q82" s="265">
        <f t="shared" si="44"/>
        <v>0</v>
      </c>
      <c r="R82" s="265" t="e">
        <f t="shared" si="48"/>
        <v>#DIV/0!</v>
      </c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ht="20.4" hidden="1" spans="1:33">
      <c r="A83" s="252">
        <v>43010000</v>
      </c>
      <c r="B83" s="253" t="s">
        <v>138</v>
      </c>
      <c r="C83" s="266"/>
      <c r="D83" s="267"/>
      <c r="E83" s="267"/>
      <c r="F83" s="267"/>
      <c r="G83" s="267"/>
      <c r="H83" s="239" t="str">
        <f t="shared" si="42"/>
        <v/>
      </c>
      <c r="I83" s="267">
        <f t="shared" si="43"/>
        <v>0</v>
      </c>
      <c r="J83" s="267" t="e">
        <f t="shared" si="45"/>
        <v>#DIV/0!</v>
      </c>
      <c r="K83" s="268"/>
      <c r="L83" s="268"/>
      <c r="M83" s="258">
        <f>L83-K83</f>
        <v>0</v>
      </c>
      <c r="N83" s="255" t="e">
        <f>L83/K83*100</f>
        <v>#DIV/0!</v>
      </c>
      <c r="O83" s="265">
        <f t="shared" si="46"/>
        <v>0</v>
      </c>
      <c r="P83" s="265">
        <f t="shared" si="47"/>
        <v>0</v>
      </c>
      <c r="Q83" s="265">
        <f t="shared" si="44"/>
        <v>0</v>
      </c>
      <c r="R83" s="265" t="e">
        <f t="shared" si="48"/>
        <v>#DIV/0!</v>
      </c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ht="20.4" hidden="1" spans="1:33">
      <c r="A84" s="235">
        <v>900103</v>
      </c>
      <c r="B84" s="269" t="s">
        <v>139</v>
      </c>
      <c r="C84" s="270" t="e">
        <f>C52+C53</f>
        <v>#REF!</v>
      </c>
      <c r="D84" s="271">
        <f>D77+D78+D79+D80+D81</f>
        <v>14837297.41123</v>
      </c>
      <c r="E84" s="271"/>
      <c r="F84" s="271">
        <f>F77+F78+F79+F80+F81</f>
        <v>8932887.66297</v>
      </c>
      <c r="G84" s="271"/>
      <c r="H84" s="239" t="str">
        <f t="shared" si="42"/>
        <v/>
      </c>
      <c r="I84" s="271">
        <f t="shared" si="43"/>
        <v>-5904409.74826</v>
      </c>
      <c r="J84" s="271">
        <f t="shared" si="45"/>
        <v>60.2056251579139</v>
      </c>
      <c r="K84" s="256">
        <f>K77+K80+K81</f>
        <v>1118093.5682</v>
      </c>
      <c r="L84" s="256">
        <f>L77+L80+L81</f>
        <v>512546.66727</v>
      </c>
      <c r="M84" s="271">
        <f>L84-K84</f>
        <v>-605546.90093</v>
      </c>
      <c r="N84" s="272">
        <f>L84/K84*100</f>
        <v>45.8411247365585</v>
      </c>
      <c r="O84" s="271">
        <f t="shared" si="46"/>
        <v>15955390.97943</v>
      </c>
      <c r="P84" s="271">
        <f t="shared" si="47"/>
        <v>9445434.33024</v>
      </c>
      <c r="Q84" s="271">
        <f t="shared" si="44"/>
        <v>-6509956.64919</v>
      </c>
      <c r="R84" s="272">
        <f t="shared" si="48"/>
        <v>59.1990151944082</v>
      </c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>
      <c r="B85" s="273"/>
      <c r="C85" s="274"/>
      <c r="D85" s="275"/>
      <c r="E85" s="275"/>
      <c r="F85" s="276"/>
      <c r="G85" s="276"/>
      <c r="H85" s="276"/>
      <c r="I85" s="277"/>
      <c r="J85" s="277"/>
      <c r="K85" s="181"/>
      <c r="L85" s="181"/>
      <c r="M85" s="278"/>
      <c r="N85" s="278"/>
      <c r="O85" s="276"/>
      <c r="P85" s="276"/>
      <c r="Q85" s="276"/>
      <c r="R85" s="276"/>
    </row>
    <row r="86" spans="1:33">
      <c r="B86" s="137"/>
      <c r="C86" s="279"/>
      <c r="D86" s="280"/>
      <c r="E86" s="280"/>
      <c r="F86" s="280"/>
      <c r="G86" s="280"/>
      <c r="H86" s="280"/>
      <c r="I86" s="276"/>
      <c r="J86" s="276"/>
      <c r="K86" s="281"/>
      <c r="L86" s="281"/>
      <c r="M86" s="278"/>
      <c r="N86" s="278"/>
      <c r="O86" s="276"/>
      <c r="P86" s="276"/>
      <c r="Q86" s="276"/>
      <c r="R86" s="276"/>
    </row>
    <row r="87" spans="1:33">
      <c r="B87" s="282"/>
      <c r="C87" s="279"/>
      <c r="D87" s="283"/>
      <c r="E87" s="283"/>
      <c r="F87" s="21"/>
      <c r="G87" s="21"/>
      <c r="H87" s="21"/>
      <c r="I87" s="21"/>
      <c r="J87" s="21"/>
      <c r="K87" s="284"/>
      <c r="L87" s="284"/>
    </row>
    <row r="88" ht="17.4" spans="1:33">
      <c r="B88" s="149"/>
      <c r="C88" s="285"/>
      <c r="D88" s="144"/>
      <c r="E88" s="144"/>
      <c r="F88" s="276"/>
      <c r="K88" s="286"/>
      <c r="L88" s="286"/>
    </row>
    <row r="89" spans="1:33">
      <c r="B89" s="145"/>
      <c r="C89" s="287"/>
      <c r="D89" s="144"/>
      <c r="E89" s="144"/>
      <c r="F89" s="144"/>
      <c r="G89" s="21"/>
      <c r="H89" s="21"/>
    </row>
    <row r="90" spans="1:33">
      <c r="B90" s="145"/>
      <c r="C90" s="287"/>
      <c r="D90" s="144"/>
      <c r="E90" s="144"/>
    </row>
    <row r="91" spans="1:33">
      <c r="B91" s="145"/>
      <c r="C91" s="287"/>
      <c r="D91" s="145"/>
      <c r="E91" s="145"/>
    </row>
    <row r="92" spans="1:33">
      <c r="B92" s="145"/>
      <c r="C92" s="287"/>
      <c r="D92" s="277"/>
      <c r="E92" s="145"/>
    </row>
    <row r="93" spans="1:33">
      <c r="B93" s="145"/>
      <c r="C93" s="287"/>
      <c r="D93" s="145"/>
      <c r="E93" s="145"/>
    </row>
    <row r="94" spans="1:33">
      <c r="D94" s="276"/>
    </row>
    <row r="137" spans="1:13">
      <c r="A137" s="288"/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</row>
  </sheetData>
  <sheetProtection password="C4FF" sheet="1"/>
  <mergeCells count="12">
    <mergeCell ref="A1:R1"/>
    <mergeCell ref="A2:R2"/>
    <mergeCell ref="A3:R3"/>
    <mergeCell ref="A4:S4"/>
    <mergeCell ref="A5:R5"/>
    <mergeCell ref="Q6:R6"/>
    <mergeCell ref="C7:J7"/>
    <mergeCell ref="K7:N7"/>
    <mergeCell ref="O7:R7"/>
    <mergeCell ref="A137:M137"/>
    <mergeCell ref="A7:A8"/>
    <mergeCell ref="B7:B8"/>
  </mergeCells>
  <printOptions horizontalCentered="1"/>
  <pageMargins left="0.196850393700787" right="0.275590551181102" top="0.393700787401575" bottom="0.275590551181102" header="0.15748031496063" footer="0.15748031496063"/>
  <pageSetup paperSize="9" scale="37" orientation="landscape" verticalDpi="75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7"/>
  <sheetViews>
    <sheetView showGridLines="0" showZeros="0" view="pageBreakPreview" zoomScale="75" zoomScaleNormal="75" workbookViewId="0">
      <pane xSplit="2" ySplit="5" topLeftCell="E43" activePane="bottomRight" state="frozen"/>
      <selection/>
      <selection pane="topRight"/>
      <selection pane="bottomLeft"/>
      <selection pane="bottomRight" activeCell="T30" sqref="T30"/>
    </sheetView>
  </sheetViews>
  <sheetFormatPr defaultColWidth="7.57407407407407" defaultRowHeight="15.6"/>
  <cols>
    <col min="1" max="1" width="11" style="10" customWidth="1"/>
    <col min="2" max="2" width="57.4259259259259" style="11" customWidth="1"/>
    <col min="3" max="3" width="25" style="12" customWidth="1"/>
    <col min="4" max="4" width="21.287037037037" style="13" customWidth="1"/>
    <col min="5" max="5" width="22.1388888888889" style="14" customWidth="1"/>
    <col min="6" max="6" width="22.287037037037" style="15" customWidth="1"/>
    <col min="7" max="7" width="20.8518518518519" style="15" customWidth="1"/>
    <col min="8" max="8" width="25.1388888888889" style="15" customWidth="1"/>
    <col min="9" max="9" width="17" style="15" customWidth="1"/>
    <col min="10" max="10" width="20.8518518518519" style="16" customWidth="1"/>
    <col min="11" max="11" width="26.5740740740741" style="16" customWidth="1"/>
    <col min="12" max="12" width="19.1388888888889" style="1" customWidth="1"/>
    <col min="13" max="13" width="16.287037037037" style="1" customWidth="1"/>
    <col min="14" max="14" width="1" style="15" hidden="1" customWidth="1"/>
    <col min="15" max="15" width="23.1388888888889" style="15" customWidth="1"/>
    <col min="16" max="16" width="22" style="15" customWidth="1"/>
    <col min="17" max="17" width="22.8518518518519" style="15" customWidth="1"/>
    <col min="18" max="18" width="14" style="15" customWidth="1"/>
    <col min="19" max="20" width="7.57407407407407" style="17" customWidth="1"/>
    <col min="21" max="16384" width="7.57407407407407" style="15"/>
  </cols>
  <sheetData>
    <row r="1" ht="18" customHeight="1" spans="1:20">
      <c r="A1" s="18" t="s">
        <v>140</v>
      </c>
      <c r="B1" s="18"/>
      <c r="C1" s="18"/>
      <c r="D1" s="18"/>
      <c r="E1" s="19"/>
      <c r="F1" s="20"/>
      <c r="G1" s="20"/>
      <c r="H1" s="21"/>
      <c r="I1" s="21"/>
      <c r="J1" s="16" t="s">
        <v>141</v>
      </c>
    </row>
    <row r="2" s="1" customFormat="1" spans="1:20">
      <c r="A2" s="22"/>
      <c r="B2" s="22" t="s">
        <v>141</v>
      </c>
      <c r="C2" s="23"/>
      <c r="D2" s="24"/>
      <c r="E2" s="25"/>
      <c r="F2" s="26"/>
      <c r="G2" s="26"/>
      <c r="H2" s="27"/>
      <c r="I2" s="28"/>
      <c r="J2" s="29"/>
      <c r="K2" s="30"/>
      <c r="L2" s="31"/>
      <c r="R2" s="1" t="s">
        <v>6</v>
      </c>
      <c r="S2" s="2"/>
      <c r="T2" s="2"/>
    </row>
    <row r="3" s="2" customFormat="1" ht="20.4" spans="1:20">
      <c r="A3" s="32" t="s">
        <v>142</v>
      </c>
      <c r="B3" s="33" t="s">
        <v>143</v>
      </c>
      <c r="C3" s="34" t="s">
        <v>9</v>
      </c>
      <c r="D3" s="34"/>
      <c r="E3" s="34"/>
      <c r="F3" s="34"/>
      <c r="G3" s="34"/>
      <c r="H3" s="34"/>
      <c r="I3" s="34"/>
      <c r="J3" s="34" t="s">
        <v>10</v>
      </c>
      <c r="K3" s="34"/>
      <c r="L3" s="34"/>
      <c r="M3" s="34"/>
      <c r="N3" s="34" t="s">
        <v>11</v>
      </c>
      <c r="O3" s="34"/>
      <c r="P3" s="34"/>
      <c r="Q3" s="34"/>
      <c r="R3" s="34"/>
    </row>
    <row r="4" s="3" customFormat="1" ht="128.25" customHeight="1" spans="1:20">
      <c r="A4" s="32"/>
      <c r="B4" s="33"/>
      <c r="C4" s="35" t="s">
        <v>13</v>
      </c>
      <c r="D4" s="36" t="s">
        <v>144</v>
      </c>
      <c r="E4" s="37" t="s">
        <v>145</v>
      </c>
      <c r="F4" s="38" t="s">
        <v>146</v>
      </c>
      <c r="G4" s="39" t="s">
        <v>17</v>
      </c>
      <c r="H4" s="40" t="s">
        <v>18</v>
      </c>
      <c r="I4" s="40" t="s">
        <v>147</v>
      </c>
      <c r="J4" s="40" t="s">
        <v>20</v>
      </c>
      <c r="K4" s="41" t="s">
        <v>145</v>
      </c>
      <c r="L4" s="41" t="s">
        <v>24</v>
      </c>
      <c r="M4" s="41" t="s">
        <v>22</v>
      </c>
      <c r="N4" s="42" t="s">
        <v>148</v>
      </c>
      <c r="O4" s="42" t="s">
        <v>149</v>
      </c>
      <c r="P4" s="41" t="s">
        <v>145</v>
      </c>
      <c r="Q4" s="41" t="s">
        <v>150</v>
      </c>
      <c r="R4" s="41" t="s">
        <v>22</v>
      </c>
    </row>
    <row r="5" s="4" customFormat="1" ht="13.8" spans="1:20">
      <c r="A5" s="43">
        <v>1</v>
      </c>
      <c r="B5" s="43">
        <v>2</v>
      </c>
      <c r="C5" s="44" t="s">
        <v>25</v>
      </c>
      <c r="D5" s="45" t="s">
        <v>26</v>
      </c>
      <c r="E5" s="44" t="s">
        <v>27</v>
      </c>
      <c r="F5" s="46" t="s">
        <v>28</v>
      </c>
      <c r="G5" s="46" t="s">
        <v>29</v>
      </c>
      <c r="H5" s="46" t="s">
        <v>30</v>
      </c>
      <c r="I5" s="46" t="s">
        <v>31</v>
      </c>
      <c r="J5" s="45" t="s">
        <v>32</v>
      </c>
      <c r="K5" s="45" t="s">
        <v>33</v>
      </c>
      <c r="L5" s="45" t="s">
        <v>34</v>
      </c>
      <c r="M5" s="45" t="s">
        <v>35</v>
      </c>
      <c r="N5" s="46"/>
      <c r="O5" s="46" t="s">
        <v>36</v>
      </c>
      <c r="P5" s="46" t="s">
        <v>37</v>
      </c>
      <c r="Q5" s="46" t="s">
        <v>38</v>
      </c>
      <c r="R5" s="46" t="s">
        <v>39</v>
      </c>
      <c r="S5" s="47"/>
      <c r="T5" s="47"/>
    </row>
    <row r="6" s="1" customFormat="1" ht="25.5" customHeight="1" spans="1:20">
      <c r="A6" s="48" t="s">
        <v>151</v>
      </c>
      <c r="B6" s="49" t="s">
        <v>152</v>
      </c>
      <c r="C6" s="50">
        <f>C7+C8+C9</f>
        <v>1705808.05133</v>
      </c>
      <c r="D6" s="50">
        <f>D7+D8+D9</f>
        <v>925862.30544</v>
      </c>
      <c r="E6" s="50">
        <f>E7+E8+E9</f>
        <v>786802.77404</v>
      </c>
      <c r="F6" s="50">
        <f t="shared" ref="F6:F11" si="0">E6-D6</f>
        <v>-139059.5314</v>
      </c>
      <c r="G6" s="51">
        <f>IFERROR(E6/D6,"")</f>
        <v>0.849805386197341</v>
      </c>
      <c r="H6" s="50">
        <f t="shared" ref="H6:H13" si="1">E6-C6</f>
        <v>-919005.27729</v>
      </c>
      <c r="I6" s="51">
        <f>IFERROR(E6/C6,"")</f>
        <v>0.461249302596818</v>
      </c>
      <c r="J6" s="50">
        <f>J7+J9+J8</f>
        <v>30082.9626</v>
      </c>
      <c r="K6" s="50">
        <f>K7+K9+K8</f>
        <v>23826.70261</v>
      </c>
      <c r="L6" s="50">
        <f t="shared" ref="L6:L20" si="2">K6-J6</f>
        <v>-6256.25999</v>
      </c>
      <c r="M6" s="51">
        <f>IFERROR(K6/J6,"")</f>
        <v>0.792033116113371</v>
      </c>
      <c r="N6" s="50" t="e">
        <f>#REF!+#REF!</f>
        <v>#REF!</v>
      </c>
      <c r="O6" s="50">
        <f t="shared" ref="O6:O13" si="3">C6+J6</f>
        <v>1735891.01393</v>
      </c>
      <c r="P6" s="50">
        <f t="shared" ref="P6:P13" si="4">E6+K6</f>
        <v>810629.47665</v>
      </c>
      <c r="Q6" s="50">
        <f>P6-O6</f>
        <v>-925261.53728</v>
      </c>
      <c r="R6" s="51">
        <f>IFERROR(P6/O6,"")</f>
        <v>0.466981780621562</v>
      </c>
      <c r="S6" s="2"/>
      <c r="T6" s="2"/>
    </row>
    <row r="7" s="1" customFormat="1" ht="133.5" customHeight="1" spans="1:20">
      <c r="A7" s="52" t="s">
        <v>153</v>
      </c>
      <c r="B7" s="53" t="s">
        <v>154</v>
      </c>
      <c r="C7" s="54">
        <v>1043798.75683</v>
      </c>
      <c r="D7" s="54">
        <v>569632.22683</v>
      </c>
      <c r="E7" s="54">
        <v>489002.66095</v>
      </c>
      <c r="F7" s="54">
        <f t="shared" si="0"/>
        <v>-80629.5658800001</v>
      </c>
      <c r="G7" s="55">
        <f t="shared" ref="G7:G52" si="5">IFERROR(E7/D7,"")</f>
        <v>0.85845329305067</v>
      </c>
      <c r="H7" s="54">
        <f t="shared" si="1"/>
        <v>-554796.09588</v>
      </c>
      <c r="I7" s="55">
        <f t="shared" ref="I7:I52" si="6">IFERROR(E7/C7,"")</f>
        <v>0.468483659086827</v>
      </c>
      <c r="J7" s="54">
        <v>10998.15191</v>
      </c>
      <c r="K7" s="54">
        <v>8552.84257</v>
      </c>
      <c r="L7" s="54">
        <f t="shared" si="2"/>
        <v>-2445.30934</v>
      </c>
      <c r="M7" s="55">
        <f t="shared" ref="M7:M52" si="7">IFERROR(K7/J7,"")</f>
        <v>0.777661796271734</v>
      </c>
      <c r="N7" s="54"/>
      <c r="O7" s="54">
        <f t="shared" si="3"/>
        <v>1054796.90874</v>
      </c>
      <c r="P7" s="54">
        <f t="shared" si="4"/>
        <v>497555.50352</v>
      </c>
      <c r="Q7" s="54">
        <f t="shared" ref="Q7:Q66" si="8">P7-O7</f>
        <v>-557241.40522</v>
      </c>
      <c r="R7" s="55">
        <f t="shared" ref="R7:R52" si="9">IFERROR(P7/O7,"")</f>
        <v>0.471707396369175</v>
      </c>
      <c r="S7" s="2"/>
      <c r="T7" s="2"/>
    </row>
    <row r="8" s="1" customFormat="1" ht="91.5" customHeight="1" spans="1:20">
      <c r="A8" s="52" t="s">
        <v>155</v>
      </c>
      <c r="B8" s="53" t="s">
        <v>156</v>
      </c>
      <c r="C8" s="54">
        <v>539026.1995</v>
      </c>
      <c r="D8" s="54">
        <v>289393.24061</v>
      </c>
      <c r="E8" s="54">
        <v>245008.10441</v>
      </c>
      <c r="F8" s="54">
        <f t="shared" si="0"/>
        <v>-44385.1362</v>
      </c>
      <c r="G8" s="55">
        <f t="shared" si="5"/>
        <v>0.846626907710621</v>
      </c>
      <c r="H8" s="54">
        <f t="shared" si="1"/>
        <v>-294018.09509</v>
      </c>
      <c r="I8" s="55">
        <f t="shared" si="6"/>
        <v>0.454538396532987</v>
      </c>
      <c r="J8" s="54">
        <v>4980.3291</v>
      </c>
      <c r="K8" s="54">
        <v>4952.9811</v>
      </c>
      <c r="L8" s="54">
        <f t="shared" si="2"/>
        <v>-27.348</v>
      </c>
      <c r="M8" s="55">
        <f t="shared" si="7"/>
        <v>0.994508796617477</v>
      </c>
      <c r="N8" s="54"/>
      <c r="O8" s="54">
        <f t="shared" si="3"/>
        <v>544006.5286</v>
      </c>
      <c r="P8" s="54">
        <f t="shared" si="4"/>
        <v>249961.08551</v>
      </c>
      <c r="Q8" s="54">
        <f t="shared" si="8"/>
        <v>-294045.44309</v>
      </c>
      <c r="R8" s="55">
        <f t="shared" si="9"/>
        <v>0.459481775252357</v>
      </c>
      <c r="S8" s="2"/>
      <c r="T8" s="2"/>
    </row>
    <row r="9" s="5" customFormat="1" ht="51.75" customHeight="1" spans="1:20">
      <c r="A9" s="52" t="s">
        <v>157</v>
      </c>
      <c r="B9" s="53" t="s">
        <v>158</v>
      </c>
      <c r="C9" s="54">
        <v>122983.095</v>
      </c>
      <c r="D9" s="54">
        <v>66836.838</v>
      </c>
      <c r="E9" s="54">
        <v>52792.00868</v>
      </c>
      <c r="F9" s="54">
        <f t="shared" si="0"/>
        <v>-14044.82932</v>
      </c>
      <c r="G9" s="55">
        <f t="shared" si="5"/>
        <v>0.789863947184336</v>
      </c>
      <c r="H9" s="54">
        <f t="shared" si="1"/>
        <v>-70191.08632</v>
      </c>
      <c r="I9" s="55">
        <f t="shared" si="6"/>
        <v>0.429262319996094</v>
      </c>
      <c r="J9" s="54">
        <v>14104.48159</v>
      </c>
      <c r="K9" s="54">
        <v>10320.87894</v>
      </c>
      <c r="L9" s="54">
        <f t="shared" si="2"/>
        <v>-3783.60265</v>
      </c>
      <c r="M9" s="55">
        <f t="shared" si="7"/>
        <v>0.731744649680527</v>
      </c>
      <c r="N9" s="54" t="e">
        <f>#REF!+#REF!</f>
        <v>#REF!</v>
      </c>
      <c r="O9" s="54">
        <f t="shared" si="3"/>
        <v>137087.57659</v>
      </c>
      <c r="P9" s="54">
        <f t="shared" si="4"/>
        <v>63112.88762</v>
      </c>
      <c r="Q9" s="54">
        <f t="shared" si="8"/>
        <v>-73974.68897</v>
      </c>
      <c r="R9" s="55">
        <f t="shared" si="9"/>
        <v>0.460383713753707</v>
      </c>
      <c r="S9" s="56"/>
      <c r="T9" s="56"/>
    </row>
    <row r="10" s="1" customFormat="1" ht="24.75" customHeight="1" spans="1:20">
      <c r="A10" s="48" t="s">
        <v>159</v>
      </c>
      <c r="B10" s="49" t="s">
        <v>160</v>
      </c>
      <c r="C10" s="50">
        <v>8000542.0411</v>
      </c>
      <c r="D10" s="50">
        <v>5648767.12777</v>
      </c>
      <c r="E10" s="50">
        <v>5086132.62996</v>
      </c>
      <c r="F10" s="50">
        <f t="shared" si="0"/>
        <v>-562634.497810002</v>
      </c>
      <c r="G10" s="51">
        <f t="shared" si="5"/>
        <v>0.900396938821566</v>
      </c>
      <c r="H10" s="50">
        <f t="shared" si="1"/>
        <v>-2914409.41114</v>
      </c>
      <c r="I10" s="51">
        <f t="shared" si="6"/>
        <v>0.635723505211492</v>
      </c>
      <c r="J10" s="50">
        <v>690498.28825</v>
      </c>
      <c r="K10" s="50">
        <v>155577.39601</v>
      </c>
      <c r="L10" s="50">
        <f t="shared" si="2"/>
        <v>-534920.89224</v>
      </c>
      <c r="M10" s="51">
        <f t="shared" si="7"/>
        <v>0.225311776520541</v>
      </c>
      <c r="N10" s="50" t="e">
        <f>#REF!+#REF!</f>
        <v>#REF!</v>
      </c>
      <c r="O10" s="50">
        <f t="shared" si="3"/>
        <v>8691040.32935</v>
      </c>
      <c r="P10" s="50">
        <f t="shared" si="4"/>
        <v>5241710.02597</v>
      </c>
      <c r="Q10" s="50">
        <f t="shared" si="8"/>
        <v>-3449330.30338</v>
      </c>
      <c r="R10" s="51">
        <f t="shared" si="9"/>
        <v>0.603116523147238</v>
      </c>
      <c r="S10" s="2"/>
      <c r="T10" s="2"/>
    </row>
    <row r="11" s="1" customFormat="1" ht="29.25" customHeight="1" spans="1:20">
      <c r="A11" s="48" t="s">
        <v>161</v>
      </c>
      <c r="B11" s="57" t="s">
        <v>162</v>
      </c>
      <c r="C11" s="50">
        <v>540133.95559</v>
      </c>
      <c r="D11" s="50">
        <v>341606.8518</v>
      </c>
      <c r="E11" s="50">
        <v>264395.22972</v>
      </c>
      <c r="F11" s="50">
        <f t="shared" si="0"/>
        <v>-77211.62208</v>
      </c>
      <c r="G11" s="51">
        <f t="shared" si="5"/>
        <v>0.773975194955384</v>
      </c>
      <c r="H11" s="50">
        <f t="shared" si="1"/>
        <v>-275738.72587</v>
      </c>
      <c r="I11" s="51">
        <f t="shared" si="6"/>
        <v>0.48949936767296</v>
      </c>
      <c r="J11" s="50">
        <v>334979.1295</v>
      </c>
      <c r="K11" s="50">
        <v>7685.53522</v>
      </c>
      <c r="L11" s="50">
        <f t="shared" si="2"/>
        <v>-327293.59428</v>
      </c>
      <c r="M11" s="51">
        <f t="shared" si="7"/>
        <v>0.0229433255482861</v>
      </c>
      <c r="N11" s="50" t="e">
        <f>#REF!+#REF!</f>
        <v>#REF!</v>
      </c>
      <c r="O11" s="50">
        <f t="shared" si="3"/>
        <v>875113.08509</v>
      </c>
      <c r="P11" s="50">
        <f t="shared" si="4"/>
        <v>272080.76494</v>
      </c>
      <c r="Q11" s="50">
        <f t="shared" si="8"/>
        <v>-603032.32015</v>
      </c>
      <c r="R11" s="51">
        <f t="shared" si="9"/>
        <v>0.310909263700494</v>
      </c>
      <c r="S11" s="2"/>
      <c r="T11" s="2"/>
    </row>
    <row r="12" s="1" customFormat="1" ht="47.25" customHeight="1" spans="1:20">
      <c r="A12" s="58" t="s">
        <v>163</v>
      </c>
      <c r="B12" s="59" t="s">
        <v>164</v>
      </c>
      <c r="C12" s="50">
        <f>SUM(C13:C28)</f>
        <v>1018072.74383</v>
      </c>
      <c r="D12" s="50">
        <f>SUM(D13:D28)</f>
        <v>634322.82083</v>
      </c>
      <c r="E12" s="50">
        <f>SUM(E13:E28)</f>
        <v>548346.99482</v>
      </c>
      <c r="F12" s="50">
        <f t="shared" ref="F12:F79" si="10">E12-D12</f>
        <v>-85975.8260100002</v>
      </c>
      <c r="G12" s="51">
        <f t="shared" si="5"/>
        <v>0.864460455801508</v>
      </c>
      <c r="H12" s="50">
        <f t="shared" si="1"/>
        <v>-469725.74901</v>
      </c>
      <c r="I12" s="51">
        <f t="shared" si="6"/>
        <v>0.538612783952071</v>
      </c>
      <c r="J12" s="50">
        <f>SUM(J13:J30)</f>
        <v>129652.33533</v>
      </c>
      <c r="K12" s="50">
        <f>SUM(K13:K30)</f>
        <v>61499.77171</v>
      </c>
      <c r="L12" s="50">
        <f t="shared" si="2"/>
        <v>-68152.56362</v>
      </c>
      <c r="M12" s="51">
        <f t="shared" si="7"/>
        <v>0.474343725112753</v>
      </c>
      <c r="N12" s="50" t="e">
        <f>#REF!+#REF!</f>
        <v>#REF!</v>
      </c>
      <c r="O12" s="50">
        <f t="shared" si="3"/>
        <v>1147725.07916</v>
      </c>
      <c r="P12" s="50">
        <f t="shared" si="4"/>
        <v>609846.76653</v>
      </c>
      <c r="Q12" s="50">
        <f t="shared" si="8"/>
        <v>-537878.31263</v>
      </c>
      <c r="R12" s="51">
        <f t="shared" si="9"/>
        <v>0.531352653700254</v>
      </c>
      <c r="S12" s="2"/>
      <c r="T12" s="2"/>
    </row>
    <row r="13" s="6" customFormat="1" ht="108" customHeight="1" spans="1:20">
      <c r="A13" s="60" t="s">
        <v>165</v>
      </c>
      <c r="B13" s="53" t="s">
        <v>166</v>
      </c>
      <c r="C13" s="54">
        <v>170001.13</v>
      </c>
      <c r="D13" s="54">
        <v>94248.246</v>
      </c>
      <c r="E13" s="54">
        <v>91018.32651</v>
      </c>
      <c r="F13" s="54">
        <f t="shared" si="10"/>
        <v>-3229.91949000001</v>
      </c>
      <c r="G13" s="55">
        <f t="shared" si="5"/>
        <v>0.965729659414563</v>
      </c>
      <c r="H13" s="54">
        <f t="shared" si="1"/>
        <v>-78982.80349</v>
      </c>
      <c r="I13" s="55">
        <f t="shared" si="6"/>
        <v>0.535398361822654</v>
      </c>
      <c r="J13" s="54">
        <v>0</v>
      </c>
      <c r="K13" s="54">
        <v>0</v>
      </c>
      <c r="L13" s="54">
        <f t="shared" si="2"/>
        <v>0</v>
      </c>
      <c r="M13" s="55" t="str">
        <f t="shared" si="7"/>
        <v/>
      </c>
      <c r="N13" s="54" t="e">
        <f>#REF!+#REF!</f>
        <v>#REF!</v>
      </c>
      <c r="O13" s="54">
        <f t="shared" si="3"/>
        <v>170001.13</v>
      </c>
      <c r="P13" s="54">
        <f t="shared" si="4"/>
        <v>91018.32651</v>
      </c>
      <c r="Q13" s="54">
        <f t="shared" si="8"/>
        <v>-78982.80349</v>
      </c>
      <c r="R13" s="55">
        <f t="shared" si="9"/>
        <v>0.535398361822654</v>
      </c>
      <c r="S13" s="61"/>
      <c r="T13" s="61"/>
    </row>
    <row r="14" s="6" customFormat="1" ht="66.75" customHeight="1" spans="1:20">
      <c r="A14" s="60">
        <v>3050</v>
      </c>
      <c r="B14" s="53" t="s">
        <v>167</v>
      </c>
      <c r="C14" s="54">
        <v>700</v>
      </c>
      <c r="D14" s="54">
        <v>291.5</v>
      </c>
      <c r="E14" s="54">
        <v>272.33577</v>
      </c>
      <c r="F14" s="54">
        <f t="shared" ref="F14:F22" si="11">E14-D14</f>
        <v>-19.16423</v>
      </c>
      <c r="G14" s="55">
        <f t="shared" si="5"/>
        <v>0.934256500857633</v>
      </c>
      <c r="H14" s="54">
        <f t="shared" ref="H14:H22" si="12">E14-C14</f>
        <v>-427.66423</v>
      </c>
      <c r="I14" s="55">
        <f t="shared" si="6"/>
        <v>0.3890511</v>
      </c>
      <c r="J14" s="54">
        <v>0</v>
      </c>
      <c r="K14" s="54">
        <v>0</v>
      </c>
      <c r="L14" s="54">
        <f t="shared" si="2"/>
        <v>0</v>
      </c>
      <c r="M14" s="55" t="str">
        <f t="shared" si="7"/>
        <v/>
      </c>
      <c r="N14" s="54"/>
      <c r="O14" s="54">
        <f t="shared" ref="O14:O27" si="13">C14+J14</f>
        <v>700</v>
      </c>
      <c r="P14" s="54">
        <f t="shared" ref="P14:P27" si="14">E14+K14</f>
        <v>272.33577</v>
      </c>
      <c r="Q14" s="54">
        <f t="shared" ref="Q14:Q30" si="15">P14-O14</f>
        <v>-427.66423</v>
      </c>
      <c r="R14" s="55">
        <f t="shared" si="9"/>
        <v>0.3890511</v>
      </c>
      <c r="S14" s="61"/>
      <c r="T14" s="61"/>
    </row>
    <row r="15" s="6" customFormat="1" ht="60.75" customHeight="1" spans="1:20">
      <c r="A15" s="60">
        <v>3090</v>
      </c>
      <c r="B15" s="53" t="s">
        <v>168</v>
      </c>
      <c r="C15" s="54">
        <v>1450</v>
      </c>
      <c r="D15" s="54">
        <v>945</v>
      </c>
      <c r="E15" s="54">
        <v>426.9657</v>
      </c>
      <c r="F15" s="54">
        <f t="shared" si="11"/>
        <v>-518.0343</v>
      </c>
      <c r="G15" s="55">
        <f t="shared" si="5"/>
        <v>0.451815555555556</v>
      </c>
      <c r="H15" s="54">
        <f t="shared" si="12"/>
        <v>-1023.0343</v>
      </c>
      <c r="I15" s="55">
        <f t="shared" si="6"/>
        <v>0.294459103448276</v>
      </c>
      <c r="J15" s="54">
        <v>0</v>
      </c>
      <c r="K15" s="54">
        <v>0</v>
      </c>
      <c r="L15" s="54">
        <f t="shared" si="2"/>
        <v>0</v>
      </c>
      <c r="M15" s="55" t="str">
        <f t="shared" si="7"/>
        <v/>
      </c>
      <c r="N15" s="54"/>
      <c r="O15" s="54">
        <f t="shared" si="13"/>
        <v>1450</v>
      </c>
      <c r="P15" s="54">
        <f t="shared" si="14"/>
        <v>426.9657</v>
      </c>
      <c r="Q15" s="54">
        <f t="shared" si="15"/>
        <v>-1023.0343</v>
      </c>
      <c r="R15" s="55">
        <f t="shared" si="9"/>
        <v>0.294459103448276</v>
      </c>
      <c r="S15" s="61"/>
      <c r="T15" s="61"/>
    </row>
    <row r="16" s="6" customFormat="1" ht="102" customHeight="1" spans="1:20">
      <c r="A16" s="62" t="s">
        <v>169</v>
      </c>
      <c r="B16" s="53" t="s">
        <v>170</v>
      </c>
      <c r="C16" s="54">
        <v>238552.56</v>
      </c>
      <c r="D16" s="54">
        <v>151231.426</v>
      </c>
      <c r="E16" s="54">
        <v>136533.54936</v>
      </c>
      <c r="F16" s="54">
        <f t="shared" si="11"/>
        <v>-14697.87664</v>
      </c>
      <c r="G16" s="55">
        <f t="shared" si="5"/>
        <v>0.902812021094082</v>
      </c>
      <c r="H16" s="54">
        <f t="shared" si="12"/>
        <v>-102019.01064</v>
      </c>
      <c r="I16" s="55">
        <f t="shared" si="6"/>
        <v>0.572341581075466</v>
      </c>
      <c r="J16" s="54">
        <v>79628.87327</v>
      </c>
      <c r="K16" s="54">
        <v>35488.51552</v>
      </c>
      <c r="L16" s="54">
        <f t="shared" si="2"/>
        <v>-44140.35775</v>
      </c>
      <c r="M16" s="55">
        <f t="shared" si="7"/>
        <v>0.44567396300671</v>
      </c>
      <c r="N16" s="54" t="e">
        <f>#REF!+#REF!</f>
        <v>#REF!</v>
      </c>
      <c r="O16" s="54">
        <f t="shared" si="13"/>
        <v>318181.43327</v>
      </c>
      <c r="P16" s="54">
        <f t="shared" si="14"/>
        <v>172022.06488</v>
      </c>
      <c r="Q16" s="54">
        <f t="shared" si="15"/>
        <v>-146159.36839</v>
      </c>
      <c r="R16" s="55">
        <f t="shared" si="9"/>
        <v>0.540641429363438</v>
      </c>
      <c r="S16" s="61"/>
      <c r="T16" s="61"/>
    </row>
    <row r="17" s="6" customFormat="1" ht="52.5" customHeight="1" spans="1:20">
      <c r="A17" s="60" t="s">
        <v>171</v>
      </c>
      <c r="B17" s="53" t="s">
        <v>172</v>
      </c>
      <c r="C17" s="54">
        <v>11992.718</v>
      </c>
      <c r="D17" s="54">
        <v>8438.668</v>
      </c>
      <c r="E17" s="54">
        <v>5744.73237</v>
      </c>
      <c r="F17" s="54">
        <f t="shared" si="11"/>
        <v>-2693.93563</v>
      </c>
      <c r="G17" s="55">
        <f t="shared" si="5"/>
        <v>0.680762932017233</v>
      </c>
      <c r="H17" s="54">
        <f t="shared" si="12"/>
        <v>-6247.98563</v>
      </c>
      <c r="I17" s="55">
        <f t="shared" si="6"/>
        <v>0.479018381821369</v>
      </c>
      <c r="J17" s="54">
        <v>478.62904</v>
      </c>
      <c r="K17" s="54">
        <v>476.60904</v>
      </c>
      <c r="L17" s="54">
        <f t="shared" si="2"/>
        <v>-2.01999999999998</v>
      </c>
      <c r="M17" s="55">
        <f t="shared" si="7"/>
        <v>0.995779612536674</v>
      </c>
      <c r="N17" s="54"/>
      <c r="O17" s="54">
        <f t="shared" si="13"/>
        <v>12471.34704</v>
      </c>
      <c r="P17" s="54">
        <f t="shared" si="14"/>
        <v>6221.34141</v>
      </c>
      <c r="Q17" s="54">
        <f t="shared" si="15"/>
        <v>-6250.00563</v>
      </c>
      <c r="R17" s="55">
        <f t="shared" si="9"/>
        <v>0.498850796954488</v>
      </c>
      <c r="S17" s="61"/>
      <c r="T17" s="61"/>
    </row>
    <row r="18" s="6" customFormat="1" ht="54.75" customHeight="1" spans="1:20">
      <c r="A18" s="60">
        <v>3120</v>
      </c>
      <c r="B18" s="53" t="s">
        <v>173</v>
      </c>
      <c r="C18" s="54">
        <v>171074.32963</v>
      </c>
      <c r="D18" s="54">
        <v>98757.69963</v>
      </c>
      <c r="E18" s="54">
        <v>80552.43835</v>
      </c>
      <c r="F18" s="54">
        <f t="shared" si="11"/>
        <v>-18205.26128</v>
      </c>
      <c r="G18" s="55">
        <f t="shared" si="5"/>
        <v>0.815657297120055</v>
      </c>
      <c r="H18" s="54">
        <f t="shared" si="12"/>
        <v>-90521.89128</v>
      </c>
      <c r="I18" s="55">
        <f t="shared" si="6"/>
        <v>0.470862218336433</v>
      </c>
      <c r="J18" s="54">
        <v>10540.05474</v>
      </c>
      <c r="K18" s="54">
        <v>8022.65868</v>
      </c>
      <c r="L18" s="54">
        <f t="shared" si="2"/>
        <v>-2517.39606</v>
      </c>
      <c r="M18" s="55">
        <f t="shared" si="7"/>
        <v>0.76115910950193</v>
      </c>
      <c r="N18" s="54"/>
      <c r="O18" s="54">
        <f t="shared" si="13"/>
        <v>181614.38437</v>
      </c>
      <c r="P18" s="54">
        <f t="shared" si="14"/>
        <v>88575.09703</v>
      </c>
      <c r="Q18" s="54">
        <f t="shared" si="15"/>
        <v>-93039.28734</v>
      </c>
      <c r="R18" s="55">
        <f t="shared" si="9"/>
        <v>0.487709700623423</v>
      </c>
      <c r="S18" s="61"/>
      <c r="T18" s="61"/>
    </row>
    <row r="19" s="6" customFormat="1" ht="83.25" customHeight="1" spans="1:20">
      <c r="A19" s="60" t="s">
        <v>174</v>
      </c>
      <c r="B19" s="53" t="s">
        <v>175</v>
      </c>
      <c r="C19" s="54">
        <v>14256.1</v>
      </c>
      <c r="D19" s="54">
        <v>6974.05</v>
      </c>
      <c r="E19" s="54">
        <v>3820.8082</v>
      </c>
      <c r="F19" s="54">
        <f t="shared" si="11"/>
        <v>-3153.2418</v>
      </c>
      <c r="G19" s="55">
        <f t="shared" si="5"/>
        <v>0.54786074088944</v>
      </c>
      <c r="H19" s="54">
        <f t="shared" si="12"/>
        <v>-10435.2918</v>
      </c>
      <c r="I19" s="55">
        <f t="shared" si="6"/>
        <v>0.268012163214343</v>
      </c>
      <c r="J19" s="54">
        <v>43.5969</v>
      </c>
      <c r="K19" s="54">
        <v>43.5969</v>
      </c>
      <c r="L19" s="54">
        <f t="shared" si="2"/>
        <v>0</v>
      </c>
      <c r="M19" s="55">
        <f t="shared" si="7"/>
        <v>1</v>
      </c>
      <c r="N19" s="54"/>
      <c r="O19" s="54">
        <f t="shared" si="13"/>
        <v>14299.6969</v>
      </c>
      <c r="P19" s="54">
        <f t="shared" si="14"/>
        <v>3864.4051</v>
      </c>
      <c r="Q19" s="54">
        <f t="shared" si="15"/>
        <v>-10435.2918</v>
      </c>
      <c r="R19" s="55">
        <f t="shared" si="9"/>
        <v>0.270243846916783</v>
      </c>
      <c r="S19" s="61"/>
      <c r="T19" s="61"/>
    </row>
    <row r="20" s="6" customFormat="1" ht="112.5" customHeight="1" spans="1:20">
      <c r="A20" s="60" t="s">
        <v>176</v>
      </c>
      <c r="B20" s="53" t="s">
        <v>177</v>
      </c>
      <c r="C20" s="54">
        <v>6924.2</v>
      </c>
      <c r="D20" s="54">
        <v>1674.2</v>
      </c>
      <c r="E20" s="54">
        <v>175.6</v>
      </c>
      <c r="F20" s="54">
        <f t="shared" si="11"/>
        <v>-1498.6</v>
      </c>
      <c r="G20" s="55">
        <f t="shared" si="5"/>
        <v>0.104885915661211</v>
      </c>
      <c r="H20" s="54">
        <f t="shared" si="12"/>
        <v>-6748.6</v>
      </c>
      <c r="I20" s="55">
        <f t="shared" si="6"/>
        <v>0.0253603304352849</v>
      </c>
      <c r="J20" s="54">
        <v>52.21005</v>
      </c>
      <c r="K20" s="54">
        <v>3.50099</v>
      </c>
      <c r="L20" s="54">
        <f t="shared" si="2"/>
        <v>-48.70906</v>
      </c>
      <c r="M20" s="55">
        <f t="shared" si="7"/>
        <v>0.0670558637656926</v>
      </c>
      <c r="N20" s="54" t="e">
        <f>#REF!+#REF!</f>
        <v>#REF!</v>
      </c>
      <c r="O20" s="54">
        <f t="shared" si="13"/>
        <v>6976.41005</v>
      </c>
      <c r="P20" s="54">
        <f t="shared" si="14"/>
        <v>179.10099</v>
      </c>
      <c r="Q20" s="54">
        <f t="shared" si="15"/>
        <v>-6797.30906</v>
      </c>
      <c r="R20" s="55">
        <f t="shared" si="9"/>
        <v>0.0256723714226058</v>
      </c>
      <c r="S20" s="61"/>
      <c r="T20" s="61"/>
    </row>
    <row r="21" s="6" customFormat="1" ht="150" customHeight="1" spans="1:20">
      <c r="A21" s="60">
        <v>3160</v>
      </c>
      <c r="B21" s="53" t="s">
        <v>178</v>
      </c>
      <c r="C21" s="54">
        <v>20660.2962</v>
      </c>
      <c r="D21" s="54">
        <v>9265.1362</v>
      </c>
      <c r="E21" s="54">
        <v>7505.45879</v>
      </c>
      <c r="F21" s="54">
        <f t="shared" si="11"/>
        <v>-1759.67741</v>
      </c>
      <c r="G21" s="55">
        <f t="shared" si="5"/>
        <v>0.810075386695341</v>
      </c>
      <c r="H21" s="54">
        <f t="shared" si="12"/>
        <v>-13154.83741</v>
      </c>
      <c r="I21" s="55">
        <f t="shared" si="6"/>
        <v>0.363279341077404</v>
      </c>
      <c r="J21" s="54">
        <v>0</v>
      </c>
      <c r="K21" s="54">
        <v>0</v>
      </c>
      <c r="L21" s="54">
        <f t="shared" ref="L21:L30" si="16">K21-J21</f>
        <v>0</v>
      </c>
      <c r="M21" s="55" t="str">
        <f t="shared" si="7"/>
        <v/>
      </c>
      <c r="N21" s="54"/>
      <c r="O21" s="54">
        <f t="shared" si="13"/>
        <v>20660.2962</v>
      </c>
      <c r="P21" s="54">
        <f t="shared" si="14"/>
        <v>7505.45879</v>
      </c>
      <c r="Q21" s="54">
        <f t="shared" si="15"/>
        <v>-13154.83741</v>
      </c>
      <c r="R21" s="55">
        <f t="shared" si="9"/>
        <v>0.363279341077404</v>
      </c>
      <c r="S21" s="61"/>
      <c r="T21" s="61"/>
    </row>
    <row r="22" s="6" customFormat="1" ht="50.25" customHeight="1" spans="1:20">
      <c r="A22" s="60">
        <v>3170</v>
      </c>
      <c r="B22" s="53" t="s">
        <v>179</v>
      </c>
      <c r="C22" s="54">
        <v>500</v>
      </c>
      <c r="D22" s="54">
        <v>250</v>
      </c>
      <c r="E22" s="54">
        <v>185.03203</v>
      </c>
      <c r="F22" s="54">
        <f t="shared" si="11"/>
        <v>-64.96797</v>
      </c>
      <c r="G22" s="55">
        <f t="shared" si="5"/>
        <v>0.74012812</v>
      </c>
      <c r="H22" s="54">
        <f t="shared" si="12"/>
        <v>-314.96797</v>
      </c>
      <c r="I22" s="55">
        <f t="shared" si="6"/>
        <v>0.37006406</v>
      </c>
      <c r="J22" s="54">
        <v>0</v>
      </c>
      <c r="K22" s="54">
        <v>0</v>
      </c>
      <c r="L22" s="54">
        <f t="shared" si="16"/>
        <v>0</v>
      </c>
      <c r="M22" s="55" t="str">
        <f t="shared" si="7"/>
        <v/>
      </c>
      <c r="N22" s="54"/>
      <c r="O22" s="54">
        <f t="shared" si="13"/>
        <v>500</v>
      </c>
      <c r="P22" s="54">
        <f t="shared" si="14"/>
        <v>185.03203</v>
      </c>
      <c r="Q22" s="54">
        <f t="shared" si="15"/>
        <v>-314.96797</v>
      </c>
      <c r="R22" s="55">
        <f t="shared" si="9"/>
        <v>0.37006406</v>
      </c>
      <c r="S22" s="61"/>
      <c r="T22" s="61"/>
    </row>
    <row r="23" s="6" customFormat="1" ht="48.75" customHeight="1" spans="1:20">
      <c r="A23" s="60" t="s">
        <v>180</v>
      </c>
      <c r="B23" s="53" t="s">
        <v>181</v>
      </c>
      <c r="C23" s="54">
        <v>63676.139</v>
      </c>
      <c r="D23" s="54">
        <v>36913.005</v>
      </c>
      <c r="E23" s="54">
        <v>27289.09416</v>
      </c>
      <c r="F23" s="54">
        <f t="shared" si="10"/>
        <v>-9623.91084</v>
      </c>
      <c r="G23" s="55">
        <f t="shared" si="5"/>
        <v>0.739281295575909</v>
      </c>
      <c r="H23" s="54">
        <f t="shared" ref="H23:H34" si="17">E23-C23</f>
        <v>-36387.04484</v>
      </c>
      <c r="I23" s="55">
        <f t="shared" si="6"/>
        <v>0.428560754288196</v>
      </c>
      <c r="J23" s="54">
        <v>2937.45</v>
      </c>
      <c r="K23" s="54">
        <v>521.71202</v>
      </c>
      <c r="L23" s="54">
        <f t="shared" si="16"/>
        <v>-2415.73798</v>
      </c>
      <c r="M23" s="55">
        <f t="shared" si="7"/>
        <v>0.177607115014724</v>
      </c>
      <c r="N23" s="54" t="e">
        <f>#REF!+#REF!</f>
        <v>#REF!</v>
      </c>
      <c r="O23" s="54">
        <f t="shared" si="13"/>
        <v>66613.589</v>
      </c>
      <c r="P23" s="54">
        <f t="shared" si="14"/>
        <v>27810.80618</v>
      </c>
      <c r="Q23" s="54">
        <f t="shared" si="15"/>
        <v>-38802.78282</v>
      </c>
      <c r="R23" s="55">
        <f t="shared" si="9"/>
        <v>0.4174944871984</v>
      </c>
      <c r="S23" s="61"/>
      <c r="T23" s="61"/>
    </row>
    <row r="24" s="6" customFormat="1" ht="66.75" customHeight="1" spans="1:20">
      <c r="A24" s="60">
        <v>3200</v>
      </c>
      <c r="B24" s="53" t="s">
        <v>182</v>
      </c>
      <c r="C24" s="54">
        <v>7911.3</v>
      </c>
      <c r="D24" s="54">
        <v>4500.245</v>
      </c>
      <c r="E24" s="54">
        <v>4084.53805</v>
      </c>
      <c r="F24" s="54">
        <f t="shared" si="10"/>
        <v>-415.70695</v>
      </c>
      <c r="G24" s="55">
        <f t="shared" si="5"/>
        <v>0.907625707044839</v>
      </c>
      <c r="H24" s="54">
        <f t="shared" si="17"/>
        <v>-3826.76195</v>
      </c>
      <c r="I24" s="55">
        <f t="shared" si="6"/>
        <v>0.516291639806353</v>
      </c>
      <c r="J24" s="54">
        <v>911.14554</v>
      </c>
      <c r="K24" s="54">
        <v>129.22847</v>
      </c>
      <c r="L24" s="54">
        <f t="shared" si="16"/>
        <v>-781.91707</v>
      </c>
      <c r="M24" s="55">
        <f t="shared" si="7"/>
        <v>0.14183076613644</v>
      </c>
      <c r="N24" s="54"/>
      <c r="O24" s="54">
        <f t="shared" si="13"/>
        <v>8822.44554</v>
      </c>
      <c r="P24" s="54">
        <f t="shared" si="14"/>
        <v>4213.76652</v>
      </c>
      <c r="Q24" s="54">
        <f t="shared" si="15"/>
        <v>-4608.67902</v>
      </c>
      <c r="R24" s="55">
        <f t="shared" si="9"/>
        <v>0.477618875729552</v>
      </c>
      <c r="S24" s="61"/>
      <c r="T24" s="61"/>
    </row>
    <row r="25" s="6" customFormat="1" ht="53.25" customHeight="1" spans="1:20">
      <c r="A25" s="60">
        <v>3210</v>
      </c>
      <c r="B25" s="53" t="s">
        <v>183</v>
      </c>
      <c r="C25" s="54">
        <v>2269.949</v>
      </c>
      <c r="D25" s="54">
        <v>1365.245</v>
      </c>
      <c r="E25" s="54">
        <v>667.96663</v>
      </c>
      <c r="F25" s="54">
        <f t="shared" si="10"/>
        <v>-697.27837</v>
      </c>
      <c r="G25" s="55">
        <f t="shared" si="5"/>
        <v>0.489265025691359</v>
      </c>
      <c r="H25" s="54">
        <f t="shared" si="17"/>
        <v>-1601.98237</v>
      </c>
      <c r="I25" s="55">
        <f t="shared" si="6"/>
        <v>0.29426503855373</v>
      </c>
      <c r="J25" s="54">
        <v>959.51467</v>
      </c>
      <c r="K25" s="54">
        <v>824.28976</v>
      </c>
      <c r="L25" s="54">
        <f t="shared" si="16"/>
        <v>-135.22491</v>
      </c>
      <c r="M25" s="55">
        <f t="shared" si="7"/>
        <v>0.859069471027473</v>
      </c>
      <c r="N25" s="54"/>
      <c r="O25" s="54">
        <f t="shared" si="13"/>
        <v>3229.46367</v>
      </c>
      <c r="P25" s="54">
        <f t="shared" si="14"/>
        <v>1492.25639</v>
      </c>
      <c r="Q25" s="54">
        <f t="shared" si="15"/>
        <v>-1737.20728</v>
      </c>
      <c r="R25" s="55">
        <f t="shared" si="9"/>
        <v>0.462075608362549</v>
      </c>
      <c r="S25" s="61"/>
      <c r="T25" s="61"/>
    </row>
    <row r="26" s="6" customFormat="1" ht="90" customHeight="1" spans="1:20">
      <c r="A26" s="60" t="s">
        <v>184</v>
      </c>
      <c r="B26" s="53" t="s">
        <v>185</v>
      </c>
      <c r="C26" s="54">
        <v>87819.867</v>
      </c>
      <c r="D26" s="54">
        <v>87819.867</v>
      </c>
      <c r="E26" s="54">
        <v>87819.84755</v>
      </c>
      <c r="F26" s="54">
        <f t="shared" si="10"/>
        <v>-0.0194500000070548</v>
      </c>
      <c r="G26" s="55">
        <f t="shared" si="5"/>
        <v>0.999999778523919</v>
      </c>
      <c r="H26" s="54">
        <f t="shared" si="17"/>
        <v>-0.0194500000070548</v>
      </c>
      <c r="I26" s="55">
        <f t="shared" si="6"/>
        <v>0.999999778523919</v>
      </c>
      <c r="J26" s="54"/>
      <c r="K26" s="54"/>
      <c r="L26" s="54"/>
      <c r="M26" s="55"/>
      <c r="N26" s="54"/>
      <c r="O26" s="54">
        <f t="shared" si="13"/>
        <v>87819.867</v>
      </c>
      <c r="P26" s="54">
        <f t="shared" si="14"/>
        <v>87819.84755</v>
      </c>
      <c r="Q26" s="54">
        <f t="shared" si="15"/>
        <v>-0.0194500000070548</v>
      </c>
      <c r="R26" s="55">
        <f t="shared" si="9"/>
        <v>0.999999778523919</v>
      </c>
      <c r="S26" s="61"/>
      <c r="T26" s="61"/>
    </row>
    <row r="27" s="6" customFormat="1" ht="84.75" customHeight="1" spans="1:20">
      <c r="A27" s="60">
        <v>3230</v>
      </c>
      <c r="B27" s="53" t="s">
        <v>186</v>
      </c>
      <c r="C27" s="54">
        <v>9833.085</v>
      </c>
      <c r="D27" s="54">
        <v>6382.385</v>
      </c>
      <c r="E27" s="54">
        <v>2644.70567</v>
      </c>
      <c r="F27" s="54">
        <f t="shared" si="10"/>
        <v>-3737.67933</v>
      </c>
      <c r="G27" s="55">
        <f t="shared" si="5"/>
        <v>0.414375765485786</v>
      </c>
      <c r="H27" s="54">
        <f t="shared" si="17"/>
        <v>-7188.37933</v>
      </c>
      <c r="I27" s="55">
        <f t="shared" si="6"/>
        <v>0.268959911360473</v>
      </c>
      <c r="J27" s="54">
        <v>13263.56356</v>
      </c>
      <c r="K27" s="54">
        <v>12593.69995</v>
      </c>
      <c r="L27" s="54">
        <f>K27-J27</f>
        <v>-669.863610000002</v>
      </c>
      <c r="M27" s="55">
        <f>IFERROR(K27/J27,"")</f>
        <v>0.949495955067448</v>
      </c>
      <c r="N27" s="54"/>
      <c r="O27" s="54">
        <f t="shared" si="13"/>
        <v>23096.64856</v>
      </c>
      <c r="P27" s="54">
        <f t="shared" si="14"/>
        <v>15238.40562</v>
      </c>
      <c r="Q27" s="54">
        <f t="shared" si="15"/>
        <v>-7858.24294</v>
      </c>
      <c r="R27" s="55">
        <f t="shared" si="9"/>
        <v>0.659766960579323</v>
      </c>
      <c r="S27" s="61"/>
      <c r="T27" s="61"/>
    </row>
    <row r="28" s="6" customFormat="1" ht="21" customHeight="1" spans="1:20">
      <c r="A28" s="60" t="s">
        <v>187</v>
      </c>
      <c r="B28" s="53" t="s">
        <v>188</v>
      </c>
      <c r="C28" s="54">
        <v>210451.07</v>
      </c>
      <c r="D28" s="54">
        <v>125266.148</v>
      </c>
      <c r="E28" s="54">
        <v>99605.59568</v>
      </c>
      <c r="F28" s="54">
        <f t="shared" si="10"/>
        <v>-25660.55232</v>
      </c>
      <c r="G28" s="55">
        <f t="shared" si="5"/>
        <v>0.79515174107533</v>
      </c>
      <c r="H28" s="54">
        <f t="shared" si="17"/>
        <v>-110845.47432</v>
      </c>
      <c r="I28" s="55">
        <f t="shared" si="6"/>
        <v>0.47329574366146</v>
      </c>
      <c r="J28" s="54">
        <v>5807.44956</v>
      </c>
      <c r="K28" s="54">
        <v>3029.8336</v>
      </c>
      <c r="L28" s="54">
        <f t="shared" si="16"/>
        <v>-2777.61596</v>
      </c>
      <c r="M28" s="55">
        <f t="shared" si="7"/>
        <v>0.521715009092563</v>
      </c>
      <c r="N28" s="54"/>
      <c r="O28" s="54">
        <f t="shared" ref="O28:O48" si="18">C28+J28</f>
        <v>216258.51956</v>
      </c>
      <c r="P28" s="54">
        <f t="shared" ref="P28:P48" si="19">E28+K28</f>
        <v>102635.42928</v>
      </c>
      <c r="Q28" s="54">
        <f t="shared" si="15"/>
        <v>-113623.09028</v>
      </c>
      <c r="R28" s="55">
        <f t="shared" si="9"/>
        <v>0.474596004304581</v>
      </c>
      <c r="S28" s="61"/>
      <c r="T28" s="61"/>
    </row>
    <row r="29" s="6" customFormat="1" ht="114" customHeight="1" spans="1:20">
      <c r="A29" s="60">
        <v>3250</v>
      </c>
      <c r="B29" s="53" t="s">
        <v>189</v>
      </c>
      <c r="C29" s="54">
        <v>0</v>
      </c>
      <c r="D29" s="54">
        <v>0</v>
      </c>
      <c r="E29" s="54">
        <v>0</v>
      </c>
      <c r="F29" s="54">
        <f t="shared" si="10"/>
        <v>0</v>
      </c>
      <c r="G29" s="55" t="str">
        <f t="shared" si="5"/>
        <v/>
      </c>
      <c r="H29" s="54">
        <f t="shared" si="17"/>
        <v>0</v>
      </c>
      <c r="I29" s="55" t="str">
        <f t="shared" si="6"/>
        <v/>
      </c>
      <c r="J29" s="54">
        <v>9929.848</v>
      </c>
      <c r="K29" s="54">
        <v>366.12678</v>
      </c>
      <c r="L29" s="54">
        <f t="shared" si="16"/>
        <v>-9563.72122</v>
      </c>
      <c r="M29" s="55">
        <f t="shared" si="7"/>
        <v>0.0368713378089977</v>
      </c>
      <c r="N29" s="54"/>
      <c r="O29" s="54">
        <f t="shared" si="18"/>
        <v>9929.848</v>
      </c>
      <c r="P29" s="54">
        <f t="shared" si="19"/>
        <v>366.12678</v>
      </c>
      <c r="Q29" s="54">
        <f t="shared" si="15"/>
        <v>-9563.72122</v>
      </c>
      <c r="R29" s="55">
        <f t="shared" si="9"/>
        <v>0.0368713378089977</v>
      </c>
      <c r="S29" s="61"/>
      <c r="T29" s="61"/>
    </row>
    <row r="30" s="6" customFormat="1" ht="104.25" customHeight="1" spans="1:20">
      <c r="A30" s="60">
        <v>3270</v>
      </c>
      <c r="B30" s="53" t="s">
        <v>190</v>
      </c>
      <c r="C30" s="54">
        <v>0</v>
      </c>
      <c r="D30" s="54">
        <v>0</v>
      </c>
      <c r="E30" s="54">
        <v>0</v>
      </c>
      <c r="F30" s="54">
        <f t="shared" si="10"/>
        <v>0</v>
      </c>
      <c r="G30" s="55" t="str">
        <f t="shared" si="5"/>
        <v/>
      </c>
      <c r="H30" s="54">
        <f t="shared" si="17"/>
        <v>0</v>
      </c>
      <c r="I30" s="55" t="str">
        <f t="shared" si="6"/>
        <v/>
      </c>
      <c r="J30" s="54">
        <v>5100</v>
      </c>
      <c r="K30" s="54">
        <v>0</v>
      </c>
      <c r="L30" s="54">
        <f t="shared" si="16"/>
        <v>-5100</v>
      </c>
      <c r="M30" s="55">
        <f t="shared" si="7"/>
        <v>0</v>
      </c>
      <c r="N30" s="54"/>
      <c r="O30" s="54">
        <f t="shared" si="18"/>
        <v>5100</v>
      </c>
      <c r="P30" s="54">
        <f t="shared" si="19"/>
        <v>0</v>
      </c>
      <c r="Q30" s="54">
        <f t="shared" si="15"/>
        <v>-5100</v>
      </c>
      <c r="R30" s="55">
        <f t="shared" si="9"/>
        <v>0</v>
      </c>
      <c r="S30" s="61"/>
      <c r="T30" s="61"/>
    </row>
    <row r="31" s="5" customFormat="1" ht="27" customHeight="1" spans="1:20">
      <c r="A31" s="63" t="s">
        <v>191</v>
      </c>
      <c r="B31" s="64" t="s">
        <v>192</v>
      </c>
      <c r="C31" s="50">
        <v>389496.1239</v>
      </c>
      <c r="D31" s="50">
        <v>207834.5389</v>
      </c>
      <c r="E31" s="50">
        <v>162759.56452</v>
      </c>
      <c r="F31" s="50">
        <f t="shared" si="10"/>
        <v>-45074.97438</v>
      </c>
      <c r="G31" s="51">
        <f t="shared" si="5"/>
        <v>0.783120868078198</v>
      </c>
      <c r="H31" s="50">
        <f t="shared" si="17"/>
        <v>-226736.55938</v>
      </c>
      <c r="I31" s="51">
        <f t="shared" si="6"/>
        <v>0.417872103296687</v>
      </c>
      <c r="J31" s="50">
        <v>41316.44273</v>
      </c>
      <c r="K31" s="50">
        <v>23377.82933</v>
      </c>
      <c r="L31" s="50">
        <f t="shared" ref="L31:L42" si="20">K31-J31</f>
        <v>-17938.6134</v>
      </c>
      <c r="M31" s="51">
        <f t="shared" si="7"/>
        <v>0.565823865398395</v>
      </c>
      <c r="N31" s="50" t="e">
        <f>#REF!+#REF!</f>
        <v>#REF!</v>
      </c>
      <c r="O31" s="50">
        <f t="shared" si="18"/>
        <v>430812.56663</v>
      </c>
      <c r="P31" s="50">
        <f t="shared" si="19"/>
        <v>186137.39385</v>
      </c>
      <c r="Q31" s="50">
        <f t="shared" si="8"/>
        <v>-244675.17278</v>
      </c>
      <c r="R31" s="51">
        <f t="shared" si="9"/>
        <v>0.432061198460496</v>
      </c>
      <c r="S31" s="56"/>
      <c r="T31" s="56"/>
    </row>
    <row r="32" s="5" customFormat="1" ht="32.25" customHeight="1" spans="1:20">
      <c r="A32" s="65" t="s">
        <v>193</v>
      </c>
      <c r="B32" s="64" t="s">
        <v>194</v>
      </c>
      <c r="C32" s="50">
        <v>227380.191</v>
      </c>
      <c r="D32" s="50">
        <v>127687.636</v>
      </c>
      <c r="E32" s="50">
        <v>98394.9924</v>
      </c>
      <c r="F32" s="50">
        <f t="shared" si="10"/>
        <v>-29292.6436</v>
      </c>
      <c r="G32" s="51">
        <f t="shared" si="5"/>
        <v>0.770591385997623</v>
      </c>
      <c r="H32" s="50">
        <f t="shared" si="17"/>
        <v>-128985.1986</v>
      </c>
      <c r="I32" s="51">
        <f t="shared" si="6"/>
        <v>0.432733352748393</v>
      </c>
      <c r="J32" s="50">
        <v>19539.96431</v>
      </c>
      <c r="K32" s="50">
        <v>2731.73372</v>
      </c>
      <c r="L32" s="50">
        <f t="shared" si="20"/>
        <v>-16808.23059</v>
      </c>
      <c r="M32" s="51">
        <f t="shared" si="7"/>
        <v>0.139802390457897</v>
      </c>
      <c r="N32" s="50" t="e">
        <f>#REF!+#REF!</f>
        <v>#REF!</v>
      </c>
      <c r="O32" s="50">
        <f t="shared" si="18"/>
        <v>246920.15531</v>
      </c>
      <c r="P32" s="50">
        <f t="shared" si="19"/>
        <v>101126.72612</v>
      </c>
      <c r="Q32" s="50">
        <f t="shared" si="8"/>
        <v>-145793.42919</v>
      </c>
      <c r="R32" s="51">
        <f t="shared" si="9"/>
        <v>0.409552334814624</v>
      </c>
      <c r="S32" s="56"/>
      <c r="T32" s="56"/>
    </row>
    <row r="33" s="5" customFormat="1" ht="34.5" customHeight="1" spans="1:20">
      <c r="A33" s="65" t="s">
        <v>195</v>
      </c>
      <c r="B33" s="64" t="s">
        <v>196</v>
      </c>
      <c r="C33" s="50">
        <v>1452286.70781</v>
      </c>
      <c r="D33" s="50">
        <v>713951.85397</v>
      </c>
      <c r="E33" s="50">
        <v>526192.43229</v>
      </c>
      <c r="F33" s="50">
        <f t="shared" si="10"/>
        <v>-187759.42168</v>
      </c>
      <c r="G33" s="51">
        <f t="shared" si="5"/>
        <v>0.737013888771427</v>
      </c>
      <c r="H33" s="50">
        <f t="shared" si="17"/>
        <v>-926094.27552</v>
      </c>
      <c r="I33" s="51">
        <f t="shared" si="6"/>
        <v>0.362319939623685</v>
      </c>
      <c r="J33" s="50">
        <v>103862.07541</v>
      </c>
      <c r="K33" s="50">
        <v>18777.88262</v>
      </c>
      <c r="L33" s="50">
        <f t="shared" si="20"/>
        <v>-85084.19279</v>
      </c>
      <c r="M33" s="51">
        <f t="shared" si="7"/>
        <v>0.180796335388769</v>
      </c>
      <c r="N33" s="50" t="e">
        <f>#REF!+#REF!</f>
        <v>#REF!</v>
      </c>
      <c r="O33" s="50">
        <f t="shared" si="18"/>
        <v>1556148.78322</v>
      </c>
      <c r="P33" s="50">
        <f t="shared" si="19"/>
        <v>544970.31491</v>
      </c>
      <c r="Q33" s="50">
        <f t="shared" si="8"/>
        <v>-1011178.46831</v>
      </c>
      <c r="R33" s="51">
        <f t="shared" si="9"/>
        <v>0.350204505370201</v>
      </c>
      <c r="S33" s="56"/>
      <c r="T33" s="56"/>
    </row>
    <row r="34" s="7" customFormat="1" ht="25.5" customHeight="1" spans="1:20">
      <c r="A34" s="66" t="s">
        <v>197</v>
      </c>
      <c r="B34" s="67" t="s">
        <v>198</v>
      </c>
      <c r="C34" s="68">
        <f>SUM(C35:C41)</f>
        <v>281608.77029</v>
      </c>
      <c r="D34" s="68">
        <f>SUM(D35:D41)</f>
        <v>141953.98429</v>
      </c>
      <c r="E34" s="68">
        <f>SUM(E35:E41)</f>
        <v>84246.5079</v>
      </c>
      <c r="F34" s="68">
        <f t="shared" si="10"/>
        <v>-57707.47639</v>
      </c>
      <c r="G34" s="51">
        <f t="shared" si="5"/>
        <v>0.593477585862553</v>
      </c>
      <c r="H34" s="68">
        <f t="shared" si="17"/>
        <v>-197362.26239</v>
      </c>
      <c r="I34" s="51">
        <f t="shared" si="6"/>
        <v>0.299161520478369</v>
      </c>
      <c r="J34" s="50">
        <f>SUM(J35:J41)</f>
        <v>729176.00067</v>
      </c>
      <c r="K34" s="50">
        <f>SUM(K35:K41)</f>
        <v>100140.62778</v>
      </c>
      <c r="L34" s="50">
        <f t="shared" si="20"/>
        <v>-629035.37289</v>
      </c>
      <c r="M34" s="51">
        <f t="shared" si="7"/>
        <v>0.137333960097406</v>
      </c>
      <c r="N34" s="68" t="e">
        <f>#REF!+#REF!</f>
        <v>#REF!</v>
      </c>
      <c r="O34" s="68">
        <f t="shared" si="18"/>
        <v>1010784.77096</v>
      </c>
      <c r="P34" s="68">
        <f t="shared" si="19"/>
        <v>184387.13568</v>
      </c>
      <c r="Q34" s="68">
        <f t="shared" si="8"/>
        <v>-826397.63528</v>
      </c>
      <c r="R34" s="51">
        <f t="shared" si="9"/>
        <v>0.182419780132695</v>
      </c>
      <c r="S34" s="69"/>
      <c r="T34" s="70"/>
    </row>
    <row r="35" s="6" customFormat="1" ht="48" customHeight="1" spans="1:20">
      <c r="A35" s="71" t="s">
        <v>199</v>
      </c>
      <c r="B35" s="72" t="s">
        <v>200</v>
      </c>
      <c r="C35" s="54">
        <v>17390.716</v>
      </c>
      <c r="D35" s="54">
        <v>12136.816</v>
      </c>
      <c r="E35" s="54">
        <v>5175.649</v>
      </c>
      <c r="F35" s="54">
        <f t="shared" si="10"/>
        <v>-6961.167</v>
      </c>
      <c r="G35" s="55">
        <f t="shared" si="5"/>
        <v>0.426442075087898</v>
      </c>
      <c r="H35" s="54">
        <f t="shared" ref="H35:H45" si="21">E35-C35</f>
        <v>-12215.067</v>
      </c>
      <c r="I35" s="55">
        <f t="shared" si="6"/>
        <v>0.297609885642431</v>
      </c>
      <c r="J35" s="54">
        <v>473.40713</v>
      </c>
      <c r="K35" s="54">
        <v>126.179</v>
      </c>
      <c r="L35" s="54">
        <f t="shared" si="20"/>
        <v>-347.22813</v>
      </c>
      <c r="M35" s="55">
        <f t="shared" si="7"/>
        <v>0.266533797241288</v>
      </c>
      <c r="N35" s="54"/>
      <c r="O35" s="54">
        <f t="shared" si="18"/>
        <v>17864.12313</v>
      </c>
      <c r="P35" s="54">
        <f t="shared" si="19"/>
        <v>5301.828</v>
      </c>
      <c r="Q35" s="54">
        <f t="shared" si="8"/>
        <v>-12562.29513</v>
      </c>
      <c r="R35" s="55">
        <f t="shared" si="9"/>
        <v>0.296786355614422</v>
      </c>
      <c r="S35" s="73"/>
      <c r="T35" s="61"/>
    </row>
    <row r="36" s="6" customFormat="1" ht="29.25" hidden="1" customHeight="1" spans="1:20">
      <c r="A36" s="71" t="s">
        <v>201</v>
      </c>
      <c r="B36" s="72" t="s">
        <v>202</v>
      </c>
      <c r="C36" s="54">
        <v>0</v>
      </c>
      <c r="D36" s="54">
        <v>0</v>
      </c>
      <c r="E36" s="54">
        <v>0</v>
      </c>
      <c r="F36" s="54">
        <f t="shared" si="10"/>
        <v>0</v>
      </c>
      <c r="G36" s="55" t="str">
        <f t="shared" si="5"/>
        <v/>
      </c>
      <c r="H36" s="54">
        <f t="shared" si="21"/>
        <v>0</v>
      </c>
      <c r="I36" s="55" t="str">
        <f t="shared" si="6"/>
        <v/>
      </c>
      <c r="J36" s="54">
        <v>0</v>
      </c>
      <c r="K36" s="54">
        <v>0</v>
      </c>
      <c r="L36" s="54">
        <f t="shared" si="20"/>
        <v>0</v>
      </c>
      <c r="M36" s="55" t="str">
        <f t="shared" si="7"/>
        <v/>
      </c>
      <c r="N36" s="54"/>
      <c r="O36" s="54">
        <f t="shared" si="18"/>
        <v>0</v>
      </c>
      <c r="P36" s="54">
        <f t="shared" si="19"/>
        <v>0</v>
      </c>
      <c r="Q36" s="54">
        <f t="shared" si="8"/>
        <v>0</v>
      </c>
      <c r="R36" s="55" t="str">
        <f t="shared" si="9"/>
        <v/>
      </c>
      <c r="S36" s="73"/>
      <c r="T36" s="61"/>
    </row>
    <row r="37" s="6" customFormat="1" ht="24" customHeight="1" spans="1:20">
      <c r="A37" s="71" t="s">
        <v>203</v>
      </c>
      <c r="B37" s="72" t="s">
        <v>204</v>
      </c>
      <c r="C37" s="54">
        <v>51478.3225</v>
      </c>
      <c r="D37" s="54">
        <v>4963.7105</v>
      </c>
      <c r="E37" s="54">
        <v>750.8605</v>
      </c>
      <c r="F37" s="54">
        <f t="shared" si="10"/>
        <v>-4212.85</v>
      </c>
      <c r="G37" s="55">
        <f t="shared" si="5"/>
        <v>0.151270002551519</v>
      </c>
      <c r="H37" s="54">
        <f t="shared" si="21"/>
        <v>-50727.462</v>
      </c>
      <c r="I37" s="55">
        <f t="shared" si="6"/>
        <v>0.014585955088183</v>
      </c>
      <c r="J37" s="54">
        <v>83060.635</v>
      </c>
      <c r="K37" s="54">
        <v>3721.89542</v>
      </c>
      <c r="L37" s="54">
        <f t="shared" si="20"/>
        <v>-79338.73958</v>
      </c>
      <c r="M37" s="55">
        <f t="shared" si="7"/>
        <v>0.0448093783535365</v>
      </c>
      <c r="N37" s="54"/>
      <c r="O37" s="54">
        <f t="shared" si="18"/>
        <v>134538.9575</v>
      </c>
      <c r="P37" s="54">
        <f t="shared" si="19"/>
        <v>4472.75592</v>
      </c>
      <c r="Q37" s="54">
        <f t="shared" si="8"/>
        <v>-130066.20158</v>
      </c>
      <c r="R37" s="55">
        <f t="shared" si="9"/>
        <v>0.0332450615279965</v>
      </c>
      <c r="S37" s="73"/>
      <c r="T37" s="61"/>
    </row>
    <row r="38" s="6" customFormat="1" ht="50.25" customHeight="1" spans="1:20">
      <c r="A38" s="71" t="s">
        <v>205</v>
      </c>
      <c r="B38" s="72" t="s">
        <v>206</v>
      </c>
      <c r="C38" s="54">
        <v>177690.274</v>
      </c>
      <c r="D38" s="54">
        <v>103520.54</v>
      </c>
      <c r="E38" s="54">
        <v>71175.56215</v>
      </c>
      <c r="F38" s="54">
        <f t="shared" si="10"/>
        <v>-32344.97785</v>
      </c>
      <c r="G38" s="55">
        <f t="shared" si="5"/>
        <v>0.687550143671971</v>
      </c>
      <c r="H38" s="54">
        <f t="shared" si="21"/>
        <v>-106514.71185</v>
      </c>
      <c r="I38" s="55">
        <f t="shared" si="6"/>
        <v>0.400559696081059</v>
      </c>
      <c r="J38" s="54">
        <v>8259.75237</v>
      </c>
      <c r="K38" s="54">
        <v>2121.78512</v>
      </c>
      <c r="L38" s="54">
        <f t="shared" si="20"/>
        <v>-6137.96725</v>
      </c>
      <c r="M38" s="55">
        <f t="shared" si="7"/>
        <v>0.256882413049872</v>
      </c>
      <c r="N38" s="54"/>
      <c r="O38" s="54">
        <f t="shared" si="18"/>
        <v>185950.02637</v>
      </c>
      <c r="P38" s="54">
        <f t="shared" si="19"/>
        <v>73297.34727</v>
      </c>
      <c r="Q38" s="54">
        <f t="shared" si="8"/>
        <v>-112652.6791</v>
      </c>
      <c r="R38" s="55">
        <f t="shared" si="9"/>
        <v>0.394177665369911</v>
      </c>
      <c r="S38" s="73"/>
      <c r="T38" s="61"/>
    </row>
    <row r="39" s="6" customFormat="1" ht="34.5" customHeight="1" spans="1:20">
      <c r="A39" s="71" t="s">
        <v>207</v>
      </c>
      <c r="B39" s="72" t="s">
        <v>208</v>
      </c>
      <c r="C39" s="54">
        <v>884.565</v>
      </c>
      <c r="D39" s="54">
        <v>661.435</v>
      </c>
      <c r="E39" s="54">
        <v>396.072</v>
      </c>
      <c r="F39" s="54">
        <f t="shared" si="10"/>
        <v>-265.363</v>
      </c>
      <c r="G39" s="55">
        <f t="shared" si="5"/>
        <v>0.598807139023487</v>
      </c>
      <c r="H39" s="54">
        <f t="shared" si="21"/>
        <v>-488.493</v>
      </c>
      <c r="I39" s="55">
        <f t="shared" si="6"/>
        <v>0.447759068016483</v>
      </c>
      <c r="J39" s="54">
        <v>0</v>
      </c>
      <c r="K39" s="54">
        <v>0</v>
      </c>
      <c r="L39" s="54">
        <f t="shared" si="20"/>
        <v>0</v>
      </c>
      <c r="M39" s="55" t="str">
        <f t="shared" si="7"/>
        <v/>
      </c>
      <c r="N39" s="54"/>
      <c r="O39" s="54">
        <f t="shared" si="18"/>
        <v>884.565</v>
      </c>
      <c r="P39" s="54">
        <f t="shared" si="19"/>
        <v>396.072</v>
      </c>
      <c r="Q39" s="54">
        <f t="shared" si="8"/>
        <v>-488.493</v>
      </c>
      <c r="R39" s="55">
        <f t="shared" si="9"/>
        <v>0.447759068016483</v>
      </c>
      <c r="S39" s="73"/>
      <c r="T39" s="61"/>
    </row>
    <row r="40" s="6" customFormat="1" ht="50.25" customHeight="1" spans="1:20">
      <c r="A40" s="71" t="s">
        <v>209</v>
      </c>
      <c r="B40" s="72" t="s">
        <v>210</v>
      </c>
      <c r="C40" s="54">
        <v>25173.203</v>
      </c>
      <c r="D40" s="54">
        <v>12729.793</v>
      </c>
      <c r="E40" s="54">
        <v>6242.25151</v>
      </c>
      <c r="F40" s="54">
        <f t="shared" si="10"/>
        <v>-6487.54149</v>
      </c>
      <c r="G40" s="55">
        <f t="shared" si="5"/>
        <v>0.490365515762904</v>
      </c>
      <c r="H40" s="54">
        <f t="shared" si="21"/>
        <v>-18930.95149</v>
      </c>
      <c r="I40" s="55">
        <f t="shared" si="6"/>
        <v>0.247972080072607</v>
      </c>
      <c r="J40" s="54">
        <v>325779.13765</v>
      </c>
      <c r="K40" s="54">
        <v>82944.77045</v>
      </c>
      <c r="L40" s="54">
        <f t="shared" si="20"/>
        <v>-242834.3672</v>
      </c>
      <c r="M40" s="55">
        <f t="shared" si="7"/>
        <v>0.254604303542333</v>
      </c>
      <c r="N40" s="54"/>
      <c r="O40" s="54">
        <f t="shared" si="18"/>
        <v>350952.34065</v>
      </c>
      <c r="P40" s="54">
        <f t="shared" si="19"/>
        <v>89187.02196</v>
      </c>
      <c r="Q40" s="54">
        <f t="shared" si="8"/>
        <v>-261765.31869</v>
      </c>
      <c r="R40" s="55">
        <f t="shared" si="9"/>
        <v>0.254128585650167</v>
      </c>
      <c r="S40" s="73"/>
      <c r="T40" s="61"/>
    </row>
    <row r="41" s="6" customFormat="1" ht="78" customHeight="1" spans="1:20">
      <c r="A41" s="71" t="s">
        <v>211</v>
      </c>
      <c r="B41" s="72" t="s">
        <v>212</v>
      </c>
      <c r="C41" s="54">
        <v>8991.68979</v>
      </c>
      <c r="D41" s="54">
        <v>7941.68979</v>
      </c>
      <c r="E41" s="54">
        <v>506.11274</v>
      </c>
      <c r="F41" s="54">
        <f t="shared" si="10"/>
        <v>-7435.57705</v>
      </c>
      <c r="G41" s="55">
        <f t="shared" si="5"/>
        <v>0.0637285959768016</v>
      </c>
      <c r="H41" s="54">
        <f t="shared" si="21"/>
        <v>-8485.57705</v>
      </c>
      <c r="I41" s="55">
        <f t="shared" si="6"/>
        <v>0.0562867216085309</v>
      </c>
      <c r="J41" s="54">
        <v>311603.06852</v>
      </c>
      <c r="K41" s="54">
        <v>11225.99779</v>
      </c>
      <c r="L41" s="54">
        <f t="shared" si="20"/>
        <v>-300377.07073</v>
      </c>
      <c r="M41" s="55">
        <f t="shared" si="7"/>
        <v>0.0360265957691603</v>
      </c>
      <c r="N41" s="54"/>
      <c r="O41" s="54">
        <f t="shared" si="18"/>
        <v>320594.75831</v>
      </c>
      <c r="P41" s="54">
        <f t="shared" si="19"/>
        <v>11732.11053</v>
      </c>
      <c r="Q41" s="54">
        <f t="shared" si="8"/>
        <v>-308862.64778</v>
      </c>
      <c r="R41" s="55">
        <f t="shared" si="9"/>
        <v>0.0365948295344729</v>
      </c>
      <c r="S41" s="73"/>
      <c r="T41" s="61"/>
    </row>
    <row r="42" s="7" customFormat="1" ht="30.75" customHeight="1" spans="1:20">
      <c r="A42" s="66" t="s">
        <v>213</v>
      </c>
      <c r="B42" s="67" t="s">
        <v>214</v>
      </c>
      <c r="C42" s="68">
        <f>C43+C44+C45+C46+C47+C48</f>
        <v>380026.32764</v>
      </c>
      <c r="D42" s="68">
        <f>D43+D44+D45+D46+D47+D48</f>
        <v>151818.0384</v>
      </c>
      <c r="E42" s="68">
        <f>E43+E44+E45+E46+E47+E48</f>
        <v>69970.84641</v>
      </c>
      <c r="F42" s="68">
        <f t="shared" si="10"/>
        <v>-81847.19199</v>
      </c>
      <c r="G42" s="51">
        <f t="shared" si="5"/>
        <v>0.460886250062364</v>
      </c>
      <c r="H42" s="68">
        <f t="shared" si="21"/>
        <v>-310055.48123</v>
      </c>
      <c r="I42" s="51">
        <f t="shared" si="6"/>
        <v>0.184121049834957</v>
      </c>
      <c r="J42" s="50">
        <f>J43+J44+J45+J46+J47+J48</f>
        <v>20912.43228</v>
      </c>
      <c r="K42" s="50">
        <f>K43+K44+K45+K46+K47+K48</f>
        <v>8570.00854</v>
      </c>
      <c r="L42" s="50">
        <f t="shared" si="20"/>
        <v>-12342.42374</v>
      </c>
      <c r="M42" s="51">
        <f t="shared" si="7"/>
        <v>0.409804484971176</v>
      </c>
      <c r="N42" s="68"/>
      <c r="O42" s="68">
        <f t="shared" si="18"/>
        <v>400938.75992</v>
      </c>
      <c r="P42" s="68">
        <f t="shared" si="19"/>
        <v>78540.85495</v>
      </c>
      <c r="Q42" s="68">
        <f t="shared" si="8"/>
        <v>-322397.90497</v>
      </c>
      <c r="R42" s="51">
        <f t="shared" si="9"/>
        <v>0.195892397546377</v>
      </c>
      <c r="S42" s="69"/>
      <c r="T42" s="70"/>
    </row>
    <row r="43" s="6" customFormat="1" ht="40.5" customHeight="1" spans="1:20">
      <c r="A43" s="71" t="s">
        <v>215</v>
      </c>
      <c r="B43" s="72" t="s">
        <v>216</v>
      </c>
      <c r="C43" s="74">
        <v>94694.034</v>
      </c>
      <c r="D43" s="74">
        <v>56752.055</v>
      </c>
      <c r="E43" s="74">
        <v>38781.5998</v>
      </c>
      <c r="F43" s="74">
        <f t="shared" si="10"/>
        <v>-17970.4552</v>
      </c>
      <c r="G43" s="55">
        <f t="shared" si="5"/>
        <v>0.68335146277963</v>
      </c>
      <c r="H43" s="74">
        <f t="shared" si="21"/>
        <v>-55912.4342</v>
      </c>
      <c r="I43" s="55">
        <f t="shared" si="6"/>
        <v>0.409546390219261</v>
      </c>
      <c r="J43" s="54">
        <v>1510.77335</v>
      </c>
      <c r="K43" s="54">
        <v>968.491</v>
      </c>
      <c r="L43" s="54">
        <f t="shared" ref="L43:L48" si="22">K43-J43</f>
        <v>-542.28235</v>
      </c>
      <c r="M43" s="55">
        <f t="shared" si="7"/>
        <v>0.641056449665332</v>
      </c>
      <c r="N43" s="74"/>
      <c r="O43" s="74">
        <f t="shared" si="18"/>
        <v>96204.80735</v>
      </c>
      <c r="P43" s="74">
        <f t="shared" si="19"/>
        <v>39750.0908</v>
      </c>
      <c r="Q43" s="74">
        <f t="shared" si="8"/>
        <v>-56454.71655</v>
      </c>
      <c r="R43" s="55">
        <f t="shared" si="9"/>
        <v>0.413181959352471</v>
      </c>
      <c r="S43" s="73"/>
      <c r="T43" s="61"/>
    </row>
    <row r="44" s="6" customFormat="1" ht="33" customHeight="1" spans="1:20">
      <c r="A44" s="71" t="s">
        <v>217</v>
      </c>
      <c r="B44" s="72" t="s">
        <v>218</v>
      </c>
      <c r="C44" s="74">
        <v>168667.362</v>
      </c>
      <c r="D44" s="74">
        <v>50433.226</v>
      </c>
      <c r="E44" s="74">
        <v>27943.4071</v>
      </c>
      <c r="F44" s="74">
        <f t="shared" si="10"/>
        <v>-22489.8189</v>
      </c>
      <c r="G44" s="55">
        <f t="shared" si="5"/>
        <v>0.55406741381168</v>
      </c>
      <c r="H44" s="74">
        <f t="shared" si="21"/>
        <v>-140723.9549</v>
      </c>
      <c r="I44" s="55">
        <f t="shared" si="6"/>
        <v>0.165671691124214</v>
      </c>
      <c r="J44" s="54">
        <v>5064.64651</v>
      </c>
      <c r="K44" s="54">
        <v>5064.34419</v>
      </c>
      <c r="L44" s="54">
        <f t="shared" si="22"/>
        <v>-0.302319999998872</v>
      </c>
      <c r="M44" s="55">
        <f t="shared" si="7"/>
        <v>0.999940307778756</v>
      </c>
      <c r="N44" s="74"/>
      <c r="O44" s="74">
        <f t="shared" si="18"/>
        <v>173732.00851</v>
      </c>
      <c r="P44" s="74">
        <f t="shared" si="19"/>
        <v>33007.75129</v>
      </c>
      <c r="Q44" s="74">
        <f t="shared" si="8"/>
        <v>-140724.25722</v>
      </c>
      <c r="R44" s="55">
        <f t="shared" si="9"/>
        <v>0.189992342649398</v>
      </c>
      <c r="S44" s="73"/>
      <c r="T44" s="61"/>
    </row>
    <row r="45" s="6" customFormat="1" ht="44.25" customHeight="1" spans="1:20">
      <c r="A45" s="71" t="s">
        <v>219</v>
      </c>
      <c r="B45" s="72" t="s">
        <v>220</v>
      </c>
      <c r="C45" s="74">
        <v>4011.912</v>
      </c>
      <c r="D45" s="74">
        <v>3039.563</v>
      </c>
      <c r="E45" s="74">
        <v>1335.56203</v>
      </c>
      <c r="F45" s="74">
        <f t="shared" si="10"/>
        <v>-1704.00097</v>
      </c>
      <c r="G45" s="55">
        <f t="shared" si="5"/>
        <v>0.439392777843394</v>
      </c>
      <c r="H45" s="74">
        <f t="shared" si="21"/>
        <v>-2676.34997</v>
      </c>
      <c r="I45" s="55">
        <f t="shared" si="6"/>
        <v>0.332899133879307</v>
      </c>
      <c r="J45" s="54">
        <v>13700.1137</v>
      </c>
      <c r="K45" s="54">
        <v>1900.27463</v>
      </c>
      <c r="L45" s="54">
        <f t="shared" si="22"/>
        <v>-11799.83907</v>
      </c>
      <c r="M45" s="55">
        <f t="shared" si="7"/>
        <v>0.13870502622179</v>
      </c>
      <c r="N45" s="74"/>
      <c r="O45" s="74">
        <f t="shared" si="18"/>
        <v>17712.0257</v>
      </c>
      <c r="P45" s="74">
        <f t="shared" si="19"/>
        <v>3235.83666</v>
      </c>
      <c r="Q45" s="74">
        <f t="shared" si="8"/>
        <v>-14476.18904</v>
      </c>
      <c r="R45" s="55">
        <f t="shared" si="9"/>
        <v>0.182691506595996</v>
      </c>
      <c r="S45" s="73"/>
      <c r="T45" s="61"/>
    </row>
    <row r="46" s="6" customFormat="1" ht="24.75" customHeight="1" spans="1:20">
      <c r="A46" s="71" t="s">
        <v>221</v>
      </c>
      <c r="B46" s="72" t="s">
        <v>222</v>
      </c>
      <c r="C46" s="74">
        <v>5288.66</v>
      </c>
      <c r="D46" s="74">
        <v>2996.8</v>
      </c>
      <c r="E46" s="74">
        <v>1910.27748</v>
      </c>
      <c r="F46" s="74">
        <f t="shared" si="10"/>
        <v>-1086.52252</v>
      </c>
      <c r="G46" s="55">
        <f t="shared" si="5"/>
        <v>0.637439095034704</v>
      </c>
      <c r="H46" s="74">
        <f t="shared" ref="H46:H89" si="23">E46-C46</f>
        <v>-3378.38252</v>
      </c>
      <c r="I46" s="55">
        <f t="shared" si="6"/>
        <v>0.361202550362474</v>
      </c>
      <c r="J46" s="54">
        <v>636.89872</v>
      </c>
      <c r="K46" s="54">
        <v>636.89872</v>
      </c>
      <c r="L46" s="54">
        <f t="shared" si="22"/>
        <v>0</v>
      </c>
      <c r="M46" s="55">
        <f t="shared" si="7"/>
        <v>1</v>
      </c>
      <c r="N46" s="74"/>
      <c r="O46" s="74">
        <f t="shared" si="18"/>
        <v>5925.55872</v>
      </c>
      <c r="P46" s="74">
        <f t="shared" si="19"/>
        <v>2547.1762</v>
      </c>
      <c r="Q46" s="74">
        <f t="shared" si="8"/>
        <v>-3378.38252</v>
      </c>
      <c r="R46" s="55">
        <f t="shared" si="9"/>
        <v>0.429862620617149</v>
      </c>
      <c r="S46" s="73"/>
      <c r="T46" s="61"/>
    </row>
    <row r="47" s="6" customFormat="1" ht="20.25" hidden="1" customHeight="1" spans="1:20">
      <c r="A47" s="71" t="s">
        <v>223</v>
      </c>
      <c r="B47" s="72" t="s">
        <v>224</v>
      </c>
      <c r="C47" s="74">
        <v>0</v>
      </c>
      <c r="D47" s="74">
        <v>0</v>
      </c>
      <c r="E47" s="74">
        <v>0</v>
      </c>
      <c r="F47" s="74">
        <f t="shared" si="10"/>
        <v>0</v>
      </c>
      <c r="G47" s="55" t="str">
        <f t="shared" si="5"/>
        <v/>
      </c>
      <c r="H47" s="74">
        <f t="shared" si="23"/>
        <v>0</v>
      </c>
      <c r="I47" s="55" t="str">
        <f t="shared" si="6"/>
        <v/>
      </c>
      <c r="J47" s="54">
        <v>0</v>
      </c>
      <c r="K47" s="54">
        <v>0</v>
      </c>
      <c r="L47" s="54">
        <f t="shared" si="22"/>
        <v>0</v>
      </c>
      <c r="M47" s="55" t="str">
        <f t="shared" si="7"/>
        <v/>
      </c>
      <c r="N47" s="74"/>
      <c r="O47" s="74">
        <f t="shared" si="18"/>
        <v>0</v>
      </c>
      <c r="P47" s="74">
        <f t="shared" si="19"/>
        <v>0</v>
      </c>
      <c r="Q47" s="74">
        <f t="shared" si="8"/>
        <v>0</v>
      </c>
      <c r="R47" s="55" t="str">
        <f t="shared" si="9"/>
        <v/>
      </c>
      <c r="S47" s="73"/>
      <c r="T47" s="61"/>
    </row>
    <row r="48" s="6" customFormat="1" ht="24.75" customHeight="1" spans="1:20">
      <c r="A48" s="71" t="s">
        <v>225</v>
      </c>
      <c r="B48" s="72" t="s">
        <v>226</v>
      </c>
      <c r="C48" s="74">
        <v>107364.35964</v>
      </c>
      <c r="D48" s="74">
        <v>38596.3944</v>
      </c>
      <c r="E48" s="74">
        <v>0</v>
      </c>
      <c r="F48" s="74">
        <f t="shared" si="10"/>
        <v>-38596.3944</v>
      </c>
      <c r="G48" s="55">
        <f t="shared" si="5"/>
        <v>0</v>
      </c>
      <c r="H48" s="74">
        <f t="shared" si="23"/>
        <v>-107364.35964</v>
      </c>
      <c r="I48" s="55">
        <f t="shared" si="6"/>
        <v>0</v>
      </c>
      <c r="J48" s="54">
        <v>0</v>
      </c>
      <c r="K48" s="54">
        <v>0</v>
      </c>
      <c r="L48" s="54">
        <f t="shared" si="22"/>
        <v>0</v>
      </c>
      <c r="M48" s="55" t="str">
        <f t="shared" si="7"/>
        <v/>
      </c>
      <c r="N48" s="74"/>
      <c r="O48" s="74">
        <f t="shared" si="18"/>
        <v>107364.35964</v>
      </c>
      <c r="P48" s="74">
        <f t="shared" si="19"/>
        <v>0</v>
      </c>
      <c r="Q48" s="74">
        <f t="shared" si="8"/>
        <v>-107364.35964</v>
      </c>
      <c r="R48" s="55">
        <f t="shared" si="9"/>
        <v>0</v>
      </c>
      <c r="S48" s="61"/>
      <c r="T48" s="61"/>
    </row>
    <row r="49" s="8" customFormat="1" ht="20.25" customHeight="1" spans="1:20">
      <c r="A49" s="75" t="s">
        <v>227</v>
      </c>
      <c r="B49" s="76" t="s">
        <v>228</v>
      </c>
      <c r="C49" s="77">
        <f>C6+C10+C11+C12+C31+C32+C33+C34+C42</f>
        <v>13995354.91249</v>
      </c>
      <c r="D49" s="77">
        <f>D6+D10+D11+D12+D31+D32+D33+D34+D42</f>
        <v>8893805.1574</v>
      </c>
      <c r="E49" s="77">
        <f>E6+E10+E11+E12+E31+E32+E33+E34+E42</f>
        <v>7627241.97206</v>
      </c>
      <c r="F49" s="77">
        <f t="shared" si="10"/>
        <v>-1266563.18534</v>
      </c>
      <c r="G49" s="78">
        <f t="shared" si="5"/>
        <v>0.857590405577283</v>
      </c>
      <c r="H49" s="77">
        <f t="shared" si="23"/>
        <v>-6368112.94043</v>
      </c>
      <c r="I49" s="78">
        <f t="shared" si="6"/>
        <v>0.54498381925657</v>
      </c>
      <c r="J49" s="77">
        <f>J6+J10+J11+J12+J31+J32+J33+J34+J42</f>
        <v>2100019.63108</v>
      </c>
      <c r="K49" s="77">
        <f>K6+K10+K11+K12+K31+K32+K33+K34+K42</f>
        <v>402187.48754</v>
      </c>
      <c r="L49" s="77">
        <f>L6+L10+L11+L12+L31+L32+L33+L34+L42</f>
        <v>-1697832.14354</v>
      </c>
      <c r="M49" s="78">
        <f t="shared" si="7"/>
        <v>0.191516060891851</v>
      </c>
      <c r="N49" s="77" t="e">
        <f>#REF!+#REF!</f>
        <v>#REF!</v>
      </c>
      <c r="O49" s="77">
        <f t="shared" ref="O49:O89" si="24">C49+J49</f>
        <v>16095374.54357</v>
      </c>
      <c r="P49" s="77">
        <f t="shared" ref="P49:P66" si="25">E49+K49</f>
        <v>8029429.4596</v>
      </c>
      <c r="Q49" s="77">
        <f t="shared" si="8"/>
        <v>-8065945.08397</v>
      </c>
      <c r="R49" s="78">
        <f t="shared" si="9"/>
        <v>0.498865648504446</v>
      </c>
      <c r="S49" s="79"/>
      <c r="T49" s="80"/>
    </row>
    <row r="50" s="5" customFormat="1" ht="24" customHeight="1" spans="1:20">
      <c r="A50" s="81" t="s">
        <v>229</v>
      </c>
      <c r="B50" s="53" t="s">
        <v>230</v>
      </c>
      <c r="C50" s="54">
        <v>75522.8</v>
      </c>
      <c r="D50" s="54">
        <v>37761.6</v>
      </c>
      <c r="E50" s="54">
        <v>37761.6</v>
      </c>
      <c r="F50" s="54">
        <f t="shared" si="10"/>
        <v>0</v>
      </c>
      <c r="G50" s="82">
        <f t="shared" si="5"/>
        <v>1</v>
      </c>
      <c r="H50" s="54">
        <f t="shared" si="23"/>
        <v>-37761.2</v>
      </c>
      <c r="I50" s="82">
        <f t="shared" si="6"/>
        <v>0.500002648206899</v>
      </c>
      <c r="J50" s="54">
        <v>0</v>
      </c>
      <c r="K50" s="54">
        <v>0</v>
      </c>
      <c r="L50" s="54">
        <f>K50-J50</f>
        <v>0</v>
      </c>
      <c r="M50" s="83" t="str">
        <f t="shared" si="7"/>
        <v/>
      </c>
      <c r="N50" s="54" t="e">
        <f>#REF!+#REF!</f>
        <v>#REF!</v>
      </c>
      <c r="O50" s="54">
        <f t="shared" si="24"/>
        <v>75522.8</v>
      </c>
      <c r="P50" s="54">
        <f t="shared" si="25"/>
        <v>37761.6</v>
      </c>
      <c r="Q50" s="54">
        <f t="shared" si="8"/>
        <v>-37761.2</v>
      </c>
      <c r="R50" s="82">
        <f t="shared" si="9"/>
        <v>0.500002648206899</v>
      </c>
      <c r="S50" s="56"/>
      <c r="T50" s="56"/>
    </row>
    <row r="51" s="5" customFormat="1" ht="90.75" customHeight="1" spans="1:20">
      <c r="A51" s="81" t="s">
        <v>231</v>
      </c>
      <c r="B51" s="53" t="s">
        <v>232</v>
      </c>
      <c r="C51" s="54">
        <v>294787.285</v>
      </c>
      <c r="D51" s="54">
        <v>262754.066</v>
      </c>
      <c r="E51" s="54">
        <v>191776.516</v>
      </c>
      <c r="F51" s="54">
        <f t="shared" si="10"/>
        <v>-70977.55</v>
      </c>
      <c r="G51" s="84">
        <f t="shared" si="5"/>
        <v>0.729870783426811</v>
      </c>
      <c r="H51" s="54">
        <f t="shared" si="23"/>
        <v>-103010.769</v>
      </c>
      <c r="I51" s="84">
        <f t="shared" si="6"/>
        <v>0.65055898187739</v>
      </c>
      <c r="J51" s="54">
        <v>6849.325</v>
      </c>
      <c r="K51" s="54">
        <v>4531.325</v>
      </c>
      <c r="L51" s="54">
        <f>K51-J51</f>
        <v>-2318</v>
      </c>
      <c r="M51" s="85">
        <f t="shared" si="7"/>
        <v>0.661572490719888</v>
      </c>
      <c r="N51" s="54"/>
      <c r="O51" s="54">
        <f t="shared" si="24"/>
        <v>301636.61</v>
      </c>
      <c r="P51" s="54">
        <f t="shared" si="25"/>
        <v>196307.841</v>
      </c>
      <c r="Q51" s="54">
        <f t="shared" si="8"/>
        <v>-105328.769</v>
      </c>
      <c r="R51" s="84">
        <f t="shared" si="9"/>
        <v>0.650809067904589</v>
      </c>
      <c r="S51" s="56"/>
      <c r="T51" s="56"/>
    </row>
    <row r="52" s="8" customFormat="1" ht="21" customHeight="1" spans="1:20">
      <c r="A52" s="86" t="s">
        <v>233</v>
      </c>
      <c r="B52" s="87" t="s">
        <v>234</v>
      </c>
      <c r="C52" s="88">
        <f>C49+C50+C51</f>
        <v>14365664.99749</v>
      </c>
      <c r="D52" s="88">
        <f>D49+D50+D51</f>
        <v>9194320.8234</v>
      </c>
      <c r="E52" s="88">
        <f>E49+E50+E51</f>
        <v>7856780.08806</v>
      </c>
      <c r="F52" s="88">
        <f t="shared" si="10"/>
        <v>-1337540.73534</v>
      </c>
      <c r="G52" s="89">
        <f t="shared" si="5"/>
        <v>0.854525335690278</v>
      </c>
      <c r="H52" s="88">
        <f t="shared" si="23"/>
        <v>-6508884.90943</v>
      </c>
      <c r="I52" s="89">
        <f t="shared" si="6"/>
        <v>0.546913775967402</v>
      </c>
      <c r="J52" s="88">
        <f>J49+J50+J51</f>
        <v>2106868.95608</v>
      </c>
      <c r="K52" s="88">
        <f>K49+K50+K51</f>
        <v>406718.81254</v>
      </c>
      <c r="L52" s="88">
        <f>L49+L50+L51</f>
        <v>-1700150.14354</v>
      </c>
      <c r="M52" s="89">
        <f t="shared" si="7"/>
        <v>0.193044190701226</v>
      </c>
      <c r="N52" s="88" t="e">
        <f>#REF!+#REF!</f>
        <v>#REF!</v>
      </c>
      <c r="O52" s="88">
        <f t="shared" si="24"/>
        <v>16472533.95357</v>
      </c>
      <c r="P52" s="88">
        <f t="shared" si="25"/>
        <v>8263498.9006</v>
      </c>
      <c r="Q52" s="88">
        <f t="shared" si="8"/>
        <v>-8209035.05297</v>
      </c>
      <c r="R52" s="89">
        <f t="shared" si="9"/>
        <v>0.501653171509117</v>
      </c>
    </row>
    <row r="53" s="8" customFormat="1" ht="37.5" hidden="1" customHeight="1" spans="1:20">
      <c r="A53" s="90" t="s">
        <v>235</v>
      </c>
      <c r="B53" s="91" t="s">
        <v>236</v>
      </c>
      <c r="C53" s="92"/>
      <c r="D53" s="93"/>
      <c r="E53" s="93"/>
      <c r="F53" s="94">
        <f t="shared" si="10"/>
        <v>0</v>
      </c>
      <c r="G53" s="89" t="str">
        <f t="shared" ref="G53:G89" si="26">IFERROR(E53/D53,"")</f>
        <v/>
      </c>
      <c r="H53" s="94">
        <f t="shared" si="23"/>
        <v>0</v>
      </c>
      <c r="I53" s="89" t="str">
        <f t="shared" ref="I53:I89" si="27">IFERROR(E53/C53,"")</f>
        <v/>
      </c>
      <c r="J53" s="95"/>
      <c r="K53" s="95"/>
      <c r="L53" s="95" t="e">
        <f>K53-#REF!</f>
        <v>#REF!</v>
      </c>
      <c r="M53" s="89" t="str">
        <f t="shared" ref="M53:M89" si="28">IFERROR(K53/J53,"")</f>
        <v/>
      </c>
      <c r="N53" s="96"/>
      <c r="O53" s="94">
        <f t="shared" si="24"/>
        <v>0</v>
      </c>
      <c r="P53" s="94">
        <f t="shared" si="25"/>
        <v>0</v>
      </c>
      <c r="Q53" s="94">
        <f t="shared" si="8"/>
        <v>0</v>
      </c>
      <c r="R53" s="89" t="str">
        <f t="shared" ref="R53:R89" si="29">IFERROR(P53/O53,"")</f>
        <v/>
      </c>
    </row>
    <row r="54" ht="20.25" hidden="1" customHeight="1" spans="1:20">
      <c r="A54" s="97"/>
      <c r="B54" s="98" t="s">
        <v>237</v>
      </c>
      <c r="C54" s="99"/>
      <c r="D54" s="99"/>
      <c r="E54" s="99"/>
      <c r="F54" s="100">
        <f t="shared" si="10"/>
        <v>0</v>
      </c>
      <c r="G54" s="89" t="str">
        <f t="shared" si="26"/>
        <v/>
      </c>
      <c r="H54" s="100">
        <f t="shared" si="23"/>
        <v>0</v>
      </c>
      <c r="I54" s="89" t="str">
        <f t="shared" si="27"/>
        <v/>
      </c>
      <c r="J54" s="101"/>
      <c r="K54" s="101"/>
      <c r="L54" s="101" t="e">
        <f>K54-#REF!</f>
        <v>#REF!</v>
      </c>
      <c r="M54" s="89" t="str">
        <f t="shared" si="28"/>
        <v/>
      </c>
      <c r="N54" s="102"/>
      <c r="O54" s="100">
        <f t="shared" si="24"/>
        <v>0</v>
      </c>
      <c r="P54" s="100">
        <f t="shared" si="25"/>
        <v>0</v>
      </c>
      <c r="Q54" s="100">
        <f t="shared" si="8"/>
        <v>0</v>
      </c>
      <c r="R54" s="89" t="str">
        <f t="shared" si="29"/>
        <v/>
      </c>
      <c r="S54" s="15"/>
      <c r="T54" s="15"/>
    </row>
    <row r="55" ht="60.75" hidden="1" customHeight="1" spans="1:20">
      <c r="A55" s="103">
        <v>406</v>
      </c>
      <c r="B55" s="104" t="s">
        <v>238</v>
      </c>
      <c r="C55" s="99"/>
      <c r="D55" s="99"/>
      <c r="E55" s="99"/>
      <c r="F55" s="100">
        <f t="shared" si="10"/>
        <v>0</v>
      </c>
      <c r="G55" s="89" t="str">
        <f t="shared" si="26"/>
        <v/>
      </c>
      <c r="H55" s="100">
        <f t="shared" si="23"/>
        <v>0</v>
      </c>
      <c r="I55" s="89" t="str">
        <f t="shared" si="27"/>
        <v/>
      </c>
      <c r="J55" s="101"/>
      <c r="K55" s="101"/>
      <c r="L55" s="101" t="e">
        <f>K55-#REF!</f>
        <v>#REF!</v>
      </c>
      <c r="M55" s="89" t="str">
        <f t="shared" si="28"/>
        <v/>
      </c>
      <c r="N55" s="102"/>
      <c r="O55" s="100">
        <f t="shared" si="24"/>
        <v>0</v>
      </c>
      <c r="P55" s="100">
        <f t="shared" si="25"/>
        <v>0</v>
      </c>
      <c r="Q55" s="100">
        <f t="shared" si="8"/>
        <v>0</v>
      </c>
      <c r="R55" s="89" t="str">
        <f t="shared" si="29"/>
        <v/>
      </c>
      <c r="S55" s="15"/>
      <c r="T55" s="15"/>
    </row>
    <row r="56" ht="20.25" hidden="1" customHeight="1" spans="1:20">
      <c r="A56" s="103">
        <v>406.1</v>
      </c>
      <c r="B56" s="105" t="s">
        <v>239</v>
      </c>
      <c r="C56" s="106"/>
      <c r="D56" s="106"/>
      <c r="E56" s="106"/>
      <c r="F56" s="107">
        <f t="shared" si="10"/>
        <v>0</v>
      </c>
      <c r="G56" s="89" t="str">
        <f t="shared" si="26"/>
        <v/>
      </c>
      <c r="H56" s="107">
        <f t="shared" si="23"/>
        <v>0</v>
      </c>
      <c r="I56" s="89" t="str">
        <f t="shared" si="27"/>
        <v/>
      </c>
      <c r="J56" s="108"/>
      <c r="K56" s="108"/>
      <c r="L56" s="108" t="e">
        <f>K56-#REF!</f>
        <v>#REF!</v>
      </c>
      <c r="M56" s="89" t="str">
        <f t="shared" si="28"/>
        <v/>
      </c>
      <c r="N56" s="102"/>
      <c r="O56" s="107">
        <f t="shared" si="24"/>
        <v>0</v>
      </c>
      <c r="P56" s="107">
        <f t="shared" si="25"/>
        <v>0</v>
      </c>
      <c r="Q56" s="107">
        <f t="shared" si="8"/>
        <v>0</v>
      </c>
      <c r="R56" s="89" t="str">
        <f t="shared" si="29"/>
        <v/>
      </c>
      <c r="S56" s="15"/>
      <c r="T56" s="15"/>
    </row>
    <row r="57" ht="20.25" hidden="1" customHeight="1" spans="1:20">
      <c r="A57" s="103">
        <v>406.2</v>
      </c>
      <c r="B57" s="105" t="s">
        <v>240</v>
      </c>
      <c r="C57" s="106"/>
      <c r="D57" s="106"/>
      <c r="E57" s="106"/>
      <c r="F57" s="107">
        <f t="shared" si="10"/>
        <v>0</v>
      </c>
      <c r="G57" s="89" t="str">
        <f t="shared" si="26"/>
        <v/>
      </c>
      <c r="H57" s="107">
        <f t="shared" si="23"/>
        <v>0</v>
      </c>
      <c r="I57" s="89" t="str">
        <f t="shared" si="27"/>
        <v/>
      </c>
      <c r="J57" s="108"/>
      <c r="K57" s="108"/>
      <c r="L57" s="108" t="e">
        <f>K57-#REF!</f>
        <v>#REF!</v>
      </c>
      <c r="M57" s="89" t="str">
        <f t="shared" si="28"/>
        <v/>
      </c>
      <c r="N57" s="102"/>
      <c r="O57" s="107">
        <f t="shared" si="24"/>
        <v>0</v>
      </c>
      <c r="P57" s="107">
        <f t="shared" si="25"/>
        <v>0</v>
      </c>
      <c r="Q57" s="107">
        <f t="shared" si="8"/>
        <v>0</v>
      </c>
      <c r="R57" s="89" t="str">
        <f t="shared" si="29"/>
        <v/>
      </c>
      <c r="S57" s="15"/>
      <c r="T57" s="15"/>
    </row>
    <row r="58" ht="60.75" hidden="1" customHeight="1" spans="1:20">
      <c r="A58" s="103">
        <v>201</v>
      </c>
      <c r="B58" s="104" t="s">
        <v>241</v>
      </c>
      <c r="C58" s="99"/>
      <c r="D58" s="99"/>
      <c r="E58" s="99"/>
      <c r="F58" s="100">
        <f t="shared" si="10"/>
        <v>0</v>
      </c>
      <c r="G58" s="89" t="str">
        <f t="shared" si="26"/>
        <v/>
      </c>
      <c r="H58" s="100">
        <f t="shared" si="23"/>
        <v>0</v>
      </c>
      <c r="I58" s="89" t="str">
        <f t="shared" si="27"/>
        <v/>
      </c>
      <c r="J58" s="101"/>
      <c r="K58" s="101"/>
      <c r="L58" s="101" t="e">
        <f>K58-#REF!</f>
        <v>#REF!</v>
      </c>
      <c r="M58" s="89" t="str">
        <f t="shared" si="28"/>
        <v/>
      </c>
      <c r="N58" s="102"/>
      <c r="O58" s="100">
        <f t="shared" si="24"/>
        <v>0</v>
      </c>
      <c r="P58" s="100">
        <f t="shared" si="25"/>
        <v>0</v>
      </c>
      <c r="Q58" s="100">
        <f t="shared" si="8"/>
        <v>0</v>
      </c>
      <c r="R58" s="89" t="str">
        <f t="shared" si="29"/>
        <v/>
      </c>
      <c r="S58" s="15"/>
      <c r="T58" s="15"/>
    </row>
    <row r="59" ht="20.25" hidden="1" customHeight="1" spans="1:20">
      <c r="A59" s="97">
        <v>201.01</v>
      </c>
      <c r="B59" s="109" t="s">
        <v>242</v>
      </c>
      <c r="C59" s="99"/>
      <c r="D59" s="99"/>
      <c r="E59" s="99"/>
      <c r="F59" s="100">
        <f t="shared" si="10"/>
        <v>0</v>
      </c>
      <c r="G59" s="89" t="str">
        <f t="shared" si="26"/>
        <v/>
      </c>
      <c r="H59" s="100">
        <f t="shared" si="23"/>
        <v>0</v>
      </c>
      <c r="I59" s="89" t="str">
        <f t="shared" si="27"/>
        <v/>
      </c>
      <c r="J59" s="101"/>
      <c r="K59" s="101"/>
      <c r="L59" s="101" t="e">
        <f>K59-#REF!</f>
        <v>#REF!</v>
      </c>
      <c r="M59" s="89" t="str">
        <f t="shared" si="28"/>
        <v/>
      </c>
      <c r="N59" s="102"/>
      <c r="O59" s="100">
        <f t="shared" si="24"/>
        <v>0</v>
      </c>
      <c r="P59" s="100">
        <f t="shared" si="25"/>
        <v>0</v>
      </c>
      <c r="Q59" s="100">
        <f t="shared" si="8"/>
        <v>0</v>
      </c>
      <c r="R59" s="89" t="str">
        <f t="shared" si="29"/>
        <v/>
      </c>
      <c r="S59" s="15"/>
      <c r="T59" s="15"/>
    </row>
    <row r="60" ht="15" hidden="1" customHeight="1" spans="1:20">
      <c r="A60" s="97">
        <v>201.011</v>
      </c>
      <c r="B60" s="110" t="s">
        <v>243</v>
      </c>
      <c r="C60" s="106"/>
      <c r="D60" s="106"/>
      <c r="E60" s="106"/>
      <c r="F60" s="107">
        <f t="shared" si="10"/>
        <v>0</v>
      </c>
      <c r="G60" s="89" t="str">
        <f t="shared" si="26"/>
        <v/>
      </c>
      <c r="H60" s="107">
        <f t="shared" si="23"/>
        <v>0</v>
      </c>
      <c r="I60" s="89" t="str">
        <f t="shared" si="27"/>
        <v/>
      </c>
      <c r="J60" s="108"/>
      <c r="K60" s="108"/>
      <c r="L60" s="108" t="e">
        <f>K60-#REF!</f>
        <v>#REF!</v>
      </c>
      <c r="M60" s="89" t="str">
        <f t="shared" si="28"/>
        <v/>
      </c>
      <c r="N60" s="102"/>
      <c r="O60" s="107">
        <f t="shared" si="24"/>
        <v>0</v>
      </c>
      <c r="P60" s="107">
        <f t="shared" si="25"/>
        <v>0</v>
      </c>
      <c r="Q60" s="107">
        <f t="shared" si="8"/>
        <v>0</v>
      </c>
      <c r="R60" s="89" t="str">
        <f t="shared" si="29"/>
        <v/>
      </c>
      <c r="S60" s="15"/>
      <c r="T60" s="15"/>
    </row>
    <row r="61" ht="20.25" hidden="1" customHeight="1" spans="1:20">
      <c r="A61" s="97">
        <v>201.012</v>
      </c>
      <c r="B61" s="110" t="s">
        <v>244</v>
      </c>
      <c r="C61" s="106"/>
      <c r="D61" s="106"/>
      <c r="E61" s="106"/>
      <c r="F61" s="107">
        <f t="shared" si="10"/>
        <v>0</v>
      </c>
      <c r="G61" s="89" t="str">
        <f t="shared" si="26"/>
        <v/>
      </c>
      <c r="H61" s="107">
        <f t="shared" si="23"/>
        <v>0</v>
      </c>
      <c r="I61" s="89" t="str">
        <f t="shared" si="27"/>
        <v/>
      </c>
      <c r="J61" s="108"/>
      <c r="K61" s="108"/>
      <c r="L61" s="108" t="e">
        <f>K61-#REF!</f>
        <v>#REF!</v>
      </c>
      <c r="M61" s="89" t="str">
        <f t="shared" si="28"/>
        <v/>
      </c>
      <c r="N61" s="102"/>
      <c r="O61" s="107">
        <f t="shared" si="24"/>
        <v>0</v>
      </c>
      <c r="P61" s="107">
        <f t="shared" si="25"/>
        <v>0</v>
      </c>
      <c r="Q61" s="107">
        <f t="shared" si="8"/>
        <v>0</v>
      </c>
      <c r="R61" s="89" t="str">
        <f t="shared" si="29"/>
        <v/>
      </c>
      <c r="S61" s="15"/>
      <c r="T61" s="15"/>
    </row>
    <row r="62" ht="20.25" hidden="1" customHeight="1" spans="1:20">
      <c r="A62" s="97">
        <v>201.02</v>
      </c>
      <c r="B62" s="111" t="s">
        <v>245</v>
      </c>
      <c r="C62" s="99"/>
      <c r="D62" s="99"/>
      <c r="E62" s="99"/>
      <c r="F62" s="100">
        <f t="shared" si="10"/>
        <v>0</v>
      </c>
      <c r="G62" s="89" t="str">
        <f t="shared" si="26"/>
        <v/>
      </c>
      <c r="H62" s="100">
        <f t="shared" si="23"/>
        <v>0</v>
      </c>
      <c r="I62" s="89" t="str">
        <f t="shared" si="27"/>
        <v/>
      </c>
      <c r="J62" s="101"/>
      <c r="K62" s="101"/>
      <c r="L62" s="101" t="e">
        <f>K62-#REF!</f>
        <v>#REF!</v>
      </c>
      <c r="M62" s="89" t="str">
        <f t="shared" si="28"/>
        <v/>
      </c>
      <c r="N62" s="102"/>
      <c r="O62" s="100">
        <f t="shared" si="24"/>
        <v>0</v>
      </c>
      <c r="P62" s="100">
        <f t="shared" si="25"/>
        <v>0</v>
      </c>
      <c r="Q62" s="100">
        <f t="shared" si="8"/>
        <v>0</v>
      </c>
      <c r="R62" s="89" t="str">
        <f t="shared" si="29"/>
        <v/>
      </c>
      <c r="S62" s="15"/>
      <c r="T62" s="15"/>
    </row>
    <row r="63" ht="20.25" hidden="1" customHeight="1" spans="1:20">
      <c r="A63" s="97">
        <v>201.021</v>
      </c>
      <c r="B63" s="110" t="s">
        <v>243</v>
      </c>
      <c r="C63" s="106"/>
      <c r="D63" s="106"/>
      <c r="E63" s="106"/>
      <c r="F63" s="107">
        <f t="shared" si="10"/>
        <v>0</v>
      </c>
      <c r="G63" s="89" t="str">
        <f t="shared" si="26"/>
        <v/>
      </c>
      <c r="H63" s="107">
        <f t="shared" si="23"/>
        <v>0</v>
      </c>
      <c r="I63" s="89" t="str">
        <f t="shared" si="27"/>
        <v/>
      </c>
      <c r="J63" s="108"/>
      <c r="K63" s="108"/>
      <c r="L63" s="108" t="e">
        <f>K63-#REF!</f>
        <v>#REF!</v>
      </c>
      <c r="M63" s="89" t="str">
        <f t="shared" si="28"/>
        <v/>
      </c>
      <c r="N63" s="102"/>
      <c r="O63" s="107">
        <f t="shared" si="24"/>
        <v>0</v>
      </c>
      <c r="P63" s="107">
        <f t="shared" si="25"/>
        <v>0</v>
      </c>
      <c r="Q63" s="107">
        <f t="shared" si="8"/>
        <v>0</v>
      </c>
      <c r="R63" s="89" t="str">
        <f t="shared" si="29"/>
        <v/>
      </c>
      <c r="S63" s="15"/>
      <c r="T63" s="15"/>
    </row>
    <row r="64" ht="20.25" hidden="1" customHeight="1" spans="1:20">
      <c r="A64" s="97">
        <v>201.022</v>
      </c>
      <c r="B64" s="110" t="s">
        <v>244</v>
      </c>
      <c r="C64" s="106"/>
      <c r="D64" s="106"/>
      <c r="E64" s="106"/>
      <c r="F64" s="107">
        <f t="shared" si="10"/>
        <v>0</v>
      </c>
      <c r="G64" s="89" t="str">
        <f t="shared" si="26"/>
        <v/>
      </c>
      <c r="H64" s="107">
        <f t="shared" si="23"/>
        <v>0</v>
      </c>
      <c r="I64" s="89" t="str">
        <f t="shared" si="27"/>
        <v/>
      </c>
      <c r="J64" s="108"/>
      <c r="K64" s="108"/>
      <c r="L64" s="108" t="e">
        <f>K64-#REF!</f>
        <v>#REF!</v>
      </c>
      <c r="M64" s="89" t="str">
        <f t="shared" si="28"/>
        <v/>
      </c>
      <c r="N64" s="102"/>
      <c r="O64" s="107">
        <f t="shared" si="24"/>
        <v>0</v>
      </c>
      <c r="P64" s="107">
        <f t="shared" si="25"/>
        <v>0</v>
      </c>
      <c r="Q64" s="107">
        <f t="shared" si="8"/>
        <v>0</v>
      </c>
      <c r="R64" s="89" t="str">
        <f t="shared" si="29"/>
        <v/>
      </c>
      <c r="S64" s="15"/>
      <c r="T64" s="15"/>
    </row>
    <row r="65" ht="40.5" hidden="1" customHeight="1" spans="1:20">
      <c r="A65" s="97">
        <v>201.03</v>
      </c>
      <c r="B65" s="111" t="s">
        <v>246</v>
      </c>
      <c r="C65" s="99"/>
      <c r="D65" s="99"/>
      <c r="E65" s="99"/>
      <c r="F65" s="100">
        <f t="shared" si="10"/>
        <v>0</v>
      </c>
      <c r="G65" s="89" t="str">
        <f t="shared" si="26"/>
        <v/>
      </c>
      <c r="H65" s="100">
        <f t="shared" si="23"/>
        <v>0</v>
      </c>
      <c r="I65" s="89" t="str">
        <f t="shared" si="27"/>
        <v/>
      </c>
      <c r="J65" s="101"/>
      <c r="K65" s="101"/>
      <c r="L65" s="101" t="e">
        <f>K65-#REF!</f>
        <v>#REF!</v>
      </c>
      <c r="M65" s="89" t="str">
        <f t="shared" si="28"/>
        <v/>
      </c>
      <c r="N65" s="102"/>
      <c r="O65" s="100">
        <f t="shared" si="24"/>
        <v>0</v>
      </c>
      <c r="P65" s="100">
        <f t="shared" si="25"/>
        <v>0</v>
      </c>
      <c r="Q65" s="100">
        <f t="shared" si="8"/>
        <v>0</v>
      </c>
      <c r="R65" s="89" t="str">
        <f t="shared" si="29"/>
        <v/>
      </c>
      <c r="S65" s="15"/>
      <c r="T65" s="15"/>
    </row>
    <row r="66" ht="20.25" hidden="1" customHeight="1" spans="1:20">
      <c r="A66" s="97">
        <v>201.031</v>
      </c>
      <c r="B66" s="110" t="s">
        <v>243</v>
      </c>
      <c r="C66" s="106"/>
      <c r="D66" s="106"/>
      <c r="E66" s="106"/>
      <c r="F66" s="107">
        <f t="shared" si="10"/>
        <v>0</v>
      </c>
      <c r="G66" s="89" t="str">
        <f t="shared" si="26"/>
        <v/>
      </c>
      <c r="H66" s="107">
        <f t="shared" si="23"/>
        <v>0</v>
      </c>
      <c r="I66" s="89" t="str">
        <f t="shared" si="27"/>
        <v/>
      </c>
      <c r="J66" s="108"/>
      <c r="K66" s="108"/>
      <c r="L66" s="108" t="e">
        <f>K66-#REF!</f>
        <v>#REF!</v>
      </c>
      <c r="M66" s="89" t="str">
        <f t="shared" si="28"/>
        <v/>
      </c>
      <c r="N66" s="102"/>
      <c r="O66" s="107">
        <f t="shared" si="24"/>
        <v>0</v>
      </c>
      <c r="P66" s="107">
        <f t="shared" si="25"/>
        <v>0</v>
      </c>
      <c r="Q66" s="107">
        <f t="shared" si="8"/>
        <v>0</v>
      </c>
      <c r="R66" s="89" t="str">
        <f t="shared" si="29"/>
        <v/>
      </c>
      <c r="S66" s="15"/>
      <c r="T66" s="15"/>
    </row>
    <row r="67" ht="20.25" hidden="1" customHeight="1" spans="1:20">
      <c r="A67" s="97">
        <v>201.032</v>
      </c>
      <c r="B67" s="110" t="s">
        <v>244</v>
      </c>
      <c r="C67" s="106"/>
      <c r="D67" s="106"/>
      <c r="E67" s="106"/>
      <c r="F67" s="107">
        <f t="shared" si="10"/>
        <v>0</v>
      </c>
      <c r="G67" s="89" t="str">
        <f t="shared" si="26"/>
        <v/>
      </c>
      <c r="H67" s="107">
        <f t="shared" si="23"/>
        <v>0</v>
      </c>
      <c r="I67" s="89" t="str">
        <f t="shared" si="27"/>
        <v/>
      </c>
      <c r="J67" s="108"/>
      <c r="K67" s="108"/>
      <c r="L67" s="108" t="e">
        <f>K67-#REF!</f>
        <v>#REF!</v>
      </c>
      <c r="M67" s="89" t="str">
        <f t="shared" si="28"/>
        <v/>
      </c>
      <c r="N67" s="102"/>
      <c r="O67" s="107">
        <f t="shared" si="24"/>
        <v>0</v>
      </c>
      <c r="P67" s="107">
        <f t="shared" ref="P67:P89" si="30">E67+K67</f>
        <v>0</v>
      </c>
      <c r="Q67" s="107">
        <f t="shared" ref="Q67:Q89" si="31">P67-O67</f>
        <v>0</v>
      </c>
      <c r="R67" s="89" t="str">
        <f t="shared" si="29"/>
        <v/>
      </c>
      <c r="S67" s="15"/>
      <c r="T67" s="15"/>
    </row>
    <row r="68" ht="40.5" hidden="1" customHeight="1" spans="1:20">
      <c r="A68" s="103">
        <v>202</v>
      </c>
      <c r="B68" s="104" t="s">
        <v>247</v>
      </c>
      <c r="C68" s="99"/>
      <c r="D68" s="99"/>
      <c r="E68" s="99"/>
      <c r="F68" s="100">
        <f t="shared" si="10"/>
        <v>0</v>
      </c>
      <c r="G68" s="89" t="str">
        <f t="shared" si="26"/>
        <v/>
      </c>
      <c r="H68" s="100">
        <f t="shared" si="23"/>
        <v>0</v>
      </c>
      <c r="I68" s="89" t="str">
        <f t="shared" si="27"/>
        <v/>
      </c>
      <c r="J68" s="101"/>
      <c r="K68" s="101"/>
      <c r="L68" s="101" t="e">
        <f>K68-#REF!</f>
        <v>#REF!</v>
      </c>
      <c r="M68" s="89" t="str">
        <f t="shared" si="28"/>
        <v/>
      </c>
      <c r="N68" s="102"/>
      <c r="O68" s="100">
        <f t="shared" si="24"/>
        <v>0</v>
      </c>
      <c r="P68" s="100">
        <f t="shared" si="30"/>
        <v>0</v>
      </c>
      <c r="Q68" s="100">
        <f t="shared" si="31"/>
        <v>0</v>
      </c>
      <c r="R68" s="89" t="str">
        <f t="shared" si="29"/>
        <v/>
      </c>
      <c r="S68" s="15"/>
      <c r="T68" s="15"/>
    </row>
    <row r="69" ht="40.5" hidden="1" customHeight="1" spans="1:20">
      <c r="A69" s="97">
        <v>202.01</v>
      </c>
      <c r="B69" s="111" t="s">
        <v>248</v>
      </c>
      <c r="C69" s="99"/>
      <c r="D69" s="99"/>
      <c r="E69" s="99"/>
      <c r="F69" s="100">
        <f t="shared" si="10"/>
        <v>0</v>
      </c>
      <c r="G69" s="89" t="str">
        <f t="shared" si="26"/>
        <v/>
      </c>
      <c r="H69" s="100">
        <f t="shared" si="23"/>
        <v>0</v>
      </c>
      <c r="I69" s="89" t="str">
        <f t="shared" si="27"/>
        <v/>
      </c>
      <c r="J69" s="101"/>
      <c r="K69" s="101"/>
      <c r="L69" s="101" t="e">
        <f>K69-#REF!</f>
        <v>#REF!</v>
      </c>
      <c r="M69" s="89" t="str">
        <f t="shared" si="28"/>
        <v/>
      </c>
      <c r="N69" s="102"/>
      <c r="O69" s="100">
        <f t="shared" si="24"/>
        <v>0</v>
      </c>
      <c r="P69" s="100">
        <f t="shared" si="30"/>
        <v>0</v>
      </c>
      <c r="Q69" s="100">
        <f t="shared" si="31"/>
        <v>0</v>
      </c>
      <c r="R69" s="89" t="str">
        <f t="shared" si="29"/>
        <v/>
      </c>
      <c r="S69" s="15"/>
      <c r="T69" s="15"/>
    </row>
    <row r="70" ht="21" hidden="1" spans="1:20">
      <c r="A70" s="97">
        <v>202.011</v>
      </c>
      <c r="B70" s="110" t="s">
        <v>243</v>
      </c>
      <c r="C70" s="106"/>
      <c r="D70" s="106"/>
      <c r="E70" s="106"/>
      <c r="F70" s="107">
        <f t="shared" si="10"/>
        <v>0</v>
      </c>
      <c r="G70" s="89" t="str">
        <f t="shared" si="26"/>
        <v/>
      </c>
      <c r="H70" s="107">
        <f t="shared" si="23"/>
        <v>0</v>
      </c>
      <c r="I70" s="89" t="str">
        <f t="shared" si="27"/>
        <v/>
      </c>
      <c r="J70" s="108"/>
      <c r="K70" s="108"/>
      <c r="L70" s="108" t="e">
        <f>K70-#REF!</f>
        <v>#REF!</v>
      </c>
      <c r="M70" s="89" t="str">
        <f t="shared" si="28"/>
        <v/>
      </c>
      <c r="N70" s="102"/>
      <c r="O70" s="107">
        <f t="shared" si="24"/>
        <v>0</v>
      </c>
      <c r="P70" s="107">
        <f t="shared" si="30"/>
        <v>0</v>
      </c>
      <c r="Q70" s="107">
        <f t="shared" si="31"/>
        <v>0</v>
      </c>
      <c r="R70" s="89" t="str">
        <f t="shared" si="29"/>
        <v/>
      </c>
      <c r="S70" s="15"/>
      <c r="T70" s="15"/>
    </row>
    <row r="71" ht="21" hidden="1" spans="1:20">
      <c r="A71" s="97">
        <v>202.012</v>
      </c>
      <c r="B71" s="110" t="s">
        <v>244</v>
      </c>
      <c r="C71" s="106"/>
      <c r="D71" s="106"/>
      <c r="E71" s="106"/>
      <c r="F71" s="107">
        <f t="shared" si="10"/>
        <v>0</v>
      </c>
      <c r="G71" s="89" t="str">
        <f t="shared" si="26"/>
        <v/>
      </c>
      <c r="H71" s="107">
        <f t="shared" si="23"/>
        <v>0</v>
      </c>
      <c r="I71" s="89" t="str">
        <f t="shared" si="27"/>
        <v/>
      </c>
      <c r="J71" s="108"/>
      <c r="K71" s="108"/>
      <c r="L71" s="108" t="e">
        <f>K71-#REF!</f>
        <v>#REF!</v>
      </c>
      <c r="M71" s="89" t="str">
        <f t="shared" si="28"/>
        <v/>
      </c>
      <c r="N71" s="102"/>
      <c r="O71" s="107">
        <f t="shared" si="24"/>
        <v>0</v>
      </c>
      <c r="P71" s="107">
        <f t="shared" si="30"/>
        <v>0</v>
      </c>
      <c r="Q71" s="107">
        <f t="shared" si="31"/>
        <v>0</v>
      </c>
      <c r="R71" s="89" t="str">
        <f t="shared" si="29"/>
        <v/>
      </c>
      <c r="S71" s="15"/>
      <c r="T71" s="15"/>
    </row>
    <row r="72" ht="19.5" hidden="1" customHeight="1" spans="1:20">
      <c r="A72" s="97">
        <v>202.013</v>
      </c>
      <c r="B72" s="110" t="s">
        <v>249</v>
      </c>
      <c r="C72" s="106"/>
      <c r="D72" s="106"/>
      <c r="E72" s="106"/>
      <c r="F72" s="107">
        <f t="shared" si="10"/>
        <v>0</v>
      </c>
      <c r="G72" s="89" t="str">
        <f t="shared" si="26"/>
        <v/>
      </c>
      <c r="H72" s="107">
        <f t="shared" si="23"/>
        <v>0</v>
      </c>
      <c r="I72" s="89" t="str">
        <f t="shared" si="27"/>
        <v/>
      </c>
      <c r="J72" s="108"/>
      <c r="K72" s="108"/>
      <c r="L72" s="108" t="e">
        <f>K72-#REF!</f>
        <v>#REF!</v>
      </c>
      <c r="M72" s="89" t="str">
        <f t="shared" si="28"/>
        <v/>
      </c>
      <c r="N72" s="102"/>
      <c r="O72" s="107">
        <f t="shared" si="24"/>
        <v>0</v>
      </c>
      <c r="P72" s="107">
        <f t="shared" si="30"/>
        <v>0</v>
      </c>
      <c r="Q72" s="107">
        <f t="shared" si="31"/>
        <v>0</v>
      </c>
      <c r="R72" s="89" t="str">
        <f t="shared" si="29"/>
        <v/>
      </c>
      <c r="S72" s="15"/>
      <c r="T72" s="15"/>
    </row>
    <row r="73" ht="21" hidden="1" spans="1:20">
      <c r="A73" s="97">
        <v>202.014</v>
      </c>
      <c r="B73" s="110" t="s">
        <v>250</v>
      </c>
      <c r="C73" s="106"/>
      <c r="D73" s="106"/>
      <c r="E73" s="106"/>
      <c r="F73" s="107">
        <f t="shared" si="10"/>
        <v>0</v>
      </c>
      <c r="G73" s="89" t="str">
        <f t="shared" si="26"/>
        <v/>
      </c>
      <c r="H73" s="107">
        <f t="shared" si="23"/>
        <v>0</v>
      </c>
      <c r="I73" s="89" t="str">
        <f t="shared" si="27"/>
        <v/>
      </c>
      <c r="J73" s="108"/>
      <c r="K73" s="108"/>
      <c r="L73" s="108" t="e">
        <f>K73-#REF!</f>
        <v>#REF!</v>
      </c>
      <c r="M73" s="89" t="str">
        <f t="shared" si="28"/>
        <v/>
      </c>
      <c r="N73" s="102"/>
      <c r="O73" s="107">
        <f t="shared" si="24"/>
        <v>0</v>
      </c>
      <c r="P73" s="107">
        <f t="shared" si="30"/>
        <v>0</v>
      </c>
      <c r="Q73" s="107">
        <f t="shared" si="31"/>
        <v>0</v>
      </c>
      <c r="R73" s="89" t="str">
        <f t="shared" si="29"/>
        <v/>
      </c>
      <c r="S73" s="15"/>
      <c r="T73" s="15"/>
    </row>
    <row r="74" ht="40.8" hidden="1" spans="1:20">
      <c r="A74" s="103">
        <v>203</v>
      </c>
      <c r="B74" s="104" t="s">
        <v>251</v>
      </c>
      <c r="C74" s="99"/>
      <c r="D74" s="99"/>
      <c r="E74" s="99"/>
      <c r="F74" s="100">
        <f t="shared" si="10"/>
        <v>0</v>
      </c>
      <c r="G74" s="89" t="str">
        <f t="shared" si="26"/>
        <v/>
      </c>
      <c r="H74" s="100">
        <f t="shared" si="23"/>
        <v>0</v>
      </c>
      <c r="I74" s="89" t="str">
        <f t="shared" si="27"/>
        <v/>
      </c>
      <c r="J74" s="101"/>
      <c r="K74" s="101"/>
      <c r="L74" s="101" t="e">
        <f>K74-#REF!</f>
        <v>#REF!</v>
      </c>
      <c r="M74" s="89" t="str">
        <f t="shared" si="28"/>
        <v/>
      </c>
      <c r="N74" s="102"/>
      <c r="O74" s="100">
        <f t="shared" si="24"/>
        <v>0</v>
      </c>
      <c r="P74" s="100">
        <f t="shared" si="30"/>
        <v>0</v>
      </c>
      <c r="Q74" s="100">
        <f t="shared" si="31"/>
        <v>0</v>
      </c>
      <c r="R74" s="89" t="str">
        <f t="shared" si="29"/>
        <v/>
      </c>
      <c r="S74" s="15"/>
      <c r="T74" s="15"/>
    </row>
    <row r="75" ht="15.75" hidden="1" customHeight="1" spans="1:20">
      <c r="A75" s="97">
        <v>203.01</v>
      </c>
      <c r="B75" s="111" t="s">
        <v>252</v>
      </c>
      <c r="C75" s="99"/>
      <c r="D75" s="99"/>
      <c r="E75" s="99"/>
      <c r="F75" s="100">
        <f t="shared" si="10"/>
        <v>0</v>
      </c>
      <c r="G75" s="89" t="str">
        <f t="shared" si="26"/>
        <v/>
      </c>
      <c r="H75" s="100">
        <f t="shared" si="23"/>
        <v>0</v>
      </c>
      <c r="I75" s="89" t="str">
        <f t="shared" si="27"/>
        <v/>
      </c>
      <c r="J75" s="101"/>
      <c r="K75" s="101"/>
      <c r="L75" s="101" t="e">
        <f>K75-#REF!</f>
        <v>#REF!</v>
      </c>
      <c r="M75" s="89" t="str">
        <f t="shared" si="28"/>
        <v/>
      </c>
      <c r="N75" s="102"/>
      <c r="O75" s="100">
        <f t="shared" si="24"/>
        <v>0</v>
      </c>
      <c r="P75" s="100">
        <f t="shared" si="30"/>
        <v>0</v>
      </c>
      <c r="Q75" s="100">
        <f t="shared" si="31"/>
        <v>0</v>
      </c>
      <c r="R75" s="89" t="str">
        <f t="shared" si="29"/>
        <v/>
      </c>
      <c r="S75" s="15"/>
      <c r="T75" s="15"/>
    </row>
    <row r="76" ht="21" hidden="1" spans="1:20">
      <c r="A76" s="97">
        <v>203.011</v>
      </c>
      <c r="B76" s="110" t="s">
        <v>253</v>
      </c>
      <c r="C76" s="106"/>
      <c r="D76" s="106"/>
      <c r="E76" s="106"/>
      <c r="F76" s="107">
        <f t="shared" si="10"/>
        <v>0</v>
      </c>
      <c r="G76" s="89" t="str">
        <f t="shared" si="26"/>
        <v/>
      </c>
      <c r="H76" s="107">
        <f t="shared" si="23"/>
        <v>0</v>
      </c>
      <c r="I76" s="89" t="str">
        <f t="shared" si="27"/>
        <v/>
      </c>
      <c r="J76" s="108"/>
      <c r="K76" s="108"/>
      <c r="L76" s="108" t="e">
        <f>K76-#REF!</f>
        <v>#REF!</v>
      </c>
      <c r="M76" s="89" t="str">
        <f t="shared" si="28"/>
        <v/>
      </c>
      <c r="N76" s="102"/>
      <c r="O76" s="107">
        <f t="shared" si="24"/>
        <v>0</v>
      </c>
      <c r="P76" s="107">
        <f t="shared" si="30"/>
        <v>0</v>
      </c>
      <c r="Q76" s="107">
        <f t="shared" si="31"/>
        <v>0</v>
      </c>
      <c r="R76" s="89" t="str">
        <f t="shared" si="29"/>
        <v/>
      </c>
      <c r="S76" s="15"/>
      <c r="T76" s="15"/>
    </row>
    <row r="77" ht="21" hidden="1" spans="1:20">
      <c r="A77" s="97">
        <v>203.012</v>
      </c>
      <c r="B77" s="110" t="s">
        <v>254</v>
      </c>
      <c r="C77" s="106"/>
      <c r="D77" s="106"/>
      <c r="E77" s="106"/>
      <c r="F77" s="107">
        <f t="shared" si="10"/>
        <v>0</v>
      </c>
      <c r="G77" s="89" t="str">
        <f t="shared" si="26"/>
        <v/>
      </c>
      <c r="H77" s="107">
        <f t="shared" si="23"/>
        <v>0</v>
      </c>
      <c r="I77" s="89" t="str">
        <f t="shared" si="27"/>
        <v/>
      </c>
      <c r="J77" s="108"/>
      <c r="K77" s="108"/>
      <c r="L77" s="108" t="e">
        <f>K77-#REF!</f>
        <v>#REF!</v>
      </c>
      <c r="M77" s="89" t="str">
        <f t="shared" si="28"/>
        <v/>
      </c>
      <c r="N77" s="102"/>
      <c r="O77" s="107">
        <f t="shared" si="24"/>
        <v>0</v>
      </c>
      <c r="P77" s="107">
        <f t="shared" si="30"/>
        <v>0</v>
      </c>
      <c r="Q77" s="107">
        <f t="shared" si="31"/>
        <v>0</v>
      </c>
      <c r="R77" s="89" t="str">
        <f t="shared" si="29"/>
        <v/>
      </c>
      <c r="S77" s="15"/>
      <c r="T77" s="15"/>
    </row>
    <row r="78" ht="15.75" hidden="1" customHeight="1" spans="1:20">
      <c r="A78" s="97">
        <v>203.013</v>
      </c>
      <c r="B78" s="110" t="s">
        <v>249</v>
      </c>
      <c r="C78" s="106"/>
      <c r="D78" s="106"/>
      <c r="E78" s="106"/>
      <c r="F78" s="107">
        <f t="shared" si="10"/>
        <v>0</v>
      </c>
      <c r="G78" s="89" t="str">
        <f t="shared" si="26"/>
        <v/>
      </c>
      <c r="H78" s="107">
        <f t="shared" si="23"/>
        <v>0</v>
      </c>
      <c r="I78" s="89" t="str">
        <f t="shared" si="27"/>
        <v/>
      </c>
      <c r="J78" s="108"/>
      <c r="K78" s="108"/>
      <c r="L78" s="108" t="e">
        <f>K78-#REF!</f>
        <v>#REF!</v>
      </c>
      <c r="M78" s="89" t="str">
        <f t="shared" si="28"/>
        <v/>
      </c>
      <c r="N78" s="102"/>
      <c r="O78" s="107">
        <f t="shared" si="24"/>
        <v>0</v>
      </c>
      <c r="P78" s="107">
        <f t="shared" si="30"/>
        <v>0</v>
      </c>
      <c r="Q78" s="107">
        <f t="shared" si="31"/>
        <v>0</v>
      </c>
      <c r="R78" s="89" t="str">
        <f t="shared" si="29"/>
        <v/>
      </c>
      <c r="S78" s="15"/>
      <c r="T78" s="15"/>
    </row>
    <row r="79" ht="14.25" hidden="1" customHeight="1" spans="1:20">
      <c r="A79" s="103">
        <v>204</v>
      </c>
      <c r="B79" s="104" t="s">
        <v>255</v>
      </c>
      <c r="C79" s="106"/>
      <c r="D79" s="106"/>
      <c r="E79" s="106"/>
      <c r="F79" s="107">
        <f t="shared" si="10"/>
        <v>0</v>
      </c>
      <c r="G79" s="89" t="str">
        <f t="shared" si="26"/>
        <v/>
      </c>
      <c r="H79" s="107">
        <f t="shared" si="23"/>
        <v>0</v>
      </c>
      <c r="I79" s="89" t="str">
        <f t="shared" si="27"/>
        <v/>
      </c>
      <c r="J79" s="108"/>
      <c r="K79" s="108"/>
      <c r="L79" s="108" t="e">
        <f>K79-#REF!</f>
        <v>#REF!</v>
      </c>
      <c r="M79" s="89" t="str">
        <f t="shared" si="28"/>
        <v/>
      </c>
      <c r="N79" s="102"/>
      <c r="O79" s="107">
        <f t="shared" si="24"/>
        <v>0</v>
      </c>
      <c r="P79" s="107">
        <f t="shared" si="30"/>
        <v>0</v>
      </c>
      <c r="Q79" s="107">
        <f t="shared" si="31"/>
        <v>0</v>
      </c>
      <c r="R79" s="89" t="str">
        <f t="shared" si="29"/>
        <v/>
      </c>
      <c r="S79" s="15"/>
      <c r="T79" s="15"/>
    </row>
    <row r="80" ht="18.75" hidden="1" customHeight="1" spans="1:20">
      <c r="A80" s="103">
        <v>205</v>
      </c>
      <c r="B80" s="104" t="s">
        <v>256</v>
      </c>
      <c r="C80" s="106"/>
      <c r="D80" s="106"/>
      <c r="E80" s="106"/>
      <c r="F80" s="107">
        <f t="shared" ref="F80:F89" si="32">E80-D80</f>
        <v>0</v>
      </c>
      <c r="G80" s="89" t="str">
        <f t="shared" si="26"/>
        <v/>
      </c>
      <c r="H80" s="107">
        <f t="shared" si="23"/>
        <v>0</v>
      </c>
      <c r="I80" s="89" t="str">
        <f t="shared" si="27"/>
        <v/>
      </c>
      <c r="J80" s="108"/>
      <c r="K80" s="108"/>
      <c r="L80" s="108" t="e">
        <f>K80-#REF!</f>
        <v>#REF!</v>
      </c>
      <c r="M80" s="89" t="str">
        <f t="shared" si="28"/>
        <v/>
      </c>
      <c r="N80" s="102"/>
      <c r="O80" s="107">
        <f t="shared" si="24"/>
        <v>0</v>
      </c>
      <c r="P80" s="107">
        <f t="shared" si="30"/>
        <v>0</v>
      </c>
      <c r="Q80" s="107">
        <f t="shared" si="31"/>
        <v>0</v>
      </c>
      <c r="R80" s="89" t="str">
        <f t="shared" si="29"/>
        <v/>
      </c>
      <c r="S80" s="15"/>
      <c r="T80" s="15"/>
    </row>
    <row r="81" ht="15" hidden="1" customHeight="1" spans="1:20">
      <c r="A81" s="103">
        <v>900.4</v>
      </c>
      <c r="B81" s="112" t="s">
        <v>257</v>
      </c>
      <c r="C81" s="99"/>
      <c r="D81" s="99"/>
      <c r="E81" s="99"/>
      <c r="F81" s="100">
        <f t="shared" si="32"/>
        <v>0</v>
      </c>
      <c r="G81" s="89" t="str">
        <f t="shared" si="26"/>
        <v/>
      </c>
      <c r="H81" s="100">
        <f t="shared" si="23"/>
        <v>0</v>
      </c>
      <c r="I81" s="89" t="str">
        <f t="shared" si="27"/>
        <v/>
      </c>
      <c r="J81" s="101"/>
      <c r="K81" s="101"/>
      <c r="L81" s="101" t="e">
        <f>K81-#REF!</f>
        <v>#REF!</v>
      </c>
      <c r="M81" s="89" t="str">
        <f t="shared" si="28"/>
        <v/>
      </c>
      <c r="N81" s="102"/>
      <c r="O81" s="100">
        <f t="shared" si="24"/>
        <v>0</v>
      </c>
      <c r="P81" s="100">
        <f t="shared" si="30"/>
        <v>0</v>
      </c>
      <c r="Q81" s="100">
        <f t="shared" si="31"/>
        <v>0</v>
      </c>
      <c r="R81" s="89" t="str">
        <f t="shared" si="29"/>
        <v/>
      </c>
      <c r="S81" s="15"/>
      <c r="T81" s="15"/>
    </row>
    <row r="82" s="9" customFormat="1" ht="21" customHeight="1" spans="1:20">
      <c r="A82" s="113"/>
      <c r="B82" s="114" t="s">
        <v>258</v>
      </c>
      <c r="C82" s="92">
        <f>C83+C84</f>
        <v>2106</v>
      </c>
      <c r="D82" s="92">
        <f>D83+D84</f>
        <v>0</v>
      </c>
      <c r="E82" s="92">
        <f>E83+E84</f>
        <v>-17.38857</v>
      </c>
      <c r="F82" s="92">
        <f t="shared" si="32"/>
        <v>-17.38857</v>
      </c>
      <c r="G82" s="115" t="str">
        <f t="shared" si="26"/>
        <v/>
      </c>
      <c r="H82" s="92"/>
      <c r="I82" s="115"/>
      <c r="J82" s="50">
        <f>SUM(J83:J87)+J88</f>
        <v>27326.301</v>
      </c>
      <c r="K82" s="50">
        <f>SUM(K83:K87)+K88</f>
        <v>-812.15695</v>
      </c>
      <c r="L82" s="50"/>
      <c r="M82" s="115"/>
      <c r="N82" s="92"/>
      <c r="O82" s="92">
        <f t="shared" si="24"/>
        <v>29432.301</v>
      </c>
      <c r="P82" s="92">
        <f t="shared" si="30"/>
        <v>-829.54552</v>
      </c>
      <c r="Q82" s="92"/>
      <c r="R82" s="115"/>
    </row>
    <row r="83" s="9" customFormat="1" ht="24" customHeight="1" spans="1:20">
      <c r="A83" s="116">
        <v>4110</v>
      </c>
      <c r="B83" s="117" t="s">
        <v>259</v>
      </c>
      <c r="C83" s="118">
        <v>2106</v>
      </c>
      <c r="D83" s="118"/>
      <c r="E83" s="118"/>
      <c r="F83" s="118">
        <f t="shared" si="32"/>
        <v>0</v>
      </c>
      <c r="G83" s="119" t="str">
        <f t="shared" si="26"/>
        <v/>
      </c>
      <c r="H83" s="118"/>
      <c r="I83" s="119">
        <f t="shared" si="27"/>
        <v>0</v>
      </c>
      <c r="J83" s="118">
        <v>30437.201</v>
      </c>
      <c r="K83" s="118">
        <v>1045</v>
      </c>
      <c r="L83" s="54"/>
      <c r="M83" s="119"/>
      <c r="N83" s="118"/>
      <c r="O83" s="118">
        <f t="shared" si="24"/>
        <v>32543.201</v>
      </c>
      <c r="P83" s="118">
        <f t="shared" si="30"/>
        <v>1045</v>
      </c>
      <c r="Q83" s="118"/>
      <c r="R83" s="119"/>
    </row>
    <row r="84" s="9" customFormat="1" ht="21" spans="1:20">
      <c r="A84" s="116" t="s">
        <v>260</v>
      </c>
      <c r="B84" s="117" t="s">
        <v>261</v>
      </c>
      <c r="C84" s="118">
        <v>0</v>
      </c>
      <c r="D84" s="118"/>
      <c r="E84" s="118">
        <v>-17.38857</v>
      </c>
      <c r="F84" s="118">
        <f t="shared" si="32"/>
        <v>-17.38857</v>
      </c>
      <c r="G84" s="119" t="str">
        <f t="shared" si="26"/>
        <v/>
      </c>
      <c r="H84" s="118">
        <f t="shared" si="23"/>
        <v>-17.38857</v>
      </c>
      <c r="I84" s="119" t="str">
        <f t="shared" si="27"/>
        <v/>
      </c>
      <c r="J84" s="118">
        <v>-3110.9</v>
      </c>
      <c r="K84" s="118">
        <v>-1857.15695</v>
      </c>
      <c r="L84" s="54"/>
      <c r="M84" s="119"/>
      <c r="N84" s="118"/>
      <c r="O84" s="118">
        <f t="shared" si="24"/>
        <v>-3110.9</v>
      </c>
      <c r="P84" s="118">
        <f t="shared" si="30"/>
        <v>-1874.54552</v>
      </c>
      <c r="Q84" s="118"/>
      <c r="R84" s="119"/>
    </row>
    <row r="85" s="1" customFormat="1" ht="63" hidden="1" spans="1:20">
      <c r="A85" s="120">
        <v>8103</v>
      </c>
      <c r="B85" s="121" t="s">
        <v>262</v>
      </c>
      <c r="C85" s="118"/>
      <c r="D85" s="118"/>
      <c r="E85" s="118"/>
      <c r="F85" s="122">
        <f t="shared" si="32"/>
        <v>0</v>
      </c>
      <c r="G85" s="89" t="str">
        <f t="shared" si="26"/>
        <v/>
      </c>
      <c r="H85" s="122">
        <f t="shared" si="23"/>
        <v>0</v>
      </c>
      <c r="I85" s="89" t="str">
        <f t="shared" si="27"/>
        <v/>
      </c>
      <c r="J85" s="54"/>
      <c r="K85" s="54"/>
      <c r="L85" s="54">
        <f>K85-J85</f>
        <v>0</v>
      </c>
      <c r="M85" s="89" t="str">
        <f t="shared" si="28"/>
        <v/>
      </c>
      <c r="N85" s="122"/>
      <c r="O85" s="122">
        <f t="shared" si="24"/>
        <v>0</v>
      </c>
      <c r="P85" s="122">
        <f t="shared" si="30"/>
        <v>0</v>
      </c>
      <c r="Q85" s="122">
        <f t="shared" si="31"/>
        <v>0</v>
      </c>
      <c r="R85" s="89" t="str">
        <f t="shared" si="29"/>
        <v/>
      </c>
    </row>
    <row r="86" s="1" customFormat="1" ht="63" hidden="1" spans="1:20">
      <c r="A86" s="120">
        <v>8104</v>
      </c>
      <c r="B86" s="121" t="s">
        <v>263</v>
      </c>
      <c r="C86" s="118"/>
      <c r="D86" s="118"/>
      <c r="E86" s="118"/>
      <c r="F86" s="122">
        <f t="shared" si="32"/>
        <v>0</v>
      </c>
      <c r="G86" s="89" t="str">
        <f t="shared" si="26"/>
        <v/>
      </c>
      <c r="H86" s="122">
        <f t="shared" si="23"/>
        <v>0</v>
      </c>
      <c r="I86" s="89" t="str">
        <f t="shared" si="27"/>
        <v/>
      </c>
      <c r="J86" s="54"/>
      <c r="K86" s="54"/>
      <c r="L86" s="54">
        <f>K86-J86</f>
        <v>0</v>
      </c>
      <c r="M86" s="89" t="str">
        <f t="shared" si="28"/>
        <v/>
      </c>
      <c r="N86" s="122"/>
      <c r="O86" s="122">
        <f t="shared" si="24"/>
        <v>0</v>
      </c>
      <c r="P86" s="122">
        <f t="shared" si="30"/>
        <v>0</v>
      </c>
      <c r="Q86" s="122">
        <f t="shared" si="31"/>
        <v>0</v>
      </c>
      <c r="R86" s="89" t="str">
        <f t="shared" si="29"/>
        <v/>
      </c>
    </row>
    <row r="87" s="1" customFormat="1" ht="42" hidden="1" spans="1:20">
      <c r="A87" s="120">
        <v>8106</v>
      </c>
      <c r="B87" s="121" t="s">
        <v>264</v>
      </c>
      <c r="C87" s="118"/>
      <c r="D87" s="118"/>
      <c r="E87" s="118"/>
      <c r="F87" s="122">
        <f t="shared" si="32"/>
        <v>0</v>
      </c>
      <c r="G87" s="89" t="str">
        <f t="shared" si="26"/>
        <v/>
      </c>
      <c r="H87" s="122">
        <f t="shared" si="23"/>
        <v>0</v>
      </c>
      <c r="I87" s="89" t="str">
        <f t="shared" si="27"/>
        <v/>
      </c>
      <c r="J87" s="54"/>
      <c r="K87" s="54"/>
      <c r="L87" s="54">
        <f>K87-J87</f>
        <v>0</v>
      </c>
      <c r="M87" s="89" t="str">
        <f t="shared" si="28"/>
        <v/>
      </c>
      <c r="N87" s="122"/>
      <c r="O87" s="122">
        <f t="shared" si="24"/>
        <v>0</v>
      </c>
      <c r="P87" s="122">
        <f t="shared" si="30"/>
        <v>0</v>
      </c>
      <c r="Q87" s="122">
        <f t="shared" si="31"/>
        <v>0</v>
      </c>
      <c r="R87" s="89" t="str">
        <f t="shared" si="29"/>
        <v/>
      </c>
    </row>
    <row r="88" s="1" customFormat="1" ht="63" hidden="1" spans="1:20">
      <c r="A88" s="120">
        <v>8107</v>
      </c>
      <c r="B88" s="121" t="s">
        <v>265</v>
      </c>
      <c r="C88" s="118"/>
      <c r="D88" s="118"/>
      <c r="E88" s="118"/>
      <c r="F88" s="122">
        <f t="shared" si="32"/>
        <v>0</v>
      </c>
      <c r="G88" s="89" t="str">
        <f t="shared" si="26"/>
        <v/>
      </c>
      <c r="H88" s="122">
        <f t="shared" si="23"/>
        <v>0</v>
      </c>
      <c r="I88" s="89" t="str">
        <f t="shared" si="27"/>
        <v/>
      </c>
      <c r="J88" s="54"/>
      <c r="K88" s="54"/>
      <c r="L88" s="54">
        <f>K88-J88</f>
        <v>0</v>
      </c>
      <c r="M88" s="89" t="str">
        <f t="shared" si="28"/>
        <v/>
      </c>
      <c r="N88" s="122"/>
      <c r="O88" s="122">
        <f t="shared" si="24"/>
        <v>0</v>
      </c>
      <c r="P88" s="122">
        <f t="shared" si="30"/>
        <v>0</v>
      </c>
      <c r="Q88" s="122">
        <f t="shared" si="31"/>
        <v>0</v>
      </c>
      <c r="R88" s="89" t="str">
        <f t="shared" si="29"/>
        <v/>
      </c>
    </row>
    <row r="89" ht="25.5" customHeight="1" spans="1:20">
      <c r="A89" s="123"/>
      <c r="B89" s="124" t="s">
        <v>266</v>
      </c>
      <c r="C89" s="88">
        <f>C82+C52</f>
        <v>14367770.99749</v>
      </c>
      <c r="D89" s="88">
        <f>D82+D52</f>
        <v>9194320.8234</v>
      </c>
      <c r="E89" s="88">
        <f>E82+E52</f>
        <v>7856762.69949</v>
      </c>
      <c r="F89" s="88">
        <f t="shared" si="32"/>
        <v>-1337558.12391</v>
      </c>
      <c r="G89" s="89">
        <f t="shared" si="26"/>
        <v>0.854523444460862</v>
      </c>
      <c r="H89" s="88">
        <f t="shared" si="23"/>
        <v>-6511008.298</v>
      </c>
      <c r="I89" s="89">
        <f t="shared" si="27"/>
        <v>0.546832400158838</v>
      </c>
      <c r="J89" s="88">
        <f>J52+J82</f>
        <v>2134195.25708</v>
      </c>
      <c r="K89" s="88">
        <f>K52+K82</f>
        <v>405906.65559</v>
      </c>
      <c r="L89" s="88">
        <f>L52+L82</f>
        <v>-1700150.14354</v>
      </c>
      <c r="M89" s="89">
        <f t="shared" si="28"/>
        <v>0.190191902190505</v>
      </c>
      <c r="N89" s="125"/>
      <c r="O89" s="125">
        <f t="shared" si="24"/>
        <v>16501966.25457</v>
      </c>
      <c r="P89" s="125">
        <f t="shared" si="30"/>
        <v>8262669.35508</v>
      </c>
      <c r="Q89" s="125">
        <f t="shared" si="31"/>
        <v>-8239296.89949</v>
      </c>
      <c r="R89" s="89">
        <f t="shared" si="29"/>
        <v>0.500708171839326</v>
      </c>
      <c r="S89" s="15"/>
      <c r="T89" s="15"/>
    </row>
    <row r="90" spans="1:20">
      <c r="A90" s="126"/>
      <c r="B90" s="127"/>
      <c r="C90" s="128"/>
      <c r="D90" s="129"/>
      <c r="E90" s="128"/>
      <c r="F90" s="130"/>
      <c r="G90" s="130"/>
      <c r="H90" s="131"/>
      <c r="I90" s="131"/>
      <c r="J90" s="132"/>
      <c r="K90" s="132"/>
      <c r="L90" s="133"/>
      <c r="M90" s="134"/>
      <c r="N90" s="135"/>
      <c r="O90" s="135"/>
      <c r="P90" s="135"/>
      <c r="Q90" s="135"/>
      <c r="R90" s="135"/>
    </row>
    <row r="91" spans="1:20">
      <c r="A91" s="136"/>
      <c r="B91" s="137"/>
      <c r="C91" s="138"/>
      <c r="D91" s="132"/>
      <c r="E91" s="138"/>
      <c r="F91" s="131"/>
      <c r="G91" s="131"/>
      <c r="H91" s="131"/>
      <c r="I91" s="131"/>
      <c r="J91" s="132"/>
      <c r="K91" s="132"/>
      <c r="L91" s="133"/>
      <c r="M91" s="134"/>
      <c r="N91" s="135"/>
      <c r="O91" s="135"/>
      <c r="P91" s="135"/>
      <c r="Q91" s="135"/>
      <c r="R91" s="135"/>
    </row>
    <row r="92" spans="1:20">
      <c r="A92" s="139"/>
      <c r="B92" s="140"/>
      <c r="C92" s="141"/>
      <c r="D92" s="142"/>
      <c r="E92" s="143"/>
      <c r="F92" s="136"/>
      <c r="G92" s="136"/>
      <c r="H92" s="144"/>
      <c r="I92" s="145"/>
      <c r="J92" s="146"/>
      <c r="K92" s="147"/>
      <c r="M92" s="148"/>
    </row>
    <row r="93" ht="17.4" spans="1:20">
      <c r="A93" s="139"/>
      <c r="B93" s="149"/>
      <c r="C93" s="150"/>
      <c r="D93" s="151"/>
      <c r="E93" s="152"/>
      <c r="F93" s="144"/>
      <c r="G93" s="144"/>
      <c r="H93" s="144"/>
      <c r="I93" s="145"/>
      <c r="J93" s="153"/>
      <c r="K93" s="147"/>
      <c r="M93" s="148"/>
    </row>
    <row r="94" spans="1:20">
      <c r="A94" s="139"/>
      <c r="B94" s="140"/>
      <c r="C94" s="150"/>
      <c r="D94" s="151"/>
      <c r="E94" s="152"/>
      <c r="F94" s="144"/>
      <c r="G94" s="144">
        <v>1000</v>
      </c>
      <c r="H94" s="144"/>
      <c r="I94" s="145"/>
      <c r="J94" s="147"/>
      <c r="K94" s="153"/>
      <c r="M94" s="148"/>
    </row>
    <row r="95" spans="1:20">
      <c r="A95" s="139"/>
      <c r="B95" s="140"/>
      <c r="C95" s="150"/>
      <c r="D95" s="151"/>
      <c r="E95" s="152"/>
      <c r="F95" s="144"/>
      <c r="G95" s="144"/>
      <c r="H95" s="144"/>
      <c r="I95" s="145"/>
      <c r="J95" s="147"/>
      <c r="K95" s="147"/>
      <c r="M95" s="148"/>
    </row>
    <row r="96" spans="1:20">
      <c r="A96" s="139"/>
      <c r="B96" s="140"/>
      <c r="C96" s="150"/>
      <c r="D96" s="151"/>
      <c r="E96" s="152"/>
      <c r="F96" s="144"/>
      <c r="G96" s="144"/>
      <c r="H96" s="144"/>
      <c r="I96" s="145"/>
      <c r="J96" s="147"/>
      <c r="K96" s="147"/>
      <c r="M96" s="148"/>
    </row>
    <row r="97" spans="1:13">
      <c r="A97" s="139"/>
      <c r="B97" s="140"/>
      <c r="C97" s="150"/>
      <c r="D97" s="151"/>
      <c r="E97" s="152"/>
      <c r="F97" s="144"/>
      <c r="G97" s="144"/>
      <c r="H97" s="144"/>
      <c r="I97" s="145"/>
      <c r="J97" s="147"/>
      <c r="K97" s="147"/>
      <c r="M97" s="148"/>
    </row>
    <row r="98" spans="1:13">
      <c r="A98" s="154"/>
      <c r="B98" s="155"/>
      <c r="C98" s="156"/>
      <c r="D98" s="157"/>
      <c r="E98" s="158"/>
      <c r="F98" s="21"/>
      <c r="G98" s="21"/>
      <c r="H98" s="21"/>
      <c r="M98" s="148"/>
    </row>
    <row r="99" spans="1:13">
      <c r="A99" s="154"/>
      <c r="B99" s="155"/>
      <c r="C99" s="156"/>
      <c r="D99" s="157"/>
      <c r="E99" s="158"/>
      <c r="F99" s="21"/>
      <c r="G99" s="21"/>
      <c r="H99" s="21"/>
      <c r="M99" s="148"/>
    </row>
    <row r="100" spans="1:13">
      <c r="A100" s="154"/>
      <c r="B100" s="155"/>
      <c r="C100" s="156"/>
      <c r="D100" s="157"/>
      <c r="E100" s="158"/>
      <c r="F100" s="21"/>
      <c r="G100" s="21"/>
      <c r="H100" s="21"/>
      <c r="M100" s="148"/>
    </row>
    <row r="101" spans="1:13">
      <c r="M101" s="148"/>
    </row>
    <row r="102" spans="1:13">
      <c r="M102" s="148"/>
    </row>
    <row r="103" spans="1:13">
      <c r="M103" s="148"/>
    </row>
    <row r="104" spans="1:13">
      <c r="M104" s="148"/>
    </row>
    <row r="105" spans="1:13">
      <c r="M105" s="148"/>
    </row>
    <row r="106" spans="1:13">
      <c r="M106" s="148"/>
    </row>
    <row r="107" spans="1:13">
      <c r="M107" s="148"/>
    </row>
    <row r="108" spans="1:13">
      <c r="M108" s="148"/>
    </row>
    <row r="109" spans="1:13">
      <c r="M109" s="148"/>
    </row>
    <row r="110" spans="1:13">
      <c r="M110" s="148"/>
    </row>
    <row r="111" spans="1:13">
      <c r="M111" s="148"/>
    </row>
    <row r="112" spans="1:13">
      <c r="M112" s="148"/>
    </row>
    <row r="113" spans="13:13">
      <c r="M113" s="148"/>
    </row>
    <row r="114" spans="13:13">
      <c r="M114" s="148"/>
    </row>
    <row r="115" spans="13:13">
      <c r="M115" s="148"/>
    </row>
    <row r="116" spans="13:13">
      <c r="M116" s="148"/>
    </row>
    <row r="117" spans="13:13">
      <c r="M117" s="148"/>
    </row>
    <row r="118" spans="13:13">
      <c r="M118" s="148"/>
    </row>
    <row r="119" spans="13:13">
      <c r="M119" s="148"/>
    </row>
    <row r="120" spans="13:13">
      <c r="M120" s="148"/>
    </row>
    <row r="121" spans="13:13">
      <c r="M121" s="148"/>
    </row>
    <row r="122" spans="13:13">
      <c r="M122" s="148"/>
    </row>
    <row r="123" spans="13:13">
      <c r="M123" s="148"/>
    </row>
    <row r="124" spans="13:13">
      <c r="M124" s="148"/>
    </row>
    <row r="125" spans="13:13">
      <c r="M125" s="148"/>
    </row>
    <row r="126" spans="13:13">
      <c r="M126" s="148"/>
    </row>
    <row r="127" spans="13:13">
      <c r="M127" s="148"/>
    </row>
    <row r="128" spans="13:13">
      <c r="M128" s="148"/>
    </row>
    <row r="129" spans="13:13">
      <c r="M129" s="148"/>
    </row>
    <row r="130" spans="13:13">
      <c r="M130" s="148"/>
    </row>
    <row r="131" spans="13:13">
      <c r="M131" s="148"/>
    </row>
    <row r="132" spans="13:13">
      <c r="M132" s="148"/>
    </row>
    <row r="133" spans="13:13">
      <c r="M133" s="148"/>
    </row>
    <row r="134" spans="13:13">
      <c r="M134" s="148"/>
    </row>
    <row r="135" spans="13:13">
      <c r="M135" s="148"/>
    </row>
    <row r="136" spans="13:13">
      <c r="M136" s="148"/>
    </row>
    <row r="137" spans="13:13">
      <c r="M137" s="148"/>
    </row>
    <row r="138" spans="13:13">
      <c r="M138" s="148"/>
    </row>
    <row r="139" spans="13:13">
      <c r="M139" s="148"/>
    </row>
    <row r="140" spans="13:13">
      <c r="M140" s="148"/>
    </row>
    <row r="141" spans="13:13">
      <c r="M141" s="148"/>
    </row>
    <row r="142" spans="13:13">
      <c r="M142" s="148"/>
    </row>
    <row r="143" spans="13:13">
      <c r="M143" s="148"/>
    </row>
    <row r="144" spans="13:13">
      <c r="M144" s="148"/>
    </row>
    <row r="145" spans="13:13">
      <c r="M145" s="148"/>
    </row>
    <row r="146" spans="13:13">
      <c r="M146" s="148"/>
    </row>
    <row r="147" spans="13:13">
      <c r="M147" s="148"/>
    </row>
    <row r="148" spans="13:13">
      <c r="M148" s="148"/>
    </row>
    <row r="149" spans="13:13">
      <c r="M149" s="148"/>
    </row>
    <row r="150" spans="13:13">
      <c r="M150" s="148"/>
    </row>
    <row r="151" spans="13:13">
      <c r="M151" s="148"/>
    </row>
    <row r="152" spans="13:13">
      <c r="M152" s="148"/>
    </row>
    <row r="153" spans="13:13">
      <c r="M153" s="148"/>
    </row>
    <row r="154" spans="13:13">
      <c r="M154" s="148"/>
    </row>
    <row r="155" spans="13:13">
      <c r="M155" s="148"/>
    </row>
    <row r="156" spans="13:13">
      <c r="M156" s="148"/>
    </row>
    <row r="157" spans="13:13">
      <c r="M157" s="148"/>
    </row>
    <row r="158" spans="13:13">
      <c r="M158" s="148"/>
    </row>
    <row r="159" spans="13:13">
      <c r="M159" s="148"/>
    </row>
    <row r="160" spans="13:13">
      <c r="M160" s="148"/>
    </row>
    <row r="161" spans="13:13">
      <c r="M161" s="148"/>
    </row>
    <row r="162" spans="13:13">
      <c r="M162" s="148"/>
    </row>
    <row r="163" spans="13:13">
      <c r="M163" s="148"/>
    </row>
    <row r="164" spans="13:13">
      <c r="M164" s="148"/>
    </row>
    <row r="165" spans="13:13">
      <c r="M165" s="148"/>
    </row>
    <row r="166" spans="13:13">
      <c r="M166" s="148"/>
    </row>
    <row r="167" spans="13:13">
      <c r="M167" s="148"/>
    </row>
    <row r="168" spans="13:13">
      <c r="M168" s="148"/>
    </row>
    <row r="169" spans="13:13">
      <c r="M169" s="148"/>
    </row>
    <row r="170" spans="13:13">
      <c r="M170" s="148"/>
    </row>
    <row r="171" spans="13:13">
      <c r="M171" s="148"/>
    </row>
    <row r="172" spans="13:13">
      <c r="M172" s="148"/>
    </row>
    <row r="173" spans="13:13">
      <c r="M173" s="148"/>
    </row>
    <row r="174" spans="13:13">
      <c r="M174" s="148"/>
    </row>
    <row r="175" spans="13:13">
      <c r="M175" s="148"/>
    </row>
    <row r="176" spans="13:13">
      <c r="M176" s="148"/>
    </row>
    <row r="177" spans="13:13">
      <c r="M177" s="148"/>
    </row>
    <row r="178" spans="13:13">
      <c r="M178" s="148"/>
    </row>
    <row r="179" spans="13:13">
      <c r="M179" s="148"/>
    </row>
    <row r="180" spans="13:13">
      <c r="M180" s="148"/>
    </row>
    <row r="181" spans="13:13">
      <c r="M181" s="148"/>
    </row>
    <row r="182" spans="13:13">
      <c r="M182" s="148"/>
    </row>
    <row r="183" spans="13:13">
      <c r="M183" s="148"/>
    </row>
    <row r="184" spans="13:13">
      <c r="M184" s="148"/>
    </row>
    <row r="185" spans="13:13">
      <c r="M185" s="148"/>
    </row>
    <row r="186" spans="13:13">
      <c r="M186" s="148"/>
    </row>
    <row r="187" spans="13:13">
      <c r="M187" s="148"/>
    </row>
    <row r="188" spans="13:13">
      <c r="M188" s="148"/>
    </row>
    <row r="189" spans="13:13">
      <c r="M189" s="148"/>
    </row>
    <row r="190" spans="13:13">
      <c r="M190" s="148"/>
    </row>
    <row r="191" spans="13:13">
      <c r="M191" s="148"/>
    </row>
    <row r="192" spans="13:13">
      <c r="M192" s="148"/>
    </row>
    <row r="193" spans="13:13">
      <c r="M193" s="148"/>
    </row>
    <row r="194" spans="13:13">
      <c r="M194" s="148"/>
    </row>
    <row r="195" spans="13:13">
      <c r="M195" s="148"/>
    </row>
    <row r="196" spans="13:13">
      <c r="M196" s="148"/>
    </row>
    <row r="197" spans="13:13">
      <c r="M197" s="148"/>
    </row>
    <row r="198" spans="13:13">
      <c r="M198" s="148"/>
    </row>
    <row r="199" spans="13:13">
      <c r="M199" s="148"/>
    </row>
    <row r="200" spans="13:13">
      <c r="M200" s="148"/>
    </row>
    <row r="201" spans="13:13">
      <c r="M201" s="148"/>
    </row>
    <row r="202" spans="13:13">
      <c r="M202" s="148"/>
    </row>
    <row r="203" spans="13:13">
      <c r="M203" s="148"/>
    </row>
    <row r="204" spans="13:13">
      <c r="M204" s="148"/>
    </row>
    <row r="205" spans="13:13">
      <c r="M205" s="148"/>
    </row>
    <row r="206" spans="13:13">
      <c r="M206" s="148"/>
    </row>
    <row r="207" spans="13:13">
      <c r="M207" s="148"/>
    </row>
    <row r="208" spans="13:13">
      <c r="M208" s="148"/>
    </row>
    <row r="209" spans="13:13">
      <c r="M209" s="148"/>
    </row>
    <row r="210" spans="13:13">
      <c r="M210" s="148"/>
    </row>
    <row r="211" spans="13:13">
      <c r="M211" s="148"/>
    </row>
    <row r="212" spans="13:13">
      <c r="M212" s="148"/>
    </row>
    <row r="213" spans="13:13">
      <c r="M213" s="148"/>
    </row>
    <row r="214" spans="13:13">
      <c r="M214" s="148"/>
    </row>
    <row r="215" spans="13:13">
      <c r="M215" s="148"/>
    </row>
    <row r="216" spans="13:13">
      <c r="M216" s="148"/>
    </row>
    <row r="217" spans="13:13">
      <c r="M217" s="148"/>
    </row>
    <row r="218" spans="13:13">
      <c r="M218" s="148"/>
    </row>
    <row r="219" spans="13:13">
      <c r="M219" s="148"/>
    </row>
    <row r="220" spans="13:13">
      <c r="M220" s="148"/>
    </row>
    <row r="221" spans="13:13">
      <c r="M221" s="148"/>
    </row>
    <row r="222" spans="13:13">
      <c r="M222" s="148"/>
    </row>
    <row r="223" spans="13:13">
      <c r="M223" s="148"/>
    </row>
    <row r="224" spans="13:13">
      <c r="M224" s="148"/>
    </row>
    <row r="225" spans="13:13">
      <c r="M225" s="148"/>
    </row>
    <row r="226" spans="13:13">
      <c r="M226" s="148"/>
    </row>
    <row r="227" spans="13:13">
      <c r="M227" s="148"/>
    </row>
    <row r="228" spans="13:13">
      <c r="M228" s="148"/>
    </row>
    <row r="229" spans="13:13">
      <c r="M229" s="148"/>
    </row>
    <row r="230" spans="13:13">
      <c r="M230" s="148"/>
    </row>
    <row r="231" spans="13:13">
      <c r="M231" s="148"/>
    </row>
    <row r="232" spans="13:13">
      <c r="M232" s="148"/>
    </row>
    <row r="233" spans="13:13">
      <c r="M233" s="148"/>
    </row>
    <row r="234" spans="13:13">
      <c r="M234" s="148"/>
    </row>
    <row r="235" spans="13:13">
      <c r="M235" s="148"/>
    </row>
    <row r="236" spans="13:13">
      <c r="M236" s="148"/>
    </row>
    <row r="237" spans="13:13">
      <c r="M237" s="148"/>
    </row>
    <row r="238" spans="13:13">
      <c r="M238" s="148"/>
    </row>
    <row r="239" spans="13:13">
      <c r="M239" s="148"/>
    </row>
    <row r="240" spans="13:13">
      <c r="M240" s="148"/>
    </row>
    <row r="241" spans="13:13">
      <c r="M241" s="148"/>
    </row>
    <row r="242" spans="13:13">
      <c r="M242" s="148"/>
    </row>
    <row r="243" spans="13:13">
      <c r="M243" s="148"/>
    </row>
    <row r="244" spans="13:13">
      <c r="M244" s="148"/>
    </row>
    <row r="245" spans="13:13">
      <c r="M245" s="148"/>
    </row>
    <row r="246" spans="13:13">
      <c r="M246" s="148"/>
    </row>
    <row r="247" spans="13:13">
      <c r="M247" s="148"/>
    </row>
    <row r="248" spans="13:13">
      <c r="M248" s="148"/>
    </row>
    <row r="249" spans="13:13">
      <c r="M249" s="148"/>
    </row>
    <row r="250" spans="13:13">
      <c r="M250" s="148"/>
    </row>
    <row r="251" spans="13:13">
      <c r="M251" s="148"/>
    </row>
    <row r="252" spans="13:13">
      <c r="M252" s="148"/>
    </row>
    <row r="253" spans="13:13">
      <c r="M253" s="148"/>
    </row>
    <row r="254" spans="13:13">
      <c r="M254" s="148"/>
    </row>
    <row r="255" spans="13:13">
      <c r="M255" s="148"/>
    </row>
    <row r="256" spans="13:13">
      <c r="M256" s="148"/>
    </row>
    <row r="257" spans="13:13">
      <c r="M257" s="148"/>
    </row>
    <row r="258" spans="13:13">
      <c r="M258" s="148"/>
    </row>
    <row r="259" spans="13:13">
      <c r="M259" s="148"/>
    </row>
    <row r="260" spans="13:13">
      <c r="M260" s="148"/>
    </row>
    <row r="261" spans="13:13">
      <c r="M261" s="148"/>
    </row>
    <row r="262" spans="13:13">
      <c r="M262" s="148"/>
    </row>
    <row r="263" spans="13:13">
      <c r="M263" s="148"/>
    </row>
    <row r="264" spans="13:13">
      <c r="M264" s="148"/>
    </row>
    <row r="265" spans="13:13">
      <c r="M265" s="148"/>
    </row>
    <row r="266" spans="13:13">
      <c r="M266" s="148"/>
    </row>
    <row r="267" spans="13:13">
      <c r="M267" s="148"/>
    </row>
    <row r="268" spans="13:13">
      <c r="M268" s="148"/>
    </row>
    <row r="269" spans="13:13">
      <c r="M269" s="148"/>
    </row>
    <row r="270" spans="13:13">
      <c r="M270" s="148"/>
    </row>
    <row r="271" spans="13:13">
      <c r="M271" s="148"/>
    </row>
    <row r="272" spans="13:13">
      <c r="M272" s="148"/>
    </row>
    <row r="273" spans="13:13">
      <c r="M273" s="148"/>
    </row>
    <row r="274" spans="13:13">
      <c r="M274" s="148"/>
    </row>
    <row r="275" spans="13:13">
      <c r="M275" s="148"/>
    </row>
    <row r="276" spans="13:13">
      <c r="M276" s="148"/>
    </row>
    <row r="277" spans="13:13">
      <c r="M277" s="148"/>
    </row>
    <row r="278" spans="13:13">
      <c r="M278" s="148"/>
    </row>
    <row r="279" spans="13:13">
      <c r="M279" s="148"/>
    </row>
    <row r="280" spans="13:13">
      <c r="M280" s="148"/>
    </row>
    <row r="281" spans="13:13">
      <c r="M281" s="148"/>
    </row>
    <row r="282" spans="13:13">
      <c r="M282" s="148"/>
    </row>
    <row r="283" spans="13:13">
      <c r="M283" s="148"/>
    </row>
    <row r="284" spans="13:13">
      <c r="M284" s="148"/>
    </row>
    <row r="285" spans="13:13">
      <c r="M285" s="148"/>
    </row>
    <row r="286" spans="13:13">
      <c r="M286" s="148"/>
    </row>
    <row r="287" spans="13:13">
      <c r="M287" s="148"/>
    </row>
    <row r="288" spans="13:13">
      <c r="M288" s="148"/>
    </row>
    <row r="289" spans="13:13">
      <c r="M289" s="148"/>
    </row>
    <row r="290" spans="13:13">
      <c r="M290" s="148"/>
    </row>
    <row r="291" spans="13:13">
      <c r="M291" s="148"/>
    </row>
    <row r="292" spans="13:13">
      <c r="M292" s="148"/>
    </row>
    <row r="293" spans="13:13">
      <c r="M293" s="148"/>
    </row>
    <row r="294" spans="13:13">
      <c r="M294" s="148"/>
    </row>
    <row r="295" spans="13:13">
      <c r="M295" s="148"/>
    </row>
    <row r="296" spans="13:13">
      <c r="M296" s="148"/>
    </row>
    <row r="297" spans="13:13">
      <c r="M297" s="148"/>
    </row>
    <row r="298" spans="13:13">
      <c r="M298" s="148"/>
    </row>
    <row r="299" spans="13:13">
      <c r="M299" s="148"/>
    </row>
    <row r="300" spans="13:13">
      <c r="M300" s="148"/>
    </row>
    <row r="301" spans="13:13">
      <c r="M301" s="148"/>
    </row>
    <row r="302" spans="13:13">
      <c r="M302" s="148"/>
    </row>
    <row r="303" spans="13:13">
      <c r="M303" s="148"/>
    </row>
    <row r="304" spans="13:13">
      <c r="M304" s="148"/>
    </row>
    <row r="305" spans="13:13">
      <c r="M305" s="148"/>
    </row>
    <row r="306" spans="13:13">
      <c r="M306" s="148"/>
    </row>
    <row r="307" spans="13:13">
      <c r="M307" s="148"/>
    </row>
    <row r="308" spans="13:13">
      <c r="M308" s="148"/>
    </row>
    <row r="309" spans="13:13">
      <c r="M309" s="148"/>
    </row>
    <row r="310" spans="13:13">
      <c r="M310" s="148"/>
    </row>
    <row r="311" spans="13:13">
      <c r="M311" s="148"/>
    </row>
    <row r="312" spans="13:13">
      <c r="M312" s="148"/>
    </row>
    <row r="313" spans="13:13">
      <c r="M313" s="148"/>
    </row>
    <row r="314" spans="13:13">
      <c r="M314" s="148"/>
    </row>
    <row r="315" spans="13:13">
      <c r="M315" s="148"/>
    </row>
    <row r="316" spans="13:13">
      <c r="M316" s="148"/>
    </row>
    <row r="317" spans="13:13">
      <c r="M317" s="148"/>
    </row>
  </sheetData>
  <sheetProtection password="C4FF" sheet="1"/>
  <mergeCells count="6">
    <mergeCell ref="A1:D1"/>
    <mergeCell ref="C3:I3"/>
    <mergeCell ref="J3:M3"/>
    <mergeCell ref="N3:R3"/>
    <mergeCell ref="A3:A4"/>
    <mergeCell ref="B3:B4"/>
  </mergeCells>
  <printOptions horizontalCentered="1"/>
  <pageMargins left="0.16" right="0.196850393700787" top="0.984251968503937" bottom="0.275590551181102" header="0.31496062992126" footer="0.196850393700787"/>
  <pageSetup paperSize="9" scale="37" orientation="landscape" verticalDpi="600"/>
  <headerFooter alignWithMargins="0">
    <oddHeader>&amp;R&amp;P</oddHeader>
  </headerFooter>
  <rowBreaks count="1" manualBreakCount="1">
    <brk id="47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FD_BUD_SEC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Доходи</vt:lpstr>
      <vt:lpstr>Видатки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</dc:creator>
  <cp:lastModifiedBy>User</cp:lastModifiedBy>
  <dcterms:created xsi:type="dcterms:W3CDTF">2001-07-11T13:17:26Z</dcterms:created>
  <cp:lastPrinted>2026-05-11T09:06:03Z</cp:lastPrinted>
  <dcterms:modified xsi:type="dcterms:W3CDTF">2026-08-07T12:43:58Z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19C9EF7A87E24D3599CD63E870AFB558_13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