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Доходи" sheetId="7" r:id="rId1"/>
    <sheet name="Видатки" sheetId="8" r:id="rId2"/>
  </sheets>
  <externalReferences>
    <externalReference r:id="rId4"/>
  </externalReferences>
  <definedNames>
    <definedName name="_Б21000">#REF!</definedName>
    <definedName name="_Б22000">#REF!</definedName>
    <definedName name="_Б22100">#REF!</definedName>
    <definedName name="_Б22110">#REF!</definedName>
    <definedName name="_Б22111">#REF!</definedName>
    <definedName name="_Б22112">#REF!</definedName>
    <definedName name="_Б22200">#REF!</definedName>
    <definedName name="_Б23000">#REF!</definedName>
    <definedName name="_Б24000">#REF!</definedName>
    <definedName name="_Б25000">#REF!</definedName>
    <definedName name="_Б41000">#REF!</definedName>
    <definedName name="_Б42000">#REF!</definedName>
    <definedName name="_Б43000">#REF!</definedName>
    <definedName name="_Б44000">#REF!</definedName>
    <definedName name="_Б45000">#REF!</definedName>
    <definedName name="_Б46000">#REF!</definedName>
    <definedName name="_В010100">#REF!</definedName>
    <definedName name="_В010200">#REF!</definedName>
    <definedName name="_В040000">#REF!</definedName>
    <definedName name="_В050000">#REF!</definedName>
    <definedName name="_В060000">#REF!</definedName>
    <definedName name="_В070000">#REF!</definedName>
    <definedName name="_В080000">#REF!</definedName>
    <definedName name="_В090000">#REF!</definedName>
    <definedName name="_В090200">#REF!</definedName>
    <definedName name="_В090201">#REF!</definedName>
    <definedName name="_В090202">#REF!</definedName>
    <definedName name="_В090203">#REF!</definedName>
    <definedName name="_В090300">#REF!</definedName>
    <definedName name="_В090301">#REF!</definedName>
    <definedName name="_В090302">#REF!</definedName>
    <definedName name="_В090303">#REF!</definedName>
    <definedName name="_В090304">#REF!</definedName>
    <definedName name="_В090305">#REF!</definedName>
    <definedName name="_В090306">#REF!</definedName>
    <definedName name="_В090307">#REF!</definedName>
    <definedName name="_В090400">#REF!</definedName>
    <definedName name="_В090405">#REF!</definedName>
    <definedName name="_В090412">#REF!</definedName>
    <definedName name="_В090601">#REF!</definedName>
    <definedName name="_В090700">#REF!</definedName>
    <definedName name="_В090900">#REF!</definedName>
    <definedName name="_В091100">#REF!</definedName>
    <definedName name="_В091200">#REF!</definedName>
    <definedName name="_В100000">#REF!</definedName>
    <definedName name="_В100100">#REF!</definedName>
    <definedName name="_В100103">#REF!</definedName>
    <definedName name="_В100200">#REF!</definedName>
    <definedName name="_В100203">#REF!</definedName>
    <definedName name="_В100204">#REF!</definedName>
    <definedName name="_В110000">#REF!</definedName>
    <definedName name="_В120000">#REF!</definedName>
    <definedName name="_В130000">#REF!</definedName>
    <definedName name="_В140000">#REF!</definedName>
    <definedName name="_В140102">#REF!</definedName>
    <definedName name="_В150000">#REF!</definedName>
    <definedName name="_В150101">#REF!</definedName>
    <definedName name="_В160000">#REF!</definedName>
    <definedName name="_В160100">#REF!</definedName>
    <definedName name="_В160103">#REF!</definedName>
    <definedName name="_В160200">#REF!</definedName>
    <definedName name="_В160300">#REF!</definedName>
    <definedName name="_В160304">#REF!</definedName>
    <definedName name="_В170000">#REF!</definedName>
    <definedName name="_В170100">#REF!</definedName>
    <definedName name="_В170101">#REF!</definedName>
    <definedName name="_В170300">#REF!</definedName>
    <definedName name="_В170303">#REF!</definedName>
    <definedName name="_В170600">#REF!</definedName>
    <definedName name="_В170601">#REF!</definedName>
    <definedName name="_В170700">#REF!</definedName>
    <definedName name="_В170703">#REF!</definedName>
    <definedName name="_В200000">#REF!</definedName>
    <definedName name="_В210000">#REF!</definedName>
    <definedName name="_В210200">#REF!</definedName>
    <definedName name="_В240000">#REF!</definedName>
    <definedName name="_В240600">#REF!</definedName>
    <definedName name="_В250000">#REF!</definedName>
    <definedName name="_В250102">#REF!</definedName>
    <definedName name="_В250200">#REF!</definedName>
    <definedName name="_В250301">#REF!</definedName>
    <definedName name="_В250307">#REF!</definedName>
    <definedName name="_В250500">#REF!</definedName>
    <definedName name="_В250501">#REF!</definedName>
    <definedName name="_В250502">#REF!</definedName>
    <definedName name="_Д100000">#REF!</definedName>
    <definedName name="_Д110000">#REF!</definedName>
    <definedName name="_Д110100">#REF!</definedName>
    <definedName name="_Д110200">#REF!</definedName>
    <definedName name="_Д120000">#REF!</definedName>
    <definedName name="_Д120200">#REF!</definedName>
    <definedName name="_Д130000">#REF!</definedName>
    <definedName name="_Д130100">#REF!</definedName>
    <definedName name="_Д130200">#REF!</definedName>
    <definedName name="_Д130300">#REF!</definedName>
    <definedName name="_Д130500">#REF!</definedName>
    <definedName name="_Д140000">#REF!</definedName>
    <definedName name="_Д140601">#REF!</definedName>
    <definedName name="_Д140602">#REF!</definedName>
    <definedName name="_Д140603">#REF!</definedName>
    <definedName name="_Д140700">#REF!</definedName>
    <definedName name="_Д160000">#REF!</definedName>
    <definedName name="_Д160100">#REF!</definedName>
    <definedName name="_Д160200">#REF!</definedName>
    <definedName name="_Д160300">#REF!</definedName>
    <definedName name="_Д200000">#REF!</definedName>
    <definedName name="_Д210000">#REF!</definedName>
    <definedName name="_Д210700">#REF!</definedName>
    <definedName name="_Д220000">#REF!</definedName>
    <definedName name="_Д220800">#REF!</definedName>
    <definedName name="_Д220900">#REF!</definedName>
    <definedName name="_Д230000">#REF!</definedName>
    <definedName name="_Д240000">#REF!</definedName>
    <definedName name="_Д240800">#REF!</definedName>
    <definedName name="_Д400000">#REF!</definedName>
    <definedName name="_Д410100">#REF!</definedName>
    <definedName name="_Д410400">#REF!</definedName>
    <definedName name="_Д500000">#REF!</definedName>
    <definedName name="_Д500800">#REF!</definedName>
    <definedName name="_Д500900">#REF!</definedName>
    <definedName name="_Е1000">#REF!</definedName>
    <definedName name="_Е1100">#REF!</definedName>
    <definedName name="_Е1110">#REF!</definedName>
    <definedName name="_Е1120">#REF!</definedName>
    <definedName name="_Е1130">#REF!</definedName>
    <definedName name="_Е1140">#REF!</definedName>
    <definedName name="_Е1150">#REF!</definedName>
    <definedName name="_Е1160">#REF!</definedName>
    <definedName name="_Е1161">#REF!</definedName>
    <definedName name="_Е1162">#REF!</definedName>
    <definedName name="_Е1163">#REF!</definedName>
    <definedName name="_Е1164">#REF!</definedName>
    <definedName name="_Е1170">#REF!</definedName>
    <definedName name="_Е1200">#REF!</definedName>
    <definedName name="_Е1300">#REF!</definedName>
    <definedName name="_Е1340">#REF!</definedName>
    <definedName name="_Е2000">#REF!</definedName>
    <definedName name="_Е2100">#REF!</definedName>
    <definedName name="_Е2110">#REF!</definedName>
    <definedName name="_Е2120">#REF!</definedName>
    <definedName name="_Е2130">#REF!</definedName>
    <definedName name="_Е2200">#REF!</definedName>
    <definedName name="_Е2300">#REF!</definedName>
    <definedName name="_Е3000">#REF!</definedName>
    <definedName name="_Е4000">#REF!</definedName>
    <definedName name="_ІБ900501">#REF!</definedName>
    <definedName name="_ІБ900502">#REF!</definedName>
    <definedName name="_ІВ900201">#REF!</definedName>
    <definedName name="_ІВ900202">#REF!</definedName>
    <definedName name="_ІД900101">#REF!</definedName>
    <definedName name="_ІД900102">#REF!</definedName>
    <definedName name="_ІЕ900203">#REF!</definedName>
    <definedName name="_ІЕ900300">#REF!</definedName>
    <definedName name="_ІФ900400">#REF!</definedName>
    <definedName name="_Ф100000">#REF!</definedName>
    <definedName name="_Ф101000">#REF!</definedName>
    <definedName name="_Ф102000">#REF!</definedName>
    <definedName name="_Ф201000">#REF!</definedName>
    <definedName name="_Ф201010">#REF!</definedName>
    <definedName name="_Ф201011">#REF!</definedName>
    <definedName name="_Ф201012">#REF!</definedName>
    <definedName name="_Ф201020">#REF!</definedName>
    <definedName name="_Ф201021">#REF!</definedName>
    <definedName name="_Ф201022">#REF!</definedName>
    <definedName name="_Ф201030">#REF!</definedName>
    <definedName name="_Ф201031">#REF!</definedName>
    <definedName name="_Ф201032">#REF!</definedName>
    <definedName name="_Ф202000">#REF!</definedName>
    <definedName name="_Ф202010">#REF!</definedName>
    <definedName name="_Ф202011">#REF!</definedName>
    <definedName name="_Ф202012">#REF!</definedName>
    <definedName name="_Ф203000">#REF!</definedName>
    <definedName name="_Ф203010">#REF!</definedName>
    <definedName name="_Ф203011">#REF!</definedName>
    <definedName name="_Ф203012">#REF!</definedName>
    <definedName name="_Ф204000">#REF!</definedName>
    <definedName name="_Ф205000">#REF!</definedName>
    <definedName name="_Ф206000">#REF!</definedName>
    <definedName name="_Ф206001">#REF!</definedName>
    <definedName name="_Ф206002">#REF!</definedName>
    <definedName name="В68">#REF!</definedName>
    <definedName name="вс">#REF!</definedName>
    <definedName name="_xlnm.Print_Titles" localSheetId="1">Видатки!$3:$4</definedName>
    <definedName name="_xlnm.Print_Titles" localSheetId="0">Доходи!$7:$8</definedName>
    <definedName name="_xlnm.Print_Area" localSheetId="1">Видатки!$A$1:$Q$61</definedName>
    <definedName name="_xlnm.Print_Area" localSheetId="0">Доходи!$A$1:$R$64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<sst xmlns="http://schemas.openxmlformats.org/spreadsheetml/2006/main" count="260" uniqueCount="223">
  <si>
    <t>Дані</t>
  </si>
  <si>
    <t xml:space="preserve">про виконання обласного бюджету  </t>
  </si>
  <si>
    <t>Чернівецької області</t>
  </si>
  <si>
    <t>за січень-червень 2026 року</t>
  </si>
  <si>
    <t>(по шифровому звіту)</t>
  </si>
  <si>
    <t xml:space="preserve"> I. Доходи обласного бюджету (загальний та спеціальний фонди)</t>
  </si>
  <si>
    <t>(тис. грн)</t>
  </si>
  <si>
    <t>Код бюджетної класифікації</t>
  </si>
  <si>
    <t>Найменування доходів</t>
  </si>
  <si>
    <t>Загальний фонд</t>
  </si>
  <si>
    <t>Спеціальний фонд</t>
  </si>
  <si>
    <t>РАЗОМ</t>
  </si>
  <si>
    <t xml:space="preserve">Застверджено місцевими радами на 2005 рік </t>
  </si>
  <si>
    <t>Затверджено   на 2026 рік із урахуванням змін</t>
  </si>
  <si>
    <t>План на січень-червень 2026 року</t>
  </si>
  <si>
    <t>Надійшло з початку року</t>
  </si>
  <si>
    <t>Відхилення до плану на січень-червень 2026 року (+/-)</t>
  </si>
  <si>
    <t xml:space="preserve">Процент виконання до плану на січень-червень 2026 року </t>
  </si>
  <si>
    <t>Відхилення (+/-) до плану на рік</t>
  </si>
  <si>
    <t>Процент виконання до плану 2026 року</t>
  </si>
  <si>
    <t>Затверджено   на 2026 рік із урахуванням змін (кошторисні призначення)</t>
  </si>
  <si>
    <t>Відхилення       від кошторисних призначень (+;-)</t>
  </si>
  <si>
    <t>Процент виконання</t>
  </si>
  <si>
    <t>Відхилення (+/-)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</si>
  <si>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</si>
  <si>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</si>
  <si>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</si>
  <si>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</si>
  <si>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</si>
  <si>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</si>
  <si>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</si>
  <si>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</si>
  <si>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</si>
  <si>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</si>
  <si>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</si>
  <si>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</si>
  <si>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</si>
  <si>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</si>
  <si>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</si>
  <si>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</si>
  <si>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</si>
  <si>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</si>
  <si>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прибуток підприємств</t>
  </si>
  <si>
    <t>Податки на власність</t>
  </si>
  <si>
    <t>Податок з власників транспортних засобів та інших самохідних машин і механізмів</t>
  </si>
  <si>
    <t>Збір за першу реєстрацію транспортного засобу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</si>
  <si>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</si>
  <si>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</si>
  <si>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води</t>
  </si>
  <si>
    <t>Рентна плата за користування надрами</t>
  </si>
  <si>
    <t>Інші податки та збори</t>
  </si>
  <si>
    <t>Екологічний податок</t>
  </si>
  <si>
    <t>Збір за забруднення навколишнього природного середовища  </t>
  </si>
  <si>
    <t>Неподаткові надходження</t>
  </si>
  <si>
    <t>Доходи від власності та підприємницької діяльності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</si>
  <si>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</si>
  <si>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</si>
  <si>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</si>
  <si>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Орендна плата за водні об'єкти (їх частини), що надаються в користування на умовах оренди,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</si>
  <si>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</si>
  <si>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Інші надходження</t>
  </si>
  <si>
    <t>Доходи від операцій  з кредитування та надання гарантій</t>
  </si>
  <si>
    <t>24170000</t>
  </si>
  <si>
    <t>Надходження коштів пайової участі у розвитку інфраструктури населеного пункту</t>
  </si>
  <si>
    <t xml:space="preserve">Власні надходження бюджетних установ </t>
  </si>
  <si>
    <t>Доходи від операцій з капіталом</t>
  </si>
  <si>
    <t>42000000</t>
  </si>
  <si>
    <t>Від Європейського Союзу, урядів іноземних держав, міжнародних організацій, донорських установ</t>
  </si>
  <si>
    <t>Цільові фонди</t>
  </si>
  <si>
    <t xml:space="preserve">Збір за забруднення навколишнього природнього середовища </t>
  </si>
  <si>
    <t>Цільові фонди, утоворені органами місцевого самоврядування</t>
  </si>
  <si>
    <t>Усього доходів без урахування міжбюджетних трансфертів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</si>
  <si>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</si>
  <si>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</si>
  <si>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</si>
  <si>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</si>
  <si>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переданих з державного бюджету видатків з утримання закладів освіти та охорони здоров’я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</si>
  <si>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</si>
  <si>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</si>
  <si>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</si>
  <si>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</si>
  <si>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</si>
  <si>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41031900</t>
  </si>
  <si>
    <t>Субвенція з державного бюджету місцевим бюджетам на реалізацію публічного інвестиційного проекту на безперешкодний доступ до якісної освіти - шкільні автобуси</t>
  </si>
  <si>
    <t>41032300</t>
  </si>
  <si>
    <t>Субвенція з державного бюджету місцевим бюджетам на формування фондів житла для тимчасового проживання або підтриманого проживання евакуйованих та внутрішньо переміщених осіб і заходів щодо забезпечення їх житлом у сільській місцевості</t>
  </si>
  <si>
    <t>41033000</t>
  </si>
  <si>
    <t>Субвенція з державного бюджету місцевим бюджетам на здійснення підтримки окремих закладів та заходів у системі охорони здоров'я</t>
  </si>
  <si>
    <t>41033600</t>
  </si>
  <si>
    <t>Субвенція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</si>
  <si>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</si>
  <si>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</si>
  <si>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</si>
  <si>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</si>
  <si>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41035800</t>
  </si>
  <si>
    <t>Субвенція з державного бюджету місцевим бюджетам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</si>
  <si>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</si>
  <si>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</si>
  <si>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41036100</t>
  </si>
  <si>
    <t>Субвенція з державного бюджету місцевим бюджетам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</si>
  <si>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</si>
  <si>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</si>
  <si>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41037500</t>
  </si>
  <si>
    <t>Субвенція з державного бюджету місцевим бюджетам на реалізацію публічних інвестиційних проектів у сфері охорони здоров`я</t>
  </si>
  <si>
    <t>41037800</t>
  </si>
  <si>
    <t>Субвенція з державного бюджету місцевим бюджетам на реалізацію публічного інвестиційного проекту із розвитку ветеранських просторів</t>
  </si>
  <si>
    <t>Усього доходів з урахуванням міжбюджетних трансфертів з державного бюджету</t>
  </si>
  <si>
    <t>Субвенції з місцевих бюджетів іншим місцевим бюджетам</t>
  </si>
  <si>
    <t>41054100</t>
  </si>
  <si>
    <t>Субвенція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</si>
  <si>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 xml:space="preserve">Усього </t>
  </si>
  <si>
    <t>контроль по казнач звіту 90010100 в грн.коп</t>
  </si>
  <si>
    <t>в тис.грн.</t>
  </si>
  <si>
    <t>відхилення</t>
  </si>
  <si>
    <t>контроль по казнач звіту 90010200 в грн.коп</t>
  </si>
  <si>
    <t>II  Видатки  обласного бюджету (загальний та спеціальний фонди)</t>
  </si>
  <si>
    <t xml:space="preserve">  </t>
  </si>
  <si>
    <t>Код типової програмної класифікації видатків та кредитування місцевих бюджетів</t>
  </si>
  <si>
    <t>Найменування видатків</t>
  </si>
  <si>
    <t>Затверджено  на 2026 рік із урахуванням змін</t>
  </si>
  <si>
    <t>Виконано з початку року</t>
  </si>
  <si>
    <t>Затверджено  на 2026 рік із урахуванням змін (кошторисні призначення)</t>
  </si>
  <si>
    <t xml:space="preserve">     Відхилення       (+/-)</t>
  </si>
  <si>
    <t>Затверджено на 2026 рік з урахуванням змін (кошторисні призначення)</t>
  </si>
  <si>
    <t>Відхилення                 (+/-)</t>
  </si>
  <si>
    <t>0100</t>
  </si>
  <si>
    <t>Державне управління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</si>
  <si>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</si>
  <si>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</si>
  <si>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0180</t>
  </si>
  <si>
    <t>Інша діяльність у сфері державного управління</t>
  </si>
  <si>
    <t>1000</t>
  </si>
  <si>
    <t>Освіта</t>
  </si>
  <si>
    <t>2000</t>
  </si>
  <si>
    <t>Охорона здоров'я</t>
  </si>
  <si>
    <t>3000</t>
  </si>
  <si>
    <t>Соціальний захист та соціальне забезпечення</t>
  </si>
  <si>
    <t>3040</t>
  </si>
  <si>
    <t>Надання допомоги сім'ям з дітьми, малозабезпеченим сім’ям, тимчасової допомоги дітям</t>
  </si>
  <si>
    <t>3050</t>
  </si>
  <si>
    <t>Пільгове медичне обслуговування осіб, які постраждали внаслідок Чорнобильської катастрофи</t>
  </si>
  <si>
    <t>3090</t>
  </si>
  <si>
    <t>Видатки на поховання учасників бойових дій та осіб з інвалідністю внаслідок війни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</si>
  <si>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</si>
  <si>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</si>
  <si>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3110</t>
  </si>
  <si>
    <t>Заклади і заходи з питань дітей та їх соціального захисту</t>
  </si>
  <si>
    <t>3120</t>
  </si>
  <si>
    <t>Здійснення соціальної роботи з вразливими категоріями населення</t>
  </si>
  <si>
    <t>3130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</si>
  <si>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</si>
  <si>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</si>
  <si>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</si>
  <si>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3170</t>
  </si>
  <si>
    <t>Забезпечення реалізації окремих програм для осіб з інвалідністю</t>
  </si>
  <si>
    <t>3190</t>
  </si>
  <si>
    <t>Соціальний захист ветеранів війни та праці</t>
  </si>
  <si>
    <t>3200</t>
  </si>
  <si>
    <t>Забезпечення обробки інформації з нарахування та виплати допомог і компенсацій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</si>
  <si>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</si>
  <si>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3240</t>
  </si>
  <si>
    <t>Інші заклади та заходи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</si>
  <si>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</si>
  <si>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3270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</si>
  <si>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</si>
  <si>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</si>
  <si>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</si>
  <si>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</si>
  <si>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</si>
  <si>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</si>
  <si>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</si>
  <si>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</si>
  <si>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</si>
  <si>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</si>
  <si>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</si>
  <si>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</si>
  <si>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</si>
  <si>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</si>
  <si>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</si>
  <si>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</si>
  <si>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</si>
  <si>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</si>
  <si>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</si>
  <si>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</si>
  <si>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</si>
  <si>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</si>
  <si>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</si>
  <si>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</si>
  <si>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</si>
  <si>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</si>
  <si>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</si>
  <si>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</si>
  <si>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</si>
  <si>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8700</t>
  </si>
  <si>
    <t>Резервний фонд</t>
  </si>
  <si>
    <t>900201</t>
  </si>
  <si>
    <t>Разом видатків без урахування міжбюджетних трансфертів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</si>
  <si>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</si>
  <si>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</si>
  <si>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900202</t>
  </si>
  <si>
    <t>Всього видатків з міжбюджетними трансфертами</t>
  </si>
  <si>
    <t>9100</t>
  </si>
  <si>
    <t>Дотації з місцевого бюджету іншим бюджетам</t>
  </si>
  <si>
    <t>9200</t>
  </si>
  <si>
    <t>Субвенції з місцевого бюджету іншим місцевим бюджетам на здійснення програм соціального захисту за рахунок субвенцій з державного бюджету</t>
  </si>
  <si>
    <t>9300</t>
  </si>
  <si>
    <t>Субвенції з місцевого бюджету іншим місцевим бюджетам на здійснення програм у галузі освіти за рахунок субвенцій з державного бюджету</t>
  </si>
  <si>
    <t>9400</t>
  </si>
  <si>
    <t>Субвенції з місцевого бюджету іншим місцевим бюджетам на здійснення програм та заходів у галузі охорони здоров’я за рахунок субвенцій з державного бюджету</t>
  </si>
  <si>
    <t>9500</t>
  </si>
  <si>
    <t>Субвенції з місцевого бюджету іншим місцевим бюджетам на здійснення програм соціально-економічного та культурного розвитку регіонів за рахунок коштів, які надаються з державного бюджету</t>
  </si>
  <si>
    <t>9600</t>
  </si>
  <si>
    <t>Субвенції з місцевого бюджету іншим місцевим бюджетам на здійснення інших програм та заходів за рахунок субвенцій з державного бюджету</t>
  </si>
  <si>
    <t>9700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</si>
  <si>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</si>
  <si>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900203</t>
  </si>
  <si>
    <t>Усього</t>
  </si>
  <si>
    <t>Кредитування</t>
  </si>
  <si>
    <t>Надання внутрішніх кредитів</t>
  </si>
  <si>
    <t>Повернення внутрішніх кредитів</t>
  </si>
  <si>
    <t>Виконання Автономною Республікою Крим чи територіальною громадою міста, об’єднаною територіальною громадою гарантійних зобов'язань за позичальників, що отримали кредити під місцеві гарантії</t>
  </si>
  <si>
    <t>Бюджетні позички  суб'єктам господарювання  та їх повернення</t>
  </si>
  <si>
    <t>Всьго видатків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</si>
</sst>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,##0.00\ _г_р_н_._-;\-* #,##0.00\ _г_р_н_._-;_-* &quot;-&quot;??\ _г_р_н_._-;_-@_-"/>
    <numFmt numFmtId="177" formatCode="_-* #,##0.00\ &quot;грн.&quot;_-;\-* #,##0.00\ &quot;грн.&quot;_-;_-* &quot;-&quot;??\ &quot;грн.&quot;_-;_-@_-"/>
    <numFmt numFmtId="178" formatCode="_-* #,##0\ _г_р_н_._-;\-* #,##0\ _г_р_н_._-;_-* &quot;-&quot;\ _г_р_н_._-;_-@_-"/>
    <numFmt numFmtId="179" formatCode="_-* #,##0\ &quot;грн.&quot;_-;\-* #,##0\ &quot;грн.&quot;_-;_-* &quot;-&quot;\ &quot;грн.&quot;_-;_-@_-"/>
    <numFmt numFmtId="180" formatCode="_-* #,##0_р_._-;\-* #,##0_р_._-;_-* &quot;-&quot;_р_._-;_-@_-"/>
    <numFmt numFmtId="181" formatCode="_-* #,##0.00_р_._-;\-* #,##0.00_р_._-;_-* &quot;-&quot;??_р_._-;_-@_-"/>
    <numFmt numFmtId="182" formatCode="0.0"/>
    <numFmt numFmtId="183" formatCode="#,##0.0"/>
    <numFmt numFmtId="184" formatCode="0.0%"/>
  </numFmts>
  <fonts count="90">
    <font>
      <sz val="10"/>
      <name val="Arial Cyr"/>
      <charset val="204"/>
    </font>
    <font>
      <sz val="12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color indexed="10"/>
      <name val="Times New Roman Cyr"/>
      <family val="1"/>
      <charset val="204"/>
    </font>
    <font>
      <i/>
      <sz val="12"/>
      <color indexed="10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sz val="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name val="Times New Roman Cyr"/>
      <family val="1"/>
      <charset val="204"/>
    </font>
    <font>
      <i/>
      <sz val="14"/>
      <name val="Times New Roman CYR"/>
      <family val="1"/>
      <charset val="204"/>
    </font>
    <font>
      <i/>
      <sz val="10"/>
      <color indexed="1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0"/>
      <name val="Arial Cyr"/>
      <charset val="204"/>
    </font>
    <font>
      <b/>
      <sz val="10"/>
      <color rgb="FF0070C0"/>
      <name val="Times New Roman Cyr"/>
      <charset val="204"/>
    </font>
    <font>
      <b/>
      <sz val="14"/>
      <color rgb="FF0070C0"/>
      <name val="Times New Roman Cyr"/>
      <charset val="204"/>
    </font>
    <font>
      <sz val="10"/>
      <color rgb="FFFF0000"/>
      <name val="Times New Roman"/>
      <family val="1"/>
      <charset val="204"/>
    </font>
    <font>
      <sz val="10"/>
      <color rgb="FF0070C0"/>
      <name val="Arial"/>
      <family val="2"/>
      <charset val="204"/>
    </font>
    <font>
      <sz val="14"/>
      <color indexed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family val="1"/>
      <charset val="204"/>
    </font>
    <font>
      <u/>
      <sz val="7.5"/>
      <color indexed="12"/>
      <name val="Arial Cyr"/>
      <charset val="204"/>
    </font>
    <font>
      <u/>
      <sz val="10"/>
      <color theme="11"/>
      <name val="Arial Cyr"/>
      <charset val="204"/>
    </font>
    <font>
      <sz val="10"/>
      <name val="Arial"/>
      <family val="2"/>
      <charset val="20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indexed="23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charset val="0"/>
      <scheme val="minor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FFFF"/>
      <name val="Calibri"/>
      <charset val="0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rgb="FF3F3F76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indexed="56"/>
      <name val="Cambria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2"/>
      <name val="Times New Roman CYR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28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2" fillId="9" borderId="9" applyNumberFormat="0" applyFont="0" applyAlignment="0" applyProtection="0"/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/>
    <xf numFmtId="0" fontId="56" fillId="0" borderId="10" applyNumberFormat="0" applyFill="0" applyAlignment="0" applyProtection="0"/>
    <xf numFmtId="0" fontId="57" fillId="0" borderId="11" applyNumberFormat="0" applyFill="0" applyAlignment="0" applyProtection="0"/>
    <xf numFmtId="0" fontId="58" fillId="0" borderId="12" applyNumberFormat="0" applyFill="0" applyAlignment="0" applyProtection="0"/>
    <xf numFmtId="0" fontId="58" fillId="0" borderId="0" applyNumberFormat="0" applyFill="0" applyBorder="0" applyAlignment="0" applyProtection="0"/>
    <xf numFmtId="0" fontId="59" fillId="10" borderId="13" applyNumberFormat="0" applyAlignment="0" applyProtection="0">
      <alignment vertical="center"/>
    </xf>
    <xf numFmtId="0" fontId="60" fillId="11" borderId="14" applyNumberFormat="0" applyAlignment="0" applyProtection="0"/>
    <xf numFmtId="0" fontId="61" fillId="11" borderId="15" applyNumberFormat="0" applyAlignment="0" applyProtection="0"/>
    <xf numFmtId="0" fontId="62" fillId="12" borderId="16" applyNumberFormat="0" applyAlignment="0" applyProtection="0">
      <alignment vertical="center"/>
    </xf>
    <xf numFmtId="0" fontId="63" fillId="0" borderId="17" applyNumberFormat="0" applyFill="0" applyAlignment="0" applyProtection="0"/>
    <xf numFmtId="0" fontId="64" fillId="0" borderId="18" applyNumberFormat="0" applyFill="0" applyAlignment="0" applyProtection="0"/>
    <xf numFmtId="0" fontId="65" fillId="13" borderId="0" applyNumberFormat="0" applyBorder="0" applyAlignment="0" applyProtection="0"/>
    <xf numFmtId="0" fontId="66" fillId="14" borderId="0" applyNumberFormat="0" applyBorder="0" applyAlignment="0" applyProtection="0"/>
    <xf numFmtId="0" fontId="67" fillId="15" borderId="0" applyNumberFormat="0" applyBorder="0" applyAlignment="0" applyProtection="0"/>
    <xf numFmtId="0" fontId="68" fillId="16" borderId="0" applyNumberFormat="0" applyBorder="0" applyAlignment="0" applyProtection="0"/>
    <xf numFmtId="0" fontId="69" fillId="17" borderId="0" applyNumberFormat="0" applyBorder="0" applyAlignment="0" applyProtection="0"/>
    <xf numFmtId="0" fontId="69" fillId="18" borderId="0" applyNumberFormat="0" applyBorder="0" applyAlignment="0" applyProtection="0"/>
    <xf numFmtId="0" fontId="70" fillId="19" borderId="0" applyNumberFormat="0" applyBorder="0" applyAlignment="0" applyProtection="0"/>
    <xf numFmtId="0" fontId="68" fillId="20" borderId="0" applyNumberFormat="0" applyBorder="0" applyAlignment="0" applyProtection="0"/>
    <xf numFmtId="0" fontId="69" fillId="14" borderId="0" applyNumberFormat="0" applyBorder="0" applyAlignment="0" applyProtection="0"/>
    <xf numFmtId="0" fontId="69" fillId="21" borderId="0" applyNumberFormat="0" applyBorder="0" applyAlignment="0" applyProtection="0"/>
    <xf numFmtId="0" fontId="70" fillId="21" borderId="0" applyNumberFormat="0" applyBorder="0" applyAlignment="0" applyProtection="0"/>
    <xf numFmtId="0" fontId="68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4" borderId="0" applyNumberFormat="0" applyBorder="0" applyAlignment="0" applyProtection="0"/>
    <xf numFmtId="0" fontId="70" fillId="24" borderId="0" applyNumberFormat="0" applyBorder="0" applyAlignment="0" applyProtection="0"/>
    <xf numFmtId="0" fontId="68" fillId="25" borderId="0" applyNumberFormat="0" applyBorder="0" applyAlignment="0" applyProtection="0"/>
    <xf numFmtId="0" fontId="69" fillId="26" borderId="0" applyNumberFormat="0" applyBorder="0" applyAlignment="0" applyProtection="0"/>
    <xf numFmtId="0" fontId="69" fillId="26" borderId="0" applyNumberFormat="0" applyBorder="0" applyAlignment="0" applyProtection="0"/>
    <xf numFmtId="0" fontId="70" fillId="27" borderId="0" applyNumberFormat="0" applyBorder="0" applyAlignment="0" applyProtection="0"/>
    <xf numFmtId="0" fontId="68" fillId="28" borderId="0" applyNumberFormat="0" applyBorder="0" applyAlignment="0" applyProtection="0"/>
    <xf numFmtId="0" fontId="69" fillId="29" borderId="0" applyNumberFormat="0" applyBorder="0" applyAlignment="0" applyProtection="0"/>
    <xf numFmtId="0" fontId="69" fillId="18" borderId="0" applyNumberFormat="0" applyBorder="0" applyAlignment="0" applyProtection="0"/>
    <xf numFmtId="0" fontId="70" fillId="30" borderId="0" applyNumberFormat="0" applyBorder="0" applyAlignment="0" applyProtection="0"/>
    <xf numFmtId="0" fontId="68" fillId="31" borderId="0" applyNumberFormat="0" applyBorder="0" applyAlignment="0" applyProtection="0"/>
    <xf numFmtId="0" fontId="69" fillId="32" borderId="0" applyNumberFormat="0" applyBorder="0" applyAlignment="0" applyProtection="0"/>
    <xf numFmtId="0" fontId="69" fillId="33" borderId="0" applyNumberFormat="0" applyBorder="0" applyAlignment="0" applyProtection="0"/>
    <xf numFmtId="0" fontId="70" fillId="34" borderId="0" applyNumberFormat="0" applyBorder="0" applyAlignment="0" applyProtection="0"/>
    <xf numFmtId="0" fontId="69" fillId="17" borderId="0" applyNumberFormat="0" applyBorder="0" applyAlignment="0" applyProtection="0"/>
    <xf numFmtId="0" fontId="69" fillId="14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9" borderId="0" applyNumberFormat="0" applyBorder="0" applyAlignment="0" applyProtection="0"/>
    <xf numFmtId="0" fontId="69" fillId="32" borderId="0" applyNumberFormat="0" applyBorder="0" applyAlignment="0" applyProtection="0"/>
    <xf numFmtId="0" fontId="69" fillId="17" borderId="0" applyNumberFormat="0" applyBorder="0" applyAlignment="0" applyProtection="0"/>
    <xf numFmtId="0" fontId="69" fillId="14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9" borderId="0" applyNumberFormat="0" applyBorder="0" applyAlignment="0" applyProtection="0"/>
    <xf numFmtId="0" fontId="69" fillId="32" borderId="0" applyNumberFormat="0" applyBorder="0" applyAlignment="0" applyProtection="0"/>
    <xf numFmtId="0" fontId="69" fillId="18" borderId="0" applyNumberFormat="0" applyBorder="0" applyAlignment="0" applyProtection="0"/>
    <xf numFmtId="0" fontId="69" fillId="21" borderId="0" applyNumberFormat="0" applyBorder="0" applyAlignment="0" applyProtection="0"/>
    <xf numFmtId="0" fontId="69" fillId="24" borderId="0" applyNumberFormat="0" applyBorder="0" applyAlignment="0" applyProtection="0"/>
    <xf numFmtId="0" fontId="69" fillId="26" borderId="0" applyNumberFormat="0" applyBorder="0" applyAlignment="0" applyProtection="0"/>
    <xf numFmtId="0" fontId="69" fillId="18" borderId="0" applyNumberFormat="0" applyBorder="0" applyAlignment="0" applyProtection="0"/>
    <xf numFmtId="0" fontId="69" fillId="33" borderId="0" applyNumberFormat="0" applyBorder="0" applyAlignment="0" applyProtection="0"/>
    <xf numFmtId="0" fontId="69" fillId="18" borderId="0" applyNumberFormat="0" applyBorder="0" applyAlignment="0" applyProtection="0"/>
    <xf numFmtId="0" fontId="69" fillId="21" borderId="0" applyNumberFormat="0" applyBorder="0" applyAlignment="0" applyProtection="0"/>
    <xf numFmtId="0" fontId="69" fillId="24" borderId="0" applyNumberFormat="0" applyBorder="0" applyAlignment="0" applyProtection="0"/>
    <xf numFmtId="0" fontId="69" fillId="26" borderId="0" applyNumberFormat="0" applyBorder="0" applyAlignment="0" applyProtection="0"/>
    <xf numFmtId="0" fontId="69" fillId="18" borderId="0" applyNumberFormat="0" applyBorder="0" applyAlignment="0" applyProtection="0"/>
    <xf numFmtId="0" fontId="69" fillId="33" borderId="0" applyNumberFormat="0" applyBorder="0" applyAlignment="0" applyProtection="0"/>
    <xf numFmtId="0" fontId="70" fillId="19" borderId="0" applyNumberFormat="0" applyBorder="0" applyAlignment="0" applyProtection="0"/>
    <xf numFmtId="0" fontId="70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70" fillId="19" borderId="0" applyNumberFormat="0" applyBorder="0" applyAlignment="0" applyProtection="0"/>
    <xf numFmtId="0" fontId="70" fillId="21" borderId="0" applyNumberFormat="0" applyBorder="0" applyAlignment="0" applyProtection="0"/>
    <xf numFmtId="0" fontId="70" fillId="24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4" borderId="0" applyNumberFormat="0" applyBorder="0" applyAlignment="0" applyProtection="0"/>
    <xf numFmtId="0" fontId="52" fillId="0" borderId="0"/>
    <xf numFmtId="0" fontId="70" fillId="35" borderId="0" applyNumberFormat="0" applyBorder="0" applyAlignment="0" applyProtection="0"/>
    <xf numFmtId="0" fontId="70" fillId="36" borderId="0" applyNumberFormat="0" applyBorder="0" applyAlignment="0" applyProtection="0"/>
    <xf numFmtId="0" fontId="70" fillId="37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8" borderId="0" applyNumberFormat="0" applyBorder="0" applyAlignment="0" applyProtection="0"/>
    <xf numFmtId="0" fontId="71" fillId="32" borderId="15" applyNumberFormat="0" applyAlignment="0" applyProtection="0"/>
    <xf numFmtId="0" fontId="71" fillId="32" borderId="15" applyNumberFormat="0" applyAlignment="0" applyProtection="0"/>
    <xf numFmtId="0" fontId="72" fillId="10" borderId="13" applyNumberFormat="0" applyAlignment="0" applyProtection="0"/>
    <xf numFmtId="9" fontId="0" fillId="0" borderId="0" applyFont="0" applyFill="0" applyBorder="0" applyAlignment="0" applyProtection="0"/>
    <xf numFmtId="0" fontId="73" fillId="23" borderId="0" applyNumberFormat="0" applyBorder="0" applyAlignment="0" applyProtection="0"/>
    <xf numFmtId="0" fontId="74" fillId="0" borderId="19" applyNumberFormat="0" applyFill="0" applyAlignment="0" applyProtection="0"/>
    <xf numFmtId="0" fontId="75" fillId="0" borderId="20" applyNumberFormat="0" applyFill="0" applyAlignment="0" applyProtection="0"/>
    <xf numFmtId="0" fontId="76" fillId="0" borderId="21" applyNumberFormat="0" applyFill="0" applyAlignment="0" applyProtection="0"/>
    <xf numFmtId="0" fontId="76" fillId="0" borderId="0" applyNumberFormat="0" applyFill="0" applyBorder="0" applyAlignment="0" applyProtection="0"/>
    <xf numFmtId="0" fontId="52" fillId="0" borderId="0"/>
    <xf numFmtId="0" fontId="0" fillId="0" borderId="0"/>
    <xf numFmtId="0" fontId="77" fillId="0" borderId="0"/>
    <xf numFmtId="0" fontId="0" fillId="0" borderId="0"/>
    <xf numFmtId="0" fontId="78" fillId="0" borderId="22" applyNumberFormat="0" applyFill="0" applyAlignment="0" applyProtection="0"/>
    <xf numFmtId="0" fontId="78" fillId="0" borderId="22" applyNumberFormat="0" applyFill="0" applyAlignment="0" applyProtection="0"/>
    <xf numFmtId="0" fontId="79" fillId="39" borderId="23" applyNumberFormat="0" applyAlignment="0" applyProtection="0"/>
    <xf numFmtId="0" fontId="79" fillId="39" borderId="23" applyNumberFormat="0" applyAlignment="0" applyProtection="0"/>
    <xf numFmtId="0" fontId="80" fillId="12" borderId="16" applyNumberFormat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/>
    <xf numFmtId="0" fontId="52" fillId="0" borderId="0"/>
    <xf numFmtId="0" fontId="77" fillId="0" borderId="0"/>
    <xf numFmtId="0" fontId="84" fillId="0" borderId="0"/>
    <xf numFmtId="0" fontId="5" fillId="0" borderId="0"/>
    <xf numFmtId="0" fontId="85" fillId="0" borderId="0"/>
    <xf numFmtId="0" fontId="85" fillId="0" borderId="0"/>
    <xf numFmtId="0" fontId="69" fillId="9" borderId="9" applyNumberFormat="0" applyFont="0" applyAlignment="0" applyProtection="0"/>
    <xf numFmtId="0" fontId="86" fillId="40" borderId="0" applyNumberFormat="0" applyBorder="0" applyAlignment="0" applyProtection="0"/>
    <xf numFmtId="0" fontId="87" fillId="0" borderId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80" fontId="0" fillId="0" borderId="0" applyFont="0" applyFill="0" applyBorder="0" applyAlignment="0" applyProtection="0"/>
    <xf numFmtId="181" fontId="0" fillId="0" borderId="0" applyFont="0" applyFill="0" applyBorder="0" applyAlignment="0" applyProtection="0"/>
  </cellStyleXfs>
  <cellXfs count="246">
    <xf numFmtId="0" fontId="0" fillId="0" borderId="0" xfId="0"/>
    <xf numFmtId="0" fontId="1" fillId="0" borderId="0" xfId="117" applyFont="1" applyFill="1" applyProtection="1"/>
    <xf numFmtId="0" fontId="2" fillId="0" borderId="0" xfId="0" applyFont="1" applyFill="1" applyProtection="1"/>
    <xf numFmtId="0" fontId="3" fillId="0" borderId="0" xfId="117" applyFont="1" applyFill="1" applyProtection="1"/>
    <xf numFmtId="0" fontId="4" fillId="0" borderId="0" xfId="117" applyFont="1" applyFill="1" applyProtection="1"/>
    <xf numFmtId="0" fontId="5" fillId="0" borderId="0" xfId="117" applyFont="1" applyFill="1" applyProtection="1"/>
    <xf numFmtId="0" fontId="5" fillId="2" borderId="0" xfId="117" applyFont="1" applyFill="1" applyProtection="1"/>
    <xf numFmtId="0" fontId="4" fillId="2" borderId="0" xfId="117" applyFont="1" applyFill="1" applyProtection="1"/>
    <xf numFmtId="0" fontId="6" fillId="2" borderId="0" xfId="117" applyFont="1" applyFill="1" applyProtection="1"/>
    <xf numFmtId="0" fontId="7" fillId="0" borderId="0" xfId="117" applyFont="1" applyFill="1" applyProtection="1"/>
    <xf numFmtId="0" fontId="8" fillId="0" borderId="0" xfId="117" applyFont="1" applyFill="1" applyProtection="1"/>
    <xf numFmtId="0" fontId="9" fillId="2" borderId="0" xfId="117" applyFont="1" applyFill="1" applyProtection="1"/>
    <xf numFmtId="0" fontId="9" fillId="0" borderId="0" xfId="117" applyFont="1" applyFill="1" applyAlignment="1" applyProtection="1">
      <alignment wrapText="1"/>
    </xf>
    <xf numFmtId="0" fontId="9" fillId="0" borderId="0" xfId="117" applyFont="1" applyFill="1" applyAlignment="1" applyProtection="1">
      <alignment horizontal="center"/>
    </xf>
    <xf numFmtId="0" fontId="10" fillId="3" borderId="0" xfId="117" applyFont="1" applyFill="1" applyAlignment="1" applyProtection="1">
      <alignment horizontal="center"/>
    </xf>
    <xf numFmtId="0" fontId="10" fillId="4" borderId="0" xfId="117" applyFont="1" applyFill="1" applyProtection="1"/>
    <xf numFmtId="0" fontId="10" fillId="3" borderId="0" xfId="117" applyFont="1" applyFill="1" applyProtection="1"/>
    <xf numFmtId="0" fontId="9" fillId="0" borderId="0" xfId="117" applyFont="1" applyFill="1" applyProtection="1"/>
    <xf numFmtId="0" fontId="11" fillId="3" borderId="0" xfId="117" applyFont="1" applyFill="1" applyProtection="1"/>
    <xf numFmtId="0" fontId="12" fillId="0" borderId="0" xfId="117" applyFont="1" applyFill="1" applyAlignment="1" applyProtection="1">
      <alignment horizontal="center" wrapText="1"/>
    </xf>
    <xf numFmtId="0" fontId="13" fillId="5" borderId="0" xfId="117" applyFont="1" applyFill="1" applyAlignment="1" applyProtection="1">
      <alignment horizontal="center" wrapText="1"/>
    </xf>
    <xf numFmtId="0" fontId="14" fillId="0" borderId="0" xfId="117" applyFont="1" applyFill="1" applyAlignment="1" applyProtection="1">
      <alignment horizontal="center" wrapText="1"/>
    </xf>
    <xf numFmtId="182" fontId="9" fillId="0" borderId="0" xfId="117" applyNumberFormat="1" applyFont="1" applyFill="1" applyProtection="1"/>
    <xf numFmtId="0" fontId="11" fillId="5" borderId="0" xfId="117" applyFont="1" applyFill="1" applyProtection="1"/>
    <xf numFmtId="0" fontId="9" fillId="5" borderId="0" xfId="117" applyFont="1" applyFill="1" applyProtection="1"/>
    <xf numFmtId="0" fontId="14" fillId="0" borderId="1" xfId="117" applyFont="1" applyFill="1" applyBorder="1" applyAlignment="1" applyProtection="1">
      <alignment horizontal="center" wrapText="1"/>
    </xf>
    <xf numFmtId="183" fontId="13" fillId="5" borderId="0" xfId="117" applyNumberFormat="1" applyFont="1" applyFill="1" applyBorder="1" applyAlignment="1" applyProtection="1">
      <alignment horizontal="center" wrapText="1"/>
    </xf>
    <xf numFmtId="183" fontId="10" fillId="5" borderId="0" xfId="117" applyNumberFormat="1" applyFont="1" applyFill="1" applyProtection="1"/>
    <xf numFmtId="2" fontId="10" fillId="5" borderId="0" xfId="117" applyNumberFormat="1" applyFont="1" applyFill="1" applyProtection="1"/>
    <xf numFmtId="183" fontId="9" fillId="0" borderId="0" xfId="117" applyNumberFormat="1" applyFont="1" applyFill="1" applyProtection="1"/>
    <xf numFmtId="2" fontId="9" fillId="0" borderId="0" xfId="117" applyNumberFormat="1" applyFont="1" applyFill="1" applyProtection="1"/>
    <xf numFmtId="183" fontId="14" fillId="0" borderId="0" xfId="119" applyNumberFormat="1" applyFont="1" applyFill="1" applyAlignment="1" applyProtection="1">
      <alignment horizontal="center"/>
    </xf>
    <xf numFmtId="0" fontId="15" fillId="5" borderId="0" xfId="0" applyFont="1" applyFill="1" applyAlignment="1">
      <alignment horizontal="right" vertical="center" wrapText="1"/>
    </xf>
    <xf numFmtId="183" fontId="16" fillId="5" borderId="0" xfId="0" applyNumberFormat="1" applyFont="1" applyFill="1" applyAlignment="1">
      <alignment horizontal="right" vertical="center" wrapText="1"/>
    </xf>
    <xf numFmtId="183" fontId="14" fillId="5" borderId="0" xfId="119" applyNumberFormat="1" applyFont="1" applyFill="1" applyAlignment="1" applyProtection="1">
      <alignment horizontal="center"/>
    </xf>
    <xf numFmtId="0" fontId="17" fillId="0" borderId="1" xfId="117" applyFont="1" applyFill="1" applyBorder="1" applyAlignment="1" applyProtection="1">
      <alignment horizontal="center"/>
    </xf>
    <xf numFmtId="0" fontId="18" fillId="0" borderId="2" xfId="117" applyFont="1" applyFill="1" applyBorder="1" applyAlignment="1" applyProtection="1">
      <alignment horizontal="center" vertical="center" wrapText="1"/>
    </xf>
    <xf numFmtId="0" fontId="19" fillId="0" borderId="2" xfId="117" applyFont="1" applyFill="1" applyBorder="1" applyAlignment="1" applyProtection="1">
      <alignment horizontal="center" vertical="center" wrapText="1"/>
    </xf>
    <xf numFmtId="0" fontId="12" fillId="0" borderId="2" xfId="117" applyFont="1" applyFill="1" applyBorder="1" applyAlignment="1" applyProtection="1">
      <alignment horizontal="center" vertical="center"/>
    </xf>
    <xf numFmtId="0" fontId="12" fillId="5" borderId="2" xfId="117" applyFont="1" applyFill="1" applyBorder="1" applyAlignment="1" applyProtection="1">
      <alignment horizontal="center" vertical="center"/>
    </xf>
    <xf numFmtId="0" fontId="2" fillId="5" borderId="2" xfId="117" applyFont="1" applyFill="1" applyBorder="1" applyAlignment="1" applyProtection="1">
      <alignment horizontal="center" vertical="center" wrapText="1"/>
    </xf>
    <xf numFmtId="0" fontId="2" fillId="5" borderId="3" xfId="117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Continuous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117" applyFont="1" applyFill="1" applyBorder="1" applyAlignment="1" applyProtection="1">
      <alignment horizontal="center" vertical="center" wrapText="1"/>
    </xf>
    <xf numFmtId="0" fontId="2" fillId="0" borderId="2" xfId="117" applyFont="1" applyFill="1" applyBorder="1" applyAlignment="1" applyProtection="1">
      <alignment horizontal="center" vertical="center" wrapText="1"/>
    </xf>
    <xf numFmtId="183" fontId="2" fillId="5" borderId="2" xfId="117" applyNumberFormat="1" applyFont="1" applyFill="1" applyBorder="1" applyAlignment="1" applyProtection="1">
      <alignment horizontal="center" vertical="center" wrapText="1"/>
    </xf>
    <xf numFmtId="183" fontId="2" fillId="5" borderId="2" xfId="0" applyNumberFormat="1" applyFont="1" applyFill="1" applyBorder="1" applyAlignment="1" applyProtection="1">
      <alignment horizontal="centerContinuous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0" borderId="2" xfId="117" applyFont="1" applyFill="1" applyBorder="1" applyAlignment="1" applyProtection="1">
      <alignment horizontal="centerContinuous" vertical="center" wrapText="1"/>
    </xf>
    <xf numFmtId="0" fontId="2" fillId="0" borderId="2" xfId="0" applyFont="1" applyFill="1" applyBorder="1" applyAlignment="1" applyProtection="1">
      <alignment horizontal="centerContinuous" vertical="center" wrapText="1"/>
    </xf>
    <xf numFmtId="0" fontId="2" fillId="0" borderId="2" xfId="117" applyFont="1" applyFill="1" applyBorder="1" applyAlignment="1" applyProtection="1">
      <alignment horizontal="center" vertical="top" wrapText="1"/>
    </xf>
    <xf numFmtId="49" fontId="2" fillId="5" borderId="2" xfId="117" applyNumberFormat="1" applyFont="1" applyFill="1" applyBorder="1" applyAlignment="1" applyProtection="1">
      <alignment horizontal="center" vertical="top" wrapText="1"/>
    </xf>
    <xf numFmtId="49" fontId="2" fillId="0" borderId="2" xfId="117" applyNumberFormat="1" applyFont="1" applyFill="1" applyBorder="1" applyAlignment="1" applyProtection="1">
      <alignment horizontal="center" vertical="top" wrapText="1"/>
    </xf>
    <xf numFmtId="183" fontId="2" fillId="5" borderId="2" xfId="117" applyNumberFormat="1" applyFont="1" applyFill="1" applyBorder="1" applyAlignment="1" applyProtection="1">
      <alignment horizontal="center" vertical="top" wrapText="1"/>
    </xf>
    <xf numFmtId="0" fontId="20" fillId="0" borderId="0" xfId="0" applyFont="1" applyFill="1" applyProtection="1"/>
    <xf numFmtId="49" fontId="19" fillId="0" borderId="2" xfId="117" applyNumberFormat="1" applyFont="1" applyFill="1" applyBorder="1" applyAlignment="1" applyProtection="1">
      <alignment horizontal="center"/>
    </xf>
    <xf numFmtId="0" fontId="19" fillId="0" borderId="2" xfId="117" applyFont="1" applyFill="1" applyBorder="1" applyAlignment="1" applyProtection="1">
      <alignment horizontal="center" wrapText="1"/>
    </xf>
    <xf numFmtId="183" fontId="19" fillId="0" borderId="2" xfId="117" applyNumberFormat="1" applyFont="1" applyFill="1" applyBorder="1" applyAlignment="1" applyProtection="1">
      <alignment horizontal="center"/>
    </xf>
    <xf numFmtId="184" fontId="19" fillId="0" borderId="2" xfId="3" applyNumberFormat="1" applyFont="1" applyFill="1" applyBorder="1" applyAlignment="1" applyProtection="1">
      <alignment horizontal="center"/>
    </xf>
    <xf numFmtId="183" fontId="19" fillId="5" borderId="2" xfId="117" applyNumberFormat="1" applyFont="1" applyFill="1" applyBorder="1" applyAlignment="1" applyProtection="1">
      <alignment horizontal="center"/>
    </xf>
    <xf numFmtId="184" fontId="19" fillId="5" borderId="2" xfId="3" applyNumberFormat="1" applyFont="1" applyFill="1" applyBorder="1" applyAlignment="1" applyProtection="1">
      <alignment horizontal="center"/>
    </xf>
    <xf numFmtId="49" fontId="21" fillId="0" borderId="2" xfId="0" applyNumberFormat="1" applyFont="1" applyFill="1" applyBorder="1" applyAlignment="1">
      <alignment horizontal="center" vertical="center"/>
    </xf>
    <xf numFmtId="0" fontId="4" fillId="0" borderId="2" xfId="117" applyFont="1" applyFill="1" applyBorder="1" applyAlignment="1" applyProtection="1">
      <alignment vertical="center" wrapText="1"/>
    </xf>
    <xf numFmtId="183" fontId="21" fillId="0" borderId="2" xfId="117" applyNumberFormat="1" applyFont="1" applyFill="1" applyBorder="1" applyAlignment="1" applyProtection="1">
      <alignment horizontal="center"/>
    </xf>
    <xf numFmtId="184" fontId="21" fillId="0" borderId="2" xfId="3" applyNumberFormat="1" applyFont="1" applyFill="1" applyBorder="1" applyAlignment="1" applyProtection="1">
      <alignment horizontal="center"/>
    </xf>
    <xf numFmtId="183" fontId="21" fillId="5" borderId="2" xfId="117" applyNumberFormat="1" applyFont="1" applyFill="1" applyBorder="1" applyAlignment="1" applyProtection="1">
      <alignment horizontal="center"/>
    </xf>
    <xf numFmtId="184" fontId="21" fillId="5" borderId="2" xfId="3" applyNumberFormat="1" applyFont="1" applyFill="1" applyBorder="1" applyAlignment="1" applyProtection="1">
      <alignment horizontal="center"/>
    </xf>
    <xf numFmtId="0" fontId="19" fillId="0" borderId="2" xfId="117" applyFont="1" applyFill="1" applyBorder="1" applyAlignment="1" applyProtection="1">
      <alignment horizontal="center"/>
    </xf>
    <xf numFmtId="0" fontId="17" fillId="0" borderId="2" xfId="0" applyNumberFormat="1" applyFont="1" applyFill="1" applyBorder="1" applyAlignment="1" applyProtection="1">
      <alignment horizontal="center" vertical="center"/>
      <protection hidden="1"/>
    </xf>
    <xf numFmtId="0" fontId="9" fillId="0" borderId="2" xfId="117" applyFont="1" applyFill="1" applyBorder="1" applyAlignment="1" applyProtection="1">
      <alignment vertical="center" wrapText="1"/>
    </xf>
    <xf numFmtId="183" fontId="17" fillId="0" borderId="2" xfId="117" applyNumberFormat="1" applyFont="1" applyFill="1" applyBorder="1" applyAlignment="1" applyProtection="1">
      <alignment horizontal="center"/>
    </xf>
    <xf numFmtId="184" fontId="17" fillId="0" borderId="2" xfId="3" applyNumberFormat="1" applyFont="1" applyFill="1" applyBorder="1" applyAlignment="1" applyProtection="1">
      <alignment horizontal="center"/>
    </xf>
    <xf numFmtId="183" fontId="17" fillId="5" borderId="2" xfId="117" applyNumberFormat="1" applyFont="1" applyFill="1" applyBorder="1" applyAlignment="1" applyProtection="1">
      <alignment horizontal="center"/>
    </xf>
    <xf numFmtId="184" fontId="17" fillId="5" borderId="2" xfId="3" applyNumberFormat="1" applyFont="1" applyFill="1" applyBorder="1" applyAlignment="1" applyProtection="1">
      <alignment horizontal="center"/>
    </xf>
    <xf numFmtId="0" fontId="21" fillId="0" borderId="2" xfId="0" applyNumberFormat="1" applyFont="1" applyFill="1" applyBorder="1" applyAlignment="1" applyProtection="1">
      <alignment horizontal="center" vertical="center"/>
      <protection hidden="1"/>
    </xf>
    <xf numFmtId="0" fontId="3" fillId="0" borderId="2" xfId="117" applyFont="1" applyFill="1" applyBorder="1" applyAlignment="1" applyProtection="1">
      <alignment vertical="center" wrapText="1"/>
    </xf>
    <xf numFmtId="49" fontId="22" fillId="0" borderId="2" xfId="117" applyNumberFormat="1" applyFont="1" applyFill="1" applyBorder="1" applyAlignment="1" applyProtection="1">
      <alignment horizontal="center"/>
    </xf>
    <xf numFmtId="0" fontId="22" fillId="0" borderId="2" xfId="117" applyFont="1" applyFill="1" applyBorder="1" applyAlignment="1" applyProtection="1">
      <alignment horizontal="center" vertical="center" wrapText="1"/>
    </xf>
    <xf numFmtId="0" fontId="6" fillId="0" borderId="0" xfId="117" applyFont="1" applyFill="1" applyProtection="1"/>
    <xf numFmtId="49" fontId="22" fillId="0" borderId="2" xfId="117" applyNumberFormat="1" applyFont="1" applyFill="1" applyBorder="1" applyAlignment="1" applyProtection="1">
      <alignment horizontal="center" vertical="center" wrapText="1"/>
    </xf>
    <xf numFmtId="49" fontId="23" fillId="0" borderId="2" xfId="117" applyNumberFormat="1" applyFont="1" applyFill="1" applyBorder="1" applyAlignment="1" applyProtection="1">
      <alignment horizontal="center" vertical="center" wrapText="1"/>
    </xf>
    <xf numFmtId="0" fontId="23" fillId="0" borderId="2" xfId="117" applyFont="1" applyFill="1" applyBorder="1" applyAlignment="1" applyProtection="1">
      <alignment horizontal="center" vertical="center" wrapText="1"/>
    </xf>
    <xf numFmtId="0" fontId="24" fillId="0" borderId="0" xfId="117" applyFont="1" applyFill="1" applyProtection="1"/>
    <xf numFmtId="0" fontId="19" fillId="6" borderId="2" xfId="117" applyFont="1" applyFill="1" applyBorder="1" applyAlignment="1" applyProtection="1">
      <alignment horizontal="center" vertical="center"/>
    </xf>
    <xf numFmtId="0" fontId="19" fillId="6" borderId="2" xfId="117" applyFont="1" applyFill="1" applyBorder="1" applyAlignment="1" applyProtection="1">
      <alignment horizontal="center" vertical="center" wrapText="1"/>
    </xf>
    <xf numFmtId="183" fontId="19" fillId="6" borderId="2" xfId="117" applyNumberFormat="1" applyFont="1" applyFill="1" applyBorder="1" applyAlignment="1" applyProtection="1">
      <alignment horizontal="center"/>
    </xf>
    <xf numFmtId="184" fontId="19" fillId="6" borderId="2" xfId="3" applyNumberFormat="1" applyFont="1" applyFill="1" applyBorder="1" applyAlignment="1" applyProtection="1">
      <alignment horizontal="center"/>
    </xf>
    <xf numFmtId="183" fontId="6" fillId="2" borderId="0" xfId="117" applyNumberFormat="1" applyFont="1" applyFill="1" applyProtection="1"/>
    <xf numFmtId="0" fontId="3" fillId="0" borderId="2" xfId="0" applyNumberFormat="1" applyFont="1" applyFill="1" applyBorder="1" applyAlignment="1">
      <alignment horizontal="left" vertical="center" wrapText="1"/>
    </xf>
    <xf numFmtId="0" fontId="7" fillId="2" borderId="0" xfId="117" applyFont="1" applyFill="1" applyProtection="1"/>
    <xf numFmtId="183" fontId="7" fillId="2" borderId="0" xfId="117" applyNumberFormat="1" applyFont="1" applyFill="1" applyProtection="1"/>
    <xf numFmtId="0" fontId="1" fillId="2" borderId="0" xfId="117" applyFont="1" applyFill="1" applyProtection="1"/>
    <xf numFmtId="49" fontId="25" fillId="0" borderId="2" xfId="117" applyNumberFormat="1" applyFont="1" applyFill="1" applyBorder="1" applyAlignment="1" applyProtection="1">
      <alignment horizontal="center"/>
    </xf>
    <xf numFmtId="0" fontId="14" fillId="0" borderId="2" xfId="0" applyFont="1" applyFill="1" applyBorder="1" applyAlignment="1" applyProtection="1"/>
    <xf numFmtId="183" fontId="19" fillId="5" borderId="2" xfId="0" applyNumberFormat="1" applyFont="1" applyFill="1" applyBorder="1" applyAlignment="1" applyProtection="1">
      <alignment horizontal="center"/>
    </xf>
    <xf numFmtId="183" fontId="19" fillId="0" borderId="2" xfId="0" applyNumberFormat="1" applyFont="1" applyFill="1" applyBorder="1" applyAlignment="1" applyProtection="1">
      <alignment horizontal="center"/>
    </xf>
    <xf numFmtId="0" fontId="21" fillId="0" borderId="2" xfId="117" applyFont="1" applyFill="1" applyBorder="1" applyAlignment="1" applyProtection="1">
      <alignment horizontal="center"/>
      <protection locked="0"/>
    </xf>
    <xf numFmtId="183" fontId="25" fillId="5" borderId="2" xfId="0" applyNumberFormat="1" applyFont="1" applyFill="1" applyBorder="1" applyAlignment="1">
      <alignment horizontal="center"/>
    </xf>
    <xf numFmtId="183" fontId="25" fillId="0" borderId="2" xfId="0" applyNumberFormat="1" applyFont="1" applyFill="1" applyBorder="1" applyAlignment="1">
      <alignment horizontal="center"/>
    </xf>
    <xf numFmtId="183" fontId="17" fillId="0" borderId="2" xfId="0" applyNumberFormat="1" applyFont="1" applyFill="1" applyBorder="1" applyAlignment="1" applyProtection="1">
      <alignment horizontal="center"/>
    </xf>
    <xf numFmtId="0" fontId="17" fillId="0" borderId="2" xfId="117" applyFont="1" applyFill="1" applyBorder="1" applyProtection="1">
      <protection locked="0"/>
    </xf>
    <xf numFmtId="0" fontId="9" fillId="0" borderId="2" xfId="0" applyNumberFormat="1" applyFont="1" applyFill="1" applyBorder="1" applyAlignment="1">
      <alignment horizontal="left" vertical="center" wrapText="1"/>
    </xf>
    <xf numFmtId="182" fontId="14" fillId="0" borderId="0" xfId="117" applyNumberFormat="1" applyFont="1" applyFill="1" applyBorder="1" applyAlignment="1" applyProtection="1">
      <alignment horizontal="center" vertical="center" wrapText="1"/>
    </xf>
    <xf numFmtId="182" fontId="26" fillId="0" borderId="0" xfId="0" applyNumberFormat="1" applyFont="1" applyFill="1" applyBorder="1" applyAlignment="1">
      <alignment horizontal="center" vertical="center"/>
    </xf>
    <xf numFmtId="182" fontId="13" fillId="5" borderId="0" xfId="117" applyNumberFormat="1" applyFont="1" applyFill="1" applyBorder="1" applyAlignment="1" applyProtection="1">
      <alignment horizontal="centerContinuous" vertical="center"/>
    </xf>
    <xf numFmtId="182" fontId="14" fillId="0" borderId="0" xfId="117" applyNumberFormat="1" applyFont="1" applyFill="1" applyBorder="1" applyAlignment="1" applyProtection="1">
      <alignment horizontal="centerContinuous" vertical="center"/>
    </xf>
    <xf numFmtId="182" fontId="9" fillId="0" borderId="0" xfId="117" applyNumberFormat="1" applyFont="1" applyFill="1" applyBorder="1" applyAlignment="1" applyProtection="1">
      <alignment horizontal="centerContinuous" vertical="center"/>
    </xf>
    <xf numFmtId="0" fontId="9" fillId="0" borderId="0" xfId="117" applyFont="1" applyFill="1" applyBorder="1" applyAlignment="1" applyProtection="1">
      <alignment horizontal="centerContinuous" vertical="center"/>
    </xf>
    <xf numFmtId="183" fontId="11" fillId="5" borderId="0" xfId="117" applyNumberFormat="1" applyFont="1" applyFill="1" applyBorder="1" applyAlignment="1" applyProtection="1">
      <alignment horizontal="centerContinuous" vertical="center"/>
    </xf>
    <xf numFmtId="0" fontId="11" fillId="5" borderId="0" xfId="117" applyFont="1" applyFill="1" applyBorder="1" applyAlignment="1" applyProtection="1">
      <alignment horizontal="centerContinuous" vertical="center"/>
    </xf>
    <xf numFmtId="182" fontId="9" fillId="0" borderId="0" xfId="117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vertical="center"/>
    </xf>
    <xf numFmtId="182" fontId="10" fillId="5" borderId="0" xfId="117" applyNumberFormat="1" applyFont="1" applyFill="1" applyBorder="1" applyAlignment="1" applyProtection="1">
      <alignment horizontal="centerContinuous" vertical="center"/>
    </xf>
    <xf numFmtId="182" fontId="9" fillId="0" borderId="0" xfId="117" applyNumberFormat="1" applyFont="1" applyFill="1" applyBorder="1" applyAlignment="1" applyProtection="1">
      <alignment wrapText="1"/>
    </xf>
    <xf numFmtId="182" fontId="9" fillId="0" borderId="0" xfId="117" applyNumberFormat="1" applyFont="1" applyFill="1" applyBorder="1" applyAlignment="1" applyProtection="1">
      <alignment horizontal="center"/>
    </xf>
    <xf numFmtId="182" fontId="10" fillId="5" borderId="0" xfId="117" applyNumberFormat="1" applyFont="1" applyFill="1" applyBorder="1" applyAlignment="1" applyProtection="1">
      <alignment horizontal="center" vertical="center" wrapText="1"/>
    </xf>
    <xf numFmtId="182" fontId="9" fillId="0" borderId="0" xfId="117" applyNumberFormat="1" applyFont="1" applyFill="1" applyBorder="1" applyProtection="1"/>
    <xf numFmtId="0" fontId="9" fillId="0" borderId="0" xfId="117" applyFont="1" applyFill="1" applyBorder="1" applyProtection="1"/>
    <xf numFmtId="4" fontId="11" fillId="5" borderId="0" xfId="117" applyNumberFormat="1" applyFont="1" applyFill="1" applyBorder="1" applyProtection="1"/>
    <xf numFmtId="0" fontId="11" fillId="5" borderId="0" xfId="117" applyFont="1" applyFill="1" applyBorder="1" applyProtection="1"/>
    <xf numFmtId="182" fontId="10" fillId="3" borderId="0" xfId="117" applyNumberFormat="1" applyFont="1" applyFill="1" applyBorder="1" applyAlignment="1" applyProtection="1">
      <alignment horizontal="center"/>
    </xf>
    <xf numFmtId="182" fontId="10" fillId="5" borderId="0" xfId="117" applyNumberFormat="1" applyFont="1" applyFill="1" applyBorder="1" applyProtection="1"/>
    <xf numFmtId="182" fontId="10" fillId="3" borderId="0" xfId="117" applyNumberFormat="1" applyFont="1" applyFill="1" applyBorder="1" applyProtection="1"/>
    <xf numFmtId="0" fontId="11" fillId="3" borderId="0" xfId="117" applyFont="1" applyFill="1" applyBorder="1" applyProtection="1"/>
    <xf numFmtId="1" fontId="9" fillId="0" borderId="0" xfId="117" applyNumberFormat="1" applyFont="1" applyFill="1" applyBorder="1" applyAlignment="1" applyProtection="1">
      <alignment horizontal="center"/>
    </xf>
    <xf numFmtId="183" fontId="27" fillId="3" borderId="0" xfId="117" applyNumberFormat="1" applyFont="1" applyFill="1" applyBorder="1" applyAlignment="1" applyProtection="1">
      <alignment horizontal="center"/>
    </xf>
    <xf numFmtId="183" fontId="28" fillId="7" borderId="0" xfId="117" applyNumberFormat="1" applyFont="1" applyFill="1" applyBorder="1" applyAlignment="1" applyProtection="1">
      <alignment horizontal="center"/>
    </xf>
    <xf numFmtId="183" fontId="28" fillId="3" borderId="0" xfId="117" applyNumberFormat="1" applyFont="1" applyFill="1" applyBorder="1" applyAlignment="1" applyProtection="1">
      <alignment horizontal="center"/>
    </xf>
    <xf numFmtId="0" fontId="29" fillId="3" borderId="0" xfId="117" applyFont="1" applyFill="1" applyBorder="1" applyProtection="1"/>
    <xf numFmtId="183" fontId="9" fillId="0" borderId="0" xfId="117" applyNumberFormat="1" applyFont="1" applyFill="1" applyBorder="1" applyProtection="1"/>
    <xf numFmtId="4" fontId="11" fillId="3" borderId="0" xfId="117" applyNumberFormat="1" applyFont="1" applyFill="1" applyBorder="1" applyProtection="1"/>
    <xf numFmtId="4" fontId="9" fillId="0" borderId="0" xfId="117" applyNumberFormat="1" applyFont="1" applyFill="1" applyProtection="1"/>
    <xf numFmtId="4" fontId="3" fillId="0" borderId="0" xfId="117" applyNumberFormat="1" applyFont="1" applyFill="1" applyProtection="1"/>
    <xf numFmtId="4" fontId="30" fillId="3" borderId="2" xfId="101" applyNumberFormat="1" applyFont="1" applyFill="1" applyBorder="1" applyAlignment="1">
      <alignment vertical="center"/>
    </xf>
    <xf numFmtId="182" fontId="9" fillId="0" borderId="0" xfId="117" applyNumberFormat="1" applyFont="1" applyFill="1" applyAlignment="1" applyProtection="1">
      <alignment wrapText="1"/>
    </xf>
    <xf numFmtId="182" fontId="9" fillId="0" borderId="0" xfId="117" applyNumberFormat="1" applyFont="1" applyFill="1" applyAlignment="1" applyProtection="1">
      <alignment horizontal="center"/>
    </xf>
    <xf numFmtId="182" fontId="10" fillId="3" borderId="0" xfId="117" applyNumberFormat="1" applyFont="1" applyFill="1" applyAlignment="1" applyProtection="1">
      <alignment horizontal="center"/>
    </xf>
    <xf numFmtId="182" fontId="10" fillId="5" borderId="0" xfId="117" applyNumberFormat="1" applyFont="1" applyFill="1" applyProtection="1"/>
    <xf numFmtId="182" fontId="10" fillId="3" borderId="0" xfId="117" applyNumberFormat="1" applyFont="1" applyFill="1" applyProtection="1"/>
    <xf numFmtId="0" fontId="31" fillId="0" borderId="0" xfId="117" applyFont="1" applyFill="1" applyAlignment="1" applyProtection="1"/>
    <xf numFmtId="0" fontId="32" fillId="0" borderId="0" xfId="117" applyFont="1" applyFill="1" applyAlignment="1" applyProtection="1"/>
    <xf numFmtId="0" fontId="33" fillId="0" borderId="0" xfId="118" applyFont="1" applyFill="1" applyAlignment="1" applyProtection="1"/>
    <xf numFmtId="0" fontId="34" fillId="0" borderId="0" xfId="117" applyFont="1" applyFill="1" applyAlignment="1" applyProtection="1"/>
    <xf numFmtId="0" fontId="35" fillId="0" borderId="0" xfId="117" applyFont="1" applyFill="1" applyProtection="1"/>
    <xf numFmtId="0" fontId="14" fillId="0" borderId="0" xfId="117" applyFont="1" applyFill="1" applyProtection="1"/>
    <xf numFmtId="0" fontId="1" fillId="4" borderId="0" xfId="117" applyFont="1" applyFill="1" applyProtection="1"/>
    <xf numFmtId="0" fontId="9" fillId="3" borderId="0" xfId="117" applyFont="1" applyFill="1" applyProtection="1"/>
    <xf numFmtId="0" fontId="12" fillId="0" borderId="0" xfId="117" applyFont="1" applyFill="1" applyAlignment="1" applyProtection="1">
      <alignment horizontal="center"/>
    </xf>
    <xf numFmtId="0" fontId="12" fillId="0" borderId="0" xfId="117" applyFont="1" applyFill="1" applyAlignment="1" applyProtection="1">
      <alignment horizontal="center" vertical="center" wrapText="1"/>
    </xf>
    <xf numFmtId="0" fontId="12" fillId="0" borderId="0" xfId="118" applyFont="1" applyFill="1" applyAlignment="1" applyProtection="1">
      <alignment horizontal="center"/>
    </xf>
    <xf numFmtId="0" fontId="36" fillId="0" borderId="0" xfId="117" applyFont="1" applyFill="1" applyAlignment="1" applyProtection="1">
      <alignment horizontal="center" vertical="center" wrapText="1"/>
    </xf>
    <xf numFmtId="0" fontId="9" fillId="4" borderId="0" xfId="117" applyFont="1" applyFill="1" applyProtection="1"/>
    <xf numFmtId="0" fontId="12" fillId="0" borderId="0" xfId="117" applyFont="1" applyFill="1" applyAlignment="1" applyProtection="1">
      <alignment horizontal="left" vertical="center"/>
    </xf>
    <xf numFmtId="183" fontId="12" fillId="5" borderId="0" xfId="117" applyNumberFormat="1" applyFont="1" applyFill="1" applyAlignment="1" applyProtection="1">
      <alignment horizontal="left" vertical="center"/>
    </xf>
    <xf numFmtId="39" fontId="37" fillId="5" borderId="0" xfId="0" applyNumberFormat="1" applyFont="1" applyFill="1" applyBorder="1" applyAlignment="1">
      <alignment horizontal="right" vertical="center" wrapText="1"/>
    </xf>
    <xf numFmtId="183" fontId="9" fillId="4" borderId="0" xfId="117" applyNumberFormat="1" applyFont="1" applyFill="1" applyProtection="1"/>
    <xf numFmtId="183" fontId="11" fillId="5" borderId="0" xfId="117" applyNumberFormat="1" applyFont="1" applyFill="1" applyProtection="1"/>
    <xf numFmtId="183" fontId="9" fillId="5" borderId="0" xfId="117" applyNumberFormat="1" applyFont="1" applyFill="1" applyProtection="1"/>
    <xf numFmtId="0" fontId="18" fillId="4" borderId="2" xfId="117" applyFont="1" applyFill="1" applyBorder="1" applyAlignment="1" applyProtection="1">
      <alignment horizontal="center" vertical="center" wrapText="1"/>
    </xf>
    <xf numFmtId="0" fontId="12" fillId="0" borderId="4" xfId="117" applyFont="1" applyFill="1" applyBorder="1" applyAlignment="1" applyProtection="1">
      <alignment horizontal="center" vertical="center"/>
    </xf>
    <xf numFmtId="0" fontId="12" fillId="0" borderId="5" xfId="117" applyFont="1" applyFill="1" applyBorder="1" applyAlignment="1" applyProtection="1">
      <alignment horizontal="center" vertical="center"/>
    </xf>
    <xf numFmtId="0" fontId="12" fillId="0" borderId="6" xfId="117" applyFont="1" applyFill="1" applyBorder="1" applyAlignment="1" applyProtection="1">
      <alignment horizontal="center" vertical="center"/>
    </xf>
    <xf numFmtId="0" fontId="12" fillId="0" borderId="7" xfId="117" applyFont="1" applyFill="1" applyBorder="1" applyAlignment="1" applyProtection="1">
      <alignment horizontal="center" vertical="center"/>
    </xf>
    <xf numFmtId="0" fontId="38" fillId="0" borderId="4" xfId="117" applyFont="1" applyFill="1" applyBorder="1" applyAlignment="1" applyProtection="1">
      <alignment horizontal="centerContinuous" vertical="center" wrapText="1"/>
    </xf>
    <xf numFmtId="0" fontId="2" fillId="5" borderId="4" xfId="117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Continuous" vertical="center" wrapText="1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2" fillId="4" borderId="2" xfId="117" applyFont="1" applyFill="1" applyBorder="1" applyAlignment="1" applyProtection="1">
      <alignment horizontal="center" vertical="top" wrapText="1"/>
    </xf>
    <xf numFmtId="49" fontId="2" fillId="4" borderId="2" xfId="117" applyNumberFormat="1" applyFont="1" applyFill="1" applyBorder="1" applyAlignment="1" applyProtection="1">
      <alignment horizontal="center" vertical="top" wrapText="1"/>
    </xf>
    <xf numFmtId="49" fontId="2" fillId="5" borderId="8" xfId="117" applyNumberFormat="1" applyFont="1" applyFill="1" applyBorder="1" applyAlignment="1" applyProtection="1">
      <alignment horizontal="center" vertical="top" wrapText="1"/>
    </xf>
    <xf numFmtId="49" fontId="2" fillId="0" borderId="7" xfId="117" applyNumberFormat="1" applyFont="1" applyFill="1" applyBorder="1" applyAlignment="1" applyProtection="1">
      <alignment horizontal="center" vertical="top" wrapText="1"/>
    </xf>
    <xf numFmtId="0" fontId="39" fillId="0" borderId="0" xfId="117" applyFont="1" applyFill="1" applyProtection="1"/>
    <xf numFmtId="0" fontId="14" fillId="4" borderId="2" xfId="117" applyFont="1" applyFill="1" applyBorder="1" applyAlignment="1" applyProtection="1">
      <alignment horizontal="center" vertical="center"/>
    </xf>
    <xf numFmtId="182" fontId="18" fillId="0" borderId="2" xfId="117" applyNumberFormat="1" applyFont="1" applyFill="1" applyBorder="1" applyProtection="1"/>
    <xf numFmtId="183" fontId="19" fillId="0" borderId="2" xfId="117" applyNumberFormat="1" applyFont="1" applyFill="1" applyBorder="1" applyAlignment="1" applyProtection="1">
      <alignment horizontal="center" vertical="center"/>
    </xf>
    <xf numFmtId="183" fontId="19" fillId="0" borderId="7" xfId="117" applyNumberFormat="1" applyFont="1" applyFill="1" applyBorder="1" applyAlignment="1" applyProtection="1">
      <alignment horizontal="center" vertical="center"/>
    </xf>
    <xf numFmtId="184" fontId="19" fillId="0" borderId="2" xfId="3" applyNumberFormat="1" applyFont="1" applyFill="1" applyBorder="1" applyAlignment="1" applyProtection="1">
      <alignment horizontal="center" vertical="center"/>
    </xf>
    <xf numFmtId="0" fontId="14" fillId="0" borderId="2" xfId="117" applyFont="1" applyFill="1" applyBorder="1" applyAlignment="1" applyProtection="1">
      <alignment horizontal="center" vertical="center" wrapText="1"/>
    </xf>
    <xf numFmtId="0" fontId="3" fillId="4" borderId="2" xfId="117" applyFont="1" applyFill="1" applyBorder="1" applyAlignment="1" applyProtection="1">
      <alignment horizontal="center" vertical="center"/>
    </xf>
    <xf numFmtId="182" fontId="40" fillId="0" borderId="2" xfId="117" applyNumberFormat="1" applyFont="1" applyFill="1" applyBorder="1" applyProtection="1">
      <protection locked="0"/>
    </xf>
    <xf numFmtId="183" fontId="21" fillId="5" borderId="2" xfId="117" applyNumberFormat="1" applyFont="1" applyFill="1" applyBorder="1" applyAlignment="1" applyProtection="1">
      <alignment horizontal="center"/>
      <protection locked="0"/>
    </xf>
    <xf numFmtId="183" fontId="21" fillId="0" borderId="2" xfId="117" applyNumberFormat="1" applyFont="1" applyFill="1" applyBorder="1" applyAlignment="1" applyProtection="1">
      <alignment horizontal="center"/>
      <protection locked="0"/>
    </xf>
    <xf numFmtId="183" fontId="21" fillId="0" borderId="2" xfId="117" applyNumberFormat="1" applyFont="1" applyFill="1" applyBorder="1" applyAlignment="1" applyProtection="1">
      <alignment horizontal="center" vertical="center"/>
    </xf>
    <xf numFmtId="183" fontId="21" fillId="0" borderId="2" xfId="117" applyNumberFormat="1" applyFont="1" applyFill="1" applyBorder="1" applyAlignment="1" applyProtection="1">
      <alignment horizontal="center" vertical="center"/>
      <protection locked="0"/>
    </xf>
    <xf numFmtId="183" fontId="21" fillId="0" borderId="7" xfId="117" applyNumberFormat="1" applyFont="1" applyFill="1" applyBorder="1" applyAlignment="1" applyProtection="1">
      <alignment horizontal="center" vertical="center"/>
    </xf>
    <xf numFmtId="184" fontId="21" fillId="0" borderId="2" xfId="3" applyNumberFormat="1" applyFont="1" applyFill="1" applyBorder="1" applyAlignment="1" applyProtection="1">
      <alignment horizontal="center" vertical="center"/>
    </xf>
    <xf numFmtId="182" fontId="18" fillId="0" borderId="2" xfId="117" applyNumberFormat="1" applyFont="1" applyFill="1" applyBorder="1" applyProtection="1">
      <protection locked="0"/>
    </xf>
    <xf numFmtId="183" fontId="19" fillId="5" borderId="8" xfId="117" applyNumberFormat="1" applyFont="1" applyFill="1" applyBorder="1" applyAlignment="1" applyProtection="1">
      <alignment horizontal="center"/>
    </xf>
    <xf numFmtId="0" fontId="9" fillId="4" borderId="2" xfId="117" applyFont="1" applyFill="1" applyBorder="1" applyAlignment="1" applyProtection="1">
      <alignment horizontal="center" vertical="center"/>
    </xf>
    <xf numFmtId="182" fontId="41" fillId="0" borderId="2" xfId="117" applyNumberFormat="1" applyFont="1" applyFill="1" applyBorder="1" applyProtection="1">
      <protection locked="0"/>
    </xf>
    <xf numFmtId="183" fontId="17" fillId="5" borderId="2" xfId="117" applyNumberFormat="1" applyFont="1" applyFill="1" applyBorder="1" applyAlignment="1" applyProtection="1">
      <alignment horizontal="center"/>
      <protection locked="0"/>
    </xf>
    <xf numFmtId="183" fontId="17" fillId="0" borderId="2" xfId="117" applyNumberFormat="1" applyFont="1" applyFill="1" applyBorder="1" applyAlignment="1" applyProtection="1">
      <alignment horizontal="center"/>
      <protection locked="0"/>
    </xf>
    <xf numFmtId="183" fontId="17" fillId="0" borderId="2" xfId="117" applyNumberFormat="1" applyFont="1" applyFill="1" applyBorder="1" applyAlignment="1" applyProtection="1">
      <alignment horizontal="center" vertical="center"/>
    </xf>
    <xf numFmtId="183" fontId="17" fillId="0" borderId="2" xfId="117" applyNumberFormat="1" applyFont="1" applyFill="1" applyBorder="1" applyAlignment="1" applyProtection="1">
      <alignment horizontal="center" vertical="center"/>
      <protection locked="0"/>
    </xf>
    <xf numFmtId="183" fontId="17" fillId="0" borderId="7" xfId="117" applyNumberFormat="1" applyFont="1" applyFill="1" applyBorder="1" applyAlignment="1" applyProtection="1">
      <alignment horizontal="center" vertical="center"/>
    </xf>
    <xf numFmtId="184" fontId="42" fillId="0" borderId="2" xfId="3" applyNumberFormat="1" applyFont="1" applyFill="1" applyBorder="1" applyAlignment="1" applyProtection="1">
      <alignment horizontal="center"/>
    </xf>
    <xf numFmtId="184" fontId="42" fillId="0" borderId="2" xfId="3" applyNumberFormat="1" applyFont="1" applyFill="1" applyBorder="1" applyAlignment="1" applyProtection="1">
      <alignment horizontal="center" vertical="center"/>
    </xf>
    <xf numFmtId="183" fontId="19" fillId="0" borderId="2" xfId="117" applyNumberFormat="1" applyFont="1" applyFill="1" applyBorder="1" applyAlignment="1" applyProtection="1">
      <alignment horizontal="center" vertical="center"/>
      <protection locked="0"/>
    </xf>
    <xf numFmtId="182" fontId="43" fillId="0" borderId="0" xfId="117" applyNumberFormat="1" applyFont="1" applyFill="1" applyBorder="1" applyProtection="1"/>
    <xf numFmtId="182" fontId="44" fillId="0" borderId="2" xfId="117" applyNumberFormat="1" applyFont="1" applyFill="1" applyBorder="1" applyProtection="1">
      <protection locked="0"/>
    </xf>
    <xf numFmtId="183" fontId="19" fillId="4" borderId="2" xfId="117" applyNumberFormat="1" applyFont="1" applyFill="1" applyBorder="1" applyAlignment="1" applyProtection="1">
      <alignment horizontal="center"/>
      <protection locked="0"/>
    </xf>
    <xf numFmtId="183" fontId="19" fillId="0" borderId="2" xfId="117" applyNumberFormat="1" applyFont="1" applyFill="1" applyBorder="1" applyAlignment="1" applyProtection="1">
      <alignment horizontal="center"/>
      <protection locked="0"/>
    </xf>
    <xf numFmtId="182" fontId="45" fillId="0" borderId="0" xfId="117" applyNumberFormat="1" applyFont="1" applyFill="1" applyBorder="1" applyProtection="1"/>
    <xf numFmtId="182" fontId="19" fillId="6" borderId="2" xfId="117" applyNumberFormat="1" applyFont="1" applyFill="1" applyBorder="1" applyAlignment="1" applyProtection="1">
      <alignment horizontal="center"/>
    </xf>
    <xf numFmtId="183" fontId="19" fillId="6" borderId="2" xfId="117" applyNumberFormat="1" applyFont="1" applyFill="1" applyBorder="1" applyAlignment="1" applyProtection="1">
      <alignment horizontal="center" vertical="center"/>
    </xf>
    <xf numFmtId="184" fontId="19" fillId="6" borderId="2" xfId="3" applyNumberFormat="1" applyFont="1" applyFill="1" applyBorder="1" applyAlignment="1" applyProtection="1">
      <alignment horizontal="center" vertical="center"/>
    </xf>
    <xf numFmtId="0" fontId="46" fillId="4" borderId="2" xfId="117" applyFont="1" applyFill="1" applyBorder="1" applyAlignment="1" applyProtection="1">
      <alignment horizontal="center" vertical="center"/>
    </xf>
    <xf numFmtId="182" fontId="47" fillId="0" borderId="2" xfId="0" applyNumberFormat="1" applyFont="1" applyFill="1" applyBorder="1" applyAlignment="1">
      <alignment vertical="center"/>
    </xf>
    <xf numFmtId="183" fontId="19" fillId="5" borderId="2" xfId="117" applyNumberFormat="1" applyFont="1" applyFill="1" applyBorder="1" applyAlignment="1" applyProtection="1">
      <alignment horizontal="center" vertical="center"/>
    </xf>
    <xf numFmtId="182" fontId="48" fillId="0" borderId="2" xfId="0" applyNumberFormat="1" applyFont="1" applyFill="1" applyBorder="1" applyAlignment="1">
      <alignment vertical="center"/>
    </xf>
    <xf numFmtId="183" fontId="19" fillId="4" borderId="2" xfId="117" applyNumberFormat="1" applyFont="1" applyFill="1" applyBorder="1" applyAlignment="1" applyProtection="1">
      <alignment horizontal="center" vertical="center"/>
      <protection locked="0"/>
    </xf>
    <xf numFmtId="182" fontId="49" fillId="0" borderId="2" xfId="0" applyNumberFormat="1" applyFont="1" applyFill="1" applyBorder="1" applyAlignment="1">
      <alignment vertical="center"/>
    </xf>
    <xf numFmtId="183" fontId="21" fillId="5" borderId="2" xfId="117" applyNumberFormat="1" applyFont="1" applyFill="1" applyBorder="1" applyAlignment="1" applyProtection="1">
      <alignment horizontal="center" vertical="center"/>
      <protection locked="0"/>
    </xf>
    <xf numFmtId="184" fontId="17" fillId="0" borderId="2" xfId="3" applyNumberFormat="1" applyFont="1" applyFill="1" applyBorder="1" applyAlignment="1" applyProtection="1">
      <alignment horizontal="center" vertical="center"/>
    </xf>
    <xf numFmtId="184" fontId="21" fillId="5" borderId="2" xfId="3" applyNumberFormat="1" applyFont="1" applyFill="1" applyBorder="1" applyAlignment="1" applyProtection="1">
      <alignment horizontal="center" vertical="center"/>
    </xf>
    <xf numFmtId="184" fontId="21" fillId="0" borderId="2" xfId="3" applyNumberFormat="1" applyFont="1" applyFill="1" applyBorder="1" applyAlignment="1" applyProtection="1">
      <alignment horizontal="center" vertical="center"/>
      <protection locked="0"/>
    </xf>
    <xf numFmtId="0" fontId="35" fillId="4" borderId="2" xfId="117" applyFont="1" applyFill="1" applyBorder="1" applyAlignment="1" applyProtection="1">
      <alignment horizontal="center" vertical="center"/>
    </xf>
    <xf numFmtId="183" fontId="17" fillId="5" borderId="2" xfId="117" applyNumberFormat="1" applyFont="1" applyFill="1" applyBorder="1" applyAlignment="1" applyProtection="1">
      <alignment horizontal="center" vertical="center"/>
      <protection locked="0"/>
    </xf>
    <xf numFmtId="184" fontId="17" fillId="0" borderId="2" xfId="3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vertical="center"/>
    </xf>
    <xf numFmtId="0" fontId="34" fillId="0" borderId="0" xfId="0" applyFont="1" applyFill="1" applyAlignment="1" applyProtection="1"/>
    <xf numFmtId="182" fontId="14" fillId="5" borderId="0" xfId="0" applyNumberFormat="1" applyFont="1" applyFill="1" applyBorder="1" applyAlignment="1" applyProtection="1">
      <alignment vertical="center"/>
    </xf>
    <xf numFmtId="0" fontId="14" fillId="3" borderId="0" xfId="0" applyFont="1" applyFill="1" applyAlignment="1" applyProtection="1"/>
    <xf numFmtId="182" fontId="9" fillId="5" borderId="0" xfId="117" applyNumberFormat="1" applyFont="1" applyFill="1" applyProtection="1"/>
    <xf numFmtId="182" fontId="1" fillId="4" borderId="0" xfId="117" applyNumberFormat="1" applyFont="1" applyFill="1" applyProtection="1"/>
    <xf numFmtId="182" fontId="1" fillId="0" borderId="0" xfId="117" applyNumberFormat="1" applyFont="1" applyFill="1" applyProtection="1"/>
    <xf numFmtId="0" fontId="1" fillId="0" borderId="0" xfId="117" applyFont="1" applyFill="1" applyBorder="1" applyProtection="1"/>
    <xf numFmtId="182" fontId="11" fillId="5" borderId="0" xfId="117" applyNumberFormat="1" applyFont="1" applyFill="1" applyBorder="1" applyProtection="1"/>
    <xf numFmtId="182" fontId="34" fillId="0" borderId="0" xfId="0" applyNumberFormat="1" applyFont="1" applyFill="1" applyBorder="1" applyAlignment="1" applyProtection="1">
      <alignment vertical="center"/>
    </xf>
    <xf numFmtId="182" fontId="14" fillId="3" borderId="0" xfId="0" applyNumberFormat="1" applyFont="1" applyFill="1" applyBorder="1" applyAlignment="1" applyProtection="1">
      <alignment vertical="center"/>
    </xf>
    <xf numFmtId="182" fontId="34" fillId="4" borderId="0" xfId="0" applyNumberFormat="1" applyFont="1" applyFill="1" applyBorder="1" applyAlignment="1" applyProtection="1">
      <alignment vertical="center"/>
    </xf>
    <xf numFmtId="4" fontId="0" fillId="3" borderId="2" xfId="0" applyNumberFormat="1" applyFont="1" applyFill="1" applyBorder="1" applyAlignment="1">
      <alignment vertical="center"/>
    </xf>
    <xf numFmtId="182" fontId="1" fillId="0" borderId="0" xfId="117" applyNumberFormat="1" applyFont="1" applyFill="1" applyBorder="1" applyProtection="1"/>
    <xf numFmtId="4" fontId="9" fillId="5" borderId="0" xfId="117" applyNumberFormat="1" applyFont="1" applyFill="1" applyBorder="1" applyProtection="1"/>
    <xf numFmtId="4" fontId="9" fillId="3" borderId="0" xfId="117" applyNumberFormat="1" applyFont="1" applyFill="1" applyBorder="1" applyProtection="1"/>
    <xf numFmtId="4" fontId="9" fillId="5" borderId="0" xfId="117" applyNumberFormat="1" applyFont="1" applyFill="1" applyProtection="1"/>
    <xf numFmtId="182" fontId="11" fillId="5" borderId="0" xfId="117" applyNumberFormat="1" applyFont="1" applyFill="1" applyProtection="1"/>
    <xf numFmtId="183" fontId="9" fillId="5" borderId="0" xfId="117" applyNumberFormat="1" applyFont="1" applyFill="1" applyBorder="1" applyProtection="1"/>
    <xf numFmtId="183" fontId="9" fillId="3" borderId="0" xfId="117" applyNumberFormat="1" applyFont="1" applyFill="1" applyBorder="1" applyProtection="1"/>
    <xf numFmtId="0" fontId="9" fillId="5" borderId="0" xfId="117" applyFont="1" applyFill="1" applyBorder="1" applyProtection="1"/>
    <xf numFmtId="0" fontId="9" fillId="3" borderId="0" xfId="117" applyFont="1" applyFill="1" applyBorder="1" applyProtection="1"/>
    <xf numFmtId="0" fontId="1" fillId="8" borderId="0" xfId="117" applyFont="1" applyFill="1" applyProtection="1"/>
    <xf numFmtId="183" fontId="9" fillId="3" borderId="0" xfId="117" applyNumberFormat="1" applyFont="1" applyFill="1" applyProtection="1"/>
    <xf numFmtId="0" fontId="1" fillId="0" borderId="0" xfId="117" applyFont="1" applyFill="1" applyAlignment="1" applyProtection="1">
      <alignment horizontal="center"/>
    </xf>
  </cellXfs>
  <cellStyles count="128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20% — акцент1" xfId="49"/>
    <cellStyle name="20% — акцент2" xfId="50"/>
    <cellStyle name="20% — акцент3" xfId="51"/>
    <cellStyle name="20% — акцент4" xfId="52"/>
    <cellStyle name="20% — акцент5" xfId="53"/>
    <cellStyle name="20% — акцент6" xfId="54"/>
    <cellStyle name="20% – Акцентування1" xfId="55"/>
    <cellStyle name="20% – Акцентування2" xfId="56"/>
    <cellStyle name="20% – Акцентування3" xfId="57"/>
    <cellStyle name="20% – Акцентування4" xfId="58"/>
    <cellStyle name="20% – Акцентування5" xfId="59"/>
    <cellStyle name="20% – Акцентування6" xfId="60"/>
    <cellStyle name="40% — акцент1" xfId="61"/>
    <cellStyle name="40% — акцент2" xfId="62"/>
    <cellStyle name="40% — акцент3" xfId="63"/>
    <cellStyle name="40% — акцент4" xfId="64"/>
    <cellStyle name="40% — акцент5" xfId="65"/>
    <cellStyle name="40% — акцент6" xfId="66"/>
    <cellStyle name="40% – Акцентування1" xfId="67"/>
    <cellStyle name="40% – Акцентування2" xfId="68"/>
    <cellStyle name="40% – Акцентування3" xfId="69"/>
    <cellStyle name="40% – Акцентування4" xfId="70"/>
    <cellStyle name="40% – Акцентування5" xfId="71"/>
    <cellStyle name="40% – Акцентування6" xfId="72"/>
    <cellStyle name="60% — акцент1" xfId="73"/>
    <cellStyle name="60% — акцент2" xfId="74"/>
    <cellStyle name="60% — акцент3" xfId="75"/>
    <cellStyle name="60% — акцент4" xfId="76"/>
    <cellStyle name="60% — акцент5" xfId="77"/>
    <cellStyle name="60% — акцент6" xfId="78"/>
    <cellStyle name="60% – Акцентування1" xfId="79"/>
    <cellStyle name="60% – Акцентування2" xfId="80"/>
    <cellStyle name="60% – Акцентування3" xfId="81"/>
    <cellStyle name="60% – Акцентування4" xfId="82"/>
    <cellStyle name="60% – Акцентування5" xfId="83"/>
    <cellStyle name="60% – Акцентування6" xfId="84"/>
    <cellStyle name="Normal_Доходи" xfId="85"/>
    <cellStyle name="Акцентування1" xfId="86"/>
    <cellStyle name="Акцентування2" xfId="87"/>
    <cellStyle name="Акцентування3" xfId="88"/>
    <cellStyle name="Акцентування4" xfId="89"/>
    <cellStyle name="Акцентування5" xfId="90"/>
    <cellStyle name="Акцентування6" xfId="91"/>
    <cellStyle name="Ввід" xfId="92"/>
    <cellStyle name="Ввід 2" xfId="93"/>
    <cellStyle name="Ввод " xfId="94"/>
    <cellStyle name="Відсотковий 2" xfId="95"/>
    <cellStyle name="Добре" xfId="96"/>
    <cellStyle name="Заголовок 1 2" xfId="97"/>
    <cellStyle name="Заголовок 2 2" xfId="98"/>
    <cellStyle name="Заголовок 3 2" xfId="99"/>
    <cellStyle name="Заголовок 4 2" xfId="100"/>
    <cellStyle name="Звичайний 2" xfId="101"/>
    <cellStyle name="Звичайний 3" xfId="102"/>
    <cellStyle name="Звичайний 4" xfId="103"/>
    <cellStyle name="Звичайний 5" xfId="104"/>
    <cellStyle name="Зв'язана клітинка" xfId="105"/>
    <cellStyle name="Зв'язана клітинка 2" xfId="106"/>
    <cellStyle name="Контрольна клітинка" xfId="107"/>
    <cellStyle name="Контрольна клітинка 2" xfId="108"/>
    <cellStyle name="Контрольная ячейка" xfId="109"/>
    <cellStyle name="Назва" xfId="110"/>
    <cellStyle name="Назва 2" xfId="111"/>
    <cellStyle name="Название" xfId="112"/>
    <cellStyle name="Обычный 2" xfId="113"/>
    <cellStyle name="Обычный 2 2" xfId="114"/>
    <cellStyle name="Обычный 3" xfId="115"/>
    <cellStyle name="Обычный 3 2" xfId="116"/>
    <cellStyle name="Обычный_ZV1PIV98" xfId="117"/>
    <cellStyle name="Обычный_Додаток 4" xfId="118"/>
    <cellStyle name="Обычный_Додаток 5" xfId="119"/>
    <cellStyle name="Примечание 2" xfId="120"/>
    <cellStyle name="Середній" xfId="121"/>
    <cellStyle name="Стиль 1" xfId="122"/>
    <cellStyle name="Текст попередження" xfId="123"/>
    <cellStyle name="Текст попередження 2" xfId="124"/>
    <cellStyle name="Текст предупреждения" xfId="125"/>
    <cellStyle name="Тысячи [0]_Розподіл (2)" xfId="126"/>
    <cellStyle name="Тысячи_Розподіл (2)" xfId="127"/>
  </cellStyles>
  <dxfs count="1">
    <dxf>
      <font>
        <b val="1"/>
        <i val="0"/>
      </font>
      <fill>
        <patternFill patternType="solid">
          <bgColor indexed="41"/>
        </patternFill>
      </fill>
    </dxf>
  </dxfs>
  <tableStyles count="0" defaultTableStyle="TableStyleMedium9" defaultPivotStyle="PivotStyleLight16"/>
  <colors>
    <mruColors>
      <color rgb="0099CCFF"/>
      <color rgb="0033CCCC"/>
      <color rgb="000070C0"/>
      <color rgb="00FFFF00"/>
      <color rgb="00FF0000"/>
      <color rgb="00CCFF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SH_ZV_2026\04_&#1053;&#1072;_01.05.2026\&#1054;&#1041;&#1051;&#1040;&#1057;&#1053;&#1048;&#1049;\&#1060;&#1086;&#1088;&#1084;&#1072;%202&#1084;&#1084;&#1073;%20&#1044;&#1086;&#1093;&#1086;&#1076;&#10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ge1"/>
    </sheetNames>
    <sheetDataSet>
      <sheetData sheetId="0">
        <row r="103">
          <cell r="H103">
            <v>76388728.41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17"/>
  <sheetViews>
    <sheetView tabSelected="1" view="pageBreakPreview" zoomScale="75" zoomScaleNormal="75" workbookViewId="0">
      <pane xSplit="3" ySplit="9" topLeftCell="D10" activePane="bottomRight" state="frozen"/>
      <selection/>
      <selection pane="topRight"/>
      <selection pane="bottomLeft"/>
      <selection pane="bottomRight" activeCell="B57" sqref="B57"/>
    </sheetView>
  </sheetViews>
  <sheetFormatPr defaultColWidth="7.85185185185185" defaultRowHeight="15.6"/>
  <cols>
    <col min="1" max="1" width="12.4259259259259" style="146" customWidth="1"/>
    <col min="2" max="2" width="83.1388888888889" style="1" customWidth="1"/>
    <col min="3" max="3" width="0.138888888888889" style="1" customWidth="1"/>
    <col min="4" max="4" width="20.5740740740741" style="24" customWidth="1"/>
    <col min="5" max="5" width="21.287037037037" style="147" customWidth="1"/>
    <col min="6" max="6" width="21.8518518518519" style="24" customWidth="1"/>
    <col min="7" max="7" width="19.4259259259259" style="146" customWidth="1"/>
    <col min="8" max="8" width="21.4259259259259" style="1" customWidth="1"/>
    <col min="9" max="9" width="20.4259259259259" style="1" customWidth="1"/>
    <col min="10" max="10" width="17.712962962963" style="1" customWidth="1"/>
    <col min="11" max="11" width="17.712962962963" style="23" customWidth="1"/>
    <col min="12" max="12" width="19.8518518518519" style="23" customWidth="1"/>
    <col min="13" max="13" width="18.4259259259259" style="17" customWidth="1"/>
    <col min="14" max="14" width="13.5740740740741" style="17" customWidth="1"/>
    <col min="15" max="15" width="19.5740740740741" style="17" customWidth="1"/>
    <col min="16" max="16" width="20.712962962963" style="17" customWidth="1"/>
    <col min="17" max="17" width="20.8518518518519" style="17" customWidth="1"/>
    <col min="18" max="18" width="13.287037037037" style="17" customWidth="1"/>
    <col min="19" max="33" width="7.85185185185185" style="1" customWidth="1"/>
    <col min="34" max="16384" width="7.85185185185185" style="17"/>
  </cols>
  <sheetData>
    <row r="1" s="140" customFormat="1" ht="20.4" spans="1:3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</row>
    <row r="2" s="141" customFormat="1" ht="24" customHeight="1" spans="1:33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</row>
    <row r="3" s="142" customFormat="1" ht="21.6" customHeight="1" spans="1:33">
      <c r="A3" s="150" t="s">
        <v>2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</row>
    <row r="4" s="143" customFormat="1" ht="24.75" customHeight="1" spans="1:33">
      <c r="A4" s="149" t="s">
        <v>3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</row>
    <row r="5" s="143" customFormat="1" ht="23.25" customHeight="1" spans="1:33">
      <c r="A5" s="151" t="s">
        <v>4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</row>
    <row r="6" ht="28.5" customHeight="1" spans="1:33">
      <c r="A6" s="152"/>
      <c r="B6" s="153" t="s">
        <v>5</v>
      </c>
      <c r="C6" s="153"/>
      <c r="D6" s="154"/>
      <c r="E6" s="154"/>
      <c r="F6" s="155"/>
      <c r="G6" s="156"/>
      <c r="H6" s="29"/>
      <c r="I6" s="29"/>
      <c r="J6" s="17"/>
      <c r="K6" s="157"/>
      <c r="L6" s="32"/>
      <c r="M6" s="158"/>
      <c r="N6" s="29"/>
      <c r="Q6" s="35" t="s">
        <v>6</v>
      </c>
      <c r="R6" s="35"/>
    </row>
    <row r="7" s="1" customFormat="1" ht="28.5" customHeight="1" spans="1:33">
      <c r="A7" s="159" t="s">
        <v>7</v>
      </c>
      <c r="B7" s="37" t="s">
        <v>8</v>
      </c>
      <c r="C7" s="38" t="s">
        <v>9</v>
      </c>
      <c r="D7" s="38"/>
      <c r="E7" s="38"/>
      <c r="F7" s="38"/>
      <c r="G7" s="38"/>
      <c r="H7" s="38"/>
      <c r="I7" s="38"/>
      <c r="J7" s="38"/>
      <c r="K7" s="38" t="s">
        <v>10</v>
      </c>
      <c r="L7" s="160"/>
      <c r="M7" s="160"/>
      <c r="N7" s="160"/>
      <c r="O7" s="161" t="s">
        <v>11</v>
      </c>
      <c r="P7" s="161"/>
      <c r="Q7" s="162"/>
      <c r="R7" s="163"/>
    </row>
    <row r="8" s="1" customFormat="1" ht="90" customHeight="1" spans="1:33">
      <c r="A8" s="159"/>
      <c r="B8" s="37"/>
      <c r="C8" s="164" t="s">
        <v>12</v>
      </c>
      <c r="D8" s="165" t="s">
        <v>13</v>
      </c>
      <c r="E8" s="41" t="s">
        <v>14</v>
      </c>
      <c r="F8" s="41" t="s">
        <v>15</v>
      </c>
      <c r="G8" s="166" t="s">
        <v>16</v>
      </c>
      <c r="H8" s="44" t="s">
        <v>17</v>
      </c>
      <c r="I8" s="44" t="s">
        <v>18</v>
      </c>
      <c r="J8" s="45" t="s">
        <v>19</v>
      </c>
      <c r="K8" s="41" t="s">
        <v>20</v>
      </c>
      <c r="L8" s="42" t="s">
        <v>15</v>
      </c>
      <c r="M8" s="50" t="s">
        <v>21</v>
      </c>
      <c r="N8" s="50" t="s">
        <v>22</v>
      </c>
      <c r="O8" s="49" t="s">
        <v>13</v>
      </c>
      <c r="P8" s="50" t="s">
        <v>15</v>
      </c>
      <c r="Q8" s="167" t="s">
        <v>23</v>
      </c>
      <c r="R8" s="168" t="s">
        <v>22</v>
      </c>
    </row>
    <row r="9" s="144" customFormat="1" ht="13.8" spans="1:33">
      <c r="A9" s="169">
        <v>1</v>
      </c>
      <c r="B9" s="51">
        <v>2</v>
      </c>
      <c r="C9" s="53" t="s">
        <v>24</v>
      </c>
      <c r="D9" s="52" t="s">
        <v>24</v>
      </c>
      <c r="E9" s="52" t="s">
        <v>25</v>
      </c>
      <c r="F9" s="52" t="s">
        <v>26</v>
      </c>
      <c r="G9" s="170" t="s">
        <v>27</v>
      </c>
      <c r="H9" s="53" t="s">
        <v>28</v>
      </c>
      <c r="I9" s="53" t="s">
        <v>29</v>
      </c>
      <c r="J9" s="53" t="s">
        <v>30</v>
      </c>
      <c r="K9" s="171" t="s">
        <v>31</v>
      </c>
      <c r="L9" s="52" t="s">
        <v>32</v>
      </c>
      <c r="M9" s="53" t="s">
        <v>33</v>
      </c>
      <c r="N9" s="53" t="s">
        <v>34</v>
      </c>
      <c r="O9" s="53" t="s">
        <v>35</v>
      </c>
      <c r="P9" s="53" t="s">
        <v>36</v>
      </c>
      <c r="Q9" s="172" t="s">
        <v>37</v>
      </c>
      <c r="R9" s="53" t="s">
        <v>38</v>
      </c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</row>
    <row r="10" ht="32.25" customHeight="1" spans="1:33">
      <c r="A10" s="174">
        <v>10000000</v>
      </c>
      <c r="B10" s="37" t="s">
        <v>39</v>
      </c>
      <c r="C10" s="175" t="e">
        <f>C11+C14+C17+#REF!+#REF!</f>
        <v>#REF!</v>
      </c>
      <c r="D10" s="60">
        <f>D11+D14+D17+D21</f>
        <v>1057705.754</v>
      </c>
      <c r="E10" s="60">
        <f>E11+E17+E21</f>
        <v>531303.354</v>
      </c>
      <c r="F10" s="60">
        <f>F11+F14+F17+F21</f>
        <v>563217.93458</v>
      </c>
      <c r="G10" s="60">
        <f t="shared" ref="G10:G27" si="0">F10-E10</f>
        <v>31914.5805800001</v>
      </c>
      <c r="H10" s="59">
        <f>IFERROR(F10/E10,"")</f>
        <v>1.06006847188094</v>
      </c>
      <c r="I10" s="58">
        <f t="shared" ref="I10:I23" si="1">F10-D10</f>
        <v>-494487.81942</v>
      </c>
      <c r="J10" s="59">
        <f>IFERROR(F10/D10,"")</f>
        <v>0.532490186850208</v>
      </c>
      <c r="K10" s="58">
        <f>K11+K14+K17+K21</f>
        <v>3900</v>
      </c>
      <c r="L10" s="58">
        <f>L11+L14+L17+L21</f>
        <v>3769.28211</v>
      </c>
      <c r="M10" s="58">
        <f>L10-K10</f>
        <v>-130.71789</v>
      </c>
      <c r="N10" s="59">
        <f>IFERROR(L10/K10,"")</f>
        <v>0.966482592307692</v>
      </c>
      <c r="O10" s="176">
        <f t="shared" ref="O10:O20" si="2">D10+K10</f>
        <v>1061605.754</v>
      </c>
      <c r="P10" s="176">
        <f t="shared" ref="P10:P24" si="3">L10+F10</f>
        <v>566987.21669</v>
      </c>
      <c r="Q10" s="177">
        <f t="shared" ref="Q10:Q20" si="4">P10-O10</f>
        <v>-494618.53731</v>
      </c>
      <c r="R10" s="178">
        <f>IFERROR(P10/O10,"")</f>
        <v>0.534084536141276</v>
      </c>
    </row>
    <row r="11" ht="32.25" customHeight="1" spans="1:33">
      <c r="A11" s="174">
        <v>11000000</v>
      </c>
      <c r="B11" s="179" t="s">
        <v>40</v>
      </c>
      <c r="C11" s="175">
        <f>C12+C13</f>
        <v>107497.5</v>
      </c>
      <c r="D11" s="60">
        <f>D12+D13</f>
        <v>1049670.454</v>
      </c>
      <c r="E11" s="60">
        <f>E12+E13</f>
        <v>527124.654</v>
      </c>
      <c r="F11" s="60">
        <f>F12+F13</f>
        <v>557905.29649</v>
      </c>
      <c r="G11" s="60">
        <f t="shared" si="0"/>
        <v>30780.64249</v>
      </c>
      <c r="H11" s="59">
        <f>IFERROR(F11/E11,"")</f>
        <v>1.05839347914469</v>
      </c>
      <c r="I11" s="58">
        <f t="shared" si="1"/>
        <v>-491765.15751</v>
      </c>
      <c r="J11" s="59">
        <f t="shared" ref="J11:J35" si="5">IFERROR(F11/D11,"")</f>
        <v>0.531505192285807</v>
      </c>
      <c r="K11" s="58">
        <f>K12+K13</f>
        <v>0</v>
      </c>
      <c r="L11" s="58">
        <f>L12+L13</f>
        <v>0</v>
      </c>
      <c r="M11" s="58">
        <f>L11-K11</f>
        <v>0</v>
      </c>
      <c r="N11" s="59" t="str">
        <f t="shared" ref="N11:N35" si="6">IFERROR(L11/K11,"")</f>
        <v/>
      </c>
      <c r="O11" s="176">
        <f t="shared" si="2"/>
        <v>1049670.454</v>
      </c>
      <c r="P11" s="176">
        <f t="shared" si="3"/>
        <v>557905.29649</v>
      </c>
      <c r="Q11" s="177">
        <f t="shared" si="4"/>
        <v>-491765.15751</v>
      </c>
      <c r="R11" s="178">
        <f t="shared" ref="R11:R36" si="7">IFERROR(P11/O11,"")</f>
        <v>0.531505192285807</v>
      </c>
    </row>
    <row r="12" s="3" customFormat="1" ht="23.25" customHeight="1" spans="1:33">
      <c r="A12" s="180">
        <v>11010000</v>
      </c>
      <c r="B12" s="76" t="s">
        <v>41</v>
      </c>
      <c r="C12" s="181">
        <v>106199</v>
      </c>
      <c r="D12" s="182">
        <v>967084.554</v>
      </c>
      <c r="E12" s="182">
        <v>480206.754</v>
      </c>
      <c r="F12" s="182">
        <v>507466.56156</v>
      </c>
      <c r="G12" s="182">
        <f t="shared" si="0"/>
        <v>27259.8075599999</v>
      </c>
      <c r="H12" s="65">
        <f>IFERROR(F12/E12,"")</f>
        <v>1.05676681415439</v>
      </c>
      <c r="I12" s="183">
        <f t="shared" si="1"/>
        <v>-459617.99244</v>
      </c>
      <c r="J12" s="65">
        <f t="shared" si="5"/>
        <v>0.524738565476044</v>
      </c>
      <c r="K12" s="64">
        <v>0</v>
      </c>
      <c r="L12" s="64">
        <v>0</v>
      </c>
      <c r="M12" s="64">
        <v>0</v>
      </c>
      <c r="N12" s="65" t="str">
        <f t="shared" si="6"/>
        <v/>
      </c>
      <c r="O12" s="184">
        <f t="shared" si="2"/>
        <v>967084.554</v>
      </c>
      <c r="P12" s="185">
        <f t="shared" si="3"/>
        <v>507466.56156</v>
      </c>
      <c r="Q12" s="186">
        <f t="shared" si="4"/>
        <v>-459617.99244</v>
      </c>
      <c r="R12" s="187">
        <f t="shared" si="7"/>
        <v>0.524738565476044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="3" customFormat="1" ht="24" customHeight="1" spans="1:33">
      <c r="A13" s="180">
        <v>11020000</v>
      </c>
      <c r="B13" s="76" t="s">
        <v>42</v>
      </c>
      <c r="C13" s="181">
        <v>1298.5</v>
      </c>
      <c r="D13" s="182">
        <v>82585.9</v>
      </c>
      <c r="E13" s="182">
        <v>46917.9</v>
      </c>
      <c r="F13" s="182">
        <v>50438.73493</v>
      </c>
      <c r="G13" s="182">
        <f t="shared" si="0"/>
        <v>3520.83492999999</v>
      </c>
      <c r="H13" s="65">
        <f>IFERROR(F13/E13,"")</f>
        <v>1.07504246630817</v>
      </c>
      <c r="I13" s="183">
        <f t="shared" si="1"/>
        <v>-32147.16507</v>
      </c>
      <c r="J13" s="65">
        <f t="shared" si="5"/>
        <v>0.61074269251773</v>
      </c>
      <c r="K13" s="64">
        <v>0</v>
      </c>
      <c r="L13" s="64">
        <v>0</v>
      </c>
      <c r="M13" s="64">
        <v>0</v>
      </c>
      <c r="N13" s="65" t="str">
        <f t="shared" si="6"/>
        <v/>
      </c>
      <c r="O13" s="184">
        <f t="shared" si="2"/>
        <v>82585.9</v>
      </c>
      <c r="P13" s="185">
        <f t="shared" si="3"/>
        <v>50438.73493</v>
      </c>
      <c r="Q13" s="186">
        <f t="shared" si="4"/>
        <v>-32147.16507</v>
      </c>
      <c r="R13" s="187">
        <f t="shared" si="7"/>
        <v>0.61074269251773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ht="17.4" spans="1:33">
      <c r="A14" s="174">
        <v>12000000</v>
      </c>
      <c r="B14" s="179" t="s">
        <v>43</v>
      </c>
      <c r="C14" s="188">
        <f>C15</f>
        <v>0</v>
      </c>
      <c r="D14" s="60">
        <f>D15</f>
        <v>0</v>
      </c>
      <c r="E14" s="60"/>
      <c r="F14" s="60">
        <f>F15</f>
        <v>0</v>
      </c>
      <c r="G14" s="60">
        <f t="shared" si="0"/>
        <v>0</v>
      </c>
      <c r="H14" s="59" t="str">
        <f t="shared" ref="H14:H35" si="8">IFERROR(F14/E14,"")</f>
        <v/>
      </c>
      <c r="I14" s="58">
        <f t="shared" si="1"/>
        <v>0</v>
      </c>
      <c r="J14" s="59" t="str">
        <f t="shared" si="5"/>
        <v/>
      </c>
      <c r="K14" s="189">
        <f>K15</f>
        <v>0</v>
      </c>
      <c r="L14" s="189">
        <f>L15</f>
        <v>0</v>
      </c>
      <c r="M14" s="189">
        <f>M15</f>
        <v>0</v>
      </c>
      <c r="N14" s="59" t="str">
        <f t="shared" si="6"/>
        <v/>
      </c>
      <c r="O14" s="176">
        <f t="shared" si="2"/>
        <v>0</v>
      </c>
      <c r="P14" s="176">
        <f t="shared" si="3"/>
        <v>0</v>
      </c>
      <c r="Q14" s="177">
        <f t="shared" si="4"/>
        <v>0</v>
      </c>
      <c r="R14" s="178" t="str">
        <f t="shared" si="7"/>
        <v/>
      </c>
    </row>
    <row r="15" ht="37.5" hidden="1" customHeight="1" spans="1:33">
      <c r="A15" s="190">
        <v>12020000</v>
      </c>
      <c r="B15" s="70" t="s">
        <v>44</v>
      </c>
      <c r="C15" s="191"/>
      <c r="D15" s="192">
        <v>0</v>
      </c>
      <c r="E15" s="192"/>
      <c r="F15" s="192">
        <v>0</v>
      </c>
      <c r="G15" s="192">
        <f t="shared" si="0"/>
        <v>0</v>
      </c>
      <c r="H15" s="59" t="str">
        <f t="shared" si="8"/>
        <v/>
      </c>
      <c r="I15" s="193">
        <f t="shared" si="1"/>
        <v>0</v>
      </c>
      <c r="J15" s="59" t="str">
        <f t="shared" si="5"/>
        <v/>
      </c>
      <c r="K15" s="71">
        <v>0</v>
      </c>
      <c r="L15" s="71">
        <v>0</v>
      </c>
      <c r="M15" s="71">
        <f t="shared" ref="M15:M24" si="9">L15-K15</f>
        <v>0</v>
      </c>
      <c r="N15" s="59" t="str">
        <f t="shared" si="6"/>
        <v/>
      </c>
      <c r="O15" s="194">
        <f t="shared" si="2"/>
        <v>0</v>
      </c>
      <c r="P15" s="195">
        <f t="shared" si="3"/>
        <v>0</v>
      </c>
      <c r="Q15" s="196">
        <f t="shared" si="4"/>
        <v>0</v>
      </c>
      <c r="R15" s="178" t="str">
        <f t="shared" si="7"/>
        <v/>
      </c>
    </row>
    <row r="16" ht="18.75" hidden="1" customHeight="1" spans="1:33">
      <c r="A16" s="190">
        <v>12030000</v>
      </c>
      <c r="B16" s="70" t="s">
        <v>45</v>
      </c>
      <c r="C16" s="191"/>
      <c r="D16" s="192"/>
      <c r="E16" s="192"/>
      <c r="F16" s="192"/>
      <c r="G16" s="192">
        <f t="shared" si="0"/>
        <v>0</v>
      </c>
      <c r="H16" s="59" t="str">
        <f t="shared" si="8"/>
        <v/>
      </c>
      <c r="I16" s="193">
        <f t="shared" si="1"/>
        <v>0</v>
      </c>
      <c r="J16" s="59" t="str">
        <f t="shared" si="5"/>
        <v/>
      </c>
      <c r="K16" s="71"/>
      <c r="L16" s="71"/>
      <c r="M16" s="71">
        <f t="shared" si="9"/>
        <v>0</v>
      </c>
      <c r="N16" s="59" t="str">
        <f t="shared" si="6"/>
        <v/>
      </c>
      <c r="O16" s="194">
        <f t="shared" si="2"/>
        <v>0</v>
      </c>
      <c r="P16" s="195">
        <f t="shared" si="3"/>
        <v>0</v>
      </c>
      <c r="Q16" s="196">
        <f t="shared" si="4"/>
        <v>0</v>
      </c>
      <c r="R16" s="178" t="str">
        <f t="shared" si="7"/>
        <v/>
      </c>
    </row>
    <row r="17" ht="23.25" customHeight="1" spans="1:33">
      <c r="A17" s="174">
        <v>13000000</v>
      </c>
      <c r="B17" s="179" t="s">
        <v>46</v>
      </c>
      <c r="C17" s="188" t="e">
        <f>C18+#REF!+#REF!+#REF!</f>
        <v>#REF!</v>
      </c>
      <c r="D17" s="60">
        <f>SUM(D18:D20)</f>
        <v>8035.3</v>
      </c>
      <c r="E17" s="60">
        <f>SUM(E18:E20)</f>
        <v>4178.7</v>
      </c>
      <c r="F17" s="60">
        <f>SUM(F18:F20)</f>
        <v>5312.63809</v>
      </c>
      <c r="G17" s="60">
        <f t="shared" si="0"/>
        <v>1133.93809</v>
      </c>
      <c r="H17" s="59">
        <f t="shared" si="8"/>
        <v>1.27136144973317</v>
      </c>
      <c r="I17" s="58">
        <f t="shared" si="1"/>
        <v>-2722.66191</v>
      </c>
      <c r="J17" s="59">
        <f t="shared" si="5"/>
        <v>0.661162382238373</v>
      </c>
      <c r="K17" s="58">
        <f>K18+K19+K20</f>
        <v>0</v>
      </c>
      <c r="L17" s="58">
        <f>L18+L19+L20</f>
        <v>0</v>
      </c>
      <c r="M17" s="58">
        <f t="shared" si="9"/>
        <v>0</v>
      </c>
      <c r="N17" s="59" t="str">
        <f t="shared" si="6"/>
        <v/>
      </c>
      <c r="O17" s="176">
        <f t="shared" si="2"/>
        <v>8035.3</v>
      </c>
      <c r="P17" s="176">
        <f t="shared" si="3"/>
        <v>5312.63809</v>
      </c>
      <c r="Q17" s="177">
        <f t="shared" si="4"/>
        <v>-2722.66191</v>
      </c>
      <c r="R17" s="178">
        <f t="shared" si="7"/>
        <v>0.661162382238373</v>
      </c>
    </row>
    <row r="18" s="3" customFormat="1" ht="18" spans="1:33">
      <c r="A18" s="180">
        <v>13010000</v>
      </c>
      <c r="B18" s="76" t="s">
        <v>47</v>
      </c>
      <c r="C18" s="181">
        <v>1</v>
      </c>
      <c r="D18" s="182">
        <v>0</v>
      </c>
      <c r="E18" s="182"/>
      <c r="F18" s="182">
        <v>0</v>
      </c>
      <c r="G18" s="182">
        <f t="shared" si="0"/>
        <v>0</v>
      </c>
      <c r="H18" s="197" t="str">
        <f t="shared" si="8"/>
        <v/>
      </c>
      <c r="I18" s="183">
        <f t="shared" si="1"/>
        <v>0</v>
      </c>
      <c r="J18" s="197" t="str">
        <f t="shared" si="5"/>
        <v/>
      </c>
      <c r="K18" s="64">
        <v>0</v>
      </c>
      <c r="L18" s="64">
        <v>0</v>
      </c>
      <c r="M18" s="64">
        <f t="shared" si="9"/>
        <v>0</v>
      </c>
      <c r="N18" s="197" t="str">
        <f t="shared" si="6"/>
        <v/>
      </c>
      <c r="O18" s="184">
        <f t="shared" si="2"/>
        <v>0</v>
      </c>
      <c r="P18" s="185">
        <f t="shared" si="3"/>
        <v>0</v>
      </c>
      <c r="Q18" s="186">
        <f t="shared" si="4"/>
        <v>0</v>
      </c>
      <c r="R18" s="198" t="str">
        <f t="shared" si="7"/>
        <v/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="3" customFormat="1" ht="24" customHeight="1" spans="1:33">
      <c r="A19" s="180">
        <v>13020000</v>
      </c>
      <c r="B19" s="76" t="s">
        <v>48</v>
      </c>
      <c r="C19" s="181"/>
      <c r="D19" s="182">
        <v>5000</v>
      </c>
      <c r="E19" s="182">
        <v>2418.5</v>
      </c>
      <c r="F19" s="182">
        <v>2818.91162</v>
      </c>
      <c r="G19" s="182">
        <f t="shared" si="0"/>
        <v>400.41162</v>
      </c>
      <c r="H19" s="65">
        <f t="shared" si="8"/>
        <v>1.16556196816208</v>
      </c>
      <c r="I19" s="183">
        <f t="shared" si="1"/>
        <v>-2181.08838</v>
      </c>
      <c r="J19" s="65">
        <f t="shared" si="5"/>
        <v>0.563782324</v>
      </c>
      <c r="K19" s="64">
        <v>0</v>
      </c>
      <c r="L19" s="64">
        <v>0</v>
      </c>
      <c r="M19" s="64">
        <f t="shared" si="9"/>
        <v>0</v>
      </c>
      <c r="N19" s="65" t="str">
        <f t="shared" si="6"/>
        <v/>
      </c>
      <c r="O19" s="184">
        <f t="shared" si="2"/>
        <v>5000</v>
      </c>
      <c r="P19" s="185">
        <f t="shared" si="3"/>
        <v>2818.91162</v>
      </c>
      <c r="Q19" s="186">
        <f t="shared" si="4"/>
        <v>-2181.08838</v>
      </c>
      <c r="R19" s="187">
        <f t="shared" si="7"/>
        <v>0.563782324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="3" customFormat="1" ht="23.25" customHeight="1" spans="1:33">
      <c r="A20" s="180">
        <v>13030000</v>
      </c>
      <c r="B20" s="76" t="s">
        <v>49</v>
      </c>
      <c r="C20" s="181"/>
      <c r="D20" s="182">
        <v>3035.3</v>
      </c>
      <c r="E20" s="182">
        <v>1760.2</v>
      </c>
      <c r="F20" s="182">
        <v>2493.72647</v>
      </c>
      <c r="G20" s="182">
        <f t="shared" si="0"/>
        <v>733.52647</v>
      </c>
      <c r="H20" s="65">
        <f t="shared" si="8"/>
        <v>1.41672904783547</v>
      </c>
      <c r="I20" s="183">
        <f t="shared" si="1"/>
        <v>-541.57353</v>
      </c>
      <c r="J20" s="65">
        <f t="shared" si="5"/>
        <v>0.821574957994267</v>
      </c>
      <c r="K20" s="64">
        <v>0</v>
      </c>
      <c r="L20" s="64">
        <v>0</v>
      </c>
      <c r="M20" s="64">
        <f t="shared" si="9"/>
        <v>0</v>
      </c>
      <c r="N20" s="65" t="str">
        <f t="shared" si="6"/>
        <v/>
      </c>
      <c r="O20" s="184">
        <f t="shared" si="2"/>
        <v>3035.3</v>
      </c>
      <c r="P20" s="185">
        <f t="shared" si="3"/>
        <v>2493.72647</v>
      </c>
      <c r="Q20" s="186">
        <f t="shared" si="4"/>
        <v>-541.57353</v>
      </c>
      <c r="R20" s="187">
        <f t="shared" si="7"/>
        <v>0.821574957994267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ht="23.25" customHeight="1" spans="1:33">
      <c r="A21" s="174">
        <v>19000000</v>
      </c>
      <c r="B21" s="37" t="s">
        <v>50</v>
      </c>
      <c r="C21" s="181"/>
      <c r="D21" s="60">
        <f>D22+D23</f>
        <v>0</v>
      </c>
      <c r="E21" s="60">
        <f>E22+E23</f>
        <v>0</v>
      </c>
      <c r="F21" s="60">
        <f>F22+F23</f>
        <v>0</v>
      </c>
      <c r="G21" s="60">
        <f t="shared" si="0"/>
        <v>0</v>
      </c>
      <c r="H21" s="59" t="str">
        <f t="shared" si="8"/>
        <v/>
      </c>
      <c r="I21" s="58">
        <f t="shared" si="1"/>
        <v>0</v>
      </c>
      <c r="J21" s="59" t="str">
        <f t="shared" si="5"/>
        <v/>
      </c>
      <c r="K21" s="58">
        <f>K22+K23</f>
        <v>3900</v>
      </c>
      <c r="L21" s="58">
        <f>L22+L23</f>
        <v>3769.28211</v>
      </c>
      <c r="M21" s="58">
        <f t="shared" si="9"/>
        <v>-130.71789</v>
      </c>
      <c r="N21" s="59">
        <f t="shared" si="6"/>
        <v>0.966482592307692</v>
      </c>
      <c r="O21" s="176">
        <f t="shared" ref="O21:O60" si="10">D21+K21</f>
        <v>3900</v>
      </c>
      <c r="P21" s="176">
        <f t="shared" si="3"/>
        <v>3769.28211</v>
      </c>
      <c r="Q21" s="176">
        <f t="shared" ref="Q21:Q46" si="11">P21-O21</f>
        <v>-130.71789</v>
      </c>
      <c r="R21" s="178">
        <f t="shared" si="7"/>
        <v>0.966482592307692</v>
      </c>
    </row>
    <row r="22" s="3" customFormat="1" ht="21.75" customHeight="1" spans="1:33">
      <c r="A22" s="180">
        <v>19010000</v>
      </c>
      <c r="B22" s="76" t="s">
        <v>51</v>
      </c>
      <c r="C22" s="181"/>
      <c r="D22" s="182">
        <v>0</v>
      </c>
      <c r="E22" s="182">
        <v>0</v>
      </c>
      <c r="F22" s="182">
        <v>0</v>
      </c>
      <c r="G22" s="182">
        <f t="shared" si="0"/>
        <v>0</v>
      </c>
      <c r="H22" s="65" t="str">
        <f t="shared" si="8"/>
        <v/>
      </c>
      <c r="I22" s="183">
        <f t="shared" si="1"/>
        <v>0</v>
      </c>
      <c r="J22" s="65" t="str">
        <f t="shared" si="5"/>
        <v/>
      </c>
      <c r="K22" s="64">
        <v>3900</v>
      </c>
      <c r="L22" s="64">
        <v>3769.28211</v>
      </c>
      <c r="M22" s="64">
        <f t="shared" si="9"/>
        <v>-130.71789</v>
      </c>
      <c r="N22" s="65">
        <f t="shared" si="6"/>
        <v>0.966482592307692</v>
      </c>
      <c r="O22" s="184">
        <f t="shared" si="10"/>
        <v>3900</v>
      </c>
      <c r="P22" s="185">
        <f t="shared" si="3"/>
        <v>3769.28211</v>
      </c>
      <c r="Q22" s="184">
        <f t="shared" si="11"/>
        <v>-130.71789</v>
      </c>
      <c r="R22" s="187">
        <f t="shared" si="7"/>
        <v>0.966482592307692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ht="18.75" hidden="1" customHeight="1" spans="1:33">
      <c r="A23" s="190">
        <v>19050000</v>
      </c>
      <c r="B23" s="70" t="s">
        <v>52</v>
      </c>
      <c r="C23" s="181"/>
      <c r="D23" s="192">
        <v>0</v>
      </c>
      <c r="E23" s="192">
        <v>0</v>
      </c>
      <c r="F23" s="192">
        <v>0</v>
      </c>
      <c r="G23" s="192">
        <f t="shared" si="0"/>
        <v>0</v>
      </c>
      <c r="H23" s="59" t="str">
        <f t="shared" si="8"/>
        <v/>
      </c>
      <c r="I23" s="193">
        <f t="shared" si="1"/>
        <v>0</v>
      </c>
      <c r="J23" s="59" t="str">
        <f t="shared" si="5"/>
        <v/>
      </c>
      <c r="K23" s="71">
        <v>0</v>
      </c>
      <c r="L23" s="71">
        <v>0</v>
      </c>
      <c r="M23" s="71">
        <f t="shared" si="9"/>
        <v>0</v>
      </c>
      <c r="N23" s="59" t="str">
        <f t="shared" si="6"/>
        <v/>
      </c>
      <c r="O23" s="194">
        <f t="shared" si="10"/>
        <v>0</v>
      </c>
      <c r="P23" s="195">
        <f t="shared" si="3"/>
        <v>0</v>
      </c>
      <c r="Q23" s="194">
        <f t="shared" si="11"/>
        <v>0</v>
      </c>
      <c r="R23" s="178" t="str">
        <f t="shared" si="7"/>
        <v/>
      </c>
    </row>
    <row r="24" ht="24" customHeight="1" spans="1:33">
      <c r="A24" s="174">
        <v>20000000</v>
      </c>
      <c r="B24" s="37" t="s">
        <v>53</v>
      </c>
      <c r="C24" s="188">
        <v>5750.4</v>
      </c>
      <c r="D24" s="60">
        <f>D25+D26+D30</f>
        <v>28867.7</v>
      </c>
      <c r="E24" s="60">
        <f>E25+E26+E30</f>
        <v>14944.2</v>
      </c>
      <c r="F24" s="60">
        <f>F25+F26+F30</f>
        <v>25023.48521</v>
      </c>
      <c r="G24" s="60">
        <f>G25+G26+G30</f>
        <v>10079.28521</v>
      </c>
      <c r="H24" s="59">
        <f t="shared" si="8"/>
        <v>1.67446134353127</v>
      </c>
      <c r="I24" s="60">
        <f>I25+I26+I30</f>
        <v>-3844.21479</v>
      </c>
      <c r="J24" s="59">
        <f t="shared" si="5"/>
        <v>0.86683335388687</v>
      </c>
      <c r="K24" s="58">
        <f>K25+K26+K30+K34</f>
        <v>269332.30294</v>
      </c>
      <c r="L24" s="58">
        <f>L25+L26+L30+L34</f>
        <v>109394.74381</v>
      </c>
      <c r="M24" s="58">
        <f t="shared" si="9"/>
        <v>-159937.55913</v>
      </c>
      <c r="N24" s="59">
        <f t="shared" si="6"/>
        <v>0.406170157147359</v>
      </c>
      <c r="O24" s="176">
        <f t="shared" si="10"/>
        <v>298200.00294</v>
      </c>
      <c r="P24" s="199">
        <f t="shared" si="3"/>
        <v>134418.22902</v>
      </c>
      <c r="Q24" s="176">
        <f t="shared" si="11"/>
        <v>-163781.77392</v>
      </c>
      <c r="R24" s="178">
        <f t="shared" si="7"/>
        <v>0.450765351089034</v>
      </c>
      <c r="S24" s="200"/>
    </row>
    <row r="25" ht="39" customHeight="1" spans="1:33">
      <c r="A25" s="174">
        <v>21000000</v>
      </c>
      <c r="B25" s="179" t="s">
        <v>54</v>
      </c>
      <c r="C25" s="188">
        <v>1</v>
      </c>
      <c r="D25" s="60">
        <v>17.6</v>
      </c>
      <c r="E25" s="60">
        <v>8.8</v>
      </c>
      <c r="F25" s="60">
        <v>4045.82718</v>
      </c>
      <c r="G25" s="60">
        <f>F25-E25</f>
        <v>4037.02718</v>
      </c>
      <c r="H25" s="59">
        <f t="shared" si="8"/>
        <v>459.753088636364</v>
      </c>
      <c r="I25" s="58">
        <f>F25-D25</f>
        <v>4028.22718</v>
      </c>
      <c r="J25" s="59">
        <f t="shared" si="5"/>
        <v>229.876544318182</v>
      </c>
      <c r="K25" s="58"/>
      <c r="L25" s="58">
        <v>415.5365</v>
      </c>
      <c r="M25" s="58">
        <f t="shared" ref="M25:M30" si="12">L25-K25</f>
        <v>415.5365</v>
      </c>
      <c r="N25" s="59" t="str">
        <f t="shared" si="6"/>
        <v/>
      </c>
      <c r="O25" s="176">
        <f t="shared" si="10"/>
        <v>17.6</v>
      </c>
      <c r="P25" s="176">
        <f t="shared" ref="P25:P60" si="13">L25+F25</f>
        <v>4461.36368</v>
      </c>
      <c r="Q25" s="176">
        <f t="shared" si="11"/>
        <v>4443.76368</v>
      </c>
      <c r="R25" s="178">
        <f t="shared" si="7"/>
        <v>253.486572727273</v>
      </c>
    </row>
    <row r="26" ht="30.75" customHeight="1" spans="1:33">
      <c r="A26" s="174">
        <v>22000000</v>
      </c>
      <c r="B26" s="179" t="s">
        <v>55</v>
      </c>
      <c r="C26" s="188">
        <v>4948.8</v>
      </c>
      <c r="D26" s="60">
        <f>SUM(D28:D28)+D29+D27</f>
        <v>24955.1</v>
      </c>
      <c r="E26" s="60">
        <f>SUM(E28:E28)+E29+E27</f>
        <v>11040.4</v>
      </c>
      <c r="F26" s="60">
        <f>SUM(F28:F28)+F29+F27</f>
        <v>16652.74185</v>
      </c>
      <c r="G26" s="60">
        <f t="shared" si="0"/>
        <v>5612.34185</v>
      </c>
      <c r="H26" s="59">
        <f t="shared" si="8"/>
        <v>1.50834587967827</v>
      </c>
      <c r="I26" s="60">
        <f>F26-D26</f>
        <v>-8302.35815</v>
      </c>
      <c r="J26" s="59">
        <f t="shared" si="5"/>
        <v>0.66730815945438</v>
      </c>
      <c r="K26" s="58">
        <f>SUM(K28:K28)+K29+K27</f>
        <v>0</v>
      </c>
      <c r="L26" s="58">
        <f>SUM(L28:L28)+L29+L27</f>
        <v>0</v>
      </c>
      <c r="M26" s="58">
        <f t="shared" si="12"/>
        <v>0</v>
      </c>
      <c r="N26" s="59" t="str">
        <f t="shared" si="6"/>
        <v/>
      </c>
      <c r="O26" s="176">
        <f t="shared" si="10"/>
        <v>24955.1</v>
      </c>
      <c r="P26" s="176">
        <f t="shared" si="13"/>
        <v>16652.74185</v>
      </c>
      <c r="Q26" s="176">
        <f t="shared" si="11"/>
        <v>-8302.35815</v>
      </c>
      <c r="R26" s="178">
        <f t="shared" si="7"/>
        <v>0.66730815945438</v>
      </c>
    </row>
    <row r="27" s="3" customFormat="1" ht="21.75" customHeight="1" spans="1:33">
      <c r="A27" s="180">
        <v>22010000</v>
      </c>
      <c r="B27" s="76" t="s">
        <v>56</v>
      </c>
      <c r="C27" s="201"/>
      <c r="D27" s="182">
        <v>19955.1</v>
      </c>
      <c r="E27" s="182">
        <v>8581.9</v>
      </c>
      <c r="F27" s="182">
        <v>12814.17558</v>
      </c>
      <c r="G27" s="182">
        <f t="shared" si="0"/>
        <v>4232.27558</v>
      </c>
      <c r="H27" s="65">
        <f t="shared" si="8"/>
        <v>1.49316300353069</v>
      </c>
      <c r="I27" s="182">
        <f>F27-D27</f>
        <v>-7140.92442</v>
      </c>
      <c r="J27" s="65">
        <f t="shared" si="5"/>
        <v>0.642150406662959</v>
      </c>
      <c r="K27" s="183">
        <v>0</v>
      </c>
      <c r="L27" s="183">
        <v>0</v>
      </c>
      <c r="M27" s="183">
        <f t="shared" si="12"/>
        <v>0</v>
      </c>
      <c r="N27" s="65" t="str">
        <f t="shared" si="6"/>
        <v/>
      </c>
      <c r="O27" s="184">
        <f t="shared" si="10"/>
        <v>19955.1</v>
      </c>
      <c r="P27" s="185">
        <f t="shared" si="13"/>
        <v>12814.17558</v>
      </c>
      <c r="Q27" s="184">
        <f t="shared" si="11"/>
        <v>-7140.92442</v>
      </c>
      <c r="R27" s="187">
        <f t="shared" si="7"/>
        <v>0.642150406662959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="3" customFormat="1" ht="31.2" spans="1:33">
      <c r="A28" s="180">
        <v>22080000</v>
      </c>
      <c r="B28" s="76" t="s">
        <v>57</v>
      </c>
      <c r="C28" s="181">
        <v>259.6</v>
      </c>
      <c r="D28" s="182">
        <v>5000</v>
      </c>
      <c r="E28" s="182">
        <v>2458.5</v>
      </c>
      <c r="F28" s="182">
        <v>3838.56627</v>
      </c>
      <c r="G28" s="182">
        <f t="shared" ref="G28:G34" si="14">F28-E28</f>
        <v>1380.06627</v>
      </c>
      <c r="H28" s="65">
        <f t="shared" si="8"/>
        <v>1.56134483221476</v>
      </c>
      <c r="I28" s="182">
        <f t="shared" ref="I28:I35" si="15">F28-D28</f>
        <v>-1161.43373</v>
      </c>
      <c r="J28" s="65">
        <f t="shared" si="5"/>
        <v>0.767713254</v>
      </c>
      <c r="K28" s="183">
        <v>0</v>
      </c>
      <c r="L28" s="183">
        <v>0</v>
      </c>
      <c r="M28" s="183">
        <f t="shared" si="12"/>
        <v>0</v>
      </c>
      <c r="N28" s="65" t="str">
        <f t="shared" si="6"/>
        <v/>
      </c>
      <c r="O28" s="184">
        <f t="shared" si="10"/>
        <v>5000</v>
      </c>
      <c r="P28" s="185">
        <f t="shared" si="13"/>
        <v>3838.56627</v>
      </c>
      <c r="Q28" s="184">
        <f t="shared" si="11"/>
        <v>-1161.43373</v>
      </c>
      <c r="R28" s="187">
        <f t="shared" si="7"/>
        <v>0.767713254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="3" customFormat="1" ht="49.5" hidden="1" customHeight="1" spans="1:33">
      <c r="A29" s="180">
        <v>22130000</v>
      </c>
      <c r="B29" s="76" t="s">
        <v>58</v>
      </c>
      <c r="C29" s="181"/>
      <c r="D29" s="182">
        <v>0</v>
      </c>
      <c r="E29" s="182">
        <v>0</v>
      </c>
      <c r="F29" s="182"/>
      <c r="G29" s="182">
        <f t="shared" si="14"/>
        <v>0</v>
      </c>
      <c r="H29" s="65" t="str">
        <f t="shared" si="8"/>
        <v/>
      </c>
      <c r="I29" s="182">
        <f t="shared" si="15"/>
        <v>0</v>
      </c>
      <c r="J29" s="65" t="str">
        <f t="shared" si="5"/>
        <v/>
      </c>
      <c r="K29" s="183">
        <v>0</v>
      </c>
      <c r="L29" s="183">
        <v>0</v>
      </c>
      <c r="M29" s="183">
        <f t="shared" si="12"/>
        <v>0</v>
      </c>
      <c r="N29" s="65" t="str">
        <f t="shared" si="6"/>
        <v/>
      </c>
      <c r="O29" s="184">
        <f t="shared" si="10"/>
        <v>0</v>
      </c>
      <c r="P29" s="185">
        <f t="shared" si="13"/>
        <v>0</v>
      </c>
      <c r="Q29" s="184">
        <f t="shared" si="11"/>
        <v>0</v>
      </c>
      <c r="R29" s="187" t="str">
        <f t="shared" si="7"/>
        <v/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ht="20.25" customHeight="1" spans="1:33">
      <c r="A30" s="174">
        <v>24000000</v>
      </c>
      <c r="B30" s="179" t="s">
        <v>59</v>
      </c>
      <c r="C30" s="188">
        <f>C31+C34</f>
        <v>0</v>
      </c>
      <c r="D30" s="202">
        <f>SUM(D31:D32)</f>
        <v>3895</v>
      </c>
      <c r="E30" s="202">
        <f>SUM(E31:E32)</f>
        <v>3895</v>
      </c>
      <c r="F30" s="202">
        <f>SUM(F31:F32)</f>
        <v>4324.91618</v>
      </c>
      <c r="G30" s="202">
        <f t="shared" si="14"/>
        <v>429.916179999999</v>
      </c>
      <c r="H30" s="59">
        <f t="shared" si="8"/>
        <v>1.11037642618742</v>
      </c>
      <c r="I30" s="202">
        <f t="shared" si="15"/>
        <v>429.916179999999</v>
      </c>
      <c r="J30" s="59">
        <f t="shared" si="5"/>
        <v>1.11037642618742</v>
      </c>
      <c r="K30" s="203">
        <f>SUM(K31:K33)</f>
        <v>700</v>
      </c>
      <c r="L30" s="203">
        <f>SUM(L31:L33)</f>
        <v>1384.17004</v>
      </c>
      <c r="M30" s="203">
        <f t="shared" si="12"/>
        <v>684.17004</v>
      </c>
      <c r="N30" s="59">
        <f t="shared" si="6"/>
        <v>1.97738577142857</v>
      </c>
      <c r="O30" s="176">
        <f t="shared" si="10"/>
        <v>4595</v>
      </c>
      <c r="P30" s="199">
        <f t="shared" si="13"/>
        <v>5709.08622</v>
      </c>
      <c r="Q30" s="176">
        <f t="shared" si="11"/>
        <v>1114.08622</v>
      </c>
      <c r="R30" s="178">
        <f t="shared" si="7"/>
        <v>1.24245619586507</v>
      </c>
    </row>
    <row r="31" s="3" customFormat="1" ht="20.25" customHeight="1" spans="1:33">
      <c r="A31" s="180">
        <v>24060000</v>
      </c>
      <c r="B31" s="76" t="s">
        <v>60</v>
      </c>
      <c r="C31" s="181">
        <v>0</v>
      </c>
      <c r="D31" s="182">
        <v>3895</v>
      </c>
      <c r="E31" s="182">
        <v>3895</v>
      </c>
      <c r="F31" s="182">
        <v>4324.91618</v>
      </c>
      <c r="G31" s="182">
        <f t="shared" si="14"/>
        <v>429.916179999999</v>
      </c>
      <c r="H31" s="65">
        <f t="shared" si="8"/>
        <v>1.11037642618742</v>
      </c>
      <c r="I31" s="182">
        <f t="shared" si="15"/>
        <v>429.916179999999</v>
      </c>
      <c r="J31" s="65">
        <f t="shared" si="5"/>
        <v>1.11037642618742</v>
      </c>
      <c r="K31" s="64">
        <v>700</v>
      </c>
      <c r="L31" s="64">
        <v>1384.17004</v>
      </c>
      <c r="M31" s="64">
        <f t="shared" ref="M31:M40" si="16">L31-K31</f>
        <v>684.17004</v>
      </c>
      <c r="N31" s="65">
        <f t="shared" si="6"/>
        <v>1.97738577142857</v>
      </c>
      <c r="O31" s="184">
        <f t="shared" si="10"/>
        <v>4595</v>
      </c>
      <c r="P31" s="185">
        <f t="shared" si="13"/>
        <v>5709.08622</v>
      </c>
      <c r="Q31" s="184">
        <f t="shared" si="11"/>
        <v>1114.08622</v>
      </c>
      <c r="R31" s="187">
        <f t="shared" si="7"/>
        <v>1.24245619586507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ht="21.75" hidden="1" customHeight="1" spans="1:33">
      <c r="A32" s="190">
        <v>24110000</v>
      </c>
      <c r="B32" s="70" t="s">
        <v>61</v>
      </c>
      <c r="C32" s="181"/>
      <c r="D32" s="192">
        <v>0</v>
      </c>
      <c r="E32" s="192">
        <v>0</v>
      </c>
      <c r="F32" s="192">
        <v>0</v>
      </c>
      <c r="G32" s="192">
        <v>0</v>
      </c>
      <c r="H32" s="59" t="str">
        <f t="shared" si="8"/>
        <v/>
      </c>
      <c r="I32" s="192">
        <f t="shared" si="15"/>
        <v>0</v>
      </c>
      <c r="J32" s="59" t="str">
        <f t="shared" si="5"/>
        <v/>
      </c>
      <c r="K32" s="71">
        <v>0</v>
      </c>
      <c r="L32" s="71">
        <v>0</v>
      </c>
      <c r="M32" s="71">
        <f t="shared" si="16"/>
        <v>0</v>
      </c>
      <c r="N32" s="59" t="str">
        <f t="shared" si="6"/>
        <v/>
      </c>
      <c r="O32" s="194">
        <f t="shared" si="10"/>
        <v>0</v>
      </c>
      <c r="P32" s="195">
        <f t="shared" si="13"/>
        <v>0</v>
      </c>
      <c r="Q32" s="194">
        <f t="shared" si="11"/>
        <v>0</v>
      </c>
      <c r="R32" s="178" t="str">
        <f t="shared" si="7"/>
        <v/>
      </c>
    </row>
    <row r="33" ht="35.25" hidden="1" customHeight="1" spans="1:33">
      <c r="A33" s="190" t="s">
        <v>62</v>
      </c>
      <c r="B33" s="70" t="s">
        <v>63</v>
      </c>
      <c r="C33" s="181"/>
      <c r="D33" s="192">
        <v>0</v>
      </c>
      <c r="E33" s="192">
        <v>0</v>
      </c>
      <c r="F33" s="192">
        <v>0</v>
      </c>
      <c r="G33" s="192">
        <f t="shared" si="14"/>
        <v>0</v>
      </c>
      <c r="H33" s="59" t="str">
        <f t="shared" si="8"/>
        <v/>
      </c>
      <c r="I33" s="192">
        <f t="shared" si="15"/>
        <v>0</v>
      </c>
      <c r="J33" s="59" t="str">
        <f t="shared" si="5"/>
        <v/>
      </c>
      <c r="K33" s="71">
        <v>0</v>
      </c>
      <c r="L33" s="71">
        <v>0</v>
      </c>
      <c r="M33" s="71">
        <f t="shared" si="16"/>
        <v>0</v>
      </c>
      <c r="N33" s="59" t="str">
        <f t="shared" si="6"/>
        <v/>
      </c>
      <c r="O33" s="194">
        <f t="shared" si="10"/>
        <v>0</v>
      </c>
      <c r="P33" s="195">
        <f t="shared" si="13"/>
        <v>0</v>
      </c>
      <c r="Q33" s="194">
        <f t="shared" si="11"/>
        <v>0</v>
      </c>
      <c r="R33" s="178" t="str">
        <f t="shared" si="7"/>
        <v/>
      </c>
    </row>
    <row r="34" ht="22.15" customHeight="1" spans="1:33">
      <c r="A34" s="174">
        <v>25000000</v>
      </c>
      <c r="B34" s="179" t="s">
        <v>64</v>
      </c>
      <c r="C34" s="188"/>
      <c r="D34" s="60">
        <v>0</v>
      </c>
      <c r="E34" s="60">
        <v>0</v>
      </c>
      <c r="F34" s="60">
        <v>0</v>
      </c>
      <c r="G34" s="60">
        <f t="shared" si="14"/>
        <v>0</v>
      </c>
      <c r="H34" s="59" t="str">
        <f t="shared" si="8"/>
        <v/>
      </c>
      <c r="I34" s="60">
        <f t="shared" si="15"/>
        <v>0</v>
      </c>
      <c r="J34" s="59" t="str">
        <f t="shared" si="5"/>
        <v/>
      </c>
      <c r="K34" s="58">
        <v>268632.30294</v>
      </c>
      <c r="L34" s="58">
        <v>107595.03727</v>
      </c>
      <c r="M34" s="58">
        <f t="shared" si="16"/>
        <v>-161037.26567</v>
      </c>
      <c r="N34" s="59">
        <f t="shared" si="6"/>
        <v>0.400529035757966</v>
      </c>
      <c r="O34" s="176">
        <f t="shared" si="10"/>
        <v>268632.30294</v>
      </c>
      <c r="P34" s="176">
        <f t="shared" si="13"/>
        <v>107595.03727</v>
      </c>
      <c r="Q34" s="176">
        <f t="shared" si="11"/>
        <v>-161037.26567</v>
      </c>
      <c r="R34" s="178">
        <f t="shared" si="7"/>
        <v>0.400529035757966</v>
      </c>
    </row>
    <row r="35" ht="17.4" spans="1:33">
      <c r="A35" s="174">
        <v>30000000</v>
      </c>
      <c r="B35" s="37" t="s">
        <v>65</v>
      </c>
      <c r="C35" s="201"/>
      <c r="D35" s="60">
        <v>0</v>
      </c>
      <c r="E35" s="60">
        <v>0</v>
      </c>
      <c r="F35" s="60">
        <v>0</v>
      </c>
      <c r="G35" s="60">
        <f t="shared" ref="G35:G54" si="17">F35-E35</f>
        <v>0</v>
      </c>
      <c r="H35" s="59" t="str">
        <f t="shared" si="8"/>
        <v/>
      </c>
      <c r="I35" s="58">
        <f t="shared" si="15"/>
        <v>0</v>
      </c>
      <c r="J35" s="59" t="str">
        <f t="shared" si="5"/>
        <v/>
      </c>
      <c r="K35" s="58">
        <v>0</v>
      </c>
      <c r="L35" s="58">
        <v>88</v>
      </c>
      <c r="M35" s="58">
        <f t="shared" si="16"/>
        <v>88</v>
      </c>
      <c r="N35" s="59" t="str">
        <f t="shared" si="6"/>
        <v/>
      </c>
      <c r="O35" s="176">
        <f t="shared" si="10"/>
        <v>0</v>
      </c>
      <c r="P35" s="176">
        <f t="shared" si="13"/>
        <v>88</v>
      </c>
      <c r="Q35" s="176">
        <f t="shared" si="11"/>
        <v>88</v>
      </c>
      <c r="R35" s="178" t="str">
        <f t="shared" si="7"/>
        <v/>
      </c>
      <c r="S35" s="200"/>
      <c r="T35" s="200"/>
      <c r="U35" s="200"/>
      <c r="V35" s="200"/>
      <c r="W35" s="204"/>
    </row>
    <row r="36" ht="34.8" hidden="1" spans="1:33">
      <c r="A36" s="174" t="s">
        <v>66</v>
      </c>
      <c r="B36" s="37" t="s">
        <v>67</v>
      </c>
      <c r="C36" s="37"/>
      <c r="D36" s="60"/>
      <c r="E36" s="60"/>
      <c r="F36" s="60"/>
      <c r="G36" s="60"/>
      <c r="H36" s="59"/>
      <c r="I36" s="58"/>
      <c r="J36" s="59"/>
      <c r="K36" s="58"/>
      <c r="L36" s="58"/>
      <c r="M36" s="58"/>
      <c r="N36" s="59"/>
      <c r="O36" s="176">
        <f t="shared" si="10"/>
        <v>0</v>
      </c>
      <c r="P36" s="176">
        <f t="shared" si="13"/>
        <v>0</v>
      </c>
      <c r="Q36" s="176">
        <f t="shared" si="11"/>
        <v>0</v>
      </c>
      <c r="R36" s="178" t="str">
        <f t="shared" si="7"/>
        <v/>
      </c>
      <c r="S36" s="200"/>
      <c r="T36" s="200"/>
      <c r="U36" s="200"/>
      <c r="V36" s="200"/>
      <c r="W36" s="204"/>
    </row>
    <row r="37" ht="18" hidden="1" spans="1:33">
      <c r="A37" s="174">
        <v>50000000</v>
      </c>
      <c r="B37" s="37" t="s">
        <v>68</v>
      </c>
      <c r="C37" s="188">
        <f>C38+C39</f>
        <v>0</v>
      </c>
      <c r="D37" s="60"/>
      <c r="E37" s="60"/>
      <c r="F37" s="60">
        <f>F38+F39</f>
        <v>0</v>
      </c>
      <c r="G37" s="60">
        <f t="shared" si="17"/>
        <v>0</v>
      </c>
      <c r="H37" s="192" t="e">
        <f>F37/E37*100</f>
        <v>#DIV/0!</v>
      </c>
      <c r="I37" s="58"/>
      <c r="J37" s="58"/>
      <c r="K37" s="58">
        <f>K38+K39</f>
        <v>0</v>
      </c>
      <c r="L37" s="58">
        <f>L38+L39</f>
        <v>0</v>
      </c>
      <c r="M37" s="58">
        <f t="shared" si="16"/>
        <v>0</v>
      </c>
      <c r="N37" s="58"/>
      <c r="O37" s="176">
        <f t="shared" si="10"/>
        <v>0</v>
      </c>
      <c r="P37" s="176">
        <f t="shared" si="13"/>
        <v>0</v>
      </c>
      <c r="Q37" s="176">
        <f t="shared" si="11"/>
        <v>0</v>
      </c>
      <c r="R37" s="176"/>
    </row>
    <row r="38" ht="18" hidden="1" spans="1:33">
      <c r="A38" s="190">
        <v>50080000</v>
      </c>
      <c r="B38" s="70" t="s">
        <v>69</v>
      </c>
      <c r="C38" s="181"/>
      <c r="D38" s="192"/>
      <c r="E38" s="192"/>
      <c r="F38" s="192"/>
      <c r="G38" s="192">
        <f t="shared" si="17"/>
        <v>0</v>
      </c>
      <c r="H38" s="192" t="e">
        <f>F38/E38*100</f>
        <v>#DIV/0!</v>
      </c>
      <c r="I38" s="193"/>
      <c r="J38" s="193"/>
      <c r="K38" s="71"/>
      <c r="L38" s="71"/>
      <c r="M38" s="71">
        <f t="shared" si="16"/>
        <v>0</v>
      </c>
      <c r="N38" s="193"/>
      <c r="O38" s="194">
        <f t="shared" si="10"/>
        <v>0</v>
      </c>
      <c r="P38" s="195">
        <f t="shared" si="13"/>
        <v>0</v>
      </c>
      <c r="Q38" s="194">
        <f t="shared" si="11"/>
        <v>0</v>
      </c>
      <c r="R38" s="194"/>
    </row>
    <row r="39" ht="18" hidden="1" spans="1:33">
      <c r="A39" s="190">
        <v>50110000</v>
      </c>
      <c r="B39" s="70" t="s">
        <v>70</v>
      </c>
      <c r="C39" s="181"/>
      <c r="D39" s="192"/>
      <c r="E39" s="192"/>
      <c r="F39" s="192"/>
      <c r="G39" s="192">
        <f t="shared" si="17"/>
        <v>0</v>
      </c>
      <c r="H39" s="192" t="e">
        <f>F39/E39*100</f>
        <v>#DIV/0!</v>
      </c>
      <c r="I39" s="193"/>
      <c r="J39" s="193"/>
      <c r="K39" s="71"/>
      <c r="L39" s="71"/>
      <c r="M39" s="71">
        <f t="shared" si="16"/>
        <v>0</v>
      </c>
      <c r="N39" s="193"/>
      <c r="O39" s="194">
        <f t="shared" si="10"/>
        <v>0</v>
      </c>
      <c r="P39" s="195">
        <f t="shared" si="13"/>
        <v>0</v>
      </c>
      <c r="Q39" s="194">
        <f t="shared" si="11"/>
        <v>0</v>
      </c>
      <c r="R39" s="194"/>
    </row>
    <row r="40" s="11" customFormat="1" ht="21.75" customHeight="1" spans="1:33">
      <c r="A40" s="84">
        <v>90010100</v>
      </c>
      <c r="B40" s="85" t="s">
        <v>71</v>
      </c>
      <c r="C40" s="205" t="e">
        <f>C10+C24+C37+C38</f>
        <v>#REF!</v>
      </c>
      <c r="D40" s="206">
        <f>D10+D24+D37+D35</f>
        <v>1086573.454</v>
      </c>
      <c r="E40" s="206">
        <f>E10+E24+E37+E35</f>
        <v>546247.554</v>
      </c>
      <c r="F40" s="206">
        <f>F10+F24+F37+F35</f>
        <v>588241.41979</v>
      </c>
      <c r="G40" s="206">
        <f t="shared" si="17"/>
        <v>41993.8657900001</v>
      </c>
      <c r="H40" s="207">
        <f>IFERROR(F40/E40,"")</f>
        <v>1.07687698641851</v>
      </c>
      <c r="I40" s="206">
        <f t="shared" ref="I40:I54" si="18">F40-D40</f>
        <v>-498332.03421</v>
      </c>
      <c r="J40" s="207">
        <f>IFERROR(F40/D40,"")</f>
        <v>0.541372898099533</v>
      </c>
      <c r="K40" s="206">
        <f>K10+K24+K35+K37+K36</f>
        <v>273232.30294</v>
      </c>
      <c r="L40" s="206">
        <f>L10+L24+L35+L37+L36</f>
        <v>113252.02592</v>
      </c>
      <c r="M40" s="206">
        <f t="shared" si="16"/>
        <v>-159980.27702</v>
      </c>
      <c r="N40" s="207">
        <f>IFERROR(L40/K40,"")</f>
        <v>0.414489885351767</v>
      </c>
      <c r="O40" s="206">
        <f t="shared" si="10"/>
        <v>1359805.75694</v>
      </c>
      <c r="P40" s="206">
        <f t="shared" si="13"/>
        <v>701493.44571</v>
      </c>
      <c r="Q40" s="206">
        <f t="shared" si="11"/>
        <v>-658312.31123</v>
      </c>
      <c r="R40" s="207">
        <f>IFERROR(P40/O40,"")</f>
        <v>0.515877684830947</v>
      </c>
    </row>
    <row r="41" ht="28.5" customHeight="1" spans="1:33">
      <c r="A41" s="208">
        <v>40000000</v>
      </c>
      <c r="B41" s="37" t="s">
        <v>72</v>
      </c>
      <c r="C41" s="209" t="e">
        <f>C42+#REF!</f>
        <v>#REF!</v>
      </c>
      <c r="D41" s="210">
        <f>D42</f>
        <v>1260273.9</v>
      </c>
      <c r="E41" s="210">
        <f>E42</f>
        <v>726879.259</v>
      </c>
      <c r="F41" s="210">
        <f>F42</f>
        <v>726879.259</v>
      </c>
      <c r="G41" s="210">
        <f t="shared" si="17"/>
        <v>0</v>
      </c>
      <c r="H41" s="178">
        <f>IFERROR(F41/E41,"")</f>
        <v>1</v>
      </c>
      <c r="I41" s="176">
        <f t="shared" si="18"/>
        <v>-533394.641</v>
      </c>
      <c r="J41" s="178">
        <f>IFERROR(F41/D41,"")</f>
        <v>0.576762923520038</v>
      </c>
      <c r="K41" s="176">
        <f>K42</f>
        <v>1742.1</v>
      </c>
      <c r="L41" s="176">
        <f>L42</f>
        <v>24469.1</v>
      </c>
      <c r="M41" s="176">
        <f t="shared" ref="M41:M46" si="19">L41-K41</f>
        <v>22727</v>
      </c>
      <c r="N41" s="178">
        <f>IFERROR(L41/K41,"")</f>
        <v>14.0457493829286</v>
      </c>
      <c r="O41" s="176">
        <f t="shared" si="10"/>
        <v>1262016</v>
      </c>
      <c r="P41" s="176">
        <f t="shared" si="13"/>
        <v>751348.359</v>
      </c>
      <c r="Q41" s="176">
        <f t="shared" si="11"/>
        <v>-510667.641</v>
      </c>
      <c r="R41" s="178">
        <f>IFERROR(P41/O41,"")</f>
        <v>0.595355652384756</v>
      </c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ht="28.5" customHeight="1" spans="1:33">
      <c r="A42" s="208">
        <v>41000000</v>
      </c>
      <c r="B42" s="37" t="s">
        <v>73</v>
      </c>
      <c r="C42" s="209" t="e">
        <f>C43+C47</f>
        <v>#REF!</v>
      </c>
      <c r="D42" s="210">
        <f>D43+D47</f>
        <v>1260273.9</v>
      </c>
      <c r="E42" s="210">
        <f>E43+E47</f>
        <v>726879.259</v>
      </c>
      <c r="F42" s="210">
        <f>F43+F47</f>
        <v>726879.259</v>
      </c>
      <c r="G42" s="210">
        <f t="shared" si="17"/>
        <v>0</v>
      </c>
      <c r="H42" s="178">
        <f t="shared" ref="H42:H62" si="20">IFERROR(F42/E42,"")</f>
        <v>1</v>
      </c>
      <c r="I42" s="176">
        <f t="shared" si="18"/>
        <v>-533394.641</v>
      </c>
      <c r="J42" s="178">
        <f t="shared" ref="J42:J59" si="21">IFERROR(F42/D42,"")</f>
        <v>0.576762923520038</v>
      </c>
      <c r="K42" s="176">
        <f>K43+K47</f>
        <v>1742.1</v>
      </c>
      <c r="L42" s="176">
        <f>L43+L47</f>
        <v>24469.1</v>
      </c>
      <c r="M42" s="176">
        <f t="shared" si="19"/>
        <v>22727</v>
      </c>
      <c r="N42" s="178">
        <f t="shared" ref="N42:N58" si="22">IFERROR(L42/K42,"")</f>
        <v>14.0457493829286</v>
      </c>
      <c r="O42" s="176">
        <f t="shared" si="10"/>
        <v>1262016</v>
      </c>
      <c r="P42" s="176">
        <f t="shared" si="13"/>
        <v>751348.359</v>
      </c>
      <c r="Q42" s="176">
        <f t="shared" si="11"/>
        <v>-510667.641</v>
      </c>
      <c r="R42" s="178">
        <f t="shared" ref="R42:R62" si="23">IFERROR(P42/O42,"")</f>
        <v>0.595355652384756</v>
      </c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="145" customFormat="1" ht="28.5" customHeight="1" spans="1:33">
      <c r="A43" s="174">
        <v>41020000</v>
      </c>
      <c r="B43" s="37" t="s">
        <v>74</v>
      </c>
      <c r="C43" s="211">
        <f>SUM(C44:C44)</f>
        <v>226954.7</v>
      </c>
      <c r="D43" s="212">
        <f>D44+D45+D46</f>
        <v>444665.8</v>
      </c>
      <c r="E43" s="212">
        <f>E44+E45+E46</f>
        <v>222333</v>
      </c>
      <c r="F43" s="212">
        <f>F44+F45+F46</f>
        <v>222333</v>
      </c>
      <c r="G43" s="212">
        <f t="shared" si="17"/>
        <v>0</v>
      </c>
      <c r="H43" s="178">
        <f t="shared" si="20"/>
        <v>1</v>
      </c>
      <c r="I43" s="199">
        <f t="shared" si="18"/>
        <v>-222332.8</v>
      </c>
      <c r="J43" s="178">
        <f t="shared" si="21"/>
        <v>0.500000224887995</v>
      </c>
      <c r="K43" s="199">
        <f>K44+K45</f>
        <v>0</v>
      </c>
      <c r="L43" s="199">
        <f>L44+L45</f>
        <v>0</v>
      </c>
      <c r="M43" s="199">
        <f t="shared" si="19"/>
        <v>0</v>
      </c>
      <c r="N43" s="178" t="str">
        <f t="shared" si="22"/>
        <v/>
      </c>
      <c r="O43" s="199">
        <f t="shared" si="10"/>
        <v>444665.8</v>
      </c>
      <c r="P43" s="199">
        <f t="shared" si="13"/>
        <v>222333</v>
      </c>
      <c r="Q43" s="199">
        <f t="shared" si="11"/>
        <v>-222332.8</v>
      </c>
      <c r="R43" s="178">
        <f t="shared" si="23"/>
        <v>0.500000224887995</v>
      </c>
    </row>
    <row r="44" s="3" customFormat="1" ht="28.5" customHeight="1" spans="1:33">
      <c r="A44" s="180">
        <v>41020100</v>
      </c>
      <c r="B44" s="76" t="s">
        <v>75</v>
      </c>
      <c r="C44" s="213">
        <v>226954.7</v>
      </c>
      <c r="D44" s="214">
        <v>312484.6</v>
      </c>
      <c r="E44" s="214">
        <v>156242.4</v>
      </c>
      <c r="F44" s="214">
        <v>156242.4</v>
      </c>
      <c r="G44" s="214">
        <f t="shared" si="17"/>
        <v>0</v>
      </c>
      <c r="H44" s="187">
        <f t="shared" si="20"/>
        <v>1</v>
      </c>
      <c r="I44" s="185">
        <f t="shared" si="18"/>
        <v>-156242.2</v>
      </c>
      <c r="J44" s="187">
        <f t="shared" si="21"/>
        <v>0.50000032001577</v>
      </c>
      <c r="K44" s="185"/>
      <c r="L44" s="185"/>
      <c r="M44" s="185">
        <f t="shared" si="19"/>
        <v>0</v>
      </c>
      <c r="N44" s="187" t="str">
        <f t="shared" si="22"/>
        <v/>
      </c>
      <c r="O44" s="185">
        <f t="shared" si="10"/>
        <v>312484.6</v>
      </c>
      <c r="P44" s="185">
        <f t="shared" si="13"/>
        <v>156242.4</v>
      </c>
      <c r="Q44" s="185">
        <f t="shared" si="11"/>
        <v>-156242.2</v>
      </c>
      <c r="R44" s="187">
        <f t="shared" si="23"/>
        <v>0.50000032001577</v>
      </c>
    </row>
    <row r="45" s="3" customFormat="1" ht="46.8" spans="1:33">
      <c r="A45" s="180">
        <v>41020200</v>
      </c>
      <c r="B45" s="76" t="s">
        <v>76</v>
      </c>
      <c r="C45" s="213"/>
      <c r="D45" s="214">
        <v>112638.9</v>
      </c>
      <c r="E45" s="214">
        <v>56319.6</v>
      </c>
      <c r="F45" s="214">
        <v>56319.6</v>
      </c>
      <c r="G45" s="214">
        <f t="shared" si="17"/>
        <v>0</v>
      </c>
      <c r="H45" s="187">
        <f t="shared" si="20"/>
        <v>1</v>
      </c>
      <c r="I45" s="185">
        <f t="shared" si="18"/>
        <v>-56319.3</v>
      </c>
      <c r="J45" s="187">
        <f t="shared" si="21"/>
        <v>0.500001331689141</v>
      </c>
      <c r="K45" s="185"/>
      <c r="L45" s="185"/>
      <c r="M45" s="185">
        <f t="shared" si="19"/>
        <v>0</v>
      </c>
      <c r="N45" s="187" t="str">
        <f t="shared" si="22"/>
        <v/>
      </c>
      <c r="O45" s="185">
        <f t="shared" si="10"/>
        <v>112638.9</v>
      </c>
      <c r="P45" s="185">
        <f t="shared" si="13"/>
        <v>56319.6</v>
      </c>
      <c r="Q45" s="185">
        <f t="shared" si="11"/>
        <v>-56319.3</v>
      </c>
      <c r="R45" s="187">
        <f t="shared" si="23"/>
        <v>0.500001331689141</v>
      </c>
    </row>
    <row r="46" ht="62.4" spans="1:33">
      <c r="A46" s="180" t="s">
        <v>77</v>
      </c>
      <c r="B46" s="76" t="s">
        <v>78</v>
      </c>
      <c r="C46" s="76"/>
      <c r="D46" s="214">
        <v>19542.3</v>
      </c>
      <c r="E46" s="214">
        <v>9771</v>
      </c>
      <c r="F46" s="214">
        <v>9771</v>
      </c>
      <c r="G46" s="214">
        <f t="shared" si="17"/>
        <v>0</v>
      </c>
      <c r="H46" s="187">
        <f t="shared" si="20"/>
        <v>1</v>
      </c>
      <c r="I46" s="185">
        <f t="shared" si="18"/>
        <v>-9771.3</v>
      </c>
      <c r="J46" s="187">
        <f t="shared" si="21"/>
        <v>0.49999232434258</v>
      </c>
      <c r="K46" s="185"/>
      <c r="L46" s="185"/>
      <c r="M46" s="185">
        <f t="shared" si="19"/>
        <v>0</v>
      </c>
      <c r="N46" s="187" t="str">
        <f t="shared" si="22"/>
        <v/>
      </c>
      <c r="O46" s="185">
        <f t="shared" si="10"/>
        <v>19542.3</v>
      </c>
      <c r="P46" s="185">
        <f t="shared" si="13"/>
        <v>9771</v>
      </c>
      <c r="Q46" s="185">
        <f t="shared" si="11"/>
        <v>-9771.3</v>
      </c>
      <c r="R46" s="187">
        <f t="shared" si="23"/>
        <v>0.49999232434258</v>
      </c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ht="25.5" customHeight="1" spans="1:33">
      <c r="A47" s="174">
        <v>41030000</v>
      </c>
      <c r="B47" s="37" t="s">
        <v>79</v>
      </c>
      <c r="C47" s="188" t="e">
        <f>#REF!</f>
        <v>#REF!</v>
      </c>
      <c r="D47" s="210">
        <f>SUM(D48:D60)</f>
        <v>815608.1</v>
      </c>
      <c r="E47" s="210">
        <f>SUM(E48:E60)</f>
        <v>504546.259</v>
      </c>
      <c r="F47" s="210">
        <f>SUM(F48:F60)</f>
        <v>504546.259</v>
      </c>
      <c r="G47" s="210">
        <f>SUM(G48:G58)</f>
        <v>0</v>
      </c>
      <c r="H47" s="178">
        <f t="shared" si="20"/>
        <v>1</v>
      </c>
      <c r="I47" s="199">
        <f t="shared" si="18"/>
        <v>-311061.841</v>
      </c>
      <c r="J47" s="178">
        <f t="shared" si="21"/>
        <v>0.618613595181313</v>
      </c>
      <c r="K47" s="210">
        <f>SUM(K48:K58)</f>
        <v>1742.1</v>
      </c>
      <c r="L47" s="210">
        <f>SUM(L48:L58)</f>
        <v>24469.1</v>
      </c>
      <c r="M47" s="210">
        <f>SUM(M48:M58)</f>
        <v>22727</v>
      </c>
      <c r="N47" s="178">
        <f t="shared" si="22"/>
        <v>14.0457493829286</v>
      </c>
      <c r="O47" s="210">
        <f>SUM(O48:O58)</f>
        <v>490981.878</v>
      </c>
      <c r="P47" s="210">
        <f>SUM(P48:P58)</f>
        <v>397617.559</v>
      </c>
      <c r="Q47" s="210">
        <f>SUM(Q48:Q58)</f>
        <v>-93364.319</v>
      </c>
      <c r="R47" s="178">
        <f t="shared" si="23"/>
        <v>0.809841619042404</v>
      </c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ht="52.5" customHeight="1" spans="1:33">
      <c r="A48" s="180" t="s">
        <v>80</v>
      </c>
      <c r="B48" s="76" t="s">
        <v>81</v>
      </c>
      <c r="C48" s="76"/>
      <c r="D48" s="214">
        <v>1148.4</v>
      </c>
      <c r="E48" s="214">
        <v>1148.4</v>
      </c>
      <c r="F48" s="214">
        <v>1148.4</v>
      </c>
      <c r="G48" s="214">
        <f t="shared" si="17"/>
        <v>0</v>
      </c>
      <c r="H48" s="187">
        <f t="shared" si="20"/>
        <v>1</v>
      </c>
      <c r="I48" s="185">
        <f t="shared" si="18"/>
        <v>0</v>
      </c>
      <c r="J48" s="187">
        <f t="shared" si="21"/>
        <v>1</v>
      </c>
      <c r="K48" s="214">
        <v>0</v>
      </c>
      <c r="L48" s="214">
        <v>0</v>
      </c>
      <c r="M48" s="214">
        <f>L48-K48</f>
        <v>0</v>
      </c>
      <c r="N48" s="187" t="str">
        <f t="shared" si="22"/>
        <v/>
      </c>
      <c r="O48" s="185">
        <f t="shared" si="10"/>
        <v>1148.4</v>
      </c>
      <c r="P48" s="185">
        <f t="shared" si="13"/>
        <v>1148.4</v>
      </c>
      <c r="Q48" s="185">
        <f t="shared" ref="Q48:Q64" si="24">P48-O48</f>
        <v>0</v>
      </c>
      <c r="R48" s="187">
        <f t="shared" si="23"/>
        <v>1</v>
      </c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ht="55.5" customHeight="1" spans="1:38">
      <c r="A49" s="180" t="s">
        <v>82</v>
      </c>
      <c r="B49" s="76" t="s">
        <v>83</v>
      </c>
      <c r="C49" s="76"/>
      <c r="D49" s="214">
        <v>73102</v>
      </c>
      <c r="E49" s="214">
        <v>47517</v>
      </c>
      <c r="F49" s="214">
        <v>47517</v>
      </c>
      <c r="G49" s="214">
        <f t="shared" si="17"/>
        <v>0</v>
      </c>
      <c r="H49" s="187">
        <f t="shared" si="20"/>
        <v>1</v>
      </c>
      <c r="I49" s="185">
        <f t="shared" si="18"/>
        <v>-25585</v>
      </c>
      <c r="J49" s="187">
        <f t="shared" si="21"/>
        <v>0.650009575661405</v>
      </c>
      <c r="K49" s="214"/>
      <c r="L49" s="214"/>
      <c r="M49" s="214"/>
      <c r="N49" s="187"/>
      <c r="O49" s="185">
        <f t="shared" ref="O49:O54" si="25">D49+K49</f>
        <v>73102</v>
      </c>
      <c r="P49" s="185">
        <f t="shared" ref="P49:P54" si="26">L49+F49</f>
        <v>47517</v>
      </c>
      <c r="Q49" s="185">
        <f t="shared" si="24"/>
        <v>-25585</v>
      </c>
      <c r="R49" s="187">
        <f t="shared" si="23"/>
        <v>0.650009575661405</v>
      </c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ht="67.5" customHeight="1" spans="1:38">
      <c r="A50" s="180" t="s">
        <v>84</v>
      </c>
      <c r="B50" s="76" t="s">
        <v>85</v>
      </c>
      <c r="C50" s="76"/>
      <c r="D50" s="214">
        <v>27257.867</v>
      </c>
      <c r="E50" s="214">
        <v>10903.148</v>
      </c>
      <c r="F50" s="214">
        <v>10903.148</v>
      </c>
      <c r="G50" s="214">
        <f t="shared" si="17"/>
        <v>0</v>
      </c>
      <c r="H50" s="187">
        <f t="shared" si="20"/>
        <v>1</v>
      </c>
      <c r="I50" s="185">
        <f t="shared" si="18"/>
        <v>-16354.719</v>
      </c>
      <c r="J50" s="187">
        <f t="shared" si="21"/>
        <v>0.400000044023988</v>
      </c>
      <c r="K50" s="214"/>
      <c r="L50" s="214"/>
      <c r="M50" s="214"/>
      <c r="N50" s="187"/>
      <c r="O50" s="185">
        <f t="shared" si="25"/>
        <v>27257.867</v>
      </c>
      <c r="P50" s="185">
        <f t="shared" si="26"/>
        <v>10903.148</v>
      </c>
      <c r="Q50" s="185">
        <f t="shared" si="24"/>
        <v>-16354.719</v>
      </c>
      <c r="R50" s="187">
        <f t="shared" si="23"/>
        <v>0.400000044023988</v>
      </c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ht="54" customHeight="1" spans="1:38">
      <c r="A51" s="180" t="s">
        <v>86</v>
      </c>
      <c r="B51" s="76" t="s">
        <v>87</v>
      </c>
      <c r="C51" s="76"/>
      <c r="D51" s="214">
        <v>24574.8</v>
      </c>
      <c r="E51" s="214">
        <v>12330.5</v>
      </c>
      <c r="F51" s="214">
        <v>12330.5</v>
      </c>
      <c r="G51" s="214">
        <f t="shared" si="17"/>
        <v>0</v>
      </c>
      <c r="H51" s="187">
        <f t="shared" si="20"/>
        <v>1</v>
      </c>
      <c r="I51" s="185">
        <f t="shared" si="18"/>
        <v>-12244.3</v>
      </c>
      <c r="J51" s="187">
        <f t="shared" si="21"/>
        <v>0.501753829125771</v>
      </c>
      <c r="K51" s="214"/>
      <c r="L51" s="214"/>
      <c r="M51" s="214"/>
      <c r="N51" s="178"/>
      <c r="O51" s="185">
        <f t="shared" si="25"/>
        <v>24574.8</v>
      </c>
      <c r="P51" s="185">
        <f t="shared" si="26"/>
        <v>12330.5</v>
      </c>
      <c r="Q51" s="185">
        <f t="shared" si="24"/>
        <v>-12244.3</v>
      </c>
      <c r="R51" s="187">
        <f t="shared" si="23"/>
        <v>0.501753829125771</v>
      </c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ht="93" customHeight="1" spans="1:38">
      <c r="A52" s="180" t="s">
        <v>88</v>
      </c>
      <c r="B52" s="76" t="s">
        <v>89</v>
      </c>
      <c r="C52" s="76"/>
      <c r="D52" s="214">
        <v>35350</v>
      </c>
      <c r="E52" s="214">
        <v>21210</v>
      </c>
      <c r="F52" s="214">
        <v>21210</v>
      </c>
      <c r="G52" s="214">
        <f t="shared" si="17"/>
        <v>0</v>
      </c>
      <c r="H52" s="187">
        <f t="shared" si="20"/>
        <v>1</v>
      </c>
      <c r="I52" s="185">
        <f t="shared" si="18"/>
        <v>-14140</v>
      </c>
      <c r="J52" s="187">
        <f t="shared" si="21"/>
        <v>0.6</v>
      </c>
      <c r="K52" s="214"/>
      <c r="L52" s="214"/>
      <c r="M52" s="214"/>
      <c r="N52" s="178"/>
      <c r="O52" s="185">
        <f t="shared" si="25"/>
        <v>35350</v>
      </c>
      <c r="P52" s="185">
        <f t="shared" si="26"/>
        <v>21210</v>
      </c>
      <c r="Q52" s="185">
        <f t="shared" si="24"/>
        <v>-14140</v>
      </c>
      <c r="R52" s="187">
        <f t="shared" si="23"/>
        <v>0.6</v>
      </c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="3" customFormat="1" ht="35.25" customHeight="1" spans="1:38">
      <c r="A53" s="180" t="s">
        <v>90</v>
      </c>
      <c r="B53" s="76" t="s">
        <v>91</v>
      </c>
      <c r="C53" s="76"/>
      <c r="D53" s="214">
        <v>167079.6</v>
      </c>
      <c r="E53" s="214">
        <v>149569.6</v>
      </c>
      <c r="F53" s="214">
        <v>149569.6</v>
      </c>
      <c r="G53" s="214">
        <f t="shared" si="17"/>
        <v>0</v>
      </c>
      <c r="H53" s="187">
        <f t="shared" si="20"/>
        <v>1</v>
      </c>
      <c r="I53" s="185">
        <f t="shared" si="18"/>
        <v>-17510</v>
      </c>
      <c r="J53" s="187">
        <f t="shared" si="21"/>
        <v>0.895199653338888</v>
      </c>
      <c r="K53" s="214">
        <v>1742.1</v>
      </c>
      <c r="L53" s="214">
        <v>24469.1</v>
      </c>
      <c r="M53" s="214">
        <f>L53-K53</f>
        <v>22727</v>
      </c>
      <c r="N53" s="187">
        <f t="shared" si="22"/>
        <v>14.0457493829286</v>
      </c>
      <c r="O53" s="185">
        <f t="shared" si="25"/>
        <v>168821.7</v>
      </c>
      <c r="P53" s="185">
        <f t="shared" si="26"/>
        <v>174038.7</v>
      </c>
      <c r="Q53" s="185">
        <f t="shared" si="24"/>
        <v>5217</v>
      </c>
      <c r="R53" s="187">
        <f t="shared" si="23"/>
        <v>1.03090242545834</v>
      </c>
    </row>
    <row r="54" s="3" customFormat="1" ht="35.25" customHeight="1" spans="1:38">
      <c r="A54" s="180" t="s">
        <v>92</v>
      </c>
      <c r="B54" s="76" t="s">
        <v>93</v>
      </c>
      <c r="C54" s="76"/>
      <c r="D54" s="214">
        <v>3.8</v>
      </c>
      <c r="E54" s="214">
        <v>3.8</v>
      </c>
      <c r="F54" s="214">
        <v>3.8</v>
      </c>
      <c r="G54" s="214">
        <f t="shared" si="17"/>
        <v>0</v>
      </c>
      <c r="H54" s="187">
        <f t="shared" si="20"/>
        <v>1</v>
      </c>
      <c r="I54" s="185">
        <f t="shared" si="18"/>
        <v>0</v>
      </c>
      <c r="J54" s="187">
        <f t="shared" si="21"/>
        <v>1</v>
      </c>
      <c r="K54" s="214"/>
      <c r="L54" s="214"/>
      <c r="M54" s="214"/>
      <c r="N54" s="187"/>
      <c r="O54" s="185">
        <f t="shared" si="25"/>
        <v>3.8</v>
      </c>
      <c r="P54" s="185">
        <f t="shared" si="26"/>
        <v>3.8</v>
      </c>
      <c r="Q54" s="185">
        <f t="shared" si="24"/>
        <v>0</v>
      </c>
      <c r="R54" s="187">
        <f t="shared" si="23"/>
        <v>1</v>
      </c>
    </row>
    <row r="55" s="3" customFormat="1" ht="75" customHeight="1" spans="1:38">
      <c r="A55" s="180" t="s">
        <v>94</v>
      </c>
      <c r="B55" s="76" t="s">
        <v>95</v>
      </c>
      <c r="C55" s="76"/>
      <c r="D55" s="214">
        <v>43357.752</v>
      </c>
      <c r="E55" s="214">
        <v>21082.752</v>
      </c>
      <c r="F55" s="214">
        <v>21082.752</v>
      </c>
      <c r="G55" s="214">
        <f t="shared" ref="G55:G64" si="27">F55-E55</f>
        <v>0</v>
      </c>
      <c r="H55" s="187">
        <f t="shared" si="20"/>
        <v>1</v>
      </c>
      <c r="I55" s="185">
        <f t="shared" ref="I55:I64" si="28">F55-D55</f>
        <v>-22275</v>
      </c>
      <c r="J55" s="187">
        <f t="shared" si="21"/>
        <v>0.48625103995244</v>
      </c>
      <c r="K55" s="214"/>
      <c r="L55" s="214"/>
      <c r="M55" s="214">
        <f>L55-K55</f>
        <v>0</v>
      </c>
      <c r="N55" s="187" t="str">
        <f t="shared" si="22"/>
        <v/>
      </c>
      <c r="O55" s="185">
        <f t="shared" si="10"/>
        <v>43357.752</v>
      </c>
      <c r="P55" s="185">
        <f t="shared" si="13"/>
        <v>21082.752</v>
      </c>
      <c r="Q55" s="185">
        <f t="shared" si="24"/>
        <v>-22275</v>
      </c>
      <c r="R55" s="187">
        <f t="shared" si="23"/>
        <v>0.48625103995244</v>
      </c>
    </row>
    <row r="56" s="3" customFormat="1" ht="54.75" customHeight="1" spans="1:38">
      <c r="A56" s="180" t="s">
        <v>96</v>
      </c>
      <c r="B56" s="76" t="s">
        <v>97</v>
      </c>
      <c r="C56" s="76"/>
      <c r="D56" s="214">
        <v>19638.9</v>
      </c>
      <c r="E56" s="214">
        <v>11656.6</v>
      </c>
      <c r="F56" s="214">
        <v>11656.6</v>
      </c>
      <c r="G56" s="214">
        <f t="shared" si="27"/>
        <v>0</v>
      </c>
      <c r="H56" s="187">
        <f t="shared" si="20"/>
        <v>1</v>
      </c>
      <c r="I56" s="185">
        <f t="shared" si="28"/>
        <v>-7982.3</v>
      </c>
      <c r="J56" s="187">
        <f t="shared" si="21"/>
        <v>0.593546481727592</v>
      </c>
      <c r="K56" s="214"/>
      <c r="L56" s="214"/>
      <c r="M56" s="214"/>
      <c r="N56" s="187"/>
      <c r="O56" s="185">
        <f t="shared" si="10"/>
        <v>19638.9</v>
      </c>
      <c r="P56" s="185">
        <f t="shared" si="13"/>
        <v>11656.6</v>
      </c>
      <c r="Q56" s="185">
        <f t="shared" si="24"/>
        <v>-7982.3</v>
      </c>
      <c r="R56" s="187">
        <f t="shared" si="23"/>
        <v>0.593546481727592</v>
      </c>
    </row>
    <row r="57" s="3" customFormat="1" ht="235.5" customHeight="1" spans="1:38">
      <c r="A57" s="180" t="s">
        <v>98</v>
      </c>
      <c r="B57" s="76" t="s">
        <v>99</v>
      </c>
      <c r="C57" s="76"/>
      <c r="D57" s="214">
        <v>88986.959</v>
      </c>
      <c r="E57" s="214">
        <v>88986.959</v>
      </c>
      <c r="F57" s="214">
        <v>88986.959</v>
      </c>
      <c r="G57" s="214">
        <f t="shared" si="27"/>
        <v>0</v>
      </c>
      <c r="H57" s="187">
        <f t="shared" si="20"/>
        <v>1</v>
      </c>
      <c r="I57" s="185">
        <f t="shared" si="28"/>
        <v>0</v>
      </c>
      <c r="J57" s="187">
        <f t="shared" si="21"/>
        <v>1</v>
      </c>
      <c r="K57" s="214"/>
      <c r="L57" s="214"/>
      <c r="M57" s="214"/>
      <c r="N57" s="187"/>
      <c r="O57" s="185">
        <f t="shared" si="10"/>
        <v>88986.959</v>
      </c>
      <c r="P57" s="185">
        <f t="shared" si="13"/>
        <v>88986.959</v>
      </c>
      <c r="Q57" s="185">
        <f t="shared" si="24"/>
        <v>0</v>
      </c>
      <c r="R57" s="187">
        <f t="shared" si="23"/>
        <v>1</v>
      </c>
    </row>
    <row r="58" ht="31.2" spans="1:38">
      <c r="A58" s="180" t="s">
        <v>100</v>
      </c>
      <c r="B58" s="76" t="s">
        <v>101</v>
      </c>
      <c r="C58" s="76"/>
      <c r="D58" s="214">
        <v>8739.7</v>
      </c>
      <c r="E58" s="214">
        <v>8739.7</v>
      </c>
      <c r="F58" s="214">
        <v>8739.7</v>
      </c>
      <c r="G58" s="214">
        <f t="shared" si="27"/>
        <v>0</v>
      </c>
      <c r="H58" s="187">
        <f t="shared" si="20"/>
        <v>1</v>
      </c>
      <c r="I58" s="185">
        <f t="shared" si="28"/>
        <v>0</v>
      </c>
      <c r="J58" s="187">
        <f t="shared" si="21"/>
        <v>1</v>
      </c>
      <c r="K58" s="214"/>
      <c r="L58" s="214"/>
      <c r="M58" s="214">
        <f>L58-K58</f>
        <v>0</v>
      </c>
      <c r="N58" s="215" t="str">
        <f t="shared" si="22"/>
        <v/>
      </c>
      <c r="O58" s="185">
        <f t="shared" si="10"/>
        <v>8739.7</v>
      </c>
      <c r="P58" s="185">
        <f t="shared" si="13"/>
        <v>8739.7</v>
      </c>
      <c r="Q58" s="185">
        <f t="shared" si="24"/>
        <v>0</v>
      </c>
      <c r="R58" s="187">
        <f t="shared" si="23"/>
        <v>1</v>
      </c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ht="31.2" spans="1:38">
      <c r="A59" s="180" t="s">
        <v>102</v>
      </c>
      <c r="B59" s="76" t="s">
        <v>103</v>
      </c>
      <c r="C59" s="76"/>
      <c r="D59" s="214">
        <v>251246</v>
      </c>
      <c r="E59" s="214">
        <v>112799.9</v>
      </c>
      <c r="F59" s="214">
        <v>112799.9</v>
      </c>
      <c r="G59" s="214">
        <f t="shared" si="27"/>
        <v>0</v>
      </c>
      <c r="H59" s="187">
        <f t="shared" si="20"/>
        <v>1</v>
      </c>
      <c r="I59" s="185">
        <f t="shared" si="28"/>
        <v>-138446.1</v>
      </c>
      <c r="J59" s="187">
        <f t="shared" si="21"/>
        <v>0.448961973523957</v>
      </c>
      <c r="K59" s="214"/>
      <c r="L59" s="214"/>
      <c r="M59" s="214"/>
      <c r="N59" s="215"/>
      <c r="O59" s="185">
        <f t="shared" si="10"/>
        <v>251246</v>
      </c>
      <c r="P59" s="185">
        <f t="shared" si="13"/>
        <v>112799.9</v>
      </c>
      <c r="Q59" s="185">
        <f t="shared" si="24"/>
        <v>-138446.1</v>
      </c>
      <c r="R59" s="187">
        <f t="shared" si="23"/>
        <v>0.448961973523957</v>
      </c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ht="31.2" spans="1:38">
      <c r="A60" s="180" t="s">
        <v>104</v>
      </c>
      <c r="B60" s="76" t="s">
        <v>105</v>
      </c>
      <c r="C60" s="76"/>
      <c r="D60" s="214">
        <v>75122.322</v>
      </c>
      <c r="E60" s="214">
        <v>18597.9</v>
      </c>
      <c r="F60" s="214">
        <v>18597.9</v>
      </c>
      <c r="G60" s="214"/>
      <c r="H60" s="187"/>
      <c r="I60" s="185"/>
      <c r="J60" s="187"/>
      <c r="K60" s="214"/>
      <c r="L60" s="214"/>
      <c r="M60" s="214"/>
      <c r="N60" s="215"/>
      <c r="O60" s="185">
        <f t="shared" si="10"/>
        <v>75122.322</v>
      </c>
      <c r="P60" s="185">
        <f t="shared" si="13"/>
        <v>18597.9</v>
      </c>
      <c r="Q60" s="185">
        <f t="shared" si="24"/>
        <v>-56524.422</v>
      </c>
      <c r="R60" s="187">
        <f t="shared" si="23"/>
        <v>0.247568226125918</v>
      </c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="11" customFormat="1" ht="34.8" spans="1:38">
      <c r="A61" s="84">
        <v>900102</v>
      </c>
      <c r="B61" s="85" t="s">
        <v>106</v>
      </c>
      <c r="C61" s="205"/>
      <c r="D61" s="206">
        <f>D40+D41</f>
        <v>2346847.354</v>
      </c>
      <c r="E61" s="206">
        <f>E40+E41</f>
        <v>1273126.813</v>
      </c>
      <c r="F61" s="206">
        <f>F40+F41</f>
        <v>1315120.67879</v>
      </c>
      <c r="G61" s="206">
        <f t="shared" si="27"/>
        <v>41993.86579</v>
      </c>
      <c r="H61" s="207">
        <f>IFERROR(F61/E61,"")</f>
        <v>1.03298482551871</v>
      </c>
      <c r="I61" s="206">
        <f t="shared" si="28"/>
        <v>-1031726.67521</v>
      </c>
      <c r="J61" s="207">
        <f>IFERROR(F61/D61,"")</f>
        <v>0.560377596160436</v>
      </c>
      <c r="K61" s="206">
        <f>K41+K40</f>
        <v>274974.40294</v>
      </c>
      <c r="L61" s="206">
        <f>L41+L40</f>
        <v>137721.12592</v>
      </c>
      <c r="M61" s="206">
        <f>L61-K61</f>
        <v>-137253.27702</v>
      </c>
      <c r="N61" s="207">
        <f>IFERROR(L61/K61,"")</f>
        <v>0.500850713548239</v>
      </c>
      <c r="O61" s="206">
        <f>O41+O40</f>
        <v>2621821.75694</v>
      </c>
      <c r="P61" s="206">
        <f>P41+P40</f>
        <v>1452841.80471</v>
      </c>
      <c r="Q61" s="206">
        <f t="shared" si="24"/>
        <v>-1168979.95223</v>
      </c>
      <c r="R61" s="207">
        <f t="shared" si="23"/>
        <v>0.554134468090482</v>
      </c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</row>
    <row r="62" s="3" customFormat="1" ht="24" customHeight="1" spans="1:38">
      <c r="A62" s="180">
        <v>41050000</v>
      </c>
      <c r="B62" s="76" t="s">
        <v>107</v>
      </c>
      <c r="C62" s="181"/>
      <c r="D62" s="214">
        <v>82861.46307</v>
      </c>
      <c r="E62" s="214">
        <v>62466.58607</v>
      </c>
      <c r="F62" s="214">
        <v>12287.912</v>
      </c>
      <c r="G62" s="214">
        <f t="shared" si="27"/>
        <v>-50178.67407</v>
      </c>
      <c r="H62" s="216">
        <f t="shared" si="20"/>
        <v>0.196711758606916</v>
      </c>
      <c r="I62" s="185">
        <f t="shared" si="28"/>
        <v>-70573.55107</v>
      </c>
      <c r="J62" s="217">
        <f>IFERROR(F62/D62,"")</f>
        <v>0.148294654049487</v>
      </c>
      <c r="K62" s="185">
        <v>7828.49593</v>
      </c>
      <c r="L62" s="185">
        <v>5082.325</v>
      </c>
      <c r="M62" s="185">
        <f>L62-K62</f>
        <v>-2746.17093</v>
      </c>
      <c r="N62" s="217">
        <f>IFERROR(L62/K62,"")</f>
        <v>0.649208359491349</v>
      </c>
      <c r="O62" s="185">
        <f>D62+K62</f>
        <v>90689.959</v>
      </c>
      <c r="P62" s="185">
        <f>L62+F62</f>
        <v>17370.237</v>
      </c>
      <c r="Q62" s="185">
        <f t="shared" si="24"/>
        <v>-73319.722</v>
      </c>
      <c r="R62" s="217">
        <f t="shared" si="23"/>
        <v>0.191534291023331</v>
      </c>
    </row>
    <row r="63" ht="46.8" hidden="1" spans="1:38">
      <c r="A63" s="218" t="s">
        <v>108</v>
      </c>
      <c r="B63" s="76" t="s">
        <v>109</v>
      </c>
      <c r="C63" s="181"/>
      <c r="D63" s="219">
        <v>0</v>
      </c>
      <c r="E63" s="219">
        <v>0</v>
      </c>
      <c r="F63" s="219">
        <v>0</v>
      </c>
      <c r="G63" s="219">
        <f t="shared" si="27"/>
        <v>0</v>
      </c>
      <c r="H63" s="195"/>
      <c r="I63" s="195">
        <f t="shared" si="28"/>
        <v>0</v>
      </c>
      <c r="J63" s="195"/>
      <c r="K63" s="195">
        <v>5000</v>
      </c>
      <c r="L63" s="195">
        <v>5000</v>
      </c>
      <c r="M63" s="195">
        <f>L63-K63</f>
        <v>0</v>
      </c>
      <c r="N63" s="195">
        <f>L63/K63*100</f>
        <v>100</v>
      </c>
      <c r="O63" s="195">
        <f>D63+K63</f>
        <v>5000</v>
      </c>
      <c r="P63" s="195">
        <f>L63+F63</f>
        <v>5000</v>
      </c>
      <c r="Q63" s="195">
        <f t="shared" si="24"/>
        <v>0</v>
      </c>
      <c r="R63" s="220">
        <f>P63/O63*100</f>
        <v>100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ht="21.75" customHeight="1" spans="1:38">
      <c r="A64" s="84">
        <v>900103</v>
      </c>
      <c r="B64" s="85" t="s">
        <v>110</v>
      </c>
      <c r="C64" s="205" t="e">
        <f>C40+C41</f>
        <v>#REF!</v>
      </c>
      <c r="D64" s="206">
        <f>D61+D62</f>
        <v>2429708.81707</v>
      </c>
      <c r="E64" s="206">
        <f>E61+E62</f>
        <v>1335593.39907</v>
      </c>
      <c r="F64" s="206">
        <f>F61+F62</f>
        <v>1327408.59079</v>
      </c>
      <c r="G64" s="206">
        <f t="shared" si="27"/>
        <v>-8184.80828</v>
      </c>
      <c r="H64" s="207">
        <f>IFERROR(F64/E64,"")</f>
        <v>0.993871781422625</v>
      </c>
      <c r="I64" s="206">
        <f t="shared" si="28"/>
        <v>-1102300.22628</v>
      </c>
      <c r="J64" s="207">
        <f>IFERROR(F64/D64,"")</f>
        <v>0.546324144467126</v>
      </c>
      <c r="K64" s="206">
        <f>K61+K62</f>
        <v>282802.89887</v>
      </c>
      <c r="L64" s="206">
        <f>L61+L62</f>
        <v>142803.45092</v>
      </c>
      <c r="M64" s="206">
        <f>L64-K64</f>
        <v>-139999.44795</v>
      </c>
      <c r="N64" s="207">
        <f>IFERROR(L64/K64,"")</f>
        <v>0.504957521618774</v>
      </c>
      <c r="O64" s="206">
        <f>D64+K64</f>
        <v>2712511.71594</v>
      </c>
      <c r="P64" s="206">
        <f>L64+F64</f>
        <v>1470212.04171</v>
      </c>
      <c r="Q64" s="206">
        <f t="shared" si="24"/>
        <v>-1242299.67423</v>
      </c>
      <c r="R64" s="207">
        <f>IFERROR(P64/O64,"")</f>
        <v>0.542011314852702</v>
      </c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spans="2:12">
      <c r="B65" s="221"/>
      <c r="C65" s="222"/>
      <c r="D65" s="223"/>
      <c r="E65" s="224"/>
      <c r="F65" s="225"/>
      <c r="G65" s="226"/>
      <c r="H65" s="227"/>
      <c r="I65" s="228"/>
      <c r="J65" s="228"/>
      <c r="K65" s="229"/>
    </row>
    <row r="66" spans="2:12">
      <c r="B66" s="112"/>
      <c r="C66" s="230"/>
      <c r="D66" s="223"/>
      <c r="E66" s="231"/>
      <c r="F66" s="223"/>
      <c r="G66" s="232"/>
      <c r="H66" s="230"/>
      <c r="K66" s="229"/>
      <c r="L66" s="229"/>
    </row>
    <row r="67" spans="2:12">
      <c r="C67" s="230"/>
      <c r="E67" s="231"/>
      <c r="F67" s="233">
        <v>1000</v>
      </c>
      <c r="G67" s="226"/>
      <c r="H67" s="227"/>
      <c r="I67" s="227"/>
      <c r="J67" s="227"/>
      <c r="L67" s="229">
        <f>L64-[1]Page1!$H$103</f>
        <v>-76245924.95908</v>
      </c>
    </row>
    <row r="68" hidden="1" spans="2:12">
      <c r="B68" s="228" t="s">
        <v>111</v>
      </c>
      <c r="C68" s="234"/>
      <c r="D68" s="235"/>
      <c r="E68" s="236"/>
      <c r="F68" s="237"/>
      <c r="K68" s="238"/>
      <c r="L68" s="238"/>
    </row>
    <row r="69" hidden="1" spans="2:12">
      <c r="B69" s="228" t="s">
        <v>112</v>
      </c>
      <c r="C69" s="228"/>
      <c r="D69" s="239"/>
      <c r="E69" s="240"/>
      <c r="F69" s="158"/>
      <c r="G69" s="226"/>
      <c r="H69" s="227"/>
    </row>
    <row r="70" hidden="1" spans="2:12">
      <c r="B70" s="228" t="s">
        <v>113</v>
      </c>
      <c r="C70" s="228"/>
      <c r="D70" s="239"/>
      <c r="E70" s="240"/>
      <c r="F70" s="158"/>
    </row>
    <row r="71" hidden="1" spans="2:12">
      <c r="B71" s="228"/>
      <c r="C71" s="228"/>
      <c r="D71" s="241"/>
      <c r="E71" s="242"/>
    </row>
    <row r="72" hidden="1" spans="2:12">
      <c r="B72" s="228"/>
      <c r="C72" s="228"/>
      <c r="D72" s="241"/>
      <c r="E72" s="242"/>
    </row>
    <row r="73" hidden="1" spans="2:12">
      <c r="B73" s="228" t="s">
        <v>114</v>
      </c>
      <c r="C73" s="228"/>
      <c r="D73" s="235"/>
      <c r="E73" s="236"/>
      <c r="F73" s="237"/>
    </row>
    <row r="74" hidden="1" spans="2:12">
      <c r="B74" s="228" t="s">
        <v>112</v>
      </c>
      <c r="D74" s="239"/>
      <c r="E74" s="240"/>
      <c r="F74" s="158"/>
    </row>
    <row r="75" hidden="1" spans="2:12">
      <c r="B75" s="228" t="s">
        <v>113</v>
      </c>
      <c r="D75" s="158"/>
      <c r="F75" s="158"/>
    </row>
    <row r="77" spans="2:12">
      <c r="F77" s="158"/>
    </row>
    <row r="78" spans="2:12">
      <c r="G78" s="243"/>
    </row>
    <row r="79" spans="2:12">
      <c r="E79" s="244"/>
    </row>
    <row r="117" spans="1:13">
      <c r="A117" s="245"/>
      <c r="B117" s="245"/>
      <c r="C117" s="245"/>
      <c r="D117" s="245"/>
      <c r="E117" s="245"/>
      <c r="F117" s="245"/>
      <c r="G117" s="245"/>
      <c r="H117" s="245"/>
      <c r="I117" s="245"/>
      <c r="J117" s="245"/>
      <c r="K117" s="245"/>
      <c r="L117" s="245"/>
      <c r="M117" s="245"/>
    </row>
  </sheetData>
  <sheetProtection password="C4FF" sheet="1"/>
  <mergeCells count="12">
    <mergeCell ref="A1:R1"/>
    <mergeCell ref="A2:R2"/>
    <mergeCell ref="A3:R3"/>
    <mergeCell ref="A4:R4"/>
    <mergeCell ref="A5:R5"/>
    <mergeCell ref="Q6:R6"/>
    <mergeCell ref="C7:J7"/>
    <mergeCell ref="K7:N7"/>
    <mergeCell ref="O7:R7"/>
    <mergeCell ref="A117:M117"/>
    <mergeCell ref="A7:A8"/>
    <mergeCell ref="B7:B8"/>
  </mergeCells>
  <conditionalFormatting sqref="F67">
    <cfRule type="expression" dxfId="0" priority="1" stopIfTrue="1">
      <formula>A67=1</formula>
    </cfRule>
  </conditionalFormatting>
  <pageMargins left="0.196850393700787" right="0.196850393700787" top="0.984251968503937" bottom="0.393700787401575" header="0.511811023622047" footer="0.511811023622047"/>
  <pageSetup paperSize="9" scale="38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6"/>
  <sheetViews>
    <sheetView view="pageBreakPreview" zoomScale="75" zoomScaleNormal="75" workbookViewId="0">
      <pane xSplit="2" ySplit="5" topLeftCell="F43" activePane="bottomRight" state="frozen"/>
      <selection/>
      <selection pane="topRight"/>
      <selection pane="bottomLeft"/>
      <selection pane="bottomRight" activeCell="Q22" sqref="Q22:Q23"/>
    </sheetView>
  </sheetViews>
  <sheetFormatPr defaultColWidth="7.57407407407407" defaultRowHeight="15.6"/>
  <cols>
    <col min="1" max="1" width="16" style="12" customWidth="1"/>
    <col min="2" max="2" width="65.287037037037" style="13" customWidth="1"/>
    <col min="3" max="3" width="21" style="14" customWidth="1"/>
    <col min="4" max="4" width="20.4259259259259" style="15" customWidth="1"/>
    <col min="5" max="5" width="20.287037037037" style="16" customWidth="1"/>
    <col min="6" max="6" width="21.5740740740741" style="17" customWidth="1"/>
    <col min="7" max="7" width="15.287037037037" style="17" customWidth="1"/>
    <col min="8" max="8" width="20" style="17" customWidth="1"/>
    <col min="9" max="9" width="16" style="17" customWidth="1"/>
    <col min="10" max="10" width="21.5740740740741" style="18" customWidth="1"/>
    <col min="11" max="11" width="20.712962962963" style="18" customWidth="1"/>
    <col min="12" max="12" width="18.712962962963" style="17" customWidth="1"/>
    <col min="13" max="13" width="14.287037037037" style="17" customWidth="1"/>
    <col min="14" max="14" width="19.1388888888889" style="17" customWidth="1"/>
    <col min="15" max="15" width="19.4259259259259" style="17" customWidth="1"/>
    <col min="16" max="16" width="21.5740740740741" style="17" customWidth="1"/>
    <col min="17" max="17" width="11.8518518518519" style="17" customWidth="1"/>
    <col min="18" max="19" width="7.57407407407407" style="1" customWidth="1"/>
    <col min="20" max="16384" width="7.57407407407407" style="17"/>
  </cols>
  <sheetData>
    <row r="1" ht="23.25" customHeight="1" spans="1:19">
      <c r="A1" s="19" t="s">
        <v>115</v>
      </c>
      <c r="B1" s="19"/>
      <c r="C1" s="19"/>
      <c r="D1" s="19"/>
      <c r="E1" s="20"/>
      <c r="F1" s="21"/>
      <c r="G1" s="21"/>
      <c r="H1" s="22"/>
      <c r="I1" s="22"/>
      <c r="J1" s="23" t="s">
        <v>116</v>
      </c>
      <c r="K1" s="23"/>
      <c r="L1" s="24"/>
      <c r="M1" s="24"/>
    </row>
    <row r="2" ht="21.75" customHeight="1" spans="1:19">
      <c r="A2" s="25"/>
      <c r="B2" s="25" t="s">
        <v>116</v>
      </c>
      <c r="C2" s="26"/>
      <c r="D2" s="27"/>
      <c r="E2" s="28"/>
      <c r="F2" s="29"/>
      <c r="G2" s="30"/>
      <c r="H2" s="31"/>
      <c r="I2" s="29"/>
      <c r="J2" s="32"/>
      <c r="K2" s="33"/>
      <c r="L2" s="34"/>
      <c r="M2" s="24"/>
      <c r="P2" s="35" t="s">
        <v>6</v>
      </c>
      <c r="Q2" s="35"/>
    </row>
    <row r="3" s="1" customFormat="1" ht="20.4" spans="1:19">
      <c r="A3" s="36" t="s">
        <v>117</v>
      </c>
      <c r="B3" s="37" t="s">
        <v>118</v>
      </c>
      <c r="C3" s="38" t="s">
        <v>9</v>
      </c>
      <c r="D3" s="38"/>
      <c r="E3" s="38"/>
      <c r="F3" s="38"/>
      <c r="G3" s="38"/>
      <c r="H3" s="38"/>
      <c r="I3" s="38"/>
      <c r="J3" s="39" t="s">
        <v>10</v>
      </c>
      <c r="K3" s="39"/>
      <c r="L3" s="39"/>
      <c r="M3" s="39"/>
      <c r="N3" s="38" t="s">
        <v>11</v>
      </c>
      <c r="O3" s="38"/>
      <c r="P3" s="38"/>
      <c r="Q3" s="38"/>
    </row>
    <row r="4" s="1" customFormat="1" ht="92.25" customHeight="1" spans="1:19">
      <c r="A4" s="36"/>
      <c r="B4" s="37"/>
      <c r="C4" s="40" t="s">
        <v>119</v>
      </c>
      <c r="D4" s="41" t="s">
        <v>14</v>
      </c>
      <c r="E4" s="42" t="s">
        <v>120</v>
      </c>
      <c r="F4" s="43" t="s">
        <v>16</v>
      </c>
      <c r="G4" s="44" t="s">
        <v>17</v>
      </c>
      <c r="H4" s="45" t="s">
        <v>18</v>
      </c>
      <c r="I4" s="45" t="s">
        <v>19</v>
      </c>
      <c r="J4" s="46" t="s">
        <v>121</v>
      </c>
      <c r="K4" s="47" t="s">
        <v>120</v>
      </c>
      <c r="L4" s="48" t="s">
        <v>122</v>
      </c>
      <c r="M4" s="42" t="s">
        <v>22</v>
      </c>
      <c r="N4" s="49" t="s">
        <v>123</v>
      </c>
      <c r="O4" s="50" t="s">
        <v>120</v>
      </c>
      <c r="P4" s="50" t="s">
        <v>124</v>
      </c>
      <c r="Q4" s="50" t="s">
        <v>22</v>
      </c>
    </row>
    <row r="5" s="2" customFormat="1" ht="13.8" spans="1:19">
      <c r="A5" s="51">
        <v>1</v>
      </c>
      <c r="B5" s="51">
        <v>2</v>
      </c>
      <c r="C5" s="52" t="s">
        <v>24</v>
      </c>
      <c r="D5" s="52" t="s">
        <v>25</v>
      </c>
      <c r="E5" s="52" t="s">
        <v>26</v>
      </c>
      <c r="F5" s="53" t="s">
        <v>27</v>
      </c>
      <c r="G5" s="53" t="s">
        <v>28</v>
      </c>
      <c r="H5" s="53" t="s">
        <v>29</v>
      </c>
      <c r="I5" s="53" t="s">
        <v>30</v>
      </c>
      <c r="J5" s="54" t="s">
        <v>31</v>
      </c>
      <c r="K5" s="54" t="s">
        <v>32</v>
      </c>
      <c r="L5" s="52" t="s">
        <v>33</v>
      </c>
      <c r="M5" s="52" t="s">
        <v>34</v>
      </c>
      <c r="N5" s="53" t="s">
        <v>35</v>
      </c>
      <c r="O5" s="53" t="s">
        <v>36</v>
      </c>
      <c r="P5" s="53" t="s">
        <v>37</v>
      </c>
      <c r="Q5" s="53" t="s">
        <v>38</v>
      </c>
      <c r="R5" s="55"/>
      <c r="S5" s="55"/>
    </row>
    <row r="6" ht="22.5" customHeight="1" spans="1:19">
      <c r="A6" s="56" t="s">
        <v>125</v>
      </c>
      <c r="B6" s="57" t="s">
        <v>126</v>
      </c>
      <c r="C6" s="58">
        <f>C7+C8</f>
        <v>49050</v>
      </c>
      <c r="D6" s="58">
        <f>D7+D8</f>
        <v>26355</v>
      </c>
      <c r="E6" s="58">
        <f>E7+E8</f>
        <v>20274.25227</v>
      </c>
      <c r="F6" s="58">
        <f>E6-D6</f>
        <v>-6080.74773</v>
      </c>
      <c r="G6" s="59">
        <f>IFERROR(E6/D6,"")</f>
        <v>0.769275365964712</v>
      </c>
      <c r="H6" s="58">
        <f>E6-C6</f>
        <v>-28775.74773</v>
      </c>
      <c r="I6" s="59">
        <f>IFERROR(E6/C6,"")</f>
        <v>0.413338476452599</v>
      </c>
      <c r="J6" s="60">
        <f>J7+J8</f>
        <v>0</v>
      </c>
      <c r="K6" s="60">
        <f>K7+K8</f>
        <v>0</v>
      </c>
      <c r="L6" s="60">
        <f>K6-J6</f>
        <v>0</v>
      </c>
      <c r="M6" s="61" t="str">
        <f>IFERROR(K6/J6,"")</f>
        <v/>
      </c>
      <c r="N6" s="58">
        <f>C6+J6</f>
        <v>49050</v>
      </c>
      <c r="O6" s="58">
        <f>E6+K6</f>
        <v>20274.25227</v>
      </c>
      <c r="P6" s="58">
        <f>O6-N6</f>
        <v>-28775.74773</v>
      </c>
      <c r="Q6" s="59">
        <f>IFERROR(O6/N6,"")</f>
        <v>0.413338476452599</v>
      </c>
    </row>
    <row r="7" s="3" customFormat="1" ht="46.8" spans="1:19">
      <c r="A7" s="62" t="s">
        <v>127</v>
      </c>
      <c r="B7" s="63" t="s">
        <v>128</v>
      </c>
      <c r="C7" s="64">
        <v>31150</v>
      </c>
      <c r="D7" s="64">
        <v>15650</v>
      </c>
      <c r="E7" s="64">
        <v>13186.45287</v>
      </c>
      <c r="F7" s="64">
        <f t="shared" ref="F7:F52" si="0">E7-D7</f>
        <v>-2463.54713</v>
      </c>
      <c r="G7" s="65">
        <f t="shared" ref="G7:G41" si="1">IFERROR(E7/D7,"")</f>
        <v>0.842584847923323</v>
      </c>
      <c r="H7" s="64">
        <f t="shared" ref="H7:H52" si="2">E7-C7</f>
        <v>-17963.54713</v>
      </c>
      <c r="I7" s="65">
        <f t="shared" ref="I7:I41" si="3">IFERROR(E7/C7,"")</f>
        <v>0.423321119422151</v>
      </c>
      <c r="J7" s="66">
        <v>0</v>
      </c>
      <c r="K7" s="66">
        <v>0</v>
      </c>
      <c r="L7" s="66">
        <f t="shared" ref="L7:L41" si="4">K7-J7</f>
        <v>0</v>
      </c>
      <c r="M7" s="67" t="str">
        <f t="shared" ref="M7:M42" si="5">IFERROR(K7/J7,"")</f>
        <v/>
      </c>
      <c r="N7" s="64">
        <f t="shared" ref="N7:N45" si="6">C7+J7</f>
        <v>31150</v>
      </c>
      <c r="O7" s="64">
        <f t="shared" ref="O7:O45" si="7">E7+K7</f>
        <v>13186.45287</v>
      </c>
      <c r="P7" s="64">
        <f t="shared" ref="P7:P45" si="8">O7-N7</f>
        <v>-17963.54713</v>
      </c>
      <c r="Q7" s="65">
        <f t="shared" ref="Q7:Q42" si="9">IFERROR(O7/N7,"")</f>
        <v>0.423321119422151</v>
      </c>
      <c r="R7" s="10"/>
      <c r="S7" s="10"/>
    </row>
    <row r="8" s="4" customFormat="1" ht="18" spans="1:19">
      <c r="A8" s="62" t="s">
        <v>129</v>
      </c>
      <c r="B8" s="63" t="s">
        <v>130</v>
      </c>
      <c r="C8" s="64">
        <v>17900</v>
      </c>
      <c r="D8" s="64">
        <v>10705</v>
      </c>
      <c r="E8" s="64">
        <v>7087.7994</v>
      </c>
      <c r="F8" s="64">
        <f t="shared" si="0"/>
        <v>-3617.2006</v>
      </c>
      <c r="G8" s="65">
        <f t="shared" si="1"/>
        <v>0.662101765530126</v>
      </c>
      <c r="H8" s="64">
        <f t="shared" si="2"/>
        <v>-10812.2006</v>
      </c>
      <c r="I8" s="65">
        <f t="shared" si="3"/>
        <v>0.395966446927374</v>
      </c>
      <c r="J8" s="66"/>
      <c r="K8" s="66"/>
      <c r="L8" s="66">
        <f t="shared" si="4"/>
        <v>0</v>
      </c>
      <c r="M8" s="67" t="str">
        <f t="shared" si="5"/>
        <v/>
      </c>
      <c r="N8" s="64">
        <f t="shared" si="6"/>
        <v>17900</v>
      </c>
      <c r="O8" s="64">
        <f t="shared" si="7"/>
        <v>7087.7994</v>
      </c>
      <c r="P8" s="64">
        <f t="shared" si="8"/>
        <v>-10812.2006</v>
      </c>
      <c r="Q8" s="65">
        <f t="shared" si="9"/>
        <v>0.395966446927374</v>
      </c>
      <c r="R8" s="9"/>
      <c r="S8" s="9"/>
    </row>
    <row r="9" ht="18" customHeight="1" spans="1:19">
      <c r="A9" s="56" t="s">
        <v>131</v>
      </c>
      <c r="B9" s="57" t="s">
        <v>132</v>
      </c>
      <c r="C9" s="58">
        <v>658129.661</v>
      </c>
      <c r="D9" s="58">
        <v>402125.586</v>
      </c>
      <c r="E9" s="58">
        <v>364698.40347</v>
      </c>
      <c r="F9" s="58">
        <f t="shared" si="0"/>
        <v>-37427.18253</v>
      </c>
      <c r="G9" s="59">
        <f t="shared" si="1"/>
        <v>0.906926632293425</v>
      </c>
      <c r="H9" s="58">
        <f t="shared" si="2"/>
        <v>-293431.25753</v>
      </c>
      <c r="I9" s="59">
        <f t="shared" si="3"/>
        <v>0.554143697027507</v>
      </c>
      <c r="J9" s="60">
        <v>276290.08089</v>
      </c>
      <c r="K9" s="60">
        <v>57759.13057</v>
      </c>
      <c r="L9" s="60">
        <f t="shared" si="4"/>
        <v>-218530.95032</v>
      </c>
      <c r="M9" s="61">
        <f t="shared" si="5"/>
        <v>0.209052494334734</v>
      </c>
      <c r="N9" s="58">
        <f t="shared" si="6"/>
        <v>934419.74189</v>
      </c>
      <c r="O9" s="58">
        <f t="shared" si="7"/>
        <v>422457.53404</v>
      </c>
      <c r="P9" s="58">
        <f t="shared" si="8"/>
        <v>-511962.20785</v>
      </c>
      <c r="Q9" s="59">
        <f t="shared" si="9"/>
        <v>0.45210681570738</v>
      </c>
    </row>
    <row r="10" ht="20.25" customHeight="1" spans="1:19">
      <c r="A10" s="56" t="s">
        <v>133</v>
      </c>
      <c r="B10" s="68" t="s">
        <v>134</v>
      </c>
      <c r="C10" s="58">
        <v>208060.1</v>
      </c>
      <c r="D10" s="58">
        <v>119246.2</v>
      </c>
      <c r="E10" s="58">
        <v>100960.71687</v>
      </c>
      <c r="F10" s="58">
        <f t="shared" si="0"/>
        <v>-18285.48313</v>
      </c>
      <c r="G10" s="59">
        <f t="shared" si="1"/>
        <v>0.846657728883604</v>
      </c>
      <c r="H10" s="58">
        <f t="shared" si="2"/>
        <v>-107099.38313</v>
      </c>
      <c r="I10" s="59">
        <f t="shared" si="3"/>
        <v>0.485247853240482</v>
      </c>
      <c r="J10" s="60">
        <v>318273.5981</v>
      </c>
      <c r="K10" s="60">
        <v>6302.7842</v>
      </c>
      <c r="L10" s="60">
        <f t="shared" si="4"/>
        <v>-311970.8139</v>
      </c>
      <c r="M10" s="61">
        <f t="shared" si="5"/>
        <v>0.0198030381333097</v>
      </c>
      <c r="N10" s="58">
        <f t="shared" si="6"/>
        <v>526333.6981</v>
      </c>
      <c r="O10" s="58">
        <f t="shared" si="7"/>
        <v>107263.50107</v>
      </c>
      <c r="P10" s="58">
        <f t="shared" si="8"/>
        <v>-419070.19703</v>
      </c>
      <c r="Q10" s="59">
        <f t="shared" si="9"/>
        <v>0.203793717668483</v>
      </c>
    </row>
    <row r="11" ht="17.4" spans="1:19">
      <c r="A11" s="56" t="s">
        <v>135</v>
      </c>
      <c r="B11" s="37" t="s">
        <v>136</v>
      </c>
      <c r="C11" s="58">
        <f>SUM(C13:C24)+C12</f>
        <v>249685.736</v>
      </c>
      <c r="D11" s="58">
        <f>SUM(D13:D24)+D12</f>
        <v>156341.066</v>
      </c>
      <c r="E11" s="58">
        <f>SUM(E13:E24)+E12</f>
        <v>135633.4015</v>
      </c>
      <c r="F11" s="58">
        <f t="shared" si="0"/>
        <v>-20707.6645</v>
      </c>
      <c r="G11" s="59">
        <f t="shared" si="1"/>
        <v>0.867548143109118</v>
      </c>
      <c r="H11" s="58">
        <f t="shared" si="2"/>
        <v>-114052.3345</v>
      </c>
      <c r="I11" s="59">
        <f t="shared" si="3"/>
        <v>0.543216459509725</v>
      </c>
      <c r="J11" s="60">
        <f>SUM(J13:J25)+J26</f>
        <v>85092.89581</v>
      </c>
      <c r="K11" s="60">
        <f>SUM(K13:K25)+K26</f>
        <v>29588.8252</v>
      </c>
      <c r="L11" s="60">
        <f t="shared" si="4"/>
        <v>-55504.07061</v>
      </c>
      <c r="M11" s="61">
        <f t="shared" si="5"/>
        <v>0.347723801362543</v>
      </c>
      <c r="N11" s="58">
        <f t="shared" si="6"/>
        <v>334778.63181</v>
      </c>
      <c r="O11" s="58">
        <f t="shared" si="7"/>
        <v>165222.2267</v>
      </c>
      <c r="P11" s="58">
        <f t="shared" si="8"/>
        <v>-169556.40511</v>
      </c>
      <c r="Q11" s="59">
        <f t="shared" si="9"/>
        <v>0.493526799505442</v>
      </c>
    </row>
    <row r="12" ht="31.5" hidden="1" customHeight="1" spans="1:19">
      <c r="A12" s="69" t="s">
        <v>137</v>
      </c>
      <c r="B12" s="70" t="s">
        <v>138</v>
      </c>
      <c r="C12" s="71">
        <v>0</v>
      </c>
      <c r="D12" s="71">
        <v>0</v>
      </c>
      <c r="E12" s="71">
        <v>0</v>
      </c>
      <c r="F12" s="71">
        <f t="shared" si="0"/>
        <v>0</v>
      </c>
      <c r="G12" s="72" t="str">
        <f t="shared" si="1"/>
        <v/>
      </c>
      <c r="H12" s="71">
        <f t="shared" si="2"/>
        <v>0</v>
      </c>
      <c r="I12" s="72" t="str">
        <f t="shared" si="3"/>
        <v/>
      </c>
      <c r="J12" s="73">
        <v>0</v>
      </c>
      <c r="K12" s="73">
        <v>0</v>
      </c>
      <c r="L12" s="73">
        <f t="shared" si="4"/>
        <v>0</v>
      </c>
      <c r="M12" s="74" t="str">
        <f t="shared" si="5"/>
        <v/>
      </c>
      <c r="N12" s="71">
        <f t="shared" si="6"/>
        <v>0</v>
      </c>
      <c r="O12" s="71">
        <f t="shared" si="7"/>
        <v>0</v>
      </c>
      <c r="P12" s="71">
        <f t="shared" si="8"/>
        <v>0</v>
      </c>
      <c r="Q12" s="72" t="str">
        <f t="shared" si="9"/>
        <v/>
      </c>
    </row>
    <row r="13" s="4" customFormat="1" ht="36" customHeight="1" spans="1:19">
      <c r="A13" s="75" t="s">
        <v>139</v>
      </c>
      <c r="B13" s="76" t="s">
        <v>140</v>
      </c>
      <c r="C13" s="64">
        <v>700</v>
      </c>
      <c r="D13" s="64">
        <v>291.5</v>
      </c>
      <c r="E13" s="64">
        <v>272.33577</v>
      </c>
      <c r="F13" s="64">
        <f t="shared" si="0"/>
        <v>-19.16423</v>
      </c>
      <c r="G13" s="65">
        <f t="shared" si="1"/>
        <v>0.934256500857633</v>
      </c>
      <c r="H13" s="64">
        <f t="shared" ref="H13:H24" si="10">E13-C13</f>
        <v>-427.66423</v>
      </c>
      <c r="I13" s="65">
        <f t="shared" si="3"/>
        <v>0.3890511</v>
      </c>
      <c r="J13" s="66">
        <v>0</v>
      </c>
      <c r="K13" s="66">
        <v>0</v>
      </c>
      <c r="L13" s="66">
        <f t="shared" si="4"/>
        <v>0</v>
      </c>
      <c r="M13" s="67" t="str">
        <f t="shared" si="5"/>
        <v/>
      </c>
      <c r="N13" s="64">
        <f t="shared" si="6"/>
        <v>700</v>
      </c>
      <c r="O13" s="64">
        <f t="shared" si="7"/>
        <v>272.33577</v>
      </c>
      <c r="P13" s="64">
        <f t="shared" si="8"/>
        <v>-427.66423</v>
      </c>
      <c r="Q13" s="65">
        <f t="shared" si="9"/>
        <v>0.3890511</v>
      </c>
      <c r="R13" s="9"/>
      <c r="S13" s="9"/>
    </row>
    <row r="14" s="4" customFormat="1" ht="33" customHeight="1" spans="1:19">
      <c r="A14" s="75" t="s">
        <v>141</v>
      </c>
      <c r="B14" s="76" t="s">
        <v>142</v>
      </c>
      <c r="C14" s="64">
        <v>300</v>
      </c>
      <c r="D14" s="64">
        <v>150</v>
      </c>
      <c r="E14" s="64">
        <v>37.1657</v>
      </c>
      <c r="F14" s="64">
        <f t="shared" si="0"/>
        <v>-112.8343</v>
      </c>
      <c r="G14" s="65">
        <f t="shared" si="1"/>
        <v>0.247771333333333</v>
      </c>
      <c r="H14" s="64">
        <f t="shared" si="10"/>
        <v>-262.8343</v>
      </c>
      <c r="I14" s="65">
        <f t="shared" si="3"/>
        <v>0.123885666666667</v>
      </c>
      <c r="J14" s="66">
        <v>0</v>
      </c>
      <c r="K14" s="66">
        <v>0</v>
      </c>
      <c r="L14" s="66">
        <f t="shared" si="4"/>
        <v>0</v>
      </c>
      <c r="M14" s="67" t="str">
        <f t="shared" si="5"/>
        <v/>
      </c>
      <c r="N14" s="64">
        <f t="shared" si="6"/>
        <v>300</v>
      </c>
      <c r="O14" s="64">
        <f t="shared" si="7"/>
        <v>37.1657</v>
      </c>
      <c r="P14" s="64">
        <f t="shared" si="8"/>
        <v>-262.8343</v>
      </c>
      <c r="Q14" s="65">
        <f t="shared" si="9"/>
        <v>0.123885666666667</v>
      </c>
      <c r="R14" s="9"/>
      <c r="S14" s="9"/>
    </row>
    <row r="15" s="4" customFormat="1" ht="53.25" customHeight="1" spans="1:19">
      <c r="A15" s="75" t="s">
        <v>143</v>
      </c>
      <c r="B15" s="76" t="s">
        <v>144</v>
      </c>
      <c r="C15" s="64">
        <v>180127.8</v>
      </c>
      <c r="D15" s="64">
        <v>117299.698</v>
      </c>
      <c r="E15" s="64">
        <v>105433.55953</v>
      </c>
      <c r="F15" s="64">
        <f t="shared" si="0"/>
        <v>-11866.13847</v>
      </c>
      <c r="G15" s="65">
        <f t="shared" si="1"/>
        <v>0.898839138784484</v>
      </c>
      <c r="H15" s="64">
        <f t="shared" si="10"/>
        <v>-74694.24047</v>
      </c>
      <c r="I15" s="65">
        <f t="shared" si="3"/>
        <v>0.585326415633789</v>
      </c>
      <c r="J15" s="66">
        <v>66464.87117</v>
      </c>
      <c r="K15" s="66">
        <v>26517.36687</v>
      </c>
      <c r="L15" s="66">
        <f t="shared" si="4"/>
        <v>-39947.5043</v>
      </c>
      <c r="M15" s="67">
        <f t="shared" si="5"/>
        <v>0.398968152697918</v>
      </c>
      <c r="N15" s="64">
        <f t="shared" si="6"/>
        <v>246592.67117</v>
      </c>
      <c r="O15" s="64">
        <f t="shared" si="7"/>
        <v>131950.9264</v>
      </c>
      <c r="P15" s="64">
        <f t="shared" si="8"/>
        <v>-114641.74477</v>
      </c>
      <c r="Q15" s="65">
        <f t="shared" si="9"/>
        <v>0.535096707351183</v>
      </c>
      <c r="R15" s="9"/>
      <c r="S15" s="9"/>
    </row>
    <row r="16" s="4" customFormat="1" ht="23.25" customHeight="1" spans="1:19">
      <c r="A16" s="75" t="s">
        <v>145</v>
      </c>
      <c r="B16" s="76" t="s">
        <v>146</v>
      </c>
      <c r="C16" s="64">
        <v>10000</v>
      </c>
      <c r="D16" s="64">
        <v>6692.05</v>
      </c>
      <c r="E16" s="64">
        <v>5346.60923</v>
      </c>
      <c r="F16" s="64">
        <f t="shared" si="0"/>
        <v>-1345.44077</v>
      </c>
      <c r="G16" s="65">
        <f t="shared" si="1"/>
        <v>0.798949384717688</v>
      </c>
      <c r="H16" s="64">
        <f t="shared" si="10"/>
        <v>-4653.39077</v>
      </c>
      <c r="I16" s="65">
        <f t="shared" si="3"/>
        <v>0.534660923</v>
      </c>
      <c r="J16" s="66">
        <v>357.41247</v>
      </c>
      <c r="K16" s="66">
        <v>355.39247</v>
      </c>
      <c r="L16" s="66">
        <f t="shared" si="4"/>
        <v>-2.01999999999998</v>
      </c>
      <c r="M16" s="67">
        <f t="shared" si="5"/>
        <v>0.994348266583984</v>
      </c>
      <c r="N16" s="64">
        <f t="shared" si="6"/>
        <v>10357.41247</v>
      </c>
      <c r="O16" s="64">
        <f t="shared" si="7"/>
        <v>5702.0017</v>
      </c>
      <c r="P16" s="64">
        <f t="shared" si="8"/>
        <v>-4655.41077</v>
      </c>
      <c r="Q16" s="65">
        <f t="shared" si="9"/>
        <v>0.550523764165588</v>
      </c>
      <c r="R16" s="9"/>
      <c r="S16" s="9"/>
    </row>
    <row r="17" s="4" customFormat="1" ht="40.5" customHeight="1" spans="1:19">
      <c r="A17" s="75" t="s">
        <v>147</v>
      </c>
      <c r="B17" s="76" t="s">
        <v>148</v>
      </c>
      <c r="C17" s="64">
        <v>4398.2</v>
      </c>
      <c r="D17" s="64">
        <v>2768.2</v>
      </c>
      <c r="E17" s="64">
        <v>2437.80612</v>
      </c>
      <c r="F17" s="64">
        <f t="shared" si="0"/>
        <v>-330.39388</v>
      </c>
      <c r="G17" s="65">
        <f t="shared" si="1"/>
        <v>0.880646672928257</v>
      </c>
      <c r="H17" s="64">
        <f t="shared" si="10"/>
        <v>-1960.39388</v>
      </c>
      <c r="I17" s="65">
        <f t="shared" si="3"/>
        <v>0.554273593742895</v>
      </c>
      <c r="J17" s="66">
        <v>0</v>
      </c>
      <c r="K17" s="66">
        <v>0</v>
      </c>
      <c r="L17" s="66">
        <f t="shared" si="4"/>
        <v>0</v>
      </c>
      <c r="M17" s="67" t="str">
        <f t="shared" si="5"/>
        <v/>
      </c>
      <c r="N17" s="64">
        <f t="shared" si="6"/>
        <v>4398.2</v>
      </c>
      <c r="O17" s="64">
        <f t="shared" si="7"/>
        <v>2437.80612</v>
      </c>
      <c r="P17" s="64">
        <f t="shared" si="8"/>
        <v>-1960.39388</v>
      </c>
      <c r="Q17" s="65">
        <f t="shared" si="9"/>
        <v>0.554273593742895</v>
      </c>
      <c r="R17" s="9"/>
      <c r="S17" s="9"/>
    </row>
    <row r="18" s="4" customFormat="1" ht="47.25" customHeight="1" spans="1:19">
      <c r="A18" s="75" t="s">
        <v>149</v>
      </c>
      <c r="B18" s="76" t="s">
        <v>150</v>
      </c>
      <c r="C18" s="64">
        <v>1990</v>
      </c>
      <c r="D18" s="64">
        <v>1009.55</v>
      </c>
      <c r="E18" s="64">
        <v>802.18328</v>
      </c>
      <c r="F18" s="64">
        <f t="shared" si="0"/>
        <v>-207.36672</v>
      </c>
      <c r="G18" s="65">
        <f t="shared" si="1"/>
        <v>0.79459489871725</v>
      </c>
      <c r="H18" s="64">
        <f t="shared" si="10"/>
        <v>-1187.81672</v>
      </c>
      <c r="I18" s="65">
        <f t="shared" si="3"/>
        <v>0.403107175879397</v>
      </c>
      <c r="J18" s="66">
        <v>0</v>
      </c>
      <c r="K18" s="66">
        <v>0</v>
      </c>
      <c r="L18" s="66">
        <f t="shared" si="4"/>
        <v>0</v>
      </c>
      <c r="M18" s="67" t="str">
        <f t="shared" si="5"/>
        <v/>
      </c>
      <c r="N18" s="64">
        <f t="shared" si="6"/>
        <v>1990</v>
      </c>
      <c r="O18" s="64">
        <f t="shared" si="7"/>
        <v>802.18328</v>
      </c>
      <c r="P18" s="64">
        <f t="shared" si="8"/>
        <v>-1187.81672</v>
      </c>
      <c r="Q18" s="65">
        <f t="shared" si="9"/>
        <v>0.403107175879397</v>
      </c>
      <c r="R18" s="9"/>
      <c r="S18" s="9"/>
    </row>
    <row r="19" s="4" customFormat="1" ht="62.4" spans="1:19">
      <c r="A19" s="75" t="s">
        <v>151</v>
      </c>
      <c r="B19" s="76" t="s">
        <v>152</v>
      </c>
      <c r="C19" s="64">
        <v>0</v>
      </c>
      <c r="D19" s="64">
        <v>0</v>
      </c>
      <c r="E19" s="64">
        <v>0</v>
      </c>
      <c r="F19" s="64">
        <f t="shared" si="0"/>
        <v>0</v>
      </c>
      <c r="G19" s="65" t="str">
        <f t="shared" si="1"/>
        <v/>
      </c>
      <c r="H19" s="64">
        <f t="shared" si="10"/>
        <v>0</v>
      </c>
      <c r="I19" s="65" t="str">
        <f t="shared" si="3"/>
        <v/>
      </c>
      <c r="J19" s="66">
        <v>52.21005</v>
      </c>
      <c r="K19" s="66">
        <v>3.50099</v>
      </c>
      <c r="L19" s="66">
        <f t="shared" si="4"/>
        <v>-48.70906</v>
      </c>
      <c r="M19" s="67">
        <f t="shared" si="5"/>
        <v>0.0670558637656926</v>
      </c>
      <c r="N19" s="64">
        <f t="shared" si="6"/>
        <v>52.21005</v>
      </c>
      <c r="O19" s="64">
        <f t="shared" si="7"/>
        <v>3.50099</v>
      </c>
      <c r="P19" s="64">
        <f t="shared" si="8"/>
        <v>-48.70906</v>
      </c>
      <c r="Q19" s="65">
        <f t="shared" si="9"/>
        <v>0.0670558637656926</v>
      </c>
      <c r="R19" s="9"/>
      <c r="S19" s="9"/>
    </row>
    <row r="20" s="4" customFormat="1" ht="36" customHeight="1" spans="1:19">
      <c r="A20" s="75" t="s">
        <v>153</v>
      </c>
      <c r="B20" s="76" t="s">
        <v>154</v>
      </c>
      <c r="C20" s="64">
        <v>500</v>
      </c>
      <c r="D20" s="64">
        <v>250</v>
      </c>
      <c r="E20" s="64">
        <v>185.03203</v>
      </c>
      <c r="F20" s="64">
        <f t="shared" si="0"/>
        <v>-64.96797</v>
      </c>
      <c r="G20" s="65">
        <f t="shared" si="1"/>
        <v>0.74012812</v>
      </c>
      <c r="H20" s="64">
        <f t="shared" si="10"/>
        <v>-314.96797</v>
      </c>
      <c r="I20" s="65">
        <f t="shared" si="3"/>
        <v>0.37006406</v>
      </c>
      <c r="J20" s="66">
        <v>0</v>
      </c>
      <c r="K20" s="66">
        <v>0</v>
      </c>
      <c r="L20" s="66">
        <f t="shared" si="4"/>
        <v>0</v>
      </c>
      <c r="M20" s="67" t="str">
        <f t="shared" si="5"/>
        <v/>
      </c>
      <c r="N20" s="64">
        <f t="shared" si="6"/>
        <v>500</v>
      </c>
      <c r="O20" s="64">
        <f t="shared" si="7"/>
        <v>185.03203</v>
      </c>
      <c r="P20" s="64">
        <f t="shared" si="8"/>
        <v>-314.96797</v>
      </c>
      <c r="Q20" s="65">
        <f t="shared" si="9"/>
        <v>0.37006406</v>
      </c>
      <c r="R20" s="9"/>
      <c r="S20" s="9"/>
    </row>
    <row r="21" s="4" customFormat="1" ht="23.25" customHeight="1" spans="1:19">
      <c r="A21" s="75" t="s">
        <v>155</v>
      </c>
      <c r="B21" s="76" t="s">
        <v>156</v>
      </c>
      <c r="C21" s="64">
        <v>11595.736</v>
      </c>
      <c r="D21" s="64">
        <v>5977.368</v>
      </c>
      <c r="E21" s="64">
        <v>3790.46352</v>
      </c>
      <c r="F21" s="64">
        <f t="shared" si="0"/>
        <v>-2186.90448</v>
      </c>
      <c r="G21" s="65">
        <f t="shared" si="1"/>
        <v>0.634135880541402</v>
      </c>
      <c r="H21" s="64">
        <f t="shared" si="10"/>
        <v>-7805.27248</v>
      </c>
      <c r="I21" s="65">
        <f t="shared" si="3"/>
        <v>0.326884254695002</v>
      </c>
      <c r="J21" s="66">
        <v>0</v>
      </c>
      <c r="K21" s="66">
        <v>0</v>
      </c>
      <c r="L21" s="66">
        <f t="shared" si="4"/>
        <v>0</v>
      </c>
      <c r="M21" s="67" t="str">
        <f t="shared" si="5"/>
        <v/>
      </c>
      <c r="N21" s="64">
        <f t="shared" si="6"/>
        <v>11595.736</v>
      </c>
      <c r="O21" s="64">
        <f t="shared" si="7"/>
        <v>3790.46352</v>
      </c>
      <c r="P21" s="64">
        <f t="shared" si="8"/>
        <v>-7805.27248</v>
      </c>
      <c r="Q21" s="65">
        <f t="shared" si="9"/>
        <v>0.326884254695002</v>
      </c>
      <c r="R21" s="9"/>
      <c r="S21" s="9"/>
    </row>
    <row r="22" s="4" customFormat="1" ht="40.5" customHeight="1" spans="1:19">
      <c r="A22" s="75" t="s">
        <v>157</v>
      </c>
      <c r="B22" s="76" t="s">
        <v>158</v>
      </c>
      <c r="C22" s="64">
        <v>7911.3</v>
      </c>
      <c r="D22" s="64">
        <v>4500.245</v>
      </c>
      <c r="E22" s="64">
        <v>4084.53805</v>
      </c>
      <c r="F22" s="64">
        <f t="shared" si="0"/>
        <v>-415.706949999999</v>
      </c>
      <c r="G22" s="65">
        <f t="shared" si="1"/>
        <v>0.907625707044839</v>
      </c>
      <c r="H22" s="64">
        <f t="shared" si="10"/>
        <v>-3826.76195</v>
      </c>
      <c r="I22" s="65">
        <f t="shared" si="3"/>
        <v>0.516291639806353</v>
      </c>
      <c r="J22" s="66">
        <v>911.14554</v>
      </c>
      <c r="K22" s="66">
        <v>129.22847</v>
      </c>
      <c r="L22" s="66">
        <f t="shared" si="4"/>
        <v>-781.91707</v>
      </c>
      <c r="M22" s="67">
        <f t="shared" si="5"/>
        <v>0.14183076613644</v>
      </c>
      <c r="N22" s="64">
        <f t="shared" si="6"/>
        <v>8822.44554</v>
      </c>
      <c r="O22" s="64">
        <f t="shared" si="7"/>
        <v>4213.76652</v>
      </c>
      <c r="P22" s="64">
        <f t="shared" si="8"/>
        <v>-4608.67902</v>
      </c>
      <c r="Q22" s="65">
        <f t="shared" si="9"/>
        <v>0.477618875729552</v>
      </c>
      <c r="R22" s="9"/>
      <c r="S22" s="9"/>
    </row>
    <row r="23" s="4" customFormat="1" ht="49.5" customHeight="1" spans="1:19">
      <c r="A23" s="75">
        <v>3230</v>
      </c>
      <c r="B23" s="76" t="s">
        <v>159</v>
      </c>
      <c r="C23" s="64">
        <v>4000</v>
      </c>
      <c r="D23" s="64">
        <v>2316.4</v>
      </c>
      <c r="E23" s="64">
        <v>1267.6805</v>
      </c>
      <c r="F23" s="64">
        <f t="shared" si="0"/>
        <v>-1048.7195</v>
      </c>
      <c r="G23" s="65">
        <f t="shared" si="1"/>
        <v>0.547263210153687</v>
      </c>
      <c r="H23" s="64">
        <f t="shared" si="10"/>
        <v>-2732.3195</v>
      </c>
      <c r="I23" s="65">
        <f t="shared" si="3"/>
        <v>0.316920125</v>
      </c>
      <c r="J23" s="66"/>
      <c r="K23" s="66">
        <v>0</v>
      </c>
      <c r="L23" s="66">
        <f t="shared" si="4"/>
        <v>0</v>
      </c>
      <c r="M23" s="67"/>
      <c r="N23" s="64">
        <f t="shared" si="6"/>
        <v>4000</v>
      </c>
      <c r="O23" s="64">
        <f t="shared" si="7"/>
        <v>1267.6805</v>
      </c>
      <c r="P23" s="64">
        <f t="shared" si="8"/>
        <v>-2732.3195</v>
      </c>
      <c r="Q23" s="65">
        <f t="shared" si="9"/>
        <v>0.316920125</v>
      </c>
      <c r="R23" s="9"/>
      <c r="S23" s="9"/>
    </row>
    <row r="24" s="4" customFormat="1" ht="23.25" customHeight="1" spans="1:19">
      <c r="A24" s="75" t="s">
        <v>160</v>
      </c>
      <c r="B24" s="76" t="s">
        <v>161</v>
      </c>
      <c r="C24" s="64">
        <v>28162.7</v>
      </c>
      <c r="D24" s="64">
        <v>15086.055</v>
      </c>
      <c r="E24" s="64">
        <v>11976.02777</v>
      </c>
      <c r="F24" s="64">
        <f t="shared" si="0"/>
        <v>-3110.02723</v>
      </c>
      <c r="G24" s="65">
        <f t="shared" si="1"/>
        <v>0.79384754795074</v>
      </c>
      <c r="H24" s="64">
        <f t="shared" si="10"/>
        <v>-16186.67223</v>
      </c>
      <c r="I24" s="65">
        <f t="shared" si="3"/>
        <v>0.425244304345819</v>
      </c>
      <c r="J24" s="66">
        <v>5106.85658</v>
      </c>
      <c r="K24" s="66">
        <v>2462.08962</v>
      </c>
      <c r="L24" s="66">
        <f t="shared" si="4"/>
        <v>-2644.76696</v>
      </c>
      <c r="M24" s="67">
        <f t="shared" si="5"/>
        <v>0.482114502616402</v>
      </c>
      <c r="N24" s="64">
        <f t="shared" si="6"/>
        <v>33269.55658</v>
      </c>
      <c r="O24" s="64">
        <f t="shared" si="7"/>
        <v>14438.11739</v>
      </c>
      <c r="P24" s="64">
        <f t="shared" si="8"/>
        <v>-18831.43919</v>
      </c>
      <c r="Q24" s="65">
        <f t="shared" si="9"/>
        <v>0.433973844985944</v>
      </c>
      <c r="R24" s="9"/>
      <c r="S24" s="9"/>
    </row>
    <row r="25" s="4" customFormat="1" ht="68.25" customHeight="1" spans="1:19">
      <c r="A25" s="75">
        <v>3250</v>
      </c>
      <c r="B25" s="76" t="s">
        <v>162</v>
      </c>
      <c r="C25" s="64">
        <v>0</v>
      </c>
      <c r="D25" s="64"/>
      <c r="E25" s="64">
        <v>0</v>
      </c>
      <c r="F25" s="64"/>
      <c r="G25" s="65"/>
      <c r="H25" s="64"/>
      <c r="I25" s="65"/>
      <c r="J25" s="66">
        <v>7200.4</v>
      </c>
      <c r="K25" s="66">
        <v>121.24678</v>
      </c>
      <c r="L25" s="66">
        <f t="shared" si="4"/>
        <v>-7079.15322</v>
      </c>
      <c r="M25" s="67">
        <f t="shared" si="5"/>
        <v>0.0168388950613855</v>
      </c>
      <c r="N25" s="64">
        <f t="shared" si="6"/>
        <v>7200.4</v>
      </c>
      <c r="O25" s="64">
        <f t="shared" si="7"/>
        <v>121.24678</v>
      </c>
      <c r="P25" s="64">
        <f t="shared" si="8"/>
        <v>-7079.15322</v>
      </c>
      <c r="Q25" s="65">
        <f t="shared" si="9"/>
        <v>0.0168388950613855</v>
      </c>
      <c r="R25" s="9"/>
      <c r="S25" s="9"/>
    </row>
    <row r="26" s="4" customFormat="1" ht="68.25" customHeight="1" spans="1:19">
      <c r="A26" s="75" t="s">
        <v>163</v>
      </c>
      <c r="B26" s="76" t="s">
        <v>164</v>
      </c>
      <c r="C26" s="64"/>
      <c r="D26" s="64"/>
      <c r="E26" s="64"/>
      <c r="F26" s="64"/>
      <c r="G26" s="65"/>
      <c r="H26" s="64"/>
      <c r="I26" s="65"/>
      <c r="J26" s="66">
        <v>5000</v>
      </c>
      <c r="K26" s="66">
        <v>0</v>
      </c>
      <c r="L26" s="66"/>
      <c r="M26" s="67"/>
      <c r="N26" s="64">
        <f t="shared" si="6"/>
        <v>5000</v>
      </c>
      <c r="O26" s="64">
        <f t="shared" si="7"/>
        <v>0</v>
      </c>
      <c r="P26" s="64">
        <f t="shared" si="8"/>
        <v>-5000</v>
      </c>
      <c r="Q26" s="65">
        <f t="shared" si="9"/>
        <v>0</v>
      </c>
      <c r="R26" s="9"/>
      <c r="S26" s="9"/>
    </row>
    <row r="27" s="5" customFormat="1" ht="17.4" spans="1:19">
      <c r="A27" s="77" t="s">
        <v>165</v>
      </c>
      <c r="B27" s="78" t="s">
        <v>166</v>
      </c>
      <c r="C27" s="58">
        <v>127101.3</v>
      </c>
      <c r="D27" s="58">
        <v>64047</v>
      </c>
      <c r="E27" s="58">
        <v>57134.11177</v>
      </c>
      <c r="F27" s="58">
        <f t="shared" si="0"/>
        <v>-6912.88823</v>
      </c>
      <c r="G27" s="59">
        <f t="shared" si="1"/>
        <v>0.892065385888488</v>
      </c>
      <c r="H27" s="58">
        <f t="shared" si="2"/>
        <v>-69967.18823</v>
      </c>
      <c r="I27" s="59">
        <f t="shared" si="3"/>
        <v>0.449516344600724</v>
      </c>
      <c r="J27" s="60">
        <v>2180.69517</v>
      </c>
      <c r="K27" s="60">
        <v>1106.24288</v>
      </c>
      <c r="L27" s="60">
        <f t="shared" si="4"/>
        <v>-1074.45229</v>
      </c>
      <c r="M27" s="61">
        <f t="shared" si="5"/>
        <v>0.507289095339263</v>
      </c>
      <c r="N27" s="58">
        <f t="shared" si="6"/>
        <v>129281.99517</v>
      </c>
      <c r="O27" s="58">
        <f t="shared" si="7"/>
        <v>58240.35465</v>
      </c>
      <c r="P27" s="58">
        <f t="shared" si="8"/>
        <v>-71041.64052</v>
      </c>
      <c r="Q27" s="59">
        <f t="shared" si="9"/>
        <v>0.450490840378945</v>
      </c>
      <c r="R27" s="79"/>
      <c r="S27" s="79"/>
    </row>
    <row r="28" s="5" customFormat="1" ht="32.25" customHeight="1" spans="1:19">
      <c r="A28" s="80" t="s">
        <v>167</v>
      </c>
      <c r="B28" s="78" t="s">
        <v>168</v>
      </c>
      <c r="C28" s="58">
        <v>65850</v>
      </c>
      <c r="D28" s="58">
        <v>34288.46</v>
      </c>
      <c r="E28" s="58">
        <v>32040.50717</v>
      </c>
      <c r="F28" s="58">
        <f t="shared" si="0"/>
        <v>-2247.95282999999</v>
      </c>
      <c r="G28" s="59">
        <f t="shared" si="1"/>
        <v>0.934439959391586</v>
      </c>
      <c r="H28" s="58">
        <f t="shared" si="2"/>
        <v>-33809.49283</v>
      </c>
      <c r="I28" s="59">
        <f t="shared" si="3"/>
        <v>0.486568066362946</v>
      </c>
      <c r="J28" s="60">
        <v>1164.69913</v>
      </c>
      <c r="K28" s="60">
        <v>189.0185</v>
      </c>
      <c r="L28" s="60">
        <f t="shared" si="4"/>
        <v>-975.68063</v>
      </c>
      <c r="M28" s="61">
        <f t="shared" si="5"/>
        <v>0.162289551980691</v>
      </c>
      <c r="N28" s="58">
        <f t="shared" si="6"/>
        <v>67014.69913</v>
      </c>
      <c r="O28" s="58">
        <f t="shared" si="7"/>
        <v>32229.52567</v>
      </c>
      <c r="P28" s="58">
        <f t="shared" si="8"/>
        <v>-34785.17346</v>
      </c>
      <c r="Q28" s="59">
        <f t="shared" si="9"/>
        <v>0.480932184855129</v>
      </c>
      <c r="R28" s="79"/>
      <c r="S28" s="79"/>
    </row>
    <row r="29" s="5" customFormat="1" ht="24" customHeight="1" spans="1:19">
      <c r="A29" s="80" t="s">
        <v>169</v>
      </c>
      <c r="B29" s="78" t="s">
        <v>170</v>
      </c>
      <c r="C29" s="58">
        <v>5800</v>
      </c>
      <c r="D29" s="58">
        <v>2920</v>
      </c>
      <c r="E29" s="58">
        <v>1081.46377</v>
      </c>
      <c r="F29" s="58">
        <f t="shared" si="0"/>
        <v>-1838.53623</v>
      </c>
      <c r="G29" s="59">
        <f t="shared" si="1"/>
        <v>0.370364304794521</v>
      </c>
      <c r="H29" s="58">
        <f t="shared" si="2"/>
        <v>-4718.53623</v>
      </c>
      <c r="I29" s="59">
        <f t="shared" si="3"/>
        <v>0.186459270689655</v>
      </c>
      <c r="J29" s="60">
        <v>0</v>
      </c>
      <c r="K29" s="60">
        <v>0</v>
      </c>
      <c r="L29" s="60">
        <f t="shared" si="4"/>
        <v>0</v>
      </c>
      <c r="M29" s="61" t="str">
        <f t="shared" si="5"/>
        <v/>
      </c>
      <c r="N29" s="58">
        <f t="shared" ref="N29:N41" si="11">C29+J29</f>
        <v>5800</v>
      </c>
      <c r="O29" s="58">
        <f t="shared" ref="O29:O41" si="12">E29+K29</f>
        <v>1081.46377</v>
      </c>
      <c r="P29" s="58">
        <f t="shared" ref="P29:P41" si="13">O29-N29</f>
        <v>-4718.53623</v>
      </c>
      <c r="Q29" s="59">
        <f t="shared" si="9"/>
        <v>0.186459270689655</v>
      </c>
      <c r="R29" s="79"/>
      <c r="S29" s="79"/>
    </row>
    <row r="30" s="5" customFormat="1" ht="24" customHeight="1" spans="1:19">
      <c r="A30" s="80" t="s">
        <v>171</v>
      </c>
      <c r="B30" s="78" t="s">
        <v>172</v>
      </c>
      <c r="C30" s="58">
        <f>SUM(C31:C35)</f>
        <v>105318.68979</v>
      </c>
      <c r="D30" s="58">
        <f>SUM(D31:D35)</f>
        <v>64088.29579</v>
      </c>
      <c r="E30" s="58">
        <f>SUM(E31:E35)</f>
        <v>45887.46522</v>
      </c>
      <c r="F30" s="58">
        <f t="shared" si="0"/>
        <v>-18200.83057</v>
      </c>
      <c r="G30" s="59">
        <f t="shared" si="1"/>
        <v>0.716003829628436</v>
      </c>
      <c r="H30" s="58">
        <f t="shared" si="2"/>
        <v>-59431.22457</v>
      </c>
      <c r="I30" s="59">
        <f t="shared" si="3"/>
        <v>0.435701064184308</v>
      </c>
      <c r="J30" s="60">
        <f>J31+J32+J33+J34+J35</f>
        <v>132227.03356</v>
      </c>
      <c r="K30" s="60">
        <f>K31+K32+K33+K34+K35</f>
        <v>8975.63604</v>
      </c>
      <c r="L30" s="60">
        <f t="shared" si="4"/>
        <v>-123251.39752</v>
      </c>
      <c r="M30" s="61">
        <f t="shared" si="5"/>
        <v>0.0678804915934771</v>
      </c>
      <c r="N30" s="58">
        <f t="shared" si="11"/>
        <v>237545.72335</v>
      </c>
      <c r="O30" s="58">
        <f t="shared" si="12"/>
        <v>54863.10126</v>
      </c>
      <c r="P30" s="58">
        <f t="shared" si="13"/>
        <v>-182682.62209</v>
      </c>
      <c r="Q30" s="59">
        <f t="shared" si="9"/>
        <v>0.230958067719723</v>
      </c>
      <c r="R30" s="79"/>
      <c r="S30" s="79"/>
    </row>
    <row r="31" s="4" customFormat="1" ht="39" customHeight="1" spans="1:19">
      <c r="A31" s="81" t="s">
        <v>173</v>
      </c>
      <c r="B31" s="82" t="s">
        <v>174</v>
      </c>
      <c r="C31" s="64">
        <v>1000</v>
      </c>
      <c r="D31" s="64">
        <v>480</v>
      </c>
      <c r="E31" s="64">
        <v>0</v>
      </c>
      <c r="F31" s="64">
        <f t="shared" si="0"/>
        <v>-480</v>
      </c>
      <c r="G31" s="65">
        <f t="shared" si="1"/>
        <v>0</v>
      </c>
      <c r="H31" s="64">
        <f t="shared" si="2"/>
        <v>-1000</v>
      </c>
      <c r="I31" s="65">
        <f t="shared" si="3"/>
        <v>0</v>
      </c>
      <c r="J31" s="64"/>
      <c r="K31" s="64">
        <v>0</v>
      </c>
      <c r="L31" s="64">
        <f t="shared" si="4"/>
        <v>0</v>
      </c>
      <c r="M31" s="67" t="str">
        <f t="shared" si="5"/>
        <v/>
      </c>
      <c r="N31" s="64">
        <f t="shared" si="11"/>
        <v>1000</v>
      </c>
      <c r="O31" s="64">
        <f t="shared" si="12"/>
        <v>0</v>
      </c>
      <c r="P31" s="64">
        <f t="shared" si="13"/>
        <v>-1000</v>
      </c>
      <c r="Q31" s="65">
        <f t="shared" si="9"/>
        <v>0</v>
      </c>
      <c r="R31" s="9"/>
      <c r="S31" s="9"/>
    </row>
    <row r="32" s="4" customFormat="1" ht="18" spans="1:19">
      <c r="A32" s="81" t="s">
        <v>175</v>
      </c>
      <c r="B32" s="82" t="s">
        <v>176</v>
      </c>
      <c r="C32" s="64">
        <v>0</v>
      </c>
      <c r="D32" s="64">
        <v>0</v>
      </c>
      <c r="E32" s="64">
        <v>0</v>
      </c>
      <c r="F32" s="64">
        <f t="shared" si="0"/>
        <v>0</v>
      </c>
      <c r="G32" s="65" t="str">
        <f t="shared" si="1"/>
        <v/>
      </c>
      <c r="H32" s="64">
        <f t="shared" si="2"/>
        <v>0</v>
      </c>
      <c r="I32" s="65" t="str">
        <f t="shared" si="3"/>
        <v/>
      </c>
      <c r="J32" s="64">
        <v>26176.424</v>
      </c>
      <c r="K32" s="64">
        <v>0</v>
      </c>
      <c r="L32" s="64">
        <f t="shared" si="4"/>
        <v>-26176.424</v>
      </c>
      <c r="M32" s="67">
        <f t="shared" si="5"/>
        <v>0</v>
      </c>
      <c r="N32" s="64">
        <f t="shared" si="11"/>
        <v>26176.424</v>
      </c>
      <c r="O32" s="64">
        <f t="shared" si="12"/>
        <v>0</v>
      </c>
      <c r="P32" s="64">
        <f t="shared" si="13"/>
        <v>-26176.424</v>
      </c>
      <c r="Q32" s="65">
        <f t="shared" si="9"/>
        <v>0</v>
      </c>
      <c r="R32" s="83"/>
      <c r="S32" s="9"/>
    </row>
    <row r="33" s="4" customFormat="1" ht="36" spans="1:19">
      <c r="A33" s="81" t="s">
        <v>177</v>
      </c>
      <c r="B33" s="82" t="s">
        <v>178</v>
      </c>
      <c r="C33" s="64">
        <v>90039</v>
      </c>
      <c r="D33" s="64">
        <v>53228.606</v>
      </c>
      <c r="E33" s="64">
        <v>43189.57914</v>
      </c>
      <c r="F33" s="64">
        <f t="shared" si="0"/>
        <v>-10039.02686</v>
      </c>
      <c r="G33" s="65">
        <f t="shared" si="1"/>
        <v>0.811397900219292</v>
      </c>
      <c r="H33" s="64">
        <f t="shared" si="2"/>
        <v>-46849.42086</v>
      </c>
      <c r="I33" s="65">
        <f t="shared" si="3"/>
        <v>0.479676352913737</v>
      </c>
      <c r="J33" s="64">
        <v>191</v>
      </c>
      <c r="K33" s="64">
        <v>0</v>
      </c>
      <c r="L33" s="64">
        <f t="shared" si="4"/>
        <v>-191</v>
      </c>
      <c r="M33" s="67">
        <f t="shared" si="5"/>
        <v>0</v>
      </c>
      <c r="N33" s="64">
        <f t="shared" si="11"/>
        <v>90230</v>
      </c>
      <c r="O33" s="64">
        <f t="shared" si="12"/>
        <v>43189.57914</v>
      </c>
      <c r="P33" s="64">
        <f t="shared" si="13"/>
        <v>-47040.42086</v>
      </c>
      <c r="Q33" s="65">
        <f t="shared" si="9"/>
        <v>0.478660967970741</v>
      </c>
      <c r="R33" s="83"/>
      <c r="S33" s="9"/>
    </row>
    <row r="34" s="4" customFormat="1" ht="36" spans="1:19">
      <c r="A34" s="81" t="s">
        <v>179</v>
      </c>
      <c r="B34" s="82" t="s">
        <v>180</v>
      </c>
      <c r="C34" s="64">
        <v>7750</v>
      </c>
      <c r="D34" s="64">
        <v>3850</v>
      </c>
      <c r="E34" s="64">
        <v>2230.44608</v>
      </c>
      <c r="F34" s="64">
        <f t="shared" si="0"/>
        <v>-1619.55392</v>
      </c>
      <c r="G34" s="65">
        <f t="shared" si="1"/>
        <v>0.579336644155844</v>
      </c>
      <c r="H34" s="64">
        <f t="shared" si="2"/>
        <v>-5519.55392</v>
      </c>
      <c r="I34" s="65">
        <f t="shared" si="3"/>
        <v>0.287799494193548</v>
      </c>
      <c r="J34" s="64"/>
      <c r="K34" s="64">
        <v>0</v>
      </c>
      <c r="L34" s="64">
        <f t="shared" si="4"/>
        <v>0</v>
      </c>
      <c r="M34" s="67" t="str">
        <f t="shared" si="5"/>
        <v/>
      </c>
      <c r="N34" s="64">
        <f t="shared" si="11"/>
        <v>7750</v>
      </c>
      <c r="O34" s="64">
        <f t="shared" si="12"/>
        <v>2230.44608</v>
      </c>
      <c r="P34" s="64">
        <f t="shared" si="13"/>
        <v>-5519.55392</v>
      </c>
      <c r="Q34" s="65">
        <f t="shared" si="9"/>
        <v>0.287799494193548</v>
      </c>
      <c r="R34" s="83"/>
      <c r="S34" s="9"/>
    </row>
    <row r="35" s="5" customFormat="1" ht="54" spans="1:19">
      <c r="A35" s="81" t="s">
        <v>181</v>
      </c>
      <c r="B35" s="82" t="s">
        <v>182</v>
      </c>
      <c r="C35" s="64">
        <v>6529.68979</v>
      </c>
      <c r="D35" s="64">
        <v>6529.68979</v>
      </c>
      <c r="E35" s="64">
        <v>467.44</v>
      </c>
      <c r="F35" s="64">
        <f t="shared" si="0"/>
        <v>-6062.24979</v>
      </c>
      <c r="G35" s="65">
        <f t="shared" si="1"/>
        <v>0.071586861709092</v>
      </c>
      <c r="H35" s="64">
        <f t="shared" si="2"/>
        <v>-6062.24979</v>
      </c>
      <c r="I35" s="65">
        <f t="shared" si="3"/>
        <v>0.071586861709092</v>
      </c>
      <c r="J35" s="64">
        <v>105859.60956</v>
      </c>
      <c r="K35" s="64">
        <v>8975.63604</v>
      </c>
      <c r="L35" s="64">
        <f t="shared" si="4"/>
        <v>-96883.97352</v>
      </c>
      <c r="M35" s="67">
        <f t="shared" si="5"/>
        <v>0.0847881083002929</v>
      </c>
      <c r="N35" s="64">
        <f t="shared" si="11"/>
        <v>112389.29935</v>
      </c>
      <c r="O35" s="64">
        <f t="shared" si="12"/>
        <v>9443.07604</v>
      </c>
      <c r="P35" s="64">
        <f t="shared" si="13"/>
        <v>-102946.22331</v>
      </c>
      <c r="Q35" s="65">
        <f t="shared" si="9"/>
        <v>0.084021130967216</v>
      </c>
      <c r="R35" s="83"/>
      <c r="S35" s="79"/>
    </row>
    <row r="36" s="5" customFormat="1" ht="17.4" spans="1:19">
      <c r="A36" s="80" t="s">
        <v>183</v>
      </c>
      <c r="B36" s="78" t="s">
        <v>184</v>
      </c>
      <c r="C36" s="58">
        <f>SUM(C37:C41)</f>
        <v>47692.5</v>
      </c>
      <c r="D36" s="58">
        <f>SUM(D37:D41)</f>
        <v>32188.5</v>
      </c>
      <c r="E36" s="58">
        <f>SUM(E37:E41)</f>
        <v>7152.39956</v>
      </c>
      <c r="F36" s="58">
        <f t="shared" si="0"/>
        <v>-25036.10044</v>
      </c>
      <c r="G36" s="59">
        <f t="shared" si="1"/>
        <v>0.222203568355158</v>
      </c>
      <c r="H36" s="58">
        <f t="shared" si="2"/>
        <v>-40540.10044</v>
      </c>
      <c r="I36" s="59">
        <f t="shared" si="3"/>
        <v>0.149969063479583</v>
      </c>
      <c r="J36" s="60">
        <f>J37+J39+J40+J41+J38</f>
        <v>7145.50291</v>
      </c>
      <c r="K36" s="60">
        <f>(K37+K39+K40+K41+K38)</f>
        <v>2545.50291</v>
      </c>
      <c r="L36" s="60">
        <f t="shared" si="4"/>
        <v>-4600</v>
      </c>
      <c r="M36" s="61">
        <f t="shared" si="5"/>
        <v>0.356238454040459</v>
      </c>
      <c r="N36" s="58">
        <f t="shared" si="11"/>
        <v>54838.00291</v>
      </c>
      <c r="O36" s="58">
        <f t="shared" si="12"/>
        <v>9697.90247</v>
      </c>
      <c r="P36" s="58">
        <f t="shared" si="13"/>
        <v>-45140.10044</v>
      </c>
      <c r="Q36" s="59">
        <f t="shared" si="9"/>
        <v>0.176846383080656</v>
      </c>
      <c r="R36" s="83"/>
      <c r="S36" s="79"/>
    </row>
    <row r="37" s="4" customFormat="1" ht="36" spans="1:19">
      <c r="A37" s="81" t="s">
        <v>185</v>
      </c>
      <c r="B37" s="82" t="s">
        <v>186</v>
      </c>
      <c r="C37" s="64">
        <v>600</v>
      </c>
      <c r="D37" s="64">
        <v>300</v>
      </c>
      <c r="E37" s="64">
        <v>86.39692</v>
      </c>
      <c r="F37" s="64">
        <f t="shared" si="0"/>
        <v>-213.60308</v>
      </c>
      <c r="G37" s="65">
        <f t="shared" si="1"/>
        <v>0.287989733333333</v>
      </c>
      <c r="H37" s="64">
        <f t="shared" si="2"/>
        <v>-513.60308</v>
      </c>
      <c r="I37" s="65">
        <f t="shared" si="3"/>
        <v>0.143994866666667</v>
      </c>
      <c r="J37" s="64"/>
      <c r="K37" s="64"/>
      <c r="L37" s="64">
        <f t="shared" si="4"/>
        <v>0</v>
      </c>
      <c r="M37" s="67" t="str">
        <f t="shared" si="5"/>
        <v/>
      </c>
      <c r="N37" s="64">
        <f t="shared" si="11"/>
        <v>600</v>
      </c>
      <c r="O37" s="64">
        <f t="shared" si="12"/>
        <v>86.39692</v>
      </c>
      <c r="P37" s="64">
        <f t="shared" si="13"/>
        <v>-513.60308</v>
      </c>
      <c r="Q37" s="65">
        <f t="shared" si="9"/>
        <v>0.143994866666667</v>
      </c>
      <c r="R37" s="83"/>
      <c r="S37" s="9"/>
    </row>
    <row r="38" s="4" customFormat="1" ht="18" spans="1:19">
      <c r="A38" s="81" t="s">
        <v>187</v>
      </c>
      <c r="B38" s="82" t="s">
        <v>188</v>
      </c>
      <c r="C38" s="64">
        <v>18700</v>
      </c>
      <c r="D38" s="64">
        <v>11423.7</v>
      </c>
      <c r="E38" s="64">
        <v>6992.31464</v>
      </c>
      <c r="F38" s="64">
        <f t="shared" si="0"/>
        <v>-4431.38536</v>
      </c>
      <c r="G38" s="65">
        <f t="shared" si="1"/>
        <v>0.612088433694862</v>
      </c>
      <c r="H38" s="64">
        <f t="shared" si="2"/>
        <v>-11707.68536</v>
      </c>
      <c r="I38" s="65">
        <f t="shared" si="3"/>
        <v>0.373920568983957</v>
      </c>
      <c r="J38" s="64">
        <v>1908.60419</v>
      </c>
      <c r="K38" s="64">
        <v>1908.60419</v>
      </c>
      <c r="L38" s="64">
        <f t="shared" si="4"/>
        <v>0</v>
      </c>
      <c r="M38" s="67">
        <f t="shared" si="5"/>
        <v>1</v>
      </c>
      <c r="N38" s="64">
        <f t="shared" si="11"/>
        <v>20608.60419</v>
      </c>
      <c r="O38" s="64">
        <f t="shared" si="12"/>
        <v>8900.91883</v>
      </c>
      <c r="P38" s="64">
        <f t="shared" si="13"/>
        <v>-11707.68536</v>
      </c>
      <c r="Q38" s="65">
        <f t="shared" si="9"/>
        <v>0.431903041464547</v>
      </c>
      <c r="R38" s="83"/>
      <c r="S38" s="9"/>
    </row>
    <row r="39" s="4" customFormat="1" ht="18" spans="1:19">
      <c r="A39" s="81" t="s">
        <v>189</v>
      </c>
      <c r="B39" s="82" t="s">
        <v>190</v>
      </c>
      <c r="C39" s="64">
        <v>0</v>
      </c>
      <c r="D39" s="64">
        <v>0</v>
      </c>
      <c r="E39" s="64">
        <v>0</v>
      </c>
      <c r="F39" s="64">
        <f t="shared" si="0"/>
        <v>0</v>
      </c>
      <c r="G39" s="65" t="str">
        <f t="shared" si="1"/>
        <v/>
      </c>
      <c r="H39" s="64">
        <f t="shared" si="2"/>
        <v>0</v>
      </c>
      <c r="I39" s="65" t="str">
        <f t="shared" si="3"/>
        <v/>
      </c>
      <c r="J39" s="64">
        <v>4600</v>
      </c>
      <c r="K39" s="64">
        <v>0</v>
      </c>
      <c r="L39" s="64">
        <f t="shared" si="4"/>
        <v>-4600</v>
      </c>
      <c r="M39" s="67">
        <f t="shared" si="5"/>
        <v>0</v>
      </c>
      <c r="N39" s="64">
        <f t="shared" si="11"/>
        <v>4600</v>
      </c>
      <c r="O39" s="64">
        <f t="shared" si="12"/>
        <v>0</v>
      </c>
      <c r="P39" s="64">
        <f t="shared" si="13"/>
        <v>-4600</v>
      </c>
      <c r="Q39" s="65">
        <f t="shared" si="9"/>
        <v>0</v>
      </c>
      <c r="R39" s="83"/>
      <c r="S39" s="9"/>
    </row>
    <row r="40" s="4" customFormat="1" ht="27.75" customHeight="1" spans="1:19">
      <c r="A40" s="81" t="s">
        <v>191</v>
      </c>
      <c r="B40" s="82" t="s">
        <v>192</v>
      </c>
      <c r="C40" s="64">
        <v>1360</v>
      </c>
      <c r="D40" s="64">
        <v>874</v>
      </c>
      <c r="E40" s="64">
        <v>73.688</v>
      </c>
      <c r="F40" s="64">
        <f t="shared" si="0"/>
        <v>-800.312</v>
      </c>
      <c r="G40" s="65">
        <f t="shared" si="1"/>
        <v>0.0843112128146453</v>
      </c>
      <c r="H40" s="64">
        <f t="shared" si="2"/>
        <v>-1286.312</v>
      </c>
      <c r="I40" s="65">
        <f t="shared" si="3"/>
        <v>0.0541823529411765</v>
      </c>
      <c r="J40" s="64">
        <v>636.89872</v>
      </c>
      <c r="K40" s="64">
        <v>636.89872</v>
      </c>
      <c r="L40" s="64">
        <f t="shared" si="4"/>
        <v>0</v>
      </c>
      <c r="M40" s="67">
        <f t="shared" si="5"/>
        <v>1</v>
      </c>
      <c r="N40" s="64">
        <f t="shared" si="11"/>
        <v>1996.89872</v>
      </c>
      <c r="O40" s="64">
        <f t="shared" si="12"/>
        <v>710.58672</v>
      </c>
      <c r="P40" s="64">
        <f t="shared" si="13"/>
        <v>-1286.312</v>
      </c>
      <c r="Q40" s="65">
        <f t="shared" si="9"/>
        <v>0.35584514771986</v>
      </c>
      <c r="R40" s="83"/>
      <c r="S40" s="9"/>
    </row>
    <row r="41" s="4" customFormat="1" ht="26.25" customHeight="1" spans="1:19">
      <c r="A41" s="81" t="s">
        <v>193</v>
      </c>
      <c r="B41" s="82" t="s">
        <v>194</v>
      </c>
      <c r="C41" s="64">
        <v>27032.5</v>
      </c>
      <c r="D41" s="64">
        <v>19590.8</v>
      </c>
      <c r="E41" s="64">
        <v>0</v>
      </c>
      <c r="F41" s="64">
        <f t="shared" si="0"/>
        <v>-19590.8</v>
      </c>
      <c r="G41" s="65">
        <f t="shared" si="1"/>
        <v>0</v>
      </c>
      <c r="H41" s="64">
        <f t="shared" si="2"/>
        <v>-27032.5</v>
      </c>
      <c r="I41" s="65">
        <f t="shared" si="3"/>
        <v>0</v>
      </c>
      <c r="J41" s="64">
        <v>0</v>
      </c>
      <c r="K41" s="64">
        <v>0</v>
      </c>
      <c r="L41" s="64">
        <f t="shared" si="4"/>
        <v>0</v>
      </c>
      <c r="M41" s="67" t="str">
        <f t="shared" si="5"/>
        <v/>
      </c>
      <c r="N41" s="64">
        <f t="shared" si="11"/>
        <v>27032.5</v>
      </c>
      <c r="O41" s="64">
        <f t="shared" si="12"/>
        <v>0</v>
      </c>
      <c r="P41" s="64">
        <f t="shared" si="13"/>
        <v>-27032.5</v>
      </c>
      <c r="Q41" s="65">
        <f t="shared" si="9"/>
        <v>0</v>
      </c>
      <c r="R41" s="83"/>
      <c r="S41" s="9"/>
    </row>
    <row r="42" s="6" customFormat="1" ht="42.75" customHeight="1" spans="1:19">
      <c r="A42" s="84" t="s">
        <v>195</v>
      </c>
      <c r="B42" s="85" t="s">
        <v>196</v>
      </c>
      <c r="C42" s="86">
        <f>C6+C9+C10+C11+C27+C28+C29+C30+C36</f>
        <v>1516687.98679</v>
      </c>
      <c r="D42" s="86">
        <f>D6+D9+D10+D11+D27+D28+D29+D30+D36</f>
        <v>901600.10779</v>
      </c>
      <c r="E42" s="86">
        <f>E6+E9+E10+E11+E27+E28+E29+E30+E36</f>
        <v>764862.7216</v>
      </c>
      <c r="F42" s="86">
        <f t="shared" si="0"/>
        <v>-136737.38619</v>
      </c>
      <c r="G42" s="87">
        <f t="shared" ref="G42:G55" si="14">IFERROR(E42/D42,"")</f>
        <v>0.848339208249242</v>
      </c>
      <c r="H42" s="86">
        <f t="shared" si="2"/>
        <v>-751825.26519</v>
      </c>
      <c r="I42" s="87">
        <f t="shared" ref="I42:I52" si="15">IFERROR(E42/C42,"")</f>
        <v>0.504298002134768</v>
      </c>
      <c r="J42" s="86">
        <f>J6+J9+J10+J11+J27+J28+J29+J30+J36</f>
        <v>822374.50557</v>
      </c>
      <c r="K42" s="86">
        <f>K6+K9+K10+K11+K27+K28+K29+K30+K36</f>
        <v>106467.1403</v>
      </c>
      <c r="L42" s="86">
        <f t="shared" ref="L42:L58" si="16">K42-J42</f>
        <v>-715907.36527</v>
      </c>
      <c r="M42" s="87">
        <f t="shared" si="5"/>
        <v>0.129463084736809</v>
      </c>
      <c r="N42" s="86">
        <f t="shared" si="6"/>
        <v>2339062.49236</v>
      </c>
      <c r="O42" s="86">
        <f t="shared" si="7"/>
        <v>871329.8619</v>
      </c>
      <c r="P42" s="86">
        <f t="shared" si="8"/>
        <v>-1467732.63046</v>
      </c>
      <c r="Q42" s="87">
        <f t="shared" si="9"/>
        <v>0.372512433825943</v>
      </c>
      <c r="R42" s="8"/>
      <c r="S42" s="88"/>
    </row>
    <row r="43" s="7" customFormat="1" ht="42.75" customHeight="1" spans="1:19">
      <c r="A43" s="62" t="s">
        <v>197</v>
      </c>
      <c r="B43" s="89" t="s">
        <v>198</v>
      </c>
      <c r="C43" s="64">
        <v>150559.196</v>
      </c>
      <c r="D43" s="64">
        <v>119959.196</v>
      </c>
      <c r="E43" s="64">
        <v>64376.196</v>
      </c>
      <c r="F43" s="64">
        <f t="shared" si="0"/>
        <v>-55583</v>
      </c>
      <c r="G43" s="65">
        <f t="shared" si="14"/>
        <v>0.536650779153271</v>
      </c>
      <c r="H43" s="64">
        <f t="shared" si="2"/>
        <v>-86183</v>
      </c>
      <c r="I43" s="65">
        <f t="shared" si="15"/>
        <v>0.427580630810489</v>
      </c>
      <c r="J43" s="64">
        <v>1431.325</v>
      </c>
      <c r="K43" s="64">
        <v>381.325</v>
      </c>
      <c r="L43" s="64">
        <f t="shared" si="16"/>
        <v>-1050</v>
      </c>
      <c r="M43" s="67">
        <f t="shared" ref="M43:M58" si="17">IFERROR(K43/J43,"")</f>
        <v>0.26641398703998</v>
      </c>
      <c r="N43" s="64">
        <f t="shared" si="6"/>
        <v>151990.521</v>
      </c>
      <c r="O43" s="64">
        <f t="shared" si="7"/>
        <v>64757.521</v>
      </c>
      <c r="P43" s="64">
        <f t="shared" si="8"/>
        <v>-87233</v>
      </c>
      <c r="Q43" s="67">
        <f t="shared" ref="Q43:Q58" si="18">IFERROR(O43/N43,"")</f>
        <v>0.426062892435246</v>
      </c>
      <c r="R43" s="90"/>
      <c r="S43" s="91"/>
    </row>
    <row r="44" s="8" customFormat="1" ht="18.75" customHeight="1" spans="1:19">
      <c r="A44" s="84" t="s">
        <v>199</v>
      </c>
      <c r="B44" s="85" t="s">
        <v>200</v>
      </c>
      <c r="C44" s="86">
        <f>C42+C43</f>
        <v>1667247.18279</v>
      </c>
      <c r="D44" s="86">
        <f>D42+D43</f>
        <v>1021559.30379</v>
      </c>
      <c r="E44" s="86">
        <f>E42+E43</f>
        <v>829238.9176</v>
      </c>
      <c r="F44" s="86">
        <f t="shared" si="0"/>
        <v>-192320.38619</v>
      </c>
      <c r="G44" s="87">
        <f t="shared" si="14"/>
        <v>0.811738402776531</v>
      </c>
      <c r="H44" s="86">
        <f t="shared" si="2"/>
        <v>-838008.26519</v>
      </c>
      <c r="I44" s="87">
        <f t="shared" si="15"/>
        <v>0.497370111738523</v>
      </c>
      <c r="J44" s="86">
        <f>J42+J43</f>
        <v>823805.83057</v>
      </c>
      <c r="K44" s="86">
        <f>K42+K43</f>
        <v>106848.4653</v>
      </c>
      <c r="L44" s="86">
        <f t="shared" si="16"/>
        <v>-716957.36527</v>
      </c>
      <c r="M44" s="87">
        <f t="shared" si="17"/>
        <v>0.129701030673782</v>
      </c>
      <c r="N44" s="86">
        <f t="shared" si="6"/>
        <v>2491053.01336</v>
      </c>
      <c r="O44" s="86">
        <f t="shared" si="7"/>
        <v>936087.3829</v>
      </c>
      <c r="P44" s="86">
        <f t="shared" si="8"/>
        <v>-1554965.63046</v>
      </c>
      <c r="Q44" s="87">
        <f t="shared" si="18"/>
        <v>0.375779791870981</v>
      </c>
    </row>
    <row r="45" s="9" customFormat="1" ht="33" hidden="1" customHeight="1" spans="1:19">
      <c r="A45" s="62" t="s">
        <v>201</v>
      </c>
      <c r="B45" s="89" t="s">
        <v>202</v>
      </c>
      <c r="C45" s="64"/>
      <c r="D45" s="64"/>
      <c r="E45" s="64"/>
      <c r="F45" s="64">
        <f t="shared" si="0"/>
        <v>0</v>
      </c>
      <c r="G45" s="65" t="str">
        <f t="shared" si="14"/>
        <v/>
      </c>
      <c r="H45" s="64">
        <f t="shared" si="2"/>
        <v>0</v>
      </c>
      <c r="I45" s="65" t="str">
        <f t="shared" si="15"/>
        <v/>
      </c>
      <c r="J45" s="64">
        <v>0</v>
      </c>
      <c r="K45" s="64">
        <v>0</v>
      </c>
      <c r="L45" s="64">
        <f t="shared" si="16"/>
        <v>0</v>
      </c>
      <c r="M45" s="67" t="str">
        <f t="shared" si="17"/>
        <v/>
      </c>
      <c r="N45" s="64">
        <f t="shared" si="6"/>
        <v>0</v>
      </c>
      <c r="O45" s="64">
        <f t="shared" si="7"/>
        <v>0</v>
      </c>
      <c r="P45" s="64">
        <f t="shared" si="8"/>
        <v>0</v>
      </c>
      <c r="Q45" s="67" t="str">
        <f t="shared" si="18"/>
        <v/>
      </c>
    </row>
    <row r="46" s="9" customFormat="1" ht="52.5" customHeight="1" spans="1:19">
      <c r="A46" s="62" t="s">
        <v>203</v>
      </c>
      <c r="B46" s="89" t="s">
        <v>204</v>
      </c>
      <c r="C46" s="64">
        <v>127148.975</v>
      </c>
      <c r="D46" s="64">
        <v>107471.843</v>
      </c>
      <c r="E46" s="64">
        <v>102278.468</v>
      </c>
      <c r="F46" s="64">
        <f t="shared" si="0"/>
        <v>-5193.37500000001</v>
      </c>
      <c r="G46" s="65">
        <f t="shared" si="14"/>
        <v>0.951676877821849</v>
      </c>
      <c r="H46" s="64">
        <f t="shared" si="2"/>
        <v>-24870.507</v>
      </c>
      <c r="I46" s="65">
        <f t="shared" si="15"/>
        <v>0.804398682726306</v>
      </c>
      <c r="J46" s="64">
        <v>0</v>
      </c>
      <c r="K46" s="64">
        <v>0</v>
      </c>
      <c r="L46" s="64">
        <f t="shared" si="16"/>
        <v>0</v>
      </c>
      <c r="M46" s="67" t="str">
        <f t="shared" si="17"/>
        <v/>
      </c>
      <c r="N46" s="64">
        <f t="shared" ref="N46:N52" si="19">C46+J46</f>
        <v>127148.975</v>
      </c>
      <c r="O46" s="64">
        <f t="shared" ref="O46:O52" si="20">E46+K46</f>
        <v>102278.468</v>
      </c>
      <c r="P46" s="64">
        <f t="shared" ref="P46:P52" si="21">O46-N46</f>
        <v>-24870.507</v>
      </c>
      <c r="Q46" s="67">
        <f t="shared" si="18"/>
        <v>0.804398682726306</v>
      </c>
    </row>
    <row r="47" s="10" customFormat="1" ht="59.25" customHeight="1" spans="1:19">
      <c r="A47" s="62" t="s">
        <v>205</v>
      </c>
      <c r="B47" s="76" t="s">
        <v>206</v>
      </c>
      <c r="C47" s="64">
        <v>92261.596</v>
      </c>
      <c r="D47" s="64">
        <v>66146.896</v>
      </c>
      <c r="E47" s="64">
        <v>56849.196</v>
      </c>
      <c r="F47" s="64">
        <f t="shared" si="0"/>
        <v>-9297.7</v>
      </c>
      <c r="G47" s="65">
        <f t="shared" si="14"/>
        <v>0.85943860464745</v>
      </c>
      <c r="H47" s="64">
        <f t="shared" si="2"/>
        <v>-35412.4</v>
      </c>
      <c r="I47" s="65">
        <f t="shared" si="15"/>
        <v>0.616173992914669</v>
      </c>
      <c r="J47" s="64">
        <v>0</v>
      </c>
      <c r="K47" s="64">
        <v>0</v>
      </c>
      <c r="L47" s="64">
        <f t="shared" si="16"/>
        <v>0</v>
      </c>
      <c r="M47" s="67" t="str">
        <f t="shared" si="17"/>
        <v/>
      </c>
      <c r="N47" s="64">
        <f t="shared" si="19"/>
        <v>92261.596</v>
      </c>
      <c r="O47" s="64">
        <f t="shared" si="20"/>
        <v>56849.196</v>
      </c>
      <c r="P47" s="64">
        <f t="shared" si="21"/>
        <v>-35412.4</v>
      </c>
      <c r="Q47" s="67">
        <f t="shared" si="18"/>
        <v>0.616173992914669</v>
      </c>
    </row>
    <row r="48" s="10" customFormat="1" ht="56.25" hidden="1" customHeight="1" spans="1:19">
      <c r="A48" s="62" t="s">
        <v>207</v>
      </c>
      <c r="B48" s="89" t="s">
        <v>208</v>
      </c>
      <c r="C48" s="64">
        <v>0</v>
      </c>
      <c r="D48" s="64"/>
      <c r="E48" s="64"/>
      <c r="F48" s="64">
        <f t="shared" si="0"/>
        <v>0</v>
      </c>
      <c r="G48" s="65" t="str">
        <f t="shared" si="14"/>
        <v/>
      </c>
      <c r="H48" s="64">
        <f t="shared" si="2"/>
        <v>0</v>
      </c>
      <c r="I48" s="65" t="str">
        <f t="shared" si="15"/>
        <v/>
      </c>
      <c r="J48" s="64">
        <v>0</v>
      </c>
      <c r="K48" s="64">
        <v>0</v>
      </c>
      <c r="L48" s="64">
        <f t="shared" si="16"/>
        <v>0</v>
      </c>
      <c r="M48" s="67" t="str">
        <f t="shared" si="17"/>
        <v/>
      </c>
      <c r="N48" s="64">
        <f t="shared" si="19"/>
        <v>0</v>
      </c>
      <c r="O48" s="64">
        <f t="shared" si="20"/>
        <v>0</v>
      </c>
      <c r="P48" s="64">
        <f t="shared" si="21"/>
        <v>0</v>
      </c>
      <c r="Q48" s="67" t="str">
        <f t="shared" si="18"/>
        <v/>
      </c>
    </row>
    <row r="49" s="10" customFormat="1" ht="62.4" spans="1:19">
      <c r="A49" s="62" t="s">
        <v>209</v>
      </c>
      <c r="B49" s="89" t="s">
        <v>210</v>
      </c>
      <c r="C49" s="64">
        <v>27257.867</v>
      </c>
      <c r="D49" s="64">
        <v>10903.148</v>
      </c>
      <c r="E49" s="64">
        <v>0</v>
      </c>
      <c r="F49" s="64">
        <f t="shared" si="0"/>
        <v>-10903.148</v>
      </c>
      <c r="G49" s="65">
        <f t="shared" si="14"/>
        <v>0</v>
      </c>
      <c r="H49" s="64">
        <f t="shared" si="2"/>
        <v>-27257.867</v>
      </c>
      <c r="I49" s="65">
        <f t="shared" si="15"/>
        <v>0</v>
      </c>
      <c r="J49" s="64">
        <v>0</v>
      </c>
      <c r="K49" s="64">
        <v>0</v>
      </c>
      <c r="L49" s="64">
        <f t="shared" si="16"/>
        <v>0</v>
      </c>
      <c r="M49" s="67" t="str">
        <f t="shared" si="17"/>
        <v/>
      </c>
      <c r="N49" s="64">
        <f t="shared" si="19"/>
        <v>27257.867</v>
      </c>
      <c r="O49" s="64">
        <f t="shared" si="20"/>
        <v>0</v>
      </c>
      <c r="P49" s="64">
        <f t="shared" si="21"/>
        <v>-27257.867</v>
      </c>
      <c r="Q49" s="67">
        <f t="shared" si="18"/>
        <v>0</v>
      </c>
    </row>
    <row r="50" s="10" customFormat="1" ht="46.8" hidden="1" spans="1:19">
      <c r="A50" s="62" t="s">
        <v>211</v>
      </c>
      <c r="B50" s="89" t="s">
        <v>212</v>
      </c>
      <c r="C50" s="64">
        <v>0</v>
      </c>
      <c r="D50" s="64"/>
      <c r="E50" s="64"/>
      <c r="F50" s="64">
        <f t="shared" si="0"/>
        <v>0</v>
      </c>
      <c r="G50" s="65" t="str">
        <f t="shared" si="14"/>
        <v/>
      </c>
      <c r="H50" s="64">
        <f t="shared" si="2"/>
        <v>0</v>
      </c>
      <c r="I50" s="65" t="str">
        <f t="shared" si="15"/>
        <v/>
      </c>
      <c r="J50" s="64">
        <v>0</v>
      </c>
      <c r="K50" s="64">
        <v>0</v>
      </c>
      <c r="L50" s="64">
        <f t="shared" si="16"/>
        <v>0</v>
      </c>
      <c r="M50" s="67" t="str">
        <f t="shared" si="17"/>
        <v/>
      </c>
      <c r="N50" s="64">
        <f t="shared" si="19"/>
        <v>0</v>
      </c>
      <c r="O50" s="64">
        <f t="shared" si="20"/>
        <v>0</v>
      </c>
      <c r="P50" s="64">
        <f t="shared" si="21"/>
        <v>0</v>
      </c>
      <c r="Q50" s="67" t="str">
        <f t="shared" si="18"/>
        <v/>
      </c>
    </row>
    <row r="51" s="10" customFormat="1" ht="46.8" spans="1:19">
      <c r="A51" s="62" t="s">
        <v>213</v>
      </c>
      <c r="B51" s="76" t="s">
        <v>214</v>
      </c>
      <c r="C51" s="64">
        <v>745</v>
      </c>
      <c r="D51" s="64">
        <v>625</v>
      </c>
      <c r="E51" s="64">
        <v>0</v>
      </c>
      <c r="F51" s="64">
        <f t="shared" si="0"/>
        <v>-625</v>
      </c>
      <c r="G51" s="65">
        <f t="shared" si="14"/>
        <v>0</v>
      </c>
      <c r="H51" s="64">
        <f t="shared" si="2"/>
        <v>-745</v>
      </c>
      <c r="I51" s="65">
        <f t="shared" si="15"/>
        <v>0</v>
      </c>
      <c r="J51" s="64"/>
      <c r="K51" s="64"/>
      <c r="L51" s="64">
        <f t="shared" si="16"/>
        <v>0</v>
      </c>
      <c r="M51" s="67" t="str">
        <f t="shared" si="17"/>
        <v/>
      </c>
      <c r="N51" s="64">
        <f t="shared" si="19"/>
        <v>745</v>
      </c>
      <c r="O51" s="64">
        <f t="shared" si="20"/>
        <v>0</v>
      </c>
      <c r="P51" s="64">
        <f t="shared" si="21"/>
        <v>-745</v>
      </c>
      <c r="Q51" s="67">
        <f t="shared" si="18"/>
        <v>0</v>
      </c>
    </row>
    <row r="52" s="11" customFormat="1" ht="17.4" spans="1:19">
      <c r="A52" s="84" t="s">
        <v>215</v>
      </c>
      <c r="B52" s="85" t="s">
        <v>216</v>
      </c>
      <c r="C52" s="86">
        <f>C44+SUM(C45:C51)</f>
        <v>1914660.62079</v>
      </c>
      <c r="D52" s="86">
        <f>D44+SUM(D45:D51)</f>
        <v>1206706.19079</v>
      </c>
      <c r="E52" s="86">
        <f>E44+SUM(E45:E51)</f>
        <v>988366.5816</v>
      </c>
      <c r="F52" s="86">
        <f t="shared" si="0"/>
        <v>-218339.60919</v>
      </c>
      <c r="G52" s="87">
        <f t="shared" si="14"/>
        <v>0.819061499098585</v>
      </c>
      <c r="H52" s="86">
        <f t="shared" si="2"/>
        <v>-926294.03919</v>
      </c>
      <c r="I52" s="87">
        <f t="shared" si="15"/>
        <v>0.516209802859054</v>
      </c>
      <c r="J52" s="86">
        <f>J44+SUM(J45:J51)</f>
        <v>823805.83057</v>
      </c>
      <c r="K52" s="86">
        <f>K44+SUM(K45:K51)</f>
        <v>106848.4653</v>
      </c>
      <c r="L52" s="86">
        <f>L44+SUM(L45:L51)</f>
        <v>-716957.36527</v>
      </c>
      <c r="M52" s="87">
        <f t="shared" si="17"/>
        <v>0.129701030673782</v>
      </c>
      <c r="N52" s="86">
        <f t="shared" si="19"/>
        <v>2738466.45136</v>
      </c>
      <c r="O52" s="86">
        <f t="shared" si="20"/>
        <v>1095215.0469</v>
      </c>
      <c r="P52" s="86">
        <f t="shared" si="21"/>
        <v>-1643251.40446</v>
      </c>
      <c r="Q52" s="87">
        <f t="shared" si="18"/>
        <v>0.399937361422151</v>
      </c>
      <c r="R52" s="92"/>
      <c r="S52" s="92"/>
    </row>
    <row r="53" ht="18" spans="1:19">
      <c r="A53" s="93"/>
      <c r="B53" s="94" t="s">
        <v>217</v>
      </c>
      <c r="C53" s="95">
        <f>C54+C55</f>
        <v>0</v>
      </c>
      <c r="D53" s="95">
        <f>D54+D55</f>
        <v>0</v>
      </c>
      <c r="E53" s="95">
        <f>E54+E55</f>
        <v>-17.388</v>
      </c>
      <c r="F53" s="96">
        <f t="shared" ref="F53:F58" si="22">E53-D53</f>
        <v>-17.388</v>
      </c>
      <c r="G53" s="59" t="str">
        <f t="shared" si="14"/>
        <v/>
      </c>
      <c r="H53" s="96">
        <f t="shared" ref="H53:H58" si="23">E53-C53</f>
        <v>-17.388</v>
      </c>
      <c r="I53" s="61" t="str">
        <f t="shared" ref="I53:I58" si="24">IFERROR(E53/C53,"")</f>
        <v/>
      </c>
      <c r="J53" s="95">
        <f>J54+J55</f>
        <v>0</v>
      </c>
      <c r="K53" s="95">
        <f>K54+K55</f>
        <v>-92.6379999999999</v>
      </c>
      <c r="L53" s="96">
        <f t="shared" si="16"/>
        <v>-92.6379999999999</v>
      </c>
      <c r="M53" s="74" t="str">
        <f t="shared" si="17"/>
        <v/>
      </c>
      <c r="N53" s="96">
        <f t="shared" ref="N53:N58" si="25">C53+J53</f>
        <v>0</v>
      </c>
      <c r="O53" s="96">
        <f t="shared" ref="O53:O58" si="26">E53+K53</f>
        <v>-110.026</v>
      </c>
      <c r="P53" s="96">
        <f t="shared" ref="P53:P58" si="27">O53-N53</f>
        <v>-110.026</v>
      </c>
      <c r="Q53" s="61" t="str">
        <f t="shared" si="18"/>
        <v/>
      </c>
      <c r="R53" s="17"/>
      <c r="S53" s="17"/>
    </row>
    <row r="54" ht="18" spans="1:19">
      <c r="A54" s="97">
        <v>4110</v>
      </c>
      <c r="B54" s="89" t="s">
        <v>218</v>
      </c>
      <c r="C54" s="98">
        <v>0</v>
      </c>
      <c r="D54" s="98">
        <v>0</v>
      </c>
      <c r="E54" s="98"/>
      <c r="F54" s="99">
        <f t="shared" si="22"/>
        <v>0</v>
      </c>
      <c r="G54" s="72" t="str">
        <f t="shared" si="14"/>
        <v/>
      </c>
      <c r="H54" s="99">
        <f t="shared" si="23"/>
        <v>0</v>
      </c>
      <c r="I54" s="74" t="str">
        <f t="shared" si="24"/>
        <v/>
      </c>
      <c r="J54" s="98">
        <v>2000</v>
      </c>
      <c r="K54" s="98">
        <v>1045</v>
      </c>
      <c r="L54" s="100">
        <f t="shared" si="16"/>
        <v>-955</v>
      </c>
      <c r="M54" s="74">
        <f t="shared" si="17"/>
        <v>0.5225</v>
      </c>
      <c r="N54" s="99">
        <f t="shared" si="25"/>
        <v>2000</v>
      </c>
      <c r="O54" s="99">
        <f t="shared" si="26"/>
        <v>1045</v>
      </c>
      <c r="P54" s="99">
        <f t="shared" si="27"/>
        <v>-955</v>
      </c>
      <c r="Q54" s="74">
        <f t="shared" si="18"/>
        <v>0.5225</v>
      </c>
      <c r="R54" s="17"/>
      <c r="S54" s="17"/>
    </row>
    <row r="55" ht="21" customHeight="1" spans="1:19">
      <c r="A55" s="97">
        <v>4120</v>
      </c>
      <c r="B55" s="89" t="s">
        <v>219</v>
      </c>
      <c r="C55" s="98">
        <v>0</v>
      </c>
      <c r="D55" s="98">
        <v>0</v>
      </c>
      <c r="E55" s="98">
        <v>-17.388</v>
      </c>
      <c r="F55" s="99">
        <f t="shared" si="22"/>
        <v>-17.388</v>
      </c>
      <c r="G55" s="72" t="str">
        <f t="shared" si="14"/>
        <v/>
      </c>
      <c r="H55" s="99">
        <f t="shared" si="23"/>
        <v>-17.388</v>
      </c>
      <c r="I55" s="74" t="str">
        <f t="shared" si="24"/>
        <v/>
      </c>
      <c r="J55" s="98">
        <v>-2000</v>
      </c>
      <c r="K55" s="98">
        <v>-1137.638</v>
      </c>
      <c r="L55" s="99">
        <f t="shared" si="16"/>
        <v>862.362</v>
      </c>
      <c r="M55" s="74">
        <f t="shared" si="17"/>
        <v>0.568819</v>
      </c>
      <c r="N55" s="99">
        <f t="shared" si="25"/>
        <v>-2000</v>
      </c>
      <c r="O55" s="99">
        <f t="shared" si="26"/>
        <v>-1155.026</v>
      </c>
      <c r="P55" s="99">
        <f t="shared" si="27"/>
        <v>844.974</v>
      </c>
      <c r="Q55" s="74">
        <f t="shared" si="18"/>
        <v>0.577513</v>
      </c>
      <c r="R55" s="17"/>
      <c r="S55" s="17"/>
    </row>
    <row r="56" ht="62.4" hidden="1" spans="1:19">
      <c r="A56" s="101">
        <v>8880</v>
      </c>
      <c r="B56" s="102" t="s">
        <v>220</v>
      </c>
      <c r="C56" s="98">
        <v>0</v>
      </c>
      <c r="D56" s="98">
        <v>0</v>
      </c>
      <c r="E56" s="98">
        <v>0</v>
      </c>
      <c r="F56" s="99">
        <f t="shared" si="22"/>
        <v>0</v>
      </c>
      <c r="G56" s="71"/>
      <c r="H56" s="99">
        <f t="shared" si="23"/>
        <v>0</v>
      </c>
      <c r="I56" s="87" t="str">
        <f t="shared" si="24"/>
        <v/>
      </c>
      <c r="J56" s="98">
        <v>0</v>
      </c>
      <c r="K56" s="98">
        <v>0</v>
      </c>
      <c r="L56" s="99">
        <f t="shared" si="16"/>
        <v>0</v>
      </c>
      <c r="M56" s="87" t="str">
        <f t="shared" si="17"/>
        <v/>
      </c>
      <c r="N56" s="99">
        <f t="shared" si="25"/>
        <v>0</v>
      </c>
      <c r="O56" s="99">
        <f t="shared" si="26"/>
        <v>0</v>
      </c>
      <c r="P56" s="99">
        <f t="shared" si="27"/>
        <v>0</v>
      </c>
      <c r="Q56" s="87" t="str">
        <f t="shared" si="18"/>
        <v/>
      </c>
      <c r="R56" s="17"/>
      <c r="S56" s="17"/>
    </row>
    <row r="57" ht="18" hidden="1" spans="1:19">
      <c r="A57" s="101">
        <v>8860</v>
      </c>
      <c r="B57" s="102" t="s">
        <v>221</v>
      </c>
      <c r="C57" s="98">
        <v>0</v>
      </c>
      <c r="D57" s="98">
        <v>0</v>
      </c>
      <c r="E57" s="98">
        <v>0</v>
      </c>
      <c r="F57" s="99"/>
      <c r="G57" s="71"/>
      <c r="H57" s="99"/>
      <c r="I57" s="87" t="str">
        <f t="shared" si="24"/>
        <v/>
      </c>
      <c r="J57" s="98">
        <v>0</v>
      </c>
      <c r="K57" s="98">
        <v>0</v>
      </c>
      <c r="L57" s="99">
        <f t="shared" si="16"/>
        <v>0</v>
      </c>
      <c r="M57" s="87" t="str">
        <f t="shared" si="17"/>
        <v/>
      </c>
      <c r="N57" s="99"/>
      <c r="O57" s="99"/>
      <c r="P57" s="99"/>
      <c r="Q57" s="87" t="str">
        <f t="shared" si="18"/>
        <v/>
      </c>
      <c r="R57" s="17"/>
      <c r="S57" s="17"/>
    </row>
    <row r="58" s="11" customFormat="1" ht="17.4" spans="1:19">
      <c r="A58" s="84"/>
      <c r="B58" s="85" t="s">
        <v>222</v>
      </c>
      <c r="C58" s="86">
        <f>C52+C53</f>
        <v>1914660.62079</v>
      </c>
      <c r="D58" s="86">
        <f>D52+D53</f>
        <v>1206706.19079</v>
      </c>
      <c r="E58" s="86">
        <f>E52+E53</f>
        <v>988349.1936</v>
      </c>
      <c r="F58" s="86">
        <f t="shared" si="22"/>
        <v>-218356.99719</v>
      </c>
      <c r="G58" s="87">
        <f>IFERROR(E58/D58,"")</f>
        <v>0.819047089625813</v>
      </c>
      <c r="H58" s="86">
        <f t="shared" si="23"/>
        <v>-926311.42719</v>
      </c>
      <c r="I58" s="87">
        <f t="shared" si="24"/>
        <v>0.516200721354055</v>
      </c>
      <c r="J58" s="86">
        <f>J52+J53</f>
        <v>823805.83057</v>
      </c>
      <c r="K58" s="86">
        <f>K52+K53</f>
        <v>106755.8273</v>
      </c>
      <c r="L58" s="86">
        <f t="shared" si="16"/>
        <v>-717050.00327</v>
      </c>
      <c r="M58" s="87">
        <f t="shared" si="17"/>
        <v>0.129588579418204</v>
      </c>
      <c r="N58" s="86">
        <f t="shared" si="25"/>
        <v>2738466.45136</v>
      </c>
      <c r="O58" s="86">
        <f t="shared" si="26"/>
        <v>1095105.0209</v>
      </c>
      <c r="P58" s="86">
        <f t="shared" si="27"/>
        <v>-1643361.43046</v>
      </c>
      <c r="Q58" s="87">
        <f t="shared" si="18"/>
        <v>0.399897183460524</v>
      </c>
    </row>
    <row r="59" spans="1:19">
      <c r="A59" s="103"/>
      <c r="B59" s="104"/>
      <c r="C59" s="105"/>
      <c r="D59" s="105"/>
      <c r="E59" s="105"/>
      <c r="F59" s="106"/>
      <c r="G59" s="106"/>
      <c r="H59" s="107"/>
      <c r="I59" s="108"/>
      <c r="J59" s="109"/>
      <c r="K59" s="110"/>
      <c r="M59" s="3"/>
    </row>
    <row r="60" spans="1:19">
      <c r="A60" s="111"/>
      <c r="B60" s="112"/>
      <c r="C60" s="113"/>
      <c r="D60" s="113"/>
      <c r="E60" s="113"/>
      <c r="F60" s="107"/>
      <c r="G60" s="107"/>
      <c r="H60" s="107"/>
      <c r="I60" s="108"/>
      <c r="J60" s="110"/>
      <c r="K60" s="109" t="s">
        <v>116</v>
      </c>
      <c r="M60" s="3"/>
    </row>
    <row r="61" spans="1:19">
      <c r="A61" s="114"/>
      <c r="B61" s="115"/>
      <c r="C61" s="116"/>
      <c r="D61" s="116"/>
      <c r="E61" s="116"/>
      <c r="F61" s="111"/>
      <c r="G61" s="111"/>
      <c r="H61" s="117"/>
      <c r="I61" s="118"/>
      <c r="J61" s="119"/>
      <c r="K61" s="120"/>
      <c r="M61" s="3"/>
    </row>
    <row r="62" spans="1:19">
      <c r="A62" s="114"/>
      <c r="B62" s="115"/>
      <c r="C62" s="121"/>
      <c r="D62" s="122"/>
      <c r="E62" s="123"/>
      <c r="F62" s="117"/>
      <c r="G62" s="117"/>
      <c r="H62" s="117"/>
      <c r="I62" s="118"/>
      <c r="J62" s="124"/>
      <c r="K62" s="124"/>
      <c r="M62" s="3"/>
    </row>
    <row r="63" ht="17.4" spans="1:19">
      <c r="A63" s="114"/>
      <c r="B63" s="125"/>
      <c r="C63" s="126"/>
      <c r="D63" s="127"/>
      <c r="E63" s="128"/>
      <c r="F63" s="117"/>
      <c r="G63" s="117"/>
      <c r="H63" s="117"/>
      <c r="I63" s="118"/>
      <c r="J63" s="129"/>
      <c r="K63" s="124"/>
      <c r="M63" s="3"/>
    </row>
    <row r="64" spans="1:19">
      <c r="A64" s="114"/>
      <c r="B64" s="115"/>
      <c r="C64" s="121"/>
      <c r="D64" s="122"/>
      <c r="E64" s="123"/>
      <c r="F64" s="117"/>
      <c r="G64" s="117"/>
      <c r="H64" s="117"/>
      <c r="I64" s="118"/>
      <c r="J64" s="124"/>
      <c r="K64" s="124"/>
      <c r="M64" s="3"/>
    </row>
    <row r="65" spans="1:13">
      <c r="A65" s="114"/>
      <c r="B65" s="115"/>
      <c r="C65" s="121"/>
      <c r="D65" s="122"/>
      <c r="E65" s="123">
        <f>E52-E66</f>
        <v>588810.03695</v>
      </c>
      <c r="F65" s="117"/>
      <c r="G65" s="117"/>
      <c r="H65" s="117"/>
      <c r="I65" s="130"/>
      <c r="J65" s="131"/>
      <c r="K65" s="124"/>
      <c r="L65" s="132"/>
      <c r="M65" s="133"/>
    </row>
    <row r="66" spans="1:13">
      <c r="A66" s="114"/>
      <c r="B66" s="115"/>
      <c r="C66" s="121"/>
      <c r="D66" s="122"/>
      <c r="E66" s="134">
        <v>399556.54465</v>
      </c>
      <c r="F66" s="117"/>
      <c r="G66" s="117"/>
      <c r="H66" s="117"/>
      <c r="I66" s="118"/>
      <c r="J66" s="131"/>
      <c r="K66" s="124"/>
      <c r="M66" s="3"/>
    </row>
    <row r="67" spans="1:13">
      <c r="A67" s="135"/>
      <c r="B67" s="136"/>
      <c r="C67" s="137"/>
      <c r="D67" s="138"/>
      <c r="E67" s="139"/>
      <c r="F67" s="22"/>
      <c r="G67" s="22"/>
      <c r="H67" s="22"/>
      <c r="M67" s="3"/>
    </row>
    <row r="68" spans="1:13">
      <c r="A68" s="135"/>
      <c r="B68" s="136"/>
      <c r="C68" s="137"/>
      <c r="D68" s="138"/>
      <c r="E68" s="139"/>
      <c r="F68" s="22"/>
      <c r="G68" s="22"/>
      <c r="H68" s="22"/>
      <c r="M68" s="3"/>
    </row>
    <row r="69" spans="1:13">
      <c r="A69" s="135"/>
      <c r="B69" s="136"/>
      <c r="C69" s="137"/>
      <c r="D69" s="138"/>
      <c r="E69" s="139"/>
      <c r="F69" s="22"/>
      <c r="G69" s="22"/>
      <c r="H69" s="22"/>
      <c r="M69" s="3"/>
    </row>
    <row r="70" spans="1:13">
      <c r="M70" s="3"/>
    </row>
    <row r="71" spans="1:13">
      <c r="M71" s="3"/>
    </row>
    <row r="72" spans="1:13">
      <c r="M72" s="3"/>
    </row>
    <row r="73" spans="1:13">
      <c r="M73" s="3"/>
    </row>
    <row r="74" spans="1:13">
      <c r="M74" s="3"/>
    </row>
    <row r="75" spans="1:13">
      <c r="M75" s="3"/>
    </row>
    <row r="76" spans="1:13">
      <c r="M76" s="3"/>
    </row>
    <row r="77" spans="1:13">
      <c r="M77" s="3"/>
    </row>
    <row r="78" spans="1:13">
      <c r="M78" s="3"/>
    </row>
    <row r="79" spans="1:13">
      <c r="M79" s="3"/>
    </row>
    <row r="80" spans="1:13">
      <c r="M80" s="3"/>
    </row>
    <row r="81" spans="13:13">
      <c r="M81" s="3"/>
    </row>
    <row r="82" spans="13:13">
      <c r="M82" s="3"/>
    </row>
    <row r="83" spans="13:13">
      <c r="M83" s="3"/>
    </row>
    <row r="84" spans="13:13">
      <c r="M84" s="3"/>
    </row>
    <row r="85" spans="13:13">
      <c r="M85" s="3"/>
    </row>
    <row r="86" spans="13:13">
      <c r="M86" s="3"/>
    </row>
    <row r="87" spans="13:13">
      <c r="M87" s="3"/>
    </row>
    <row r="88" spans="13:13">
      <c r="M88" s="3"/>
    </row>
    <row r="89" spans="13:13">
      <c r="M89" s="3"/>
    </row>
    <row r="90" spans="13:13">
      <c r="M90" s="3"/>
    </row>
    <row r="91" spans="13:13">
      <c r="M91" s="3"/>
    </row>
    <row r="92" spans="13:13">
      <c r="M92" s="3"/>
    </row>
    <row r="93" spans="13:13">
      <c r="M93" s="3"/>
    </row>
    <row r="94" spans="13:13">
      <c r="M94" s="3"/>
    </row>
    <row r="95" spans="13:13">
      <c r="M95" s="3"/>
    </row>
    <row r="96" spans="13:13">
      <c r="M96" s="3"/>
    </row>
    <row r="97" spans="13:13">
      <c r="M97" s="3"/>
    </row>
    <row r="98" spans="13:13">
      <c r="M98" s="3"/>
    </row>
    <row r="99" spans="13:13">
      <c r="M99" s="3"/>
    </row>
    <row r="100" spans="13:13">
      <c r="M100" s="3"/>
    </row>
    <row r="101" spans="13:13">
      <c r="M101" s="3"/>
    </row>
    <row r="102" spans="13:13">
      <c r="M102" s="3"/>
    </row>
    <row r="103" spans="13:13">
      <c r="M103" s="3"/>
    </row>
    <row r="104" spans="13:13">
      <c r="M104" s="3"/>
    </row>
    <row r="105" spans="13:13">
      <c r="M105" s="3"/>
    </row>
    <row r="106" spans="13:13">
      <c r="M106" s="3"/>
    </row>
    <row r="107" spans="13:13">
      <c r="M107" s="3"/>
    </row>
    <row r="108" spans="13:13">
      <c r="M108" s="3"/>
    </row>
    <row r="109" spans="13:13">
      <c r="M109" s="3"/>
    </row>
    <row r="110" spans="13:13">
      <c r="M110" s="3"/>
    </row>
    <row r="111" spans="13:13">
      <c r="M111" s="3"/>
    </row>
    <row r="112" spans="13:13">
      <c r="M112" s="3"/>
    </row>
    <row r="113" spans="13:13">
      <c r="M113" s="3"/>
    </row>
    <row r="114" spans="13:13">
      <c r="M114" s="3"/>
    </row>
    <row r="115" spans="13:13">
      <c r="M115" s="3"/>
    </row>
    <row r="116" spans="13:13">
      <c r="M116" s="3"/>
    </row>
    <row r="117" spans="13:13">
      <c r="M117" s="3"/>
    </row>
    <row r="118" spans="13:13">
      <c r="M118" s="3"/>
    </row>
    <row r="119" spans="13:13">
      <c r="M119" s="3"/>
    </row>
    <row r="120" spans="13:13">
      <c r="M120" s="3"/>
    </row>
    <row r="121" spans="13:13">
      <c r="M121" s="3"/>
    </row>
    <row r="122" spans="13:13">
      <c r="M122" s="3"/>
    </row>
    <row r="123" spans="13:13">
      <c r="M123" s="3"/>
    </row>
    <row r="124" spans="13:13">
      <c r="M124" s="3"/>
    </row>
    <row r="125" spans="13:13">
      <c r="M125" s="3"/>
    </row>
    <row r="126" spans="13:13">
      <c r="M126" s="3"/>
    </row>
    <row r="127" spans="13:13">
      <c r="M127" s="3"/>
    </row>
    <row r="128" spans="13:13">
      <c r="M128" s="3"/>
    </row>
    <row r="129" spans="13:13">
      <c r="M129" s="3"/>
    </row>
    <row r="130" spans="13:13">
      <c r="M130" s="3"/>
    </row>
    <row r="131" spans="13:13">
      <c r="M131" s="3"/>
    </row>
    <row r="132" spans="13:13">
      <c r="M132" s="3"/>
    </row>
    <row r="133" spans="13:13">
      <c r="M133" s="3"/>
    </row>
    <row r="134" spans="13:13">
      <c r="M134" s="3"/>
    </row>
    <row r="135" spans="13:13">
      <c r="M135" s="3"/>
    </row>
    <row r="136" spans="13:13">
      <c r="M136" s="3"/>
    </row>
    <row r="137" spans="13:13">
      <c r="M137" s="3"/>
    </row>
    <row r="138" spans="13:13">
      <c r="M138" s="3"/>
    </row>
    <row r="139" spans="13:13">
      <c r="M139" s="3"/>
    </row>
    <row r="140" spans="13:13">
      <c r="M140" s="3"/>
    </row>
    <row r="141" spans="13:13">
      <c r="M141" s="3"/>
    </row>
    <row r="142" spans="13:13">
      <c r="M142" s="3"/>
    </row>
    <row r="143" spans="13:13">
      <c r="M143" s="3"/>
    </row>
    <row r="144" spans="13:13">
      <c r="M144" s="3"/>
    </row>
    <row r="145" spans="13:13">
      <c r="M145" s="3"/>
    </row>
    <row r="146" spans="13:13">
      <c r="M146" s="3"/>
    </row>
    <row r="147" spans="13:13">
      <c r="M147" s="3"/>
    </row>
    <row r="148" spans="13:13">
      <c r="M148" s="3"/>
    </row>
    <row r="149" spans="13:13">
      <c r="M149" s="3"/>
    </row>
    <row r="150" spans="13:13">
      <c r="M150" s="3"/>
    </row>
    <row r="151" spans="13:13">
      <c r="M151" s="3"/>
    </row>
    <row r="152" spans="13:13">
      <c r="M152" s="3"/>
    </row>
    <row r="153" spans="13:13">
      <c r="M153" s="3"/>
    </row>
    <row r="154" spans="13:13">
      <c r="M154" s="3"/>
    </row>
    <row r="155" spans="13:13">
      <c r="M155" s="3"/>
    </row>
    <row r="156" spans="13:13">
      <c r="M156" s="3"/>
    </row>
    <row r="157" spans="13:13">
      <c r="M157" s="3"/>
    </row>
    <row r="158" spans="13:13">
      <c r="M158" s="3"/>
    </row>
    <row r="159" spans="13:13">
      <c r="M159" s="3"/>
    </row>
    <row r="160" spans="13:13">
      <c r="M160" s="3"/>
    </row>
    <row r="161" spans="13:13">
      <c r="M161" s="3"/>
    </row>
    <row r="162" spans="13:13">
      <c r="M162" s="3"/>
    </row>
    <row r="163" spans="13:13">
      <c r="M163" s="3"/>
    </row>
    <row r="164" spans="13:13">
      <c r="M164" s="3"/>
    </row>
    <row r="165" spans="13:13">
      <c r="M165" s="3"/>
    </row>
    <row r="166" spans="13:13">
      <c r="M166" s="3"/>
    </row>
    <row r="167" spans="13:13">
      <c r="M167" s="3"/>
    </row>
    <row r="168" spans="13:13">
      <c r="M168" s="3"/>
    </row>
    <row r="169" spans="13:13">
      <c r="M169" s="3"/>
    </row>
    <row r="170" spans="13:13">
      <c r="M170" s="3"/>
    </row>
    <row r="171" spans="13:13">
      <c r="M171" s="3"/>
    </row>
    <row r="172" spans="13:13">
      <c r="M172" s="3"/>
    </row>
    <row r="173" spans="13:13">
      <c r="M173" s="3"/>
    </row>
    <row r="174" spans="13:13">
      <c r="M174" s="3"/>
    </row>
    <row r="175" spans="13:13">
      <c r="M175" s="3"/>
    </row>
    <row r="176" spans="13:13">
      <c r="M176" s="3"/>
    </row>
    <row r="177" spans="13:13">
      <c r="M177" s="3"/>
    </row>
    <row r="178" spans="13:13">
      <c r="M178" s="3"/>
    </row>
    <row r="179" spans="13:13">
      <c r="M179" s="3"/>
    </row>
    <row r="180" spans="13:13">
      <c r="M180" s="3"/>
    </row>
    <row r="181" spans="13:13">
      <c r="M181" s="3"/>
    </row>
    <row r="182" spans="13:13">
      <c r="M182" s="3"/>
    </row>
    <row r="183" spans="13:13">
      <c r="M183" s="3"/>
    </row>
    <row r="184" spans="13:13">
      <c r="M184" s="3"/>
    </row>
    <row r="185" spans="13:13">
      <c r="M185" s="3"/>
    </row>
    <row r="186" spans="13:13">
      <c r="M186" s="3"/>
    </row>
    <row r="187" spans="13:13">
      <c r="M187" s="3"/>
    </row>
    <row r="188" spans="13:13">
      <c r="M188" s="3"/>
    </row>
    <row r="189" spans="13:13">
      <c r="M189" s="3"/>
    </row>
    <row r="190" spans="13:13">
      <c r="M190" s="3"/>
    </row>
    <row r="191" spans="13:13">
      <c r="M191" s="3"/>
    </row>
    <row r="192" spans="13:13">
      <c r="M192" s="3"/>
    </row>
    <row r="193" spans="13:13">
      <c r="M193" s="3"/>
    </row>
    <row r="194" spans="13:13">
      <c r="M194" s="3"/>
    </row>
    <row r="195" spans="13:13">
      <c r="M195" s="3"/>
    </row>
    <row r="196" spans="13:13">
      <c r="M196" s="3"/>
    </row>
    <row r="197" spans="13:13">
      <c r="M197" s="3"/>
    </row>
    <row r="198" spans="13:13">
      <c r="M198" s="3"/>
    </row>
    <row r="199" spans="13:13">
      <c r="M199" s="3"/>
    </row>
    <row r="200" spans="13:13">
      <c r="M200" s="3"/>
    </row>
    <row r="201" spans="13:13">
      <c r="M201" s="3"/>
    </row>
    <row r="202" spans="13:13">
      <c r="M202" s="3"/>
    </row>
    <row r="203" spans="13:13">
      <c r="M203" s="3"/>
    </row>
    <row r="204" spans="13:13">
      <c r="M204" s="3"/>
    </row>
    <row r="205" spans="13:13">
      <c r="M205" s="3"/>
    </row>
    <row r="206" spans="13:13">
      <c r="M206" s="3"/>
    </row>
    <row r="207" spans="13:13">
      <c r="M207" s="3"/>
    </row>
    <row r="208" spans="13:13">
      <c r="M208" s="3"/>
    </row>
    <row r="209" spans="13:13">
      <c r="M209" s="3"/>
    </row>
    <row r="210" spans="13:13">
      <c r="M210" s="3"/>
    </row>
    <row r="211" spans="13:13">
      <c r="M211" s="3"/>
    </row>
    <row r="212" spans="13:13">
      <c r="M212" s="3"/>
    </row>
    <row r="213" spans="13:13">
      <c r="M213" s="3"/>
    </row>
    <row r="214" spans="13:13">
      <c r="M214" s="3"/>
    </row>
    <row r="215" spans="13:13">
      <c r="M215" s="3"/>
    </row>
    <row r="216" spans="13:13">
      <c r="M216" s="3"/>
    </row>
    <row r="217" spans="13:13">
      <c r="M217" s="3"/>
    </row>
    <row r="218" spans="13:13">
      <c r="M218" s="3"/>
    </row>
    <row r="219" spans="13:13">
      <c r="M219" s="3"/>
    </row>
    <row r="220" spans="13:13">
      <c r="M220" s="3"/>
    </row>
    <row r="221" spans="13:13">
      <c r="M221" s="3"/>
    </row>
    <row r="222" spans="13:13">
      <c r="M222" s="3"/>
    </row>
    <row r="223" spans="13:13">
      <c r="M223" s="3"/>
    </row>
    <row r="224" spans="13:13">
      <c r="M224" s="3"/>
    </row>
    <row r="225" spans="13:13">
      <c r="M225" s="3"/>
    </row>
    <row r="226" spans="13:13">
      <c r="M226" s="3"/>
    </row>
    <row r="227" spans="13:13">
      <c r="M227" s="3"/>
    </row>
    <row r="228" spans="13:13">
      <c r="M228" s="3"/>
    </row>
    <row r="229" spans="13:13">
      <c r="M229" s="3"/>
    </row>
    <row r="230" spans="13:13">
      <c r="M230" s="3"/>
    </row>
    <row r="231" spans="13:13">
      <c r="M231" s="3"/>
    </row>
    <row r="232" spans="13:13">
      <c r="M232" s="3"/>
    </row>
    <row r="233" spans="13:13">
      <c r="M233" s="3"/>
    </row>
    <row r="234" spans="13:13">
      <c r="M234" s="3"/>
    </row>
    <row r="235" spans="13:13">
      <c r="M235" s="3"/>
    </row>
    <row r="236" spans="13:13">
      <c r="M236" s="3"/>
    </row>
    <row r="237" spans="13:13">
      <c r="M237" s="3"/>
    </row>
    <row r="238" spans="13:13">
      <c r="M238" s="3"/>
    </row>
    <row r="239" spans="13:13">
      <c r="M239" s="3"/>
    </row>
    <row r="240" spans="13:13">
      <c r="M240" s="3"/>
    </row>
    <row r="241" spans="13:13">
      <c r="M241" s="3"/>
    </row>
    <row r="242" spans="13:13">
      <c r="M242" s="3"/>
    </row>
    <row r="243" spans="13:13">
      <c r="M243" s="3"/>
    </row>
    <row r="244" spans="13:13">
      <c r="M244" s="3"/>
    </row>
    <row r="245" spans="13:13">
      <c r="M245" s="3"/>
    </row>
    <row r="246" spans="13:13">
      <c r="M246" s="3"/>
    </row>
    <row r="247" spans="13:13">
      <c r="M247" s="3"/>
    </row>
    <row r="248" spans="13:13">
      <c r="M248" s="3"/>
    </row>
    <row r="249" spans="13:13">
      <c r="M249" s="3"/>
    </row>
    <row r="250" spans="13:13">
      <c r="M250" s="3"/>
    </row>
    <row r="251" spans="13:13">
      <c r="M251" s="3"/>
    </row>
    <row r="252" spans="13:13">
      <c r="M252" s="3"/>
    </row>
    <row r="253" spans="13:13">
      <c r="M253" s="3"/>
    </row>
    <row r="254" spans="13:13">
      <c r="M254" s="3"/>
    </row>
    <row r="255" spans="13:13">
      <c r="M255" s="3"/>
    </row>
    <row r="256" spans="13:13">
      <c r="M256" s="3"/>
    </row>
    <row r="257" spans="13:13">
      <c r="M257" s="3"/>
    </row>
    <row r="258" spans="13:13">
      <c r="M258" s="3"/>
    </row>
    <row r="259" spans="13:13">
      <c r="M259" s="3"/>
    </row>
    <row r="260" spans="13:13">
      <c r="M260" s="3"/>
    </row>
    <row r="261" spans="13:13">
      <c r="M261" s="3"/>
    </row>
    <row r="262" spans="13:13">
      <c r="M262" s="3"/>
    </row>
    <row r="263" spans="13:13">
      <c r="M263" s="3"/>
    </row>
    <row r="264" spans="13:13">
      <c r="M264" s="3"/>
    </row>
    <row r="265" spans="13:13">
      <c r="M265" s="3"/>
    </row>
    <row r="266" spans="13:13">
      <c r="M266" s="3"/>
    </row>
    <row r="267" spans="13:13">
      <c r="M267" s="3"/>
    </row>
    <row r="268" spans="13:13">
      <c r="M268" s="3"/>
    </row>
    <row r="269" spans="13:13">
      <c r="M269" s="3"/>
    </row>
    <row r="270" spans="13:13">
      <c r="M270" s="3"/>
    </row>
    <row r="271" spans="13:13">
      <c r="M271" s="3"/>
    </row>
    <row r="272" spans="13:13">
      <c r="M272" s="3"/>
    </row>
    <row r="273" spans="13:13">
      <c r="M273" s="3"/>
    </row>
    <row r="274" spans="13:13">
      <c r="M274" s="3"/>
    </row>
    <row r="275" spans="13:13">
      <c r="M275" s="3"/>
    </row>
    <row r="276" spans="13:13">
      <c r="M276" s="3"/>
    </row>
    <row r="277" spans="13:13">
      <c r="M277" s="3"/>
    </row>
    <row r="278" spans="13:13">
      <c r="M278" s="3"/>
    </row>
    <row r="279" spans="13:13">
      <c r="M279" s="3"/>
    </row>
    <row r="280" spans="13:13">
      <c r="M280" s="3"/>
    </row>
    <row r="281" spans="13:13">
      <c r="M281" s="3"/>
    </row>
    <row r="282" spans="13:13">
      <c r="M282" s="3"/>
    </row>
    <row r="283" spans="13:13">
      <c r="M283" s="3"/>
    </row>
    <row r="284" spans="13:13">
      <c r="M284" s="3"/>
    </row>
    <row r="285" spans="13:13">
      <c r="M285" s="3"/>
    </row>
    <row r="286" spans="13:13">
      <c r="M286" s="3"/>
    </row>
  </sheetData>
  <sheetProtection password="C4FF" sheet="1"/>
  <mergeCells count="7">
    <mergeCell ref="A1:D1"/>
    <mergeCell ref="P2:Q2"/>
    <mergeCell ref="C3:I3"/>
    <mergeCell ref="J3:M3"/>
    <mergeCell ref="N3:Q3"/>
    <mergeCell ref="A3:A4"/>
    <mergeCell ref="B3:B4"/>
  </mergeCells>
  <pageMargins left="0.196850393700787" right="0.196850393700787" top="0.78740157480315" bottom="0.196850393700787" header="0.511811023622047" footer="0.511811023622047"/>
  <pageSetup paperSize="9" scale="40" orientation="landscape" horizontalDpi="600" vertic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8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FD_BUD_SEC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Доходи</vt:lpstr>
      <vt:lpstr>Видатки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Illia</dc:creator>
  <cp:lastModifiedBy>User</cp:lastModifiedBy>
  <dcterms:created xsi:type="dcterms:W3CDTF">2001-07-11T13:17:26Z</dcterms:created>
  <cp:lastPrinted>2026-07-07T13:43:02Z</cp:lastPrinted>
  <dcterms:modified xsi:type="dcterms:W3CDTF">2026-08-11T09:07:12Z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D183585D6EDF4311B3CB4E1E9F6EC806_13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