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59EF5BB3-7B8A-405E-9227-8AF609207DE8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Видатки!$A$1:$R$90</definedName>
    <definedName name="_xlnm.Print_Area" localSheetId="0">Доходи!$A$1:$R$84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5" l="1"/>
  <c r="H39" i="5"/>
  <c r="I39" i="5"/>
  <c r="J39" i="5"/>
  <c r="F19" i="6"/>
  <c r="G19" i="6"/>
  <c r="H19" i="6"/>
  <c r="O74" i="5"/>
  <c r="R74" i="5" s="1"/>
  <c r="P74" i="5"/>
  <c r="H74" i="5"/>
  <c r="I74" i="5"/>
  <c r="J74" i="5"/>
  <c r="G73" i="5"/>
  <c r="G74" i="5"/>
  <c r="G56" i="5"/>
  <c r="G57" i="5"/>
  <c r="G58" i="5"/>
  <c r="D26" i="5"/>
  <c r="O26" i="5" s="1"/>
  <c r="E26" i="5"/>
  <c r="F26" i="5"/>
  <c r="F46" i="6"/>
  <c r="G46" i="6"/>
  <c r="H46" i="6"/>
  <c r="I46" i="6"/>
  <c r="L46" i="6"/>
  <c r="M46" i="6"/>
  <c r="O46" i="6"/>
  <c r="P46" i="6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62" i="5"/>
  <c r="N62" i="5"/>
  <c r="G67" i="5"/>
  <c r="H67" i="5"/>
  <c r="I67" i="5"/>
  <c r="J67" i="5"/>
  <c r="G68" i="5"/>
  <c r="H68" i="5"/>
  <c r="I68" i="5"/>
  <c r="J68" i="5"/>
  <c r="G69" i="5"/>
  <c r="H69" i="5"/>
  <c r="I69" i="5"/>
  <c r="J69" i="5"/>
  <c r="G65" i="5"/>
  <c r="H65" i="5"/>
  <c r="I65" i="5"/>
  <c r="J65" i="5"/>
  <c r="O68" i="5"/>
  <c r="P68" i="5"/>
  <c r="R68" i="5" s="1"/>
  <c r="O67" i="5"/>
  <c r="P67" i="5"/>
  <c r="Q67" i="5"/>
  <c r="O65" i="5"/>
  <c r="P65" i="5"/>
  <c r="E59" i="5"/>
  <c r="G61" i="5"/>
  <c r="H61" i="5"/>
  <c r="I61" i="5"/>
  <c r="J61" i="5"/>
  <c r="G62" i="5"/>
  <c r="H62" i="5"/>
  <c r="I62" i="5"/>
  <c r="J62" i="5"/>
  <c r="G63" i="5"/>
  <c r="H63" i="5"/>
  <c r="I63" i="5"/>
  <c r="J63" i="5"/>
  <c r="G64" i="5"/>
  <c r="H64" i="5"/>
  <c r="I64" i="5"/>
  <c r="J64" i="5"/>
  <c r="G66" i="5"/>
  <c r="H66" i="5"/>
  <c r="I66" i="5"/>
  <c r="J66" i="5"/>
  <c r="O62" i="5"/>
  <c r="R62" i="5" s="1"/>
  <c r="P62" i="5"/>
  <c r="O63" i="5"/>
  <c r="P63" i="5"/>
  <c r="O64" i="5"/>
  <c r="P64" i="5"/>
  <c r="R64" i="5" s="1"/>
  <c r="O66" i="5"/>
  <c r="P66" i="5"/>
  <c r="R66" i="5" s="1"/>
  <c r="O72" i="5"/>
  <c r="P72" i="5"/>
  <c r="F59" i="5"/>
  <c r="G59" i="5"/>
  <c r="D59" i="5"/>
  <c r="G72" i="5"/>
  <c r="H72" i="5"/>
  <c r="I72" i="5"/>
  <c r="J72" i="5"/>
  <c r="E55" i="5"/>
  <c r="H55" i="5" s="1"/>
  <c r="F55" i="5"/>
  <c r="D55" i="5"/>
  <c r="D54" i="5" s="1"/>
  <c r="L59" i="5"/>
  <c r="K59" i="5"/>
  <c r="M75" i="5"/>
  <c r="N75" i="5"/>
  <c r="G70" i="5"/>
  <c r="H70" i="5"/>
  <c r="I70" i="5"/>
  <c r="J70" i="5"/>
  <c r="O70" i="5"/>
  <c r="P70" i="5"/>
  <c r="O75" i="5"/>
  <c r="P75" i="5"/>
  <c r="R75" i="5" s="1"/>
  <c r="G75" i="5"/>
  <c r="H75" i="5"/>
  <c r="I75" i="5"/>
  <c r="J75" i="5"/>
  <c r="L26" i="6"/>
  <c r="M26" i="6"/>
  <c r="I26" i="6"/>
  <c r="F26" i="6"/>
  <c r="G26" i="6"/>
  <c r="H26" i="6"/>
  <c r="O26" i="6"/>
  <c r="Q26" i="6" s="1"/>
  <c r="P26" i="6"/>
  <c r="F28" i="6"/>
  <c r="G28" i="6"/>
  <c r="H28" i="6"/>
  <c r="I28" i="6"/>
  <c r="F29" i="6"/>
  <c r="G29" i="6"/>
  <c r="H29" i="6"/>
  <c r="I29" i="6"/>
  <c r="L29" i="6"/>
  <c r="M29" i="6"/>
  <c r="L28" i="6"/>
  <c r="M28" i="6"/>
  <c r="P40" i="6"/>
  <c r="K12" i="6"/>
  <c r="J12" i="6"/>
  <c r="L12" i="6" s="1"/>
  <c r="O28" i="6"/>
  <c r="P28" i="6"/>
  <c r="R28" i="6"/>
  <c r="O29" i="6"/>
  <c r="Q29" i="6" s="1"/>
  <c r="P29" i="6"/>
  <c r="O39" i="5"/>
  <c r="P39" i="5"/>
  <c r="Q39" i="5" s="1"/>
  <c r="D81" i="6"/>
  <c r="E81" i="6"/>
  <c r="C81" i="6"/>
  <c r="D6" i="6"/>
  <c r="E6" i="6"/>
  <c r="H6" i="6" s="1"/>
  <c r="C6" i="6"/>
  <c r="K6" i="6"/>
  <c r="J6" i="6"/>
  <c r="O6" i="6" s="1"/>
  <c r="Q6" i="6" s="1"/>
  <c r="G71" i="5"/>
  <c r="H71" i="5"/>
  <c r="I71" i="5"/>
  <c r="J71" i="5"/>
  <c r="H73" i="5"/>
  <c r="I73" i="5"/>
  <c r="J73" i="5"/>
  <c r="O69" i="5"/>
  <c r="Q69" i="5" s="1"/>
  <c r="P69" i="5"/>
  <c r="R69" i="5" s="1"/>
  <c r="F11" i="6"/>
  <c r="F7" i="6"/>
  <c r="F8" i="6"/>
  <c r="F9" i="6"/>
  <c r="F10" i="6"/>
  <c r="O33" i="5"/>
  <c r="Q33" i="5" s="1"/>
  <c r="P33" i="5"/>
  <c r="R33" i="5" s="1"/>
  <c r="E31" i="5"/>
  <c r="F31" i="5"/>
  <c r="I31" i="5" s="1"/>
  <c r="D31" i="5"/>
  <c r="D15" i="5"/>
  <c r="E15" i="5"/>
  <c r="E10" i="5" s="1"/>
  <c r="E52" i="5" s="1"/>
  <c r="F15" i="5"/>
  <c r="H15" i="5" s="1"/>
  <c r="O34" i="5"/>
  <c r="P34" i="5"/>
  <c r="D12" i="6"/>
  <c r="D48" i="6" s="1"/>
  <c r="D51" i="6" s="1"/>
  <c r="D88" i="6" s="1"/>
  <c r="D33" i="6"/>
  <c r="D41" i="6"/>
  <c r="E21" i="5"/>
  <c r="C41" i="6"/>
  <c r="C33" i="6"/>
  <c r="C12" i="6"/>
  <c r="O12" i="6" s="1"/>
  <c r="L31" i="5"/>
  <c r="P31" i="5"/>
  <c r="M33" i="5"/>
  <c r="N33" i="5"/>
  <c r="K31" i="5"/>
  <c r="M31" i="5" s="1"/>
  <c r="F35" i="6"/>
  <c r="G35" i="6"/>
  <c r="H35" i="6"/>
  <c r="I35" i="6"/>
  <c r="L35" i="6"/>
  <c r="L36" i="6"/>
  <c r="L37" i="6"/>
  <c r="L38" i="6"/>
  <c r="L39" i="6"/>
  <c r="L40" i="6"/>
  <c r="H58" i="5"/>
  <c r="I58" i="5"/>
  <c r="J58" i="5"/>
  <c r="M58" i="5"/>
  <c r="N58" i="5"/>
  <c r="O58" i="5"/>
  <c r="R58" i="5" s="1"/>
  <c r="P58" i="5"/>
  <c r="O71" i="5"/>
  <c r="P71" i="5"/>
  <c r="R71" i="5" s="1"/>
  <c r="O73" i="5"/>
  <c r="Q73" i="5" s="1"/>
  <c r="P73" i="5"/>
  <c r="M35" i="6"/>
  <c r="P35" i="6"/>
  <c r="Q35" i="6" s="1"/>
  <c r="O35" i="6"/>
  <c r="E41" i="6"/>
  <c r="G41" i="6"/>
  <c r="E43" i="5"/>
  <c r="D21" i="5"/>
  <c r="F21" i="5"/>
  <c r="G21" i="5"/>
  <c r="P20" i="6"/>
  <c r="G34" i="5"/>
  <c r="I34" i="5"/>
  <c r="L17" i="6"/>
  <c r="L18" i="6"/>
  <c r="L19" i="6"/>
  <c r="L2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4" i="6"/>
  <c r="M85" i="6"/>
  <c r="M86" i="6"/>
  <c r="M87" i="6"/>
  <c r="M49" i="6"/>
  <c r="M50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7" i="6"/>
  <c r="M30" i="6"/>
  <c r="M31" i="6"/>
  <c r="M32" i="6"/>
  <c r="M34" i="6"/>
  <c r="M36" i="6"/>
  <c r="M37" i="6"/>
  <c r="M38" i="6"/>
  <c r="M39" i="6"/>
  <c r="M40" i="6"/>
  <c r="M42" i="6"/>
  <c r="M43" i="6"/>
  <c r="M44" i="6"/>
  <c r="M45" i="6"/>
  <c r="M47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2" i="6"/>
  <c r="I83" i="6"/>
  <c r="I84" i="6"/>
  <c r="I85" i="6"/>
  <c r="I86" i="6"/>
  <c r="I87" i="6"/>
  <c r="I49" i="6"/>
  <c r="I50" i="6"/>
  <c r="I7" i="6"/>
  <c r="I8" i="6"/>
  <c r="I9" i="6"/>
  <c r="I10" i="6"/>
  <c r="I11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7" i="6"/>
  <c r="I30" i="6"/>
  <c r="I31" i="6"/>
  <c r="I32" i="6"/>
  <c r="I34" i="6"/>
  <c r="I36" i="6"/>
  <c r="I37" i="6"/>
  <c r="I38" i="6"/>
  <c r="I39" i="6"/>
  <c r="I40" i="6"/>
  <c r="I42" i="6"/>
  <c r="I43" i="6"/>
  <c r="I44" i="6"/>
  <c r="I45" i="6"/>
  <c r="I47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2" i="6"/>
  <c r="G83" i="6"/>
  <c r="G84" i="6"/>
  <c r="G85" i="6"/>
  <c r="G86" i="6"/>
  <c r="G87" i="6"/>
  <c r="G49" i="6"/>
  <c r="G50" i="6"/>
  <c r="G7" i="6"/>
  <c r="G8" i="6"/>
  <c r="G9" i="6"/>
  <c r="G10" i="6"/>
  <c r="G11" i="6"/>
  <c r="G13" i="6"/>
  <c r="G14" i="6"/>
  <c r="G15" i="6"/>
  <c r="G16" i="6"/>
  <c r="G17" i="6"/>
  <c r="G18" i="6"/>
  <c r="G20" i="6"/>
  <c r="G21" i="6"/>
  <c r="G22" i="6"/>
  <c r="G23" i="6"/>
  <c r="G24" i="6"/>
  <c r="G25" i="6"/>
  <c r="G27" i="6"/>
  <c r="G30" i="6"/>
  <c r="G31" i="6"/>
  <c r="G32" i="6"/>
  <c r="G34" i="6"/>
  <c r="G36" i="6"/>
  <c r="G37" i="6"/>
  <c r="G38" i="6"/>
  <c r="G39" i="6"/>
  <c r="G40" i="6"/>
  <c r="G42" i="6"/>
  <c r="G43" i="6"/>
  <c r="G44" i="6"/>
  <c r="G45" i="6"/>
  <c r="G47" i="6"/>
  <c r="O38" i="6"/>
  <c r="P38" i="6"/>
  <c r="Q38" i="6" s="1"/>
  <c r="O39" i="6"/>
  <c r="P39" i="6"/>
  <c r="O40" i="6"/>
  <c r="R40" i="6"/>
  <c r="N56" i="5"/>
  <c r="N57" i="5"/>
  <c r="N60" i="5"/>
  <c r="N61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0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0" i="5"/>
  <c r="H77" i="5"/>
  <c r="H78" i="5"/>
  <c r="H79" i="5"/>
  <c r="H80" i="5"/>
  <c r="H82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M15" i="5" s="1"/>
  <c r="K15" i="5"/>
  <c r="N15" i="5" s="1"/>
  <c r="P47" i="6"/>
  <c r="G45" i="5"/>
  <c r="G46" i="5"/>
  <c r="G47" i="5"/>
  <c r="G48" i="5"/>
  <c r="O25" i="5"/>
  <c r="P25" i="5"/>
  <c r="R25" i="5"/>
  <c r="M12" i="5"/>
  <c r="M13" i="5"/>
  <c r="M14" i="5"/>
  <c r="F22" i="6"/>
  <c r="H22" i="6"/>
  <c r="P22" i="6"/>
  <c r="I25" i="5"/>
  <c r="M60" i="5"/>
  <c r="O60" i="5"/>
  <c r="P60" i="5"/>
  <c r="I60" i="5"/>
  <c r="G60" i="5"/>
  <c r="O30" i="5"/>
  <c r="R30" i="5" s="1"/>
  <c r="P30" i="5"/>
  <c r="L21" i="6"/>
  <c r="H40" i="6"/>
  <c r="F40" i="6"/>
  <c r="H38" i="6"/>
  <c r="F38" i="6"/>
  <c r="M34" i="5"/>
  <c r="G30" i="5"/>
  <c r="I30" i="5"/>
  <c r="G25" i="5"/>
  <c r="K33" i="6"/>
  <c r="P33" i="6" s="1"/>
  <c r="J33" i="6"/>
  <c r="K50" i="5"/>
  <c r="L50" i="5"/>
  <c r="P50" i="5"/>
  <c r="F20" i="6"/>
  <c r="H20" i="6"/>
  <c r="O61" i="5"/>
  <c r="Q61" i="5" s="1"/>
  <c r="P61" i="5"/>
  <c r="R61" i="5" s="1"/>
  <c r="M61" i="5"/>
  <c r="L43" i="6"/>
  <c r="O14" i="5"/>
  <c r="Q14" i="5" s="1"/>
  <c r="P14" i="5"/>
  <c r="P21" i="6"/>
  <c r="R21" i="6" s="1"/>
  <c r="L10" i="6"/>
  <c r="L11" i="6"/>
  <c r="E33" i="6"/>
  <c r="P47" i="5"/>
  <c r="L55" i="5"/>
  <c r="L54" i="5" s="1"/>
  <c r="K55" i="5"/>
  <c r="K54" i="5"/>
  <c r="K53" i="5"/>
  <c r="K76" i="5" s="1"/>
  <c r="K83" i="5" s="1"/>
  <c r="M47" i="5"/>
  <c r="M48" i="5"/>
  <c r="M36" i="5"/>
  <c r="M32" i="5"/>
  <c r="M51" i="5"/>
  <c r="M44" i="5"/>
  <c r="M45" i="5"/>
  <c r="M46" i="5"/>
  <c r="G49" i="5"/>
  <c r="I49" i="5"/>
  <c r="E50" i="5"/>
  <c r="F50" i="5"/>
  <c r="D50" i="5"/>
  <c r="J50" i="5" s="1"/>
  <c r="M56" i="5"/>
  <c r="M57" i="5"/>
  <c r="I32" i="5"/>
  <c r="G32" i="5"/>
  <c r="L22" i="6"/>
  <c r="L23" i="6"/>
  <c r="L49" i="6"/>
  <c r="L50" i="6"/>
  <c r="L47" i="6"/>
  <c r="L13" i="6"/>
  <c r="L14" i="6"/>
  <c r="L15" i="6"/>
  <c r="F27" i="6"/>
  <c r="H27" i="6"/>
  <c r="L27" i="6"/>
  <c r="O27" i="6"/>
  <c r="R27" i="6" s="1"/>
  <c r="P27" i="6"/>
  <c r="L43" i="5"/>
  <c r="N43" i="5" s="1"/>
  <c r="G12" i="5"/>
  <c r="G13" i="5"/>
  <c r="L26" i="5"/>
  <c r="K26" i="5"/>
  <c r="N26" i="5" s="1"/>
  <c r="L21" i="5"/>
  <c r="K21" i="5"/>
  <c r="N21" i="5" s="1"/>
  <c r="E11" i="5"/>
  <c r="F34" i="6"/>
  <c r="F36" i="6"/>
  <c r="F37" i="6"/>
  <c r="F39" i="6"/>
  <c r="F42" i="6"/>
  <c r="F43" i="6"/>
  <c r="F44" i="6"/>
  <c r="F45" i="6"/>
  <c r="F47" i="6"/>
  <c r="K41" i="6"/>
  <c r="J41" i="6"/>
  <c r="L37" i="5"/>
  <c r="P37" i="5" s="1"/>
  <c r="K43" i="5"/>
  <c r="K35" i="5" s="1"/>
  <c r="O35" i="5" s="1"/>
  <c r="K37" i="5"/>
  <c r="L11" i="5"/>
  <c r="P11" i="5"/>
  <c r="K11" i="5"/>
  <c r="K10" i="5" s="1"/>
  <c r="K52" i="5" s="1"/>
  <c r="J81" i="6"/>
  <c r="O81" i="6"/>
  <c r="K81" i="6"/>
  <c r="F11" i="5"/>
  <c r="F37" i="5"/>
  <c r="E37" i="5"/>
  <c r="F43" i="5"/>
  <c r="J43" i="5" s="1"/>
  <c r="O49" i="5"/>
  <c r="P49" i="5"/>
  <c r="Q49" i="5" s="1"/>
  <c r="M49" i="5"/>
  <c r="L8" i="6"/>
  <c r="O47" i="6"/>
  <c r="H47" i="6"/>
  <c r="P50" i="6"/>
  <c r="R50" i="6" s="1"/>
  <c r="O50" i="6"/>
  <c r="P49" i="6"/>
  <c r="Q49" i="6" s="1"/>
  <c r="O49" i="6"/>
  <c r="L44" i="6"/>
  <c r="L34" i="6"/>
  <c r="H8" i="6"/>
  <c r="H9" i="6"/>
  <c r="H34" i="6"/>
  <c r="H43" i="6"/>
  <c r="H44" i="6"/>
  <c r="F24" i="6"/>
  <c r="H24" i="6"/>
  <c r="F25" i="6"/>
  <c r="H25" i="6"/>
  <c r="F14" i="6"/>
  <c r="H14" i="6"/>
  <c r="F15" i="6"/>
  <c r="H15" i="6"/>
  <c r="F16" i="6"/>
  <c r="H16" i="6"/>
  <c r="F17" i="6"/>
  <c r="H17" i="6"/>
  <c r="F18" i="6"/>
  <c r="H18" i="6"/>
  <c r="P34" i="6"/>
  <c r="R34" i="6"/>
  <c r="O34" i="6"/>
  <c r="P43" i="6"/>
  <c r="O43" i="6"/>
  <c r="P44" i="6"/>
  <c r="O44" i="6"/>
  <c r="Q44" i="6" s="1"/>
  <c r="P45" i="6"/>
  <c r="O45" i="6"/>
  <c r="O14" i="6"/>
  <c r="R14" i="6" s="1"/>
  <c r="P14" i="6"/>
  <c r="O15" i="6"/>
  <c r="P15" i="6"/>
  <c r="O16" i="6"/>
  <c r="P16" i="6"/>
  <c r="R16" i="6" s="1"/>
  <c r="O17" i="6"/>
  <c r="P17" i="6"/>
  <c r="O18" i="6"/>
  <c r="Q18" i="6" s="1"/>
  <c r="P18" i="6"/>
  <c r="O19" i="6"/>
  <c r="P19" i="6"/>
  <c r="O20" i="6"/>
  <c r="O21" i="6"/>
  <c r="O22" i="6"/>
  <c r="O23" i="6"/>
  <c r="P23" i="6"/>
  <c r="R23" i="6" s="1"/>
  <c r="O24" i="6"/>
  <c r="P24" i="6"/>
  <c r="R24" i="6"/>
  <c r="O25" i="6"/>
  <c r="R25" i="6" s="1"/>
  <c r="P25" i="6"/>
  <c r="O8" i="6"/>
  <c r="Q8" i="6" s="1"/>
  <c r="P8" i="6"/>
  <c r="R8" i="6" s="1"/>
  <c r="O9" i="6"/>
  <c r="P9" i="6"/>
  <c r="R9" i="6"/>
  <c r="L24" i="6"/>
  <c r="L25" i="6"/>
  <c r="F21" i="6"/>
  <c r="H21" i="6"/>
  <c r="E12" i="6"/>
  <c r="P17" i="5"/>
  <c r="Q17" i="5"/>
  <c r="O17" i="5"/>
  <c r="P42" i="5"/>
  <c r="O42" i="5"/>
  <c r="Q42" i="5" s="1"/>
  <c r="P45" i="5"/>
  <c r="Q45" i="5" s="1"/>
  <c r="O45" i="5"/>
  <c r="P46" i="5"/>
  <c r="O46" i="5"/>
  <c r="Q46" i="5" s="1"/>
  <c r="D43" i="5"/>
  <c r="O43" i="5" s="1"/>
  <c r="F13" i="6"/>
  <c r="F23" i="6"/>
  <c r="F30" i="6"/>
  <c r="F31" i="6"/>
  <c r="F32" i="6"/>
  <c r="F49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2" i="6"/>
  <c r="F83" i="6"/>
  <c r="F84" i="6"/>
  <c r="F85" i="6"/>
  <c r="F86" i="6"/>
  <c r="F87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P7" i="6"/>
  <c r="R7" i="6" s="1"/>
  <c r="O10" i="6"/>
  <c r="P10" i="6"/>
  <c r="O11" i="6"/>
  <c r="P11" i="6"/>
  <c r="O13" i="6"/>
  <c r="P13" i="6"/>
  <c r="O30" i="6"/>
  <c r="P30" i="6"/>
  <c r="R30" i="6" s="1"/>
  <c r="O31" i="6"/>
  <c r="P31" i="6"/>
  <c r="R31" i="6" s="1"/>
  <c r="O32" i="6"/>
  <c r="P32" i="6"/>
  <c r="O36" i="6"/>
  <c r="P36" i="6"/>
  <c r="O37" i="6"/>
  <c r="Q37" i="6" s="1"/>
  <c r="P37" i="6"/>
  <c r="O42" i="6"/>
  <c r="Q42" i="6" s="1"/>
  <c r="P42" i="6"/>
  <c r="H42" i="6"/>
  <c r="L42" i="6"/>
  <c r="L87" i="6"/>
  <c r="L86" i="6"/>
  <c r="L85" i="6"/>
  <c r="L84" i="6"/>
  <c r="L45" i="6"/>
  <c r="D37" i="5"/>
  <c r="I23" i="5"/>
  <c r="I22" i="5"/>
  <c r="P23" i="5"/>
  <c r="R23" i="5"/>
  <c r="O23" i="5"/>
  <c r="P22" i="5"/>
  <c r="R22" i="5" s="1"/>
  <c r="O22" i="5"/>
  <c r="Q22" i="5" s="1"/>
  <c r="P24" i="5"/>
  <c r="O24" i="5"/>
  <c r="Q24" i="5" s="1"/>
  <c r="L7" i="6"/>
  <c r="H7" i="6"/>
  <c r="D11" i="5"/>
  <c r="L16" i="6"/>
  <c r="O52" i="6"/>
  <c r="P52" i="6"/>
  <c r="Q52" i="6" s="1"/>
  <c r="R52" i="6"/>
  <c r="O53" i="6"/>
  <c r="Q53" i="6" s="1"/>
  <c r="P53" i="6"/>
  <c r="O54" i="6"/>
  <c r="R54" i="6" s="1"/>
  <c r="O55" i="6"/>
  <c r="P55" i="6"/>
  <c r="O56" i="6"/>
  <c r="P56" i="6"/>
  <c r="O57" i="6"/>
  <c r="Q57" i="6" s="1"/>
  <c r="O58" i="6"/>
  <c r="O59" i="6"/>
  <c r="R59" i="6"/>
  <c r="P59" i="6"/>
  <c r="O60" i="6"/>
  <c r="P60" i="6"/>
  <c r="R60" i="6"/>
  <c r="O61" i="6"/>
  <c r="Q61" i="6" s="1"/>
  <c r="P61" i="6"/>
  <c r="R61" i="6" s="1"/>
  <c r="O62" i="6"/>
  <c r="R62" i="6" s="1"/>
  <c r="P62" i="6"/>
  <c r="Q62" i="6" s="1"/>
  <c r="O63" i="6"/>
  <c r="P63" i="6"/>
  <c r="O64" i="6"/>
  <c r="R64" i="6" s="1"/>
  <c r="P64" i="6"/>
  <c r="O65" i="6"/>
  <c r="Q65" i="6" s="1"/>
  <c r="P65" i="6"/>
  <c r="O66" i="6"/>
  <c r="P66" i="6"/>
  <c r="R66" i="6"/>
  <c r="O67" i="6"/>
  <c r="R67" i="6" s="1"/>
  <c r="O68" i="6"/>
  <c r="O69" i="6"/>
  <c r="P69" i="6"/>
  <c r="Q69" i="6" s="1"/>
  <c r="O70" i="6"/>
  <c r="P70" i="6"/>
  <c r="R70" i="6" s="1"/>
  <c r="O71" i="6"/>
  <c r="Q71" i="6" s="1"/>
  <c r="P71" i="6"/>
  <c r="O72" i="6"/>
  <c r="P72" i="6"/>
  <c r="Q72" i="6" s="1"/>
  <c r="O73" i="6"/>
  <c r="O74" i="6"/>
  <c r="O75" i="6"/>
  <c r="R75" i="6"/>
  <c r="P75" i="6"/>
  <c r="O76" i="6"/>
  <c r="R76" i="6"/>
  <c r="P76" i="6"/>
  <c r="O77" i="6"/>
  <c r="P77" i="6"/>
  <c r="R77" i="6" s="1"/>
  <c r="O78" i="6"/>
  <c r="Q78" i="6" s="1"/>
  <c r="P78" i="6"/>
  <c r="R78" i="6" s="1"/>
  <c r="O79" i="6"/>
  <c r="Q79" i="6" s="1"/>
  <c r="P79" i="6"/>
  <c r="O80" i="6"/>
  <c r="O82" i="6"/>
  <c r="P82" i="6"/>
  <c r="O83" i="6"/>
  <c r="P83" i="6"/>
  <c r="O84" i="6"/>
  <c r="R84" i="6" s="1"/>
  <c r="P84" i="6"/>
  <c r="O85" i="6"/>
  <c r="P85" i="6"/>
  <c r="R85" i="6"/>
  <c r="O86" i="6"/>
  <c r="R86" i="6" s="1"/>
  <c r="P86" i="6"/>
  <c r="Q86" i="6" s="1"/>
  <c r="O87" i="6"/>
  <c r="P87" i="6"/>
  <c r="R87" i="6" s="1"/>
  <c r="H36" i="6"/>
  <c r="H37" i="6"/>
  <c r="H39" i="6"/>
  <c r="H45" i="6"/>
  <c r="H23" i="6"/>
  <c r="N23" i="6"/>
  <c r="I27" i="5"/>
  <c r="F81" i="5"/>
  <c r="J81" i="5"/>
  <c r="P54" i="6"/>
  <c r="P67" i="6"/>
  <c r="O57" i="5"/>
  <c r="R57" i="5" s="1"/>
  <c r="P57" i="5"/>
  <c r="H10" i="6"/>
  <c r="H11" i="6"/>
  <c r="H13" i="6"/>
  <c r="H30" i="6"/>
  <c r="H31" i="6"/>
  <c r="H32" i="6"/>
  <c r="H49" i="6"/>
  <c r="H50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8" i="6"/>
  <c r="H69" i="6"/>
  <c r="H70" i="6"/>
  <c r="H71" i="6"/>
  <c r="H72" i="6"/>
  <c r="H74" i="6"/>
  <c r="H75" i="6"/>
  <c r="H76" i="6"/>
  <c r="H77" i="6"/>
  <c r="H78" i="6"/>
  <c r="H79" i="6"/>
  <c r="H83" i="6"/>
  <c r="H84" i="6"/>
  <c r="H85" i="6"/>
  <c r="H86" i="6"/>
  <c r="H87" i="6"/>
  <c r="N13" i="6"/>
  <c r="O27" i="5"/>
  <c r="R27" i="5" s="1"/>
  <c r="P27" i="5"/>
  <c r="M27" i="5"/>
  <c r="O78" i="5"/>
  <c r="P78" i="5"/>
  <c r="O79" i="5"/>
  <c r="R79" i="5" s="1"/>
  <c r="P79" i="5"/>
  <c r="O80" i="5"/>
  <c r="P80" i="5"/>
  <c r="R80" i="5" s="1"/>
  <c r="K81" i="5"/>
  <c r="O81" i="5"/>
  <c r="L81" i="5"/>
  <c r="O82" i="5"/>
  <c r="P82" i="5"/>
  <c r="R82" i="5" s="1"/>
  <c r="P77" i="5"/>
  <c r="Q77" i="5" s="1"/>
  <c r="O77" i="5"/>
  <c r="M80" i="5"/>
  <c r="N80" i="5"/>
  <c r="N79" i="5"/>
  <c r="M79" i="5"/>
  <c r="I77" i="5"/>
  <c r="J77" i="5"/>
  <c r="I78" i="5"/>
  <c r="J78" i="5"/>
  <c r="I79" i="5"/>
  <c r="J79" i="5"/>
  <c r="I80" i="5"/>
  <c r="J80" i="5"/>
  <c r="P20" i="5"/>
  <c r="R20" i="5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82" i="5"/>
  <c r="J82" i="5"/>
  <c r="O38" i="5"/>
  <c r="P38" i="5"/>
  <c r="M38" i="5"/>
  <c r="M40" i="5"/>
  <c r="M41" i="5"/>
  <c r="M42" i="5"/>
  <c r="O32" i="5"/>
  <c r="P32" i="5"/>
  <c r="M28" i="5"/>
  <c r="M29" i="5"/>
  <c r="M30" i="5"/>
  <c r="O28" i="5"/>
  <c r="P28" i="5"/>
  <c r="Q28" i="5"/>
  <c r="O29" i="5"/>
  <c r="P29" i="5"/>
  <c r="P18" i="5"/>
  <c r="O18" i="5"/>
  <c r="P19" i="5"/>
  <c r="R19" i="5" s="1"/>
  <c r="O19" i="5"/>
  <c r="O56" i="5"/>
  <c r="P56" i="5"/>
  <c r="R56" i="5" s="1"/>
  <c r="M82" i="5"/>
  <c r="N82" i="5"/>
  <c r="N6" i="6"/>
  <c r="N32" i="6"/>
  <c r="M16" i="5"/>
  <c r="O16" i="5"/>
  <c r="P16" i="5"/>
  <c r="R16" i="5" s="1"/>
  <c r="O47" i="5"/>
  <c r="P40" i="5"/>
  <c r="O40" i="5"/>
  <c r="P41" i="5"/>
  <c r="Q41" i="5"/>
  <c r="O41" i="5"/>
  <c r="P36" i="5"/>
  <c r="O36" i="5"/>
  <c r="R36" i="5" s="1"/>
  <c r="L9" i="6"/>
  <c r="L30" i="6"/>
  <c r="L31" i="6"/>
  <c r="L32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C11" i="5"/>
  <c r="C15" i="5"/>
  <c r="C24" i="5"/>
  <c r="C21" i="5"/>
  <c r="C50" i="5"/>
  <c r="C55" i="5"/>
  <c r="C59" i="5"/>
  <c r="C81" i="5"/>
  <c r="O12" i="5"/>
  <c r="P12" i="5"/>
  <c r="Q12" i="5" s="1"/>
  <c r="P13" i="5"/>
  <c r="O13" i="5"/>
  <c r="Q13" i="5" s="1"/>
  <c r="P44" i="5"/>
  <c r="O44" i="5"/>
  <c r="O48" i="5"/>
  <c r="R48" i="5" s="1"/>
  <c r="P48" i="5"/>
  <c r="Q48" i="5" s="1"/>
  <c r="O51" i="5"/>
  <c r="P51" i="5"/>
  <c r="M19" i="5"/>
  <c r="M24" i="5"/>
  <c r="M21" i="5"/>
  <c r="C43" i="5"/>
  <c r="N49" i="6"/>
  <c r="N16" i="6"/>
  <c r="N20" i="6"/>
  <c r="N30" i="6"/>
  <c r="N31" i="6"/>
  <c r="N33" i="6"/>
  <c r="N12" i="6"/>
  <c r="N11" i="6"/>
  <c r="N10" i="6"/>
  <c r="N9" i="6"/>
  <c r="I24" i="5"/>
  <c r="H67" i="6"/>
  <c r="H61" i="6"/>
  <c r="P74" i="6"/>
  <c r="Q74" i="6"/>
  <c r="P68" i="6"/>
  <c r="R68" i="6" s="1"/>
  <c r="P58" i="6"/>
  <c r="R58" i="6" s="1"/>
  <c r="P57" i="6"/>
  <c r="H57" i="6"/>
  <c r="P73" i="6"/>
  <c r="R73" i="6" s="1"/>
  <c r="H73" i="6"/>
  <c r="H80" i="6"/>
  <c r="P80" i="6"/>
  <c r="R80" i="6" s="1"/>
  <c r="N48" i="6"/>
  <c r="N51" i="6"/>
  <c r="I57" i="5"/>
  <c r="I56" i="5"/>
  <c r="Q58" i="6"/>
  <c r="R71" i="6"/>
  <c r="Q76" i="6"/>
  <c r="Q56" i="6"/>
  <c r="Q63" i="6"/>
  <c r="Q80" i="6"/>
  <c r="Q70" i="6"/>
  <c r="Q85" i="6"/>
  <c r="Q58" i="5"/>
  <c r="H26" i="5"/>
  <c r="H81" i="5"/>
  <c r="N81" i="5"/>
  <c r="M59" i="5"/>
  <c r="L33" i="6"/>
  <c r="R20" i="6"/>
  <c r="I6" i="6"/>
  <c r="Q59" i="6"/>
  <c r="Q66" i="6"/>
  <c r="Q60" i="6"/>
  <c r="R63" i="6"/>
  <c r="R55" i="6"/>
  <c r="R46" i="6"/>
  <c r="R56" i="6"/>
  <c r="F81" i="6"/>
  <c r="Q55" i="6"/>
  <c r="R74" i="6"/>
  <c r="Q77" i="6"/>
  <c r="G81" i="6"/>
  <c r="Q87" i="6"/>
  <c r="Q75" i="6"/>
  <c r="R32" i="6"/>
  <c r="F54" i="5"/>
  <c r="F53" i="5"/>
  <c r="R65" i="5"/>
  <c r="R70" i="5"/>
  <c r="R34" i="5"/>
  <c r="Q82" i="5"/>
  <c r="Q65" i="5"/>
  <c r="F35" i="5"/>
  <c r="J35" i="5" s="1"/>
  <c r="R15" i="6"/>
  <c r="M12" i="6"/>
  <c r="Q15" i="6"/>
  <c r="R39" i="6"/>
  <c r="L41" i="6"/>
  <c r="M41" i="6"/>
  <c r="K48" i="6"/>
  <c r="P6" i="6"/>
  <c r="R6" i="6" s="1"/>
  <c r="Q24" i="6"/>
  <c r="H33" i="6"/>
  <c r="F33" i="6"/>
  <c r="Q32" i="6"/>
  <c r="Q46" i="6"/>
  <c r="R18" i="6"/>
  <c r="O33" i="6"/>
  <c r="C48" i="6"/>
  <c r="G33" i="6"/>
  <c r="I33" i="6"/>
  <c r="Q30" i="6"/>
  <c r="G6" i="6"/>
  <c r="Q72" i="5"/>
  <c r="R42" i="5"/>
  <c r="H59" i="5"/>
  <c r="I55" i="5"/>
  <c r="J59" i="5"/>
  <c r="Q57" i="5"/>
  <c r="R60" i="5"/>
  <c r="I59" i="5"/>
  <c r="O59" i="5"/>
  <c r="G43" i="5"/>
  <c r="R12" i="5"/>
  <c r="R41" i="5"/>
  <c r="R18" i="5"/>
  <c r="Q40" i="5"/>
  <c r="Q19" i="5"/>
  <c r="Q29" i="5"/>
  <c r="H50" i="5"/>
  <c r="M37" i="5"/>
  <c r="Q18" i="5"/>
  <c r="R78" i="5"/>
  <c r="R17" i="5"/>
  <c r="Q47" i="5"/>
  <c r="M50" i="5"/>
  <c r="Q60" i="5"/>
  <c r="Q70" i="5"/>
  <c r="P81" i="5"/>
  <c r="Q81" i="5" s="1"/>
  <c r="I81" i="5"/>
  <c r="C10" i="5"/>
  <c r="C52" i="5" s="1"/>
  <c r="G50" i="5"/>
  <c r="C54" i="5"/>
  <c r="C53" i="5" s="1"/>
  <c r="D35" i="5"/>
  <c r="M26" i="5"/>
  <c r="Q66" i="5"/>
  <c r="R47" i="5"/>
  <c r="Q78" i="5"/>
  <c r="Q30" i="5"/>
  <c r="J21" i="5"/>
  <c r="P26" i="5"/>
  <c r="Q26" i="5" s="1"/>
  <c r="R40" i="5"/>
  <c r="P59" i="5"/>
  <c r="M81" i="5"/>
  <c r="H21" i="5"/>
  <c r="Q38" i="5"/>
  <c r="O37" i="5"/>
  <c r="H37" i="5"/>
  <c r="I37" i="5"/>
  <c r="J37" i="5"/>
  <c r="G37" i="5"/>
  <c r="E35" i="5"/>
  <c r="R38" i="5"/>
  <c r="R29" i="5"/>
  <c r="J26" i="5"/>
  <c r="G26" i="5"/>
  <c r="I21" i="5"/>
  <c r="P21" i="5"/>
  <c r="J15" i="5"/>
  <c r="O15" i="5"/>
  <c r="Q15" i="5" s="1"/>
  <c r="I15" i="5"/>
  <c r="F10" i="5"/>
  <c r="G11" i="5"/>
  <c r="H11" i="5"/>
  <c r="J11" i="5"/>
  <c r="I11" i="5"/>
  <c r="G35" i="5"/>
  <c r="P81" i="6"/>
  <c r="Q9" i="6"/>
  <c r="R22" i="6"/>
  <c r="Q16" i="6"/>
  <c r="O41" i="6"/>
  <c r="Q47" i="6"/>
  <c r="Q40" i="6"/>
  <c r="R42" i="6"/>
  <c r="R13" i="6"/>
  <c r="R29" i="6"/>
  <c r="Q36" i="6"/>
  <c r="Q13" i="6"/>
  <c r="R10" i="6"/>
  <c r="R17" i="6"/>
  <c r="R38" i="6"/>
  <c r="R47" i="6"/>
  <c r="Q10" i="6"/>
  <c r="R11" i="6"/>
  <c r="R45" i="6"/>
  <c r="R43" i="6"/>
  <c r="Q39" i="6"/>
  <c r="Q20" i="6"/>
  <c r="Q22" i="6"/>
  <c r="R36" i="6"/>
  <c r="C51" i="6"/>
  <c r="C88" i="6"/>
  <c r="R19" i="6"/>
  <c r="Q17" i="6"/>
  <c r="Q34" i="6"/>
  <c r="Q45" i="6"/>
  <c r="Q43" i="6"/>
  <c r="H41" i="6"/>
  <c r="P41" i="6"/>
  <c r="Q41" i="6" s="1"/>
  <c r="Q28" i="6"/>
  <c r="I41" i="6"/>
  <c r="F41" i="6"/>
  <c r="R44" i="6"/>
  <c r="Q19" i="6"/>
  <c r="P12" i="6"/>
  <c r="R12" i="6" s="1"/>
  <c r="I12" i="6"/>
  <c r="H12" i="6"/>
  <c r="Q11" i="6"/>
  <c r="P15" i="5"/>
  <c r="R15" i="5"/>
  <c r="R28" i="5"/>
  <c r="R46" i="5"/>
  <c r="R67" i="5"/>
  <c r="R24" i="5"/>
  <c r="Q23" i="5"/>
  <c r="Q25" i="5"/>
  <c r="Q44" i="5"/>
  <c r="Q32" i="5"/>
  <c r="R72" i="5"/>
  <c r="R63" i="5"/>
  <c r="L10" i="5"/>
  <c r="Q71" i="5"/>
  <c r="Q63" i="5"/>
  <c r="N11" i="5"/>
  <c r="R45" i="5"/>
  <c r="Q34" i="5"/>
  <c r="Q51" i="5"/>
  <c r="N50" i="5"/>
  <c r="Q59" i="5"/>
  <c r="R59" i="5"/>
  <c r="N59" i="5"/>
  <c r="R51" i="5"/>
  <c r="R44" i="5"/>
  <c r="N31" i="5"/>
  <c r="R32" i="5"/>
  <c r="R41" i="6"/>
  <c r="M10" i="5" l="1"/>
  <c r="N54" i="5"/>
  <c r="M54" i="5"/>
  <c r="L53" i="5"/>
  <c r="P54" i="5"/>
  <c r="O54" i="5"/>
  <c r="D53" i="5"/>
  <c r="O53" i="5" s="1"/>
  <c r="I54" i="5"/>
  <c r="J54" i="5"/>
  <c r="C83" i="5"/>
  <c r="Q33" i="6"/>
  <c r="R33" i="6"/>
  <c r="R37" i="5"/>
  <c r="Q37" i="5"/>
  <c r="H10" i="5"/>
  <c r="R26" i="5"/>
  <c r="Q27" i="5"/>
  <c r="H43" i="5"/>
  <c r="N10" i="5"/>
  <c r="Q75" i="5"/>
  <c r="L35" i="5"/>
  <c r="R49" i="6"/>
  <c r="R26" i="6"/>
  <c r="Q31" i="6"/>
  <c r="G10" i="5"/>
  <c r="I26" i="5"/>
  <c r="R39" i="5"/>
  <c r="R49" i="5"/>
  <c r="I53" i="5"/>
  <c r="Q16" i="5"/>
  <c r="O55" i="5"/>
  <c r="Q62" i="5"/>
  <c r="R37" i="6"/>
  <c r="R53" i="6"/>
  <c r="Q68" i="6"/>
  <c r="R72" i="6"/>
  <c r="H31" i="5"/>
  <c r="Q68" i="5"/>
  <c r="Q12" i="6"/>
  <c r="Q84" i="6"/>
  <c r="Q54" i="6"/>
  <c r="M43" i="5"/>
  <c r="P43" i="5"/>
  <c r="O21" i="5"/>
  <c r="E54" i="5"/>
  <c r="R77" i="5"/>
  <c r="Q74" i="5"/>
  <c r="Q64" i="5"/>
  <c r="Q50" i="6"/>
  <c r="Q64" i="6"/>
  <c r="R57" i="6"/>
  <c r="G12" i="6"/>
  <c r="F12" i="6"/>
  <c r="Q27" i="6"/>
  <c r="R73" i="5"/>
  <c r="R50" i="5"/>
  <c r="P10" i="5"/>
  <c r="Q36" i="5"/>
  <c r="Q7" i="6"/>
  <c r="Q25" i="6"/>
  <c r="J31" i="5"/>
  <c r="Q79" i="5"/>
  <c r="R14" i="5"/>
  <c r="N37" i="5"/>
  <c r="Q14" i="6"/>
  <c r="P55" i="5"/>
  <c r="R79" i="6"/>
  <c r="Q67" i="6"/>
  <c r="R35" i="6"/>
  <c r="Q73" i="6"/>
  <c r="M33" i="6"/>
  <c r="F52" i="5"/>
  <c r="J53" i="5"/>
  <c r="O11" i="5"/>
  <c r="E48" i="6"/>
  <c r="Q21" i="6"/>
  <c r="K51" i="6"/>
  <c r="D10" i="5"/>
  <c r="J10" i="5" s="1"/>
  <c r="I35" i="5"/>
  <c r="G31" i="5"/>
  <c r="G15" i="5"/>
  <c r="M55" i="5"/>
  <c r="F6" i="6"/>
  <c r="J48" i="6"/>
  <c r="M48" i="6" s="1"/>
  <c r="I50" i="5"/>
  <c r="R65" i="6"/>
  <c r="Q56" i="5"/>
  <c r="Q80" i="5"/>
  <c r="R69" i="6"/>
  <c r="Q23" i="6"/>
  <c r="J55" i="5"/>
  <c r="H35" i="5"/>
  <c r="R13" i="5"/>
  <c r="N55" i="5"/>
  <c r="G55" i="5"/>
  <c r="L6" i="6"/>
  <c r="L48" i="6" s="1"/>
  <c r="L51" i="6" s="1"/>
  <c r="L88" i="6" s="1"/>
  <c r="O31" i="5"/>
  <c r="R31" i="5" s="1"/>
  <c r="I43" i="5"/>
  <c r="O50" i="5"/>
  <c r="Q50" i="5" s="1"/>
  <c r="M11" i="5"/>
  <c r="R81" i="5"/>
  <c r="M6" i="6"/>
  <c r="Q31" i="5" l="1"/>
  <c r="M53" i="5"/>
  <c r="P53" i="5"/>
  <c r="N53" i="5"/>
  <c r="R54" i="5"/>
  <c r="Q54" i="5"/>
  <c r="F48" i="6"/>
  <c r="P48" i="6"/>
  <c r="I48" i="6"/>
  <c r="G48" i="6"/>
  <c r="H48" i="6"/>
  <c r="E51" i="6"/>
  <c r="Q11" i="5"/>
  <c r="R11" i="5"/>
  <c r="Q55" i="5"/>
  <c r="R55" i="5"/>
  <c r="E53" i="5"/>
  <c r="H54" i="5"/>
  <c r="G54" i="5"/>
  <c r="D52" i="5"/>
  <c r="I52" i="5" s="1"/>
  <c r="O10" i="5"/>
  <c r="Q10" i="5" s="1"/>
  <c r="N35" i="5"/>
  <c r="L52" i="5"/>
  <c r="P35" i="5"/>
  <c r="M35" i="5"/>
  <c r="I10" i="5"/>
  <c r="H52" i="5"/>
  <c r="G52" i="5"/>
  <c r="J52" i="5"/>
  <c r="F76" i="5"/>
  <c r="K88" i="6"/>
  <c r="O48" i="6"/>
  <c r="J51" i="6"/>
  <c r="R21" i="5"/>
  <c r="Q21" i="5"/>
  <c r="R10" i="5"/>
  <c r="Q43" i="5"/>
  <c r="R43" i="5"/>
  <c r="F83" i="5" l="1"/>
  <c r="P52" i="5"/>
  <c r="N52" i="5"/>
  <c r="M52" i="5"/>
  <c r="O51" i="6"/>
  <c r="J88" i="6"/>
  <c r="O88" i="6" s="1"/>
  <c r="F51" i="6"/>
  <c r="H51" i="6"/>
  <c r="P51" i="6"/>
  <c r="G51" i="6"/>
  <c r="I51" i="6"/>
  <c r="E88" i="6"/>
  <c r="R53" i="5"/>
  <c r="Q53" i="5"/>
  <c r="O52" i="5"/>
  <c r="O76" i="5" s="1"/>
  <c r="D76" i="5"/>
  <c r="D83" i="5" s="1"/>
  <c r="O83" i="5" s="1"/>
  <c r="M88" i="6"/>
  <c r="M51" i="6"/>
  <c r="E76" i="5"/>
  <c r="G76" i="5" s="1"/>
  <c r="G53" i="5"/>
  <c r="H53" i="5"/>
  <c r="L76" i="5"/>
  <c r="Q35" i="5"/>
  <c r="R35" i="5"/>
  <c r="Q48" i="6"/>
  <c r="R48" i="6"/>
  <c r="R51" i="6" l="1"/>
  <c r="Q51" i="6"/>
  <c r="I76" i="5"/>
  <c r="H83" i="5"/>
  <c r="I83" i="5"/>
  <c r="J83" i="5"/>
  <c r="R52" i="5"/>
  <c r="Q52" i="5"/>
  <c r="H76" i="5"/>
  <c r="L83" i="5"/>
  <c r="M76" i="5"/>
  <c r="N76" i="5"/>
  <c r="F88" i="6"/>
  <c r="P88" i="6"/>
  <c r="I88" i="6"/>
  <c r="G88" i="6"/>
  <c r="H88" i="6"/>
  <c r="P76" i="5"/>
  <c r="J76" i="5"/>
  <c r="R88" i="6" l="1"/>
  <c r="Q88" i="6"/>
  <c r="R76" i="5"/>
  <c r="Q76" i="5"/>
  <c r="P83" i="5"/>
  <c r="N83" i="5"/>
  <c r="M83" i="5"/>
  <c r="R83" i="5" l="1"/>
  <c r="Q83" i="5"/>
</calcChain>
</file>

<file path=xl/sharedStrings.xml><?xml version="1.0" encoding="utf-8"?>
<sst xmlns="http://schemas.openxmlformats.org/spreadsheetml/2006/main" count="303" uniqueCount="263">
  <si>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</si>
  <si>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</si>
  <si>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</si>
  <si>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</si>
  <si>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</si>
  <si>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</si>
  <si>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</si>
  <si>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</si>
  <si>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</si>
  <si>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</si>
  <si>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</si>
  <si>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</si>
  <si>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</si>
  <si>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</si>
  <si>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</si>
  <si>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</si>
  <si>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</si>
  <si>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</si>
  <si>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Місцеві податки і збори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</si>
  <si>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</si>
  <si>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</si>
  <si>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</si>
  <si>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</si>
  <si>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</si>
  <si>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</si>
  <si>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</si>
  <si>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</si>
  <si>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</si>
  <si>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</si>
  <si>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</si>
  <si>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</si>
  <si>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</si>
  <si>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</si>
  <si>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</si>
  <si>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</si>
  <si>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</si>
  <si>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</si>
  <si>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</si>
  <si>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</si>
  <si>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</si>
  <si>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</si>
  <si>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</si>
  <si>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</si>
  <si>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</si>
  <si>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</si>
  <si>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</si>
  <si>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</si>
  <si>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</si>
  <si>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</si>
  <si>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</si>
  <si>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</si>
  <si>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</si>
  <si>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</si>
  <si>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</si>
  <si>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</si>
  <si>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</si>
  <si>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</si>
  <si>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</si>
  <si>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</si>
  <si>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</si>
  <si>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</si>
  <si>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</si>
  <si>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</si>
  <si>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</si>
  <si>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</si>
  <si>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</si>
  <si>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</si>
  <si>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</si>
  <si>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</si>
  <si>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</si>
  <si>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</si>
  <si>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</si>
  <si>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</si>
  <si>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</si>
  <si>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</si>
  <si>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</si>
  <si>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</si>
  <si>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</si>
  <si>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</si>
  <si>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</si>
  <si>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</si>
  <si>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</si>
  <si>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</si>
  <si>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</si>
  <si>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</si>
  <si>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</si>
  <si>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</si>
  <si>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</si>
  <si>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</si>
  <si>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</si>
  <si>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</si>
  <si>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</si>
  <si>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</si>
  <si>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</si>
  <si>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</si>
  <si>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</si>
  <si>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</si>
  <si>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</si>
  <si>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</si>
  <si>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</si>
  <si>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</si>
  <si>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</si>
  <si>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</si>
  <si>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</si>
  <si>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</si>
  <si>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</si>
  <si>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</si>
  <si>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</si>
  <si>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</si>
  <si>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</si>
  <si>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</si>
  <si>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</si>
  <si>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</si>
  <si>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</si>
  <si>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</si>
  <si>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</si>
  <si>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</si>
  <si>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</si>
  <si>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</si>
  <si>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</si>
  <si>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</si>
  <si>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</si>
  <si>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</si>
  <si>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</si>
  <si>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</si>
  <si>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</si>
  <si>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</si>
  <si>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</si>
  <si>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</si>
  <si>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</si>
  <si>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</si>
  <si>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</si>
  <si>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</si>
  <si>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</si>
  <si>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</si>
  <si>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</si>
  <si>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</si>
  <si>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</si>
  <si>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</si>
  <si>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</si>
  <si>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</si>
  <si>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Будівництво та регіональний розвиток</t>
  </si>
  <si>
    <t>Транспорт та транспортна інфраструктура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</si>
  <si>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</si>
  <si>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</si>
  <si>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</si>
  <si>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</si>
  <si>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</si>
  <si>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</si>
  <si>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</si>
  <si>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</si>
  <si>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</si>
  <si>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</si>
  <si>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</si>
  <si>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</si>
  <si>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</si>
  <si>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</si>
  <si>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</si>
  <si>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</si>
  <si>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</si>
  <si>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</si>
  <si>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</si>
  <si>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</si>
  <si>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</si>
  <si>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</si>
  <si>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</si>
  <si>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</si>
  <si>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</si>
  <si>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</si>
  <si>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</si>
  <si>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</si>
  <si>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</si>
  <si>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</si>
  <si>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</si>
  <si>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</si>
  <si>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</si>
  <si>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</si>
  <si>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</si>
  <si>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</si>
  <si>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</si>
  <si>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</si>
  <si>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</si>
  <si>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</si>
  <si>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</si>
  <si>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</si>
  <si>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</si>
  <si>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</si>
  <si>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</si>
  <si>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</si>
  <si>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</si>
  <si>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Відхилення  (+;-)</t>
  </si>
  <si>
    <t>Податок та збір на доходи фізичних осіб</t>
  </si>
  <si>
    <t>41033900</t>
  </si>
  <si>
    <t>Освітня субвенція з державного бюджету місцевим бюджетам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</si>
  <si>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</si>
  <si>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</si>
  <si>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</si>
  <si>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</si>
  <si>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</si>
  <si>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</si>
  <si>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</si>
  <si>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</si>
  <si>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</si>
  <si>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</si>
  <si>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</si>
  <si>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7200</t>
  </si>
  <si>
    <t>Газове господарство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</si>
  <si>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</si>
  <si>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</si>
  <si>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</si>
  <si>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</si>
  <si>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</si>
  <si>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</si>
  <si>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</si>
  <si>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41036300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</si>
  <si>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</si>
  <si>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</si>
  <si>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</si>
  <si>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</si>
  <si>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</si>
  <si>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Застверджено  на 2005 рік 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</si>
  <si>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 </t>
  </si>
  <si>
    <t>Затверджено  на 2026 рік із урахуванням змін</t>
  </si>
  <si>
    <t>Затверджено  на 2026 рік із урахуванням змін (кошторисні призначення)</t>
  </si>
  <si>
    <t>Затверджено   на 2026 рік з урахуванням змін</t>
  </si>
  <si>
    <t>Затверджено  на 2026 рік з урахуванням змін (кошторисні призначення)</t>
  </si>
  <si>
    <t>41030600</t>
  </si>
  <si>
    <t>41031100</t>
  </si>
  <si>
    <t>41033000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</si>
  <si>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</si>
  <si>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</si>
  <si>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</si>
  <si>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</si>
  <si>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</si>
  <si>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</si>
  <si>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</si>
  <si>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</si>
  <si>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</si>
  <si>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41031900</t>
  </si>
  <si>
    <t>41032300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</si>
  <si>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</si>
  <si>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</si>
  <si>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</si>
  <si>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</si>
  <si>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</si>
  <si>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</si>
  <si>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</si>
  <si>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</si>
  <si>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41032800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</si>
  <si>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</si>
  <si>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</si>
  <si>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</t>
  </si>
  <si>
    <t>41033600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</si>
  <si>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</si>
  <si>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за січень-травень 2026 року</t>
  </si>
  <si>
    <t>План на січень-травень 2026 року</t>
  </si>
  <si>
    <t>Відхилення на січень-травень 2026 року (+/-)</t>
  </si>
  <si>
    <t xml:space="preserve">Процент виконання до плану на січень-травень 2026 року </t>
  </si>
  <si>
    <t>План на січень-травень 2025 року</t>
  </si>
  <si>
    <t>Відхилення до плану на січень-травень 2026 року (+/-)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</si>
  <si>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</si>
  <si>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</si>
  <si>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(по шифровому звіту)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</si>
</sst>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</numFmts>
  <fonts count="7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5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6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rgb="FF0070C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57" fillId="0" borderId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9" fontId="1" fillId="0" borderId="0" applyFont="0" applyFill="0" applyBorder="0" applyAlignment="0" applyProtection="0"/>
    <xf numFmtId="0" fontId="56" fillId="4" borderId="0" applyNumberFormat="0" applyBorder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0" fillId="0" borderId="0" applyNumberFormat="0" applyFill="0" applyBorder="0" applyAlignment="0" applyProtection="0"/>
    <xf numFmtId="0" fontId="57" fillId="0" borderId="0"/>
    <xf numFmtId="0" fontId="65" fillId="0" borderId="0"/>
    <xf numFmtId="0" fontId="31" fillId="0" borderId="0"/>
    <xf numFmtId="0" fontId="69" fillId="0" borderId="0"/>
    <xf numFmtId="0" fontId="54" fillId="0" borderId="5" applyNumberFormat="0" applyFill="0" applyAlignment="0" applyProtection="0"/>
    <xf numFmtId="0" fontId="51" fillId="20" borderId="6" applyNumberFormat="0" applyAlignment="0" applyProtection="0"/>
    <xf numFmtId="0" fontId="52" fillId="0" borderId="0" applyNumberFormat="0" applyFill="0" applyBorder="0" applyAlignment="0" applyProtection="0"/>
    <xf numFmtId="0" fontId="70" fillId="0" borderId="0"/>
    <xf numFmtId="0" fontId="57" fillId="0" borderId="0"/>
    <xf numFmtId="0" fontId="64" fillId="0" borderId="0"/>
    <xf numFmtId="0" fontId="69" fillId="0" borderId="0"/>
    <xf numFmtId="0" fontId="59" fillId="0" borderId="0"/>
    <xf numFmtId="0" fontId="2" fillId="0" borderId="0"/>
    <xf numFmtId="0" fontId="3" fillId="0" borderId="0"/>
    <xf numFmtId="0" fontId="3" fillId="0" borderId="0"/>
    <xf numFmtId="0" fontId="45" fillId="22" borderId="7" applyNumberFormat="0" applyFont="0" applyAlignment="0" applyProtection="0"/>
    <xf numFmtId="0" fontId="64" fillId="22" borderId="7" applyNumberFormat="0" applyFont="0" applyAlignment="0" applyProtection="0"/>
    <xf numFmtId="0" fontId="53" fillId="21" borderId="0" applyNumberFormat="0" applyBorder="0" applyAlignment="0" applyProtection="0"/>
    <xf numFmtId="0" fontId="58" fillId="0" borderId="0"/>
    <xf numFmtId="0" fontId="55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84">
    <xf numFmtId="0" fontId="0" fillId="0" borderId="0" xfId="0"/>
    <xf numFmtId="0" fontId="8" fillId="0" borderId="0" xfId="63" applyFont="1" applyFill="1" applyProtection="1"/>
    <xf numFmtId="0" fontId="5" fillId="0" borderId="0" xfId="63" applyFont="1" applyFill="1" applyAlignment="1" applyProtection="1">
      <alignment horizontal="left" vertical="center"/>
    </xf>
    <xf numFmtId="0" fontId="10" fillId="0" borderId="0" xfId="63" applyFont="1" applyProtection="1"/>
    <xf numFmtId="0" fontId="11" fillId="0" borderId="8" xfId="63" applyFont="1" applyBorder="1" applyAlignment="1" applyProtection="1">
      <alignment horizontal="center" vertical="center"/>
    </xf>
    <xf numFmtId="0" fontId="8" fillId="0" borderId="0" xfId="63" applyFont="1" applyProtection="1"/>
    <xf numFmtId="0" fontId="6" fillId="0" borderId="8" xfId="63" applyFont="1" applyBorder="1" applyAlignment="1" applyProtection="1">
      <alignment horizontal="center" vertical="center" wrapText="1"/>
    </xf>
    <xf numFmtId="191" fontId="9" fillId="0" borderId="8" xfId="63" applyNumberFormat="1" applyFont="1" applyBorder="1" applyProtection="1">
      <protection locked="0"/>
    </xf>
    <xf numFmtId="0" fontId="6" fillId="23" borderId="8" xfId="63" applyFont="1" applyFill="1" applyBorder="1" applyAlignment="1" applyProtection="1">
      <alignment horizontal="center" vertical="center"/>
    </xf>
    <xf numFmtId="0" fontId="6" fillId="23" borderId="8" xfId="63" applyFont="1" applyFill="1" applyBorder="1" applyAlignment="1" applyProtection="1">
      <alignment horizontal="center" vertical="center" wrapText="1"/>
    </xf>
    <xf numFmtId="191" fontId="6" fillId="23" borderId="8" xfId="63" applyNumberFormat="1" applyFont="1" applyFill="1" applyBorder="1" applyProtection="1"/>
    <xf numFmtId="0" fontId="11" fillId="0" borderId="0" xfId="0" applyFont="1" applyProtection="1"/>
    <xf numFmtId="0" fontId="2" fillId="0" borderId="0" xfId="63" applyFont="1" applyProtection="1"/>
    <xf numFmtId="0" fontId="10" fillId="0" borderId="8" xfId="63" applyFont="1" applyBorder="1" applyAlignment="1" applyProtection="1">
      <alignment horizontal="center" vertical="center"/>
    </xf>
    <xf numFmtId="191" fontId="13" fillId="0" borderId="8" xfId="63" applyNumberFormat="1" applyFont="1" applyBorder="1" applyProtection="1">
      <protection locked="0"/>
    </xf>
    <xf numFmtId="49" fontId="11" fillId="0" borderId="8" xfId="63" applyNumberFormat="1" applyFont="1" applyBorder="1" applyAlignment="1" applyProtection="1">
      <alignment horizontal="center" vertical="top" wrapText="1"/>
    </xf>
    <xf numFmtId="0" fontId="11" fillId="0" borderId="8" xfId="63" applyFont="1" applyBorder="1" applyAlignment="1" applyProtection="1">
      <alignment horizontal="center" vertical="top" wrapText="1"/>
    </xf>
    <xf numFmtId="0" fontId="7" fillId="0" borderId="8" xfId="63" applyFont="1" applyBorder="1" applyAlignment="1" applyProtection="1">
      <alignment vertical="center" wrapText="1"/>
    </xf>
    <xf numFmtId="0" fontId="18" fillId="0" borderId="0" xfId="63" applyFont="1" applyAlignment="1" applyProtection="1"/>
    <xf numFmtId="0" fontId="19" fillId="0" borderId="0" xfId="63" applyFont="1" applyFill="1" applyAlignment="1" applyProtection="1"/>
    <xf numFmtId="0" fontId="17" fillId="0" borderId="0" xfId="64" applyFont="1" applyAlignment="1" applyProtection="1"/>
    <xf numFmtId="0" fontId="16" fillId="0" borderId="0" xfId="63" applyFont="1" applyFill="1" applyAlignment="1" applyProtection="1"/>
    <xf numFmtId="0" fontId="21" fillId="0" borderId="0" xfId="63" applyFont="1" applyFill="1" applyProtection="1"/>
    <xf numFmtId="0" fontId="21" fillId="0" borderId="0" xfId="63" applyFont="1" applyProtection="1"/>
    <xf numFmtId="0" fontId="21" fillId="0" borderId="0" xfId="63" applyFont="1" applyBorder="1" applyProtection="1"/>
    <xf numFmtId="0" fontId="22" fillId="0" borderId="0" xfId="0" applyFont="1" applyProtection="1"/>
    <xf numFmtId="0" fontId="24" fillId="0" borderId="0" xfId="63" applyFont="1" applyProtection="1"/>
    <xf numFmtId="200" fontId="24" fillId="0" borderId="0" xfId="63" applyNumberFormat="1" applyFont="1" applyProtection="1"/>
    <xf numFmtId="0" fontId="8" fillId="0" borderId="0" xfId="63" applyFont="1" applyAlignment="1" applyProtection="1">
      <alignment horizontal="center"/>
    </xf>
    <xf numFmtId="0" fontId="26" fillId="0" borderId="0" xfId="63" applyFont="1" applyProtection="1"/>
    <xf numFmtId="0" fontId="16" fillId="0" borderId="0" xfId="0" applyFont="1" applyFill="1" applyAlignment="1" applyProtection="1"/>
    <xf numFmtId="191" fontId="16" fillId="0" borderId="0" xfId="0" applyNumberFormat="1" applyFont="1" applyFill="1" applyBorder="1" applyAlignment="1" applyProtection="1">
      <alignment vertical="center"/>
    </xf>
    <xf numFmtId="191" fontId="21" fillId="0" borderId="0" xfId="63" applyNumberFormat="1" applyFont="1" applyBorder="1" applyProtection="1"/>
    <xf numFmtId="0" fontId="6" fillId="0" borderId="9" xfId="63" applyFont="1" applyFill="1" applyBorder="1" applyAlignment="1" applyProtection="1">
      <alignment horizontal="center" wrapText="1"/>
    </xf>
    <xf numFmtId="0" fontId="8" fillId="0" borderId="0" xfId="63" applyFont="1" applyAlignment="1" applyProtection="1">
      <alignment wrapText="1"/>
    </xf>
    <xf numFmtId="49" fontId="11" fillId="0" borderId="10" xfId="63" applyNumberFormat="1" applyFont="1" applyBorder="1" applyAlignment="1" applyProtection="1">
      <alignment horizontal="center" vertical="top" wrapText="1"/>
    </xf>
    <xf numFmtId="191" fontId="8" fillId="0" borderId="0" xfId="63" applyNumberFormat="1" applyFont="1" applyBorder="1" applyAlignment="1" applyProtection="1">
      <alignment wrapText="1"/>
    </xf>
    <xf numFmtId="191" fontId="8" fillId="0" borderId="0" xfId="63" applyNumberFormat="1" applyFont="1" applyBorder="1" applyAlignment="1" applyProtection="1">
      <alignment horizontal="center"/>
    </xf>
    <xf numFmtId="191" fontId="8" fillId="0" borderId="0" xfId="63" applyNumberFormat="1" applyFont="1" applyBorder="1" applyAlignment="1" applyProtection="1">
      <alignment horizontal="center" vertical="center" wrapText="1"/>
    </xf>
    <xf numFmtId="191" fontId="8" fillId="0" borderId="0" xfId="63" applyNumberFormat="1" applyFont="1" applyAlignment="1" applyProtection="1">
      <alignment wrapText="1"/>
    </xf>
    <xf numFmtId="191" fontId="8" fillId="0" borderId="0" xfId="63" applyNumberFormat="1" applyFont="1" applyAlignment="1" applyProtection="1">
      <alignment horizontal="center"/>
    </xf>
    <xf numFmtId="191" fontId="6" fillId="0" borderId="0" xfId="63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3" applyNumberFormat="1" applyFont="1" applyFill="1" applyBorder="1" applyProtection="1">
      <protection locked="0"/>
    </xf>
    <xf numFmtId="191" fontId="8" fillId="0" borderId="0" xfId="63" applyNumberFormat="1" applyFont="1" applyBorder="1" applyProtection="1"/>
    <xf numFmtId="191" fontId="8" fillId="0" borderId="0" xfId="63" applyNumberFormat="1" applyFont="1" applyProtection="1"/>
    <xf numFmtId="0" fontId="6" fillId="0" borderId="0" xfId="63" applyFont="1" applyFill="1" applyAlignment="1" applyProtection="1">
      <alignment horizontal="center" wrapText="1"/>
    </xf>
    <xf numFmtId="2" fontId="8" fillId="0" borderId="0" xfId="63" applyNumberFormat="1" applyFont="1" applyFill="1" applyProtection="1"/>
    <xf numFmtId="200" fontId="6" fillId="0" borderId="0" xfId="65" applyNumberFormat="1" applyFont="1" applyAlignment="1" applyProtection="1">
      <alignment horizontal="center"/>
    </xf>
    <xf numFmtId="191" fontId="27" fillId="0" borderId="0" xfId="63" applyNumberFormat="1" applyFont="1" applyFill="1" applyBorder="1" applyProtection="1"/>
    <xf numFmtId="191" fontId="28" fillId="0" borderId="0" xfId="63" applyNumberFormat="1" applyFont="1" applyFill="1" applyBorder="1" applyProtection="1"/>
    <xf numFmtId="0" fontId="24" fillId="0" borderId="0" xfId="63" applyFont="1" applyFill="1" applyProtection="1"/>
    <xf numFmtId="0" fontId="2" fillId="0" borderId="0" xfId="63" applyFont="1" applyFill="1" applyProtection="1"/>
    <xf numFmtId="0" fontId="23" fillId="0" borderId="0" xfId="63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3" applyFont="1" applyFill="1" applyBorder="1" applyAlignment="1" applyProtection="1">
      <alignment horizontal="centerContinuous" vertical="center" wrapText="1"/>
    </xf>
    <xf numFmtId="0" fontId="11" fillId="0" borderId="11" xfId="63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3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3" applyFont="1" applyFill="1" applyProtection="1"/>
    <xf numFmtId="0" fontId="11" fillId="0" borderId="8" xfId="63" applyFont="1" applyFill="1" applyBorder="1" applyAlignment="1" applyProtection="1">
      <alignment horizontal="center" vertical="center" wrapText="1"/>
    </xf>
    <xf numFmtId="49" fontId="4" fillId="0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Fill="1" applyBorder="1" applyAlignment="1" applyProtection="1">
      <alignment horizontal="center" vertical="center" wrapText="1"/>
    </xf>
    <xf numFmtId="49" fontId="25" fillId="24" borderId="8" xfId="63" applyNumberFormat="1" applyFont="1" applyFill="1" applyBorder="1" applyAlignment="1" applyProtection="1">
      <alignment horizontal="center"/>
    </xf>
    <xf numFmtId="49" fontId="34" fillId="0" borderId="8" xfId="63" applyNumberFormat="1" applyFont="1" applyFill="1" applyBorder="1" applyAlignment="1" applyProtection="1">
      <alignment horizontal="center" vertical="center" wrapText="1"/>
    </xf>
    <xf numFmtId="49" fontId="25" fillId="23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3" applyFont="1" applyFill="1" applyBorder="1" applyProtection="1">
      <protection locked="0"/>
    </xf>
    <xf numFmtId="200" fontId="32" fillId="23" borderId="8" xfId="63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3" applyNumberFormat="1" applyFont="1" applyFill="1" applyProtection="1"/>
    <xf numFmtId="49" fontId="25" fillId="25" borderId="8" xfId="63" applyNumberFormat="1" applyFont="1" applyFill="1" applyBorder="1" applyAlignment="1" applyProtection="1">
      <alignment horizontal="center" vertical="center" wrapText="1"/>
    </xf>
    <xf numFmtId="0" fontId="23" fillId="25" borderId="0" xfId="63" applyFont="1" applyFill="1" applyProtection="1"/>
    <xf numFmtId="0" fontId="24" fillId="25" borderId="0" xfId="63" applyFont="1" applyFill="1" applyProtection="1"/>
    <xf numFmtId="0" fontId="2" fillId="25" borderId="0" xfId="63" applyFont="1" applyFill="1" applyProtection="1"/>
    <xf numFmtId="49" fontId="11" fillId="25" borderId="8" xfId="63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3" applyFont="1" applyFill="1" applyProtection="1"/>
    <xf numFmtId="191" fontId="27" fillId="25" borderId="0" xfId="63" applyNumberFormat="1" applyFont="1" applyFill="1" applyBorder="1" applyProtection="1"/>
    <xf numFmtId="0" fontId="8" fillId="25" borderId="0" xfId="63" applyFont="1" applyFill="1" applyProtection="1"/>
    <xf numFmtId="0" fontId="6" fillId="23" borderId="8" xfId="63" applyNumberFormat="1" applyFont="1" applyFill="1" applyBorder="1" applyAlignment="1" applyProtection="1">
      <alignment horizontal="center"/>
    </xf>
    <xf numFmtId="191" fontId="28" fillId="25" borderId="0" xfId="63" applyNumberFormat="1" applyFont="1" applyFill="1" applyBorder="1" applyProtection="1"/>
    <xf numFmtId="191" fontId="21" fillId="25" borderId="0" xfId="63" applyNumberFormat="1" applyFont="1" applyFill="1" applyProtection="1"/>
    <xf numFmtId="0" fontId="6" fillId="0" borderId="0" xfId="63" applyFont="1" applyFill="1" applyProtection="1"/>
    <xf numFmtId="0" fontId="4" fillId="0" borderId="0" xfId="0" applyFont="1" applyFill="1" applyBorder="1" applyAlignment="1" applyProtection="1">
      <alignment vertical="center"/>
    </xf>
    <xf numFmtId="200" fontId="21" fillId="0" borderId="0" xfId="63" applyNumberFormat="1" applyFont="1" applyProtection="1"/>
    <xf numFmtId="200" fontId="8" fillId="0" borderId="0" xfId="63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3" applyNumberFormat="1" applyFont="1" applyBorder="1" applyProtection="1">
      <protection locked="0"/>
    </xf>
    <xf numFmtId="200" fontId="6" fillId="0" borderId="8" xfId="63" applyNumberFormat="1" applyFont="1" applyFill="1" applyBorder="1" applyProtection="1"/>
    <xf numFmtId="200" fontId="13" fillId="0" borderId="8" xfId="63" applyNumberFormat="1" applyFont="1" applyBorder="1" applyProtection="1"/>
    <xf numFmtId="200" fontId="11" fillId="0" borderId="8" xfId="63" applyNumberFormat="1" applyFont="1" applyBorder="1" applyProtection="1"/>
    <xf numFmtId="200" fontId="8" fillId="0" borderId="8" xfId="63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3" applyNumberFormat="1" applyFont="1" applyFill="1" applyBorder="1" applyProtection="1"/>
    <xf numFmtId="200" fontId="12" fillId="23" borderId="8" xfId="63" applyNumberFormat="1" applyFont="1" applyFill="1" applyBorder="1" applyProtection="1"/>
    <xf numFmtId="200" fontId="8" fillId="0" borderId="0" xfId="63" applyNumberFormat="1" applyFont="1" applyBorder="1" applyProtection="1"/>
    <xf numFmtId="0" fontId="5" fillId="0" borderId="8" xfId="63" applyFont="1" applyFill="1" applyBorder="1" applyAlignment="1" applyProtection="1">
      <alignment horizontal="center" vertical="center" wrapText="1"/>
    </xf>
    <xf numFmtId="191" fontId="5" fillId="0" borderId="8" xfId="63" applyNumberFormat="1" applyFont="1" applyFill="1" applyBorder="1" applyProtection="1"/>
    <xf numFmtId="0" fontId="37" fillId="0" borderId="8" xfId="63" applyFont="1" applyFill="1" applyBorder="1" applyAlignment="1" applyProtection="1">
      <alignment vertical="center" wrapText="1"/>
    </xf>
    <xf numFmtId="191" fontId="37" fillId="0" borderId="8" xfId="63" applyNumberFormat="1" applyFont="1" applyFill="1" applyBorder="1" applyProtection="1">
      <protection locked="0"/>
    </xf>
    <xf numFmtId="191" fontId="5" fillId="0" borderId="8" xfId="63" applyNumberFormat="1" applyFont="1" applyFill="1" applyBorder="1" applyProtection="1">
      <protection locked="0"/>
    </xf>
    <xf numFmtId="191" fontId="38" fillId="0" borderId="8" xfId="63" applyNumberFormat="1" applyFont="1" applyFill="1" applyBorder="1" applyProtection="1">
      <protection locked="0"/>
    </xf>
    <xf numFmtId="0" fontId="5" fillId="25" borderId="8" xfId="63" applyFont="1" applyFill="1" applyBorder="1" applyAlignment="1" applyProtection="1">
      <alignment horizontal="center" vertical="center" wrapText="1"/>
    </xf>
    <xf numFmtId="191" fontId="5" fillId="25" borderId="8" xfId="63" applyNumberFormat="1" applyFont="1" applyFill="1" applyBorder="1" applyProtection="1">
      <protection locked="0"/>
    </xf>
    <xf numFmtId="191" fontId="36" fillId="0" borderId="8" xfId="63" applyNumberFormat="1" applyFont="1" applyFill="1" applyBorder="1" applyProtection="1">
      <protection locked="0"/>
    </xf>
    <xf numFmtId="191" fontId="36" fillId="25" borderId="8" xfId="63" applyNumberFormat="1" applyFont="1" applyFill="1" applyBorder="1" applyProtection="1">
      <protection locked="0"/>
    </xf>
    <xf numFmtId="0" fontId="5" fillId="23" borderId="8" xfId="63" applyFont="1" applyFill="1" applyBorder="1" applyAlignment="1" applyProtection="1">
      <alignment horizontal="center" vertical="center" wrapText="1"/>
    </xf>
    <xf numFmtId="191" fontId="5" fillId="23" borderId="8" xfId="63" applyNumberFormat="1" applyFont="1" applyFill="1" applyBorder="1" applyProtection="1"/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6" fillId="0" borderId="8" xfId="63" applyFont="1" applyFill="1" applyBorder="1" applyAlignment="1" applyProtection="1">
      <alignment horizontal="center" vertical="center" wrapText="1"/>
    </xf>
    <xf numFmtId="200" fontId="5" fillId="23" borderId="8" xfId="63" applyNumberFormat="1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wrapText="1"/>
    </xf>
    <xf numFmtId="0" fontId="41" fillId="0" borderId="8" xfId="63" applyFont="1" applyFill="1" applyBorder="1" applyAlignment="1" applyProtection="1">
      <alignment vertical="center" wrapText="1"/>
    </xf>
    <xf numFmtId="0" fontId="5" fillId="0" borderId="8" xfId="63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vertical="center" wrapText="1"/>
    </xf>
    <xf numFmtId="0" fontId="39" fillId="0" borderId="8" xfId="63" applyFont="1" applyFill="1" applyBorder="1" applyAlignment="1" applyProtection="1">
      <alignment horizontal="left" vertical="center" wrapText="1"/>
    </xf>
    <xf numFmtId="0" fontId="39" fillId="25" borderId="8" xfId="63" applyFont="1" applyFill="1" applyBorder="1" applyAlignment="1" applyProtection="1">
      <alignment horizontal="left" vertical="center" wrapText="1"/>
    </xf>
    <xf numFmtId="0" fontId="41" fillId="0" borderId="8" xfId="63" applyFont="1" applyFill="1" applyBorder="1" applyAlignment="1" applyProtection="1">
      <alignment horizontal="left" vertical="center" wrapText="1"/>
    </xf>
    <xf numFmtId="0" fontId="39" fillId="24" borderId="8" xfId="63" applyFont="1" applyFill="1" applyBorder="1" applyAlignment="1" applyProtection="1">
      <alignment horizontal="center" vertical="center" wrapText="1"/>
    </xf>
    <xf numFmtId="0" fontId="39" fillId="23" borderId="8" xfId="63" applyFont="1" applyFill="1" applyBorder="1" applyAlignment="1" applyProtection="1">
      <alignment horizontal="center" vertical="center" wrapText="1"/>
    </xf>
    <xf numFmtId="0" fontId="39" fillId="0" borderId="8" xfId="63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8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38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7" fillId="25" borderId="8" xfId="0" applyNumberFormat="1" applyFont="1" applyFill="1" applyBorder="1" applyAlignment="1">
      <alignment horizontal="left" vertical="center" wrapText="1"/>
    </xf>
    <xf numFmtId="0" fontId="37" fillId="0" borderId="8" xfId="0" applyNumberFormat="1" applyFont="1" applyFill="1" applyBorder="1" applyAlignment="1">
      <alignment horizontal="left" vertical="center" wrapText="1"/>
    </xf>
    <xf numFmtId="200" fontId="43" fillId="23" borderId="8" xfId="63" applyNumberFormat="1" applyFont="1" applyFill="1" applyBorder="1" applyAlignment="1" applyProtection="1">
      <alignment horizontal="left"/>
    </xf>
    <xf numFmtId="0" fontId="36" fillId="0" borderId="8" xfId="63" applyFont="1" applyFill="1" applyBorder="1" applyAlignment="1" applyProtection="1">
      <alignment vertical="center" wrapText="1"/>
    </xf>
    <xf numFmtId="49" fontId="34" fillId="25" borderId="8" xfId="63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Protection="1"/>
    <xf numFmtId="200" fontId="5" fillId="25" borderId="8" xfId="63" applyNumberFormat="1" applyFont="1" applyFill="1" applyBorder="1" applyAlignment="1" applyProtection="1">
      <alignment horizontal="center"/>
    </xf>
    <xf numFmtId="200" fontId="5" fillId="0" borderId="8" xfId="63" applyNumberFormat="1" applyFont="1" applyFill="1" applyBorder="1" applyAlignment="1" applyProtection="1">
      <alignment horizontal="center"/>
    </xf>
    <xf numFmtId="200" fontId="37" fillId="25" borderId="8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</xf>
    <xf numFmtId="200" fontId="39" fillId="24" borderId="8" xfId="63" applyNumberFormat="1" applyFont="1" applyFill="1" applyBorder="1" applyAlignment="1" applyProtection="1">
      <alignment horizontal="center" vertical="center" wrapText="1"/>
    </xf>
    <xf numFmtId="200" fontId="43" fillId="23" borderId="8" xfId="63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9" fillId="0" borderId="8" xfId="63" applyNumberFormat="1" applyFont="1" applyBorder="1" applyAlignment="1" applyProtection="1">
      <alignment horizontal="center"/>
    </xf>
    <xf numFmtId="200" fontId="40" fillId="0" borderId="8" xfId="63" applyNumberFormat="1" applyFont="1" applyBorder="1" applyAlignment="1" applyProtection="1">
      <alignment horizontal="center"/>
    </xf>
    <xf numFmtId="200" fontId="38" fillId="0" borderId="8" xfId="63" applyNumberFormat="1" applyFont="1" applyBorder="1" applyAlignment="1" applyProtection="1">
      <alignment horizontal="center"/>
    </xf>
    <xf numFmtId="200" fontId="37" fillId="0" borderId="8" xfId="63" applyNumberFormat="1" applyFont="1" applyBorder="1" applyAlignment="1" applyProtection="1">
      <alignment horizontal="center"/>
    </xf>
    <xf numFmtId="200" fontId="38" fillId="0" borderId="8" xfId="63" applyNumberFormat="1" applyFont="1" applyBorder="1" applyAlignment="1" applyProtection="1">
      <alignment horizontal="center"/>
      <protection locked="0"/>
    </xf>
    <xf numFmtId="200" fontId="41" fillId="25" borderId="8" xfId="0" applyNumberFormat="1" applyFont="1" applyFill="1" applyBorder="1" applyAlignment="1">
      <alignment horizontal="center"/>
    </xf>
    <xf numFmtId="200" fontId="41" fillId="0" borderId="8" xfId="0" applyNumberFormat="1" applyFont="1" applyFill="1" applyBorder="1" applyAlignment="1">
      <alignment horizontal="center"/>
    </xf>
    <xf numFmtId="200" fontId="5" fillId="0" borderId="10" xfId="63" applyNumberFormat="1" applyFont="1" applyFill="1" applyBorder="1" applyAlignment="1" applyProtection="1">
      <alignment horizontal="center"/>
    </xf>
    <xf numFmtId="200" fontId="36" fillId="0" borderId="8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  <protection locked="0"/>
    </xf>
    <xf numFmtId="200" fontId="37" fillId="0" borderId="10" xfId="63" applyNumberFormat="1" applyFont="1" applyFill="1" applyBorder="1" applyAlignment="1" applyProtection="1">
      <alignment horizontal="center"/>
    </xf>
    <xf numFmtId="200" fontId="37" fillId="25" borderId="8" xfId="63" applyNumberFormat="1" applyFont="1" applyFill="1" applyBorder="1" applyAlignment="1" applyProtection="1">
      <alignment horizontal="center"/>
      <protection locked="0"/>
    </xf>
    <xf numFmtId="200" fontId="37" fillId="25" borderId="14" xfId="63" applyNumberFormat="1" applyFont="1" applyFill="1" applyBorder="1" applyAlignment="1" applyProtection="1">
      <alignment horizontal="center"/>
      <protection locked="0"/>
    </xf>
    <xf numFmtId="200" fontId="5" fillId="23" borderId="8" xfId="63" applyNumberFormat="1" applyFont="1" applyFill="1" applyBorder="1" applyAlignment="1" applyProtection="1">
      <alignment horizontal="center"/>
    </xf>
    <xf numFmtId="200" fontId="36" fillId="0" borderId="8" xfId="63" applyNumberFormat="1" applyFont="1" applyFill="1" applyBorder="1" applyAlignment="1" applyProtection="1">
      <alignment horizontal="center"/>
      <protection locked="0"/>
    </xf>
    <xf numFmtId="200" fontId="37" fillId="28" borderId="8" xfId="63" applyNumberFormat="1" applyFont="1" applyFill="1" applyBorder="1" applyAlignment="1" applyProtection="1">
      <alignment horizontal="center"/>
    </xf>
    <xf numFmtId="0" fontId="42" fillId="26" borderId="15" xfId="0" applyFont="1" applyFill="1" applyBorder="1" applyAlignment="1">
      <alignment horizontal="left" vertical="center" wrapText="1"/>
    </xf>
    <xf numFmtId="200" fontId="5" fillId="0" borderId="8" xfId="63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8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9" fillId="24" borderId="8" xfId="45" applyNumberFormat="1" applyFont="1" applyFill="1" applyBorder="1" applyAlignment="1" applyProtection="1">
      <alignment horizontal="center" vertical="center" wrapText="1"/>
    </xf>
    <xf numFmtId="210" fontId="43" fillId="23" borderId="8" xfId="45" applyNumberFormat="1" applyFont="1" applyFill="1" applyBorder="1" applyAlignment="1" applyProtection="1">
      <alignment horizontal="center"/>
    </xf>
    <xf numFmtId="210" fontId="43" fillId="28" borderId="8" xfId="45" applyNumberFormat="1" applyFont="1" applyFill="1" applyBorder="1" applyAlignment="1" applyProtection="1">
      <alignment horizontal="center"/>
    </xf>
    <xf numFmtId="0" fontId="33" fillId="25" borderId="8" xfId="63" applyFont="1" applyFill="1" applyBorder="1" applyAlignment="1" applyProtection="1">
      <alignment horizontal="center" vertical="center"/>
      <protection locked="0"/>
    </xf>
    <xf numFmtId="0" fontId="6" fillId="0" borderId="8" xfId="63" applyFont="1" applyFill="1" applyBorder="1" applyAlignment="1" applyProtection="1">
      <alignment horizontal="center" vertical="center"/>
    </xf>
    <xf numFmtId="0" fontId="8" fillId="0" borderId="8" xfId="63" applyFont="1" applyFill="1" applyBorder="1" applyAlignment="1" applyProtection="1">
      <alignment horizontal="center" vertical="center"/>
    </xf>
    <xf numFmtId="0" fontId="6" fillId="25" borderId="8" xfId="63" applyFont="1" applyFill="1" applyBorder="1" applyAlignment="1" applyProtection="1">
      <alignment horizontal="center" vertical="center"/>
    </xf>
    <xf numFmtId="49" fontId="4" fillId="0" borderId="8" xfId="63" applyNumberFormat="1" applyFont="1" applyFill="1" applyBorder="1" applyAlignment="1" applyProtection="1">
      <alignment horizontal="center" vertical="center"/>
    </xf>
    <xf numFmtId="200" fontId="38" fillId="0" borderId="8" xfId="63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3" applyFont="1" applyFill="1" applyBorder="1" applyAlignment="1" applyProtection="1">
      <alignment vertical="center" wrapText="1"/>
    </xf>
    <xf numFmtId="0" fontId="37" fillId="0" borderId="0" xfId="63" applyFont="1" applyFill="1" applyBorder="1" applyAlignment="1" applyProtection="1">
      <alignment horizontal="left" vertical="center" wrapText="1"/>
    </xf>
    <xf numFmtId="49" fontId="11" fillId="0" borderId="8" xfId="63" applyNumberFormat="1" applyFont="1" applyFill="1" applyBorder="1" applyAlignment="1" applyProtection="1">
      <alignment horizontal="center" vertical="top" wrapText="1"/>
    </xf>
    <xf numFmtId="200" fontId="38" fillId="0" borderId="8" xfId="63" applyNumberFormat="1" applyFont="1" applyFill="1" applyBorder="1" applyAlignment="1" applyProtection="1">
      <alignment horizontal="center"/>
      <protection locked="0"/>
    </xf>
    <xf numFmtId="200" fontId="39" fillId="0" borderId="8" xfId="63" applyNumberFormat="1" applyFont="1" applyFill="1" applyBorder="1" applyAlignment="1" applyProtection="1">
      <alignment horizontal="center"/>
    </xf>
    <xf numFmtId="0" fontId="30" fillId="0" borderId="0" xfId="63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8" fillId="28" borderId="8" xfId="45" applyNumberFormat="1" applyFont="1" applyFill="1" applyBorder="1" applyAlignment="1" applyProtection="1">
      <alignment horizontal="center"/>
    </xf>
    <xf numFmtId="210" fontId="44" fillId="28" borderId="8" xfId="45" applyNumberFormat="1" applyFont="1" applyFill="1" applyBorder="1" applyAlignment="1" applyProtection="1">
      <alignment horizontal="center"/>
    </xf>
    <xf numFmtId="210" fontId="44" fillId="28" borderId="8" xfId="45" applyNumberFormat="1" applyFont="1" applyFill="1" applyBorder="1" applyAlignment="1" applyProtection="1">
      <alignment horizontal="center" vertical="center" wrapText="1"/>
    </xf>
    <xf numFmtId="200" fontId="39" fillId="23" borderId="8" xfId="63" applyNumberFormat="1" applyFont="1" applyFill="1" applyBorder="1" applyAlignment="1" applyProtection="1">
      <alignment horizontal="center" wrapText="1"/>
    </xf>
    <xf numFmtId="210" fontId="44" fillId="28" borderId="8" xfId="45" applyNumberFormat="1" applyFont="1" applyFill="1" applyBorder="1" applyAlignment="1" applyProtection="1">
      <alignment horizontal="center" wrapText="1"/>
    </xf>
    <xf numFmtId="0" fontId="8" fillId="0" borderId="0" xfId="63" applyFont="1" applyBorder="1" applyProtection="1"/>
    <xf numFmtId="2" fontId="8" fillId="28" borderId="0" xfId="63" applyNumberFormat="1" applyFont="1" applyFill="1" applyProtection="1"/>
    <xf numFmtId="210" fontId="37" fillId="0" borderId="8" xfId="45" applyNumberFormat="1" applyFont="1" applyFill="1" applyBorder="1" applyAlignment="1" applyProtection="1">
      <alignment horizontal="center"/>
    </xf>
    <xf numFmtId="0" fontId="60" fillId="0" borderId="8" xfId="0" applyNumberFormat="1" applyFont="1" applyFill="1" applyBorder="1" applyAlignment="1" applyProtection="1">
      <alignment horizontal="center" vertical="center"/>
      <protection hidden="1"/>
    </xf>
    <xf numFmtId="0" fontId="61" fillId="0" borderId="0" xfId="63" applyFont="1" applyFill="1" applyProtection="1"/>
    <xf numFmtId="0" fontId="62" fillId="0" borderId="0" xfId="63" applyFont="1" applyFill="1" applyProtection="1"/>
    <xf numFmtId="0" fontId="60" fillId="28" borderId="8" xfId="0" applyNumberFormat="1" applyFont="1" applyFill="1" applyBorder="1" applyAlignment="1" applyProtection="1">
      <alignment horizontal="center" vertical="center"/>
      <protection hidden="1"/>
    </xf>
    <xf numFmtId="49" fontId="63" fillId="0" borderId="8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/>
    </xf>
    <xf numFmtId="200" fontId="36" fillId="25" borderId="8" xfId="63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7" fillId="0" borderId="0" xfId="63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0" fontId="8" fillId="24" borderId="0" xfId="63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200" fontId="6" fillId="0" borderId="0" xfId="65" applyNumberFormat="1" applyFont="1" applyFill="1" applyAlignment="1" applyProtection="1">
      <alignment horizontal="center"/>
    </xf>
    <xf numFmtId="4" fontId="8" fillId="0" borderId="0" xfId="63" applyNumberFormat="1" applyFont="1" applyFill="1" applyProtection="1"/>
    <xf numFmtId="0" fontId="37" fillId="0" borderId="8" xfId="63" applyFont="1" applyFill="1" applyBorder="1" applyAlignment="1" applyProtection="1">
      <alignment horizontal="left" vertical="center" wrapText="1"/>
    </xf>
    <xf numFmtId="0" fontId="71" fillId="26" borderId="15" xfId="0" applyFont="1" applyFill="1" applyBorder="1" applyAlignment="1">
      <alignment horizontal="left" vertical="center" wrapText="1"/>
    </xf>
    <xf numFmtId="0" fontId="37" fillId="26" borderId="15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>
      <alignment horizontal="center" vertical="center"/>
    </xf>
    <xf numFmtId="4" fontId="7" fillId="0" borderId="0" xfId="63" applyNumberFormat="1" applyFont="1" applyFill="1" applyProtection="1"/>
    <xf numFmtId="200" fontId="8" fillId="28" borderId="0" xfId="63" applyNumberFormat="1" applyFont="1" applyFill="1" applyProtection="1"/>
    <xf numFmtId="200" fontId="5" fillId="0" borderId="0" xfId="63" applyNumberFormat="1" applyFont="1" applyFill="1" applyAlignment="1" applyProtection="1">
      <alignment horizontal="left" vertical="center"/>
    </xf>
    <xf numFmtId="200" fontId="5" fillId="0" borderId="0" xfId="63" applyNumberFormat="1" applyFont="1" applyFill="1" applyAlignment="1" applyProtection="1">
      <alignment horizontal="right" vertical="center"/>
    </xf>
    <xf numFmtId="0" fontId="67" fillId="28" borderId="0" xfId="0" applyFont="1" applyFill="1" applyAlignment="1">
      <alignment horizontal="right" vertical="center" wrapText="1"/>
    </xf>
    <xf numFmtId="0" fontId="11" fillId="0" borderId="13" xfId="63" applyFont="1" applyFill="1" applyBorder="1" applyAlignment="1" applyProtection="1">
      <alignment horizontal="center" vertical="center" wrapText="1"/>
    </xf>
    <xf numFmtId="200" fontId="6" fillId="0" borderId="0" xfId="0" applyNumberFormat="1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191" fontId="8" fillId="25" borderId="0" xfId="63" applyNumberFormat="1" applyFont="1" applyFill="1" applyProtection="1"/>
    <xf numFmtId="0" fontId="11" fillId="25" borderId="13" xfId="63" applyFont="1" applyFill="1" applyBorder="1" applyAlignment="1" applyProtection="1">
      <alignment horizontal="center" vertical="center" wrapText="1"/>
    </xf>
    <xf numFmtId="49" fontId="11" fillId="25" borderId="16" xfId="63" applyNumberFormat="1" applyFont="1" applyFill="1" applyBorder="1" applyAlignment="1" applyProtection="1">
      <alignment horizontal="center" vertical="top" wrapText="1"/>
    </xf>
    <xf numFmtId="200" fontId="6" fillId="27" borderId="8" xfId="63" applyNumberFormat="1" applyFont="1" applyFill="1" applyBorder="1" applyProtection="1"/>
    <xf numFmtId="200" fontId="13" fillId="27" borderId="8" xfId="63" applyNumberFormat="1" applyFont="1" applyFill="1" applyBorder="1" applyProtection="1">
      <protection locked="0"/>
    </xf>
    <xf numFmtId="200" fontId="11" fillId="27" borderId="8" xfId="63" applyNumberFormat="1" applyFont="1" applyFill="1" applyBorder="1" applyProtection="1"/>
    <xf numFmtId="200" fontId="14" fillId="27" borderId="8" xfId="0" applyNumberFormat="1" applyFont="1" applyFill="1" applyBorder="1" applyAlignment="1"/>
    <xf numFmtId="200" fontId="8" fillId="25" borderId="0" xfId="63" applyNumberFormat="1" applyFont="1" applyFill="1" applyBorder="1" applyProtection="1"/>
    <xf numFmtId="191" fontId="8" fillId="27" borderId="0" xfId="63" applyNumberFormat="1" applyFont="1" applyFill="1" applyBorder="1" applyProtection="1"/>
    <xf numFmtId="191" fontId="8" fillId="27" borderId="0" xfId="63" applyNumberFormat="1" applyFont="1" applyFill="1" applyProtection="1"/>
    <xf numFmtId="0" fontId="8" fillId="27" borderId="0" xfId="63" applyFont="1" applyFill="1" applyProtection="1"/>
    <xf numFmtId="0" fontId="11" fillId="25" borderId="8" xfId="63" applyFont="1" applyFill="1" applyBorder="1" applyAlignment="1" applyProtection="1">
      <alignment horizontal="center" vertical="center" wrapText="1"/>
    </xf>
    <xf numFmtId="0" fontId="6" fillId="25" borderId="0" xfId="63" applyFont="1" applyFill="1" applyAlignment="1" applyProtection="1">
      <alignment horizontal="center" wrapText="1"/>
    </xf>
    <xf numFmtId="200" fontId="6" fillId="25" borderId="0" xfId="63" applyNumberFormat="1" applyFont="1" applyFill="1" applyBorder="1" applyAlignment="1" applyProtection="1">
      <alignment horizontal="center" wrapText="1"/>
    </xf>
    <xf numFmtId="39" fontId="67" fillId="28" borderId="0" xfId="0" applyNumberFormat="1" applyFont="1" applyFill="1" applyBorder="1" applyAlignment="1">
      <alignment horizontal="right" vertical="center" wrapText="1"/>
    </xf>
    <xf numFmtId="191" fontId="8" fillId="0" borderId="0" xfId="63" applyNumberFormat="1" applyFont="1" applyFill="1" applyProtection="1"/>
    <xf numFmtId="200" fontId="39" fillId="25" borderId="8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  <protection locked="0"/>
    </xf>
    <xf numFmtId="4" fontId="6" fillId="25" borderId="0" xfId="63" applyNumberFormat="1" applyFont="1" applyFill="1" applyBorder="1" applyAlignment="1" applyProtection="1">
      <alignment horizontal="centerContinuous" vertical="center"/>
    </xf>
    <xf numFmtId="4" fontId="6" fillId="0" borderId="0" xfId="63" applyNumberFormat="1" applyFont="1" applyFill="1" applyBorder="1" applyAlignment="1" applyProtection="1">
      <alignment horizontal="centerContinuous" vertical="center"/>
    </xf>
    <xf numFmtId="4" fontId="8" fillId="0" borderId="0" xfId="63" applyNumberFormat="1" applyFont="1" applyFill="1" applyBorder="1" applyAlignment="1" applyProtection="1">
      <alignment horizontal="centerContinuous" vertical="center"/>
    </xf>
    <xf numFmtId="4" fontId="8" fillId="25" borderId="0" xfId="63" applyNumberFormat="1" applyFont="1" applyFill="1" applyBorder="1" applyAlignment="1" applyProtection="1">
      <alignment horizontal="centerContinuous" vertical="center"/>
    </xf>
    <xf numFmtId="191" fontId="8" fillId="25" borderId="0" xfId="63" applyNumberFormat="1" applyFont="1" applyFill="1" applyBorder="1" applyAlignment="1" applyProtection="1">
      <alignment horizontal="center" vertical="center" wrapText="1"/>
    </xf>
    <xf numFmtId="191" fontId="8" fillId="0" borderId="0" xfId="63" applyNumberFormat="1" applyFont="1" applyFill="1" applyBorder="1" applyAlignment="1" applyProtection="1">
      <alignment horizontal="center" vertical="center" wrapText="1"/>
    </xf>
    <xf numFmtId="2" fontId="68" fillId="25" borderId="0" xfId="0" applyNumberFormat="1" applyFont="1" applyFill="1" applyBorder="1" applyAlignment="1">
      <alignment horizontal="right"/>
    </xf>
    <xf numFmtId="4" fontId="8" fillId="0" borderId="0" xfId="63" applyNumberFormat="1" applyFont="1" applyFill="1" applyBorder="1" applyProtection="1"/>
    <xf numFmtId="0" fontId="8" fillId="0" borderId="0" xfId="63" applyFont="1" applyFill="1" applyBorder="1" applyProtection="1"/>
    <xf numFmtId="191" fontId="8" fillId="25" borderId="0" xfId="63" applyNumberFormat="1" applyFont="1" applyFill="1" applyBorder="1" applyAlignment="1" applyProtection="1">
      <alignment horizontal="center"/>
    </xf>
    <xf numFmtId="191" fontId="8" fillId="0" borderId="0" xfId="63" applyNumberFormat="1" applyFont="1" applyFill="1" applyBorder="1" applyAlignment="1" applyProtection="1">
      <alignment horizontal="center"/>
    </xf>
    <xf numFmtId="191" fontId="8" fillId="25" borderId="0" xfId="63" applyNumberFormat="1" applyFont="1" applyFill="1" applyBorder="1" applyProtection="1"/>
    <xf numFmtId="200" fontId="8" fillId="0" borderId="0" xfId="63" applyNumberFormat="1" applyFont="1" applyFill="1" applyBorder="1" applyProtection="1"/>
    <xf numFmtId="191" fontId="8" fillId="25" borderId="0" xfId="63" applyNumberFormat="1" applyFont="1" applyFill="1" applyAlignment="1" applyProtection="1">
      <alignment horizontal="center"/>
    </xf>
    <xf numFmtId="191" fontId="8" fillId="0" borderId="0" xfId="63" applyNumberFormat="1" applyFont="1" applyFill="1" applyAlignment="1" applyProtection="1">
      <alignment horizontal="center"/>
    </xf>
    <xf numFmtId="0" fontId="8" fillId="25" borderId="0" xfId="63" applyFont="1" applyFill="1" applyAlignment="1" applyProtection="1">
      <alignment horizontal="center"/>
    </xf>
    <xf numFmtId="0" fontId="8" fillId="0" borderId="0" xfId="63" applyFont="1" applyFill="1" applyAlignment="1" applyProtection="1">
      <alignment horizontal="center"/>
    </xf>
    <xf numFmtId="0" fontId="21" fillId="0" borderId="0" xfId="63" applyFont="1" applyAlignment="1" applyProtection="1">
      <alignment horizontal="center"/>
    </xf>
    <xf numFmtId="0" fontId="7" fillId="0" borderId="0" xfId="63" applyFont="1" applyFill="1" applyAlignment="1" applyProtection="1">
      <alignment horizontal="center" vertical="center" wrapText="1"/>
    </xf>
    <xf numFmtId="0" fontId="5" fillId="25" borderId="8" xfId="63" applyFont="1" applyFill="1" applyBorder="1" applyAlignment="1" applyProtection="1">
      <alignment horizontal="center" vertical="center"/>
    </xf>
    <xf numFmtId="0" fontId="5" fillId="25" borderId="11" xfId="63" applyFont="1" applyFill="1" applyBorder="1" applyAlignment="1" applyProtection="1">
      <alignment horizontal="center" vertical="center"/>
    </xf>
    <xf numFmtId="0" fontId="9" fillId="0" borderId="8" xfId="63" applyFont="1" applyFill="1" applyBorder="1" applyAlignment="1" applyProtection="1">
      <alignment horizontal="center" vertical="center" wrapText="1"/>
    </xf>
    <xf numFmtId="0" fontId="4" fillId="0" borderId="8" xfId="63" applyFont="1" applyFill="1" applyBorder="1" applyAlignment="1" applyProtection="1">
      <alignment horizontal="center" vertical="center" wrapText="1"/>
    </xf>
    <xf numFmtId="0" fontId="8" fillId="0" borderId="9" xfId="63" applyFont="1" applyFill="1" applyBorder="1" applyAlignment="1" applyProtection="1">
      <alignment horizontal="center"/>
    </xf>
    <xf numFmtId="0" fontId="4" fillId="0" borderId="0" xfId="63" applyFont="1" applyAlignment="1" applyProtection="1">
      <alignment horizontal="center"/>
    </xf>
    <xf numFmtId="0" fontId="17" fillId="0" borderId="0" xfId="63" applyFont="1" applyAlignment="1" applyProtection="1">
      <alignment horizontal="center"/>
    </xf>
    <xf numFmtId="0" fontId="20" fillId="0" borderId="0" xfId="63" applyFont="1" applyFill="1" applyAlignment="1" applyProtection="1">
      <alignment horizontal="center" vertical="center" wrapText="1"/>
    </xf>
    <xf numFmtId="0" fontId="35" fillId="0" borderId="0" xfId="63" applyFont="1" applyFill="1" applyAlignment="1" applyProtection="1">
      <alignment horizontal="center" vertical="center" wrapText="1"/>
    </xf>
    <xf numFmtId="0" fontId="4" fillId="0" borderId="0" xfId="64" applyFont="1" applyAlignment="1" applyProtection="1">
      <alignment horizontal="center"/>
    </xf>
    <xf numFmtId="0" fontId="17" fillId="0" borderId="0" xfId="64" applyFont="1" applyAlignment="1" applyProtection="1">
      <alignment horizontal="center"/>
    </xf>
    <xf numFmtId="0" fontId="5" fillId="0" borderId="12" xfId="63" applyFont="1" applyFill="1" applyBorder="1" applyAlignment="1" applyProtection="1">
      <alignment horizontal="center" vertical="center"/>
    </xf>
    <xf numFmtId="0" fontId="5" fillId="0" borderId="17" xfId="63" applyFont="1" applyFill="1" applyBorder="1" applyAlignment="1" applyProtection="1">
      <alignment horizontal="center" vertical="center"/>
    </xf>
    <xf numFmtId="0" fontId="5" fillId="0" borderId="10" xfId="63" applyFont="1" applyFill="1" applyBorder="1" applyAlignment="1" applyProtection="1">
      <alignment horizontal="center" vertical="center"/>
    </xf>
    <xf numFmtId="0" fontId="5" fillId="0" borderId="16" xfId="63" applyFont="1" applyFill="1" applyBorder="1" applyAlignment="1" applyProtection="1">
      <alignment horizontal="center" vertical="center"/>
    </xf>
    <xf numFmtId="0" fontId="19" fillId="0" borderId="17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vertical="center" wrapText="1"/>
    </xf>
    <xf numFmtId="0" fontId="5" fillId="0" borderId="8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wrapText="1"/>
    </xf>
  </cellXfs>
  <cellStyles count="7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3" xfId="53"/>
    <cellStyle name="Звичайний 4" xfId="54"/>
    <cellStyle name="Зв'язана клітинка" xfId="55"/>
    <cellStyle name="Контрольна клітинка" xfId="56"/>
    <cellStyle name="Назва" xfId="57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Обычный_ZV1PIV98" xfId="63"/>
    <cellStyle name="Обычный_Додаток 4" xfId="64"/>
    <cellStyle name="Обычный_Додаток 5" xfId="65"/>
    <cellStyle name="Примечание 2" xfId="66"/>
    <cellStyle name="Примітка 2" xfId="67"/>
    <cellStyle name="Середній" xfId="68"/>
    <cellStyle name="Стиль 1" xfId="69"/>
    <cellStyle name="Текст попередження" xfId="70"/>
    <cellStyle name="Тысячи [0]_Розподіл (2)" xfId="71"/>
    <cellStyle name="Тысячи_Розподіл (2)" xfId="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6"/>
  <sheetViews>
    <sheetView showGridLines="0" showZeros="0" tabSelected="1" view="pageBreakPreview" zoomScale="75" zoomScaleNormal="75" zoomScaleSheetLayoutView="75" workbookViewId="0">
      <pane xSplit="3" ySplit="9" topLeftCell="D67" activePane="bottomRight" state="frozen"/>
      <selection activeCell="N69" sqref="N69"/>
      <selection pane="topRight" activeCell="N69" sqref="N69"/>
      <selection pane="bottomLeft" activeCell="N69" sqref="N69"/>
      <selection pane="bottomRight" activeCell="N69" sqref="N69"/>
    </sheetView>
  </sheetViews>
  <sheetFormatPr defaultColWidth="7.88671875" defaultRowHeight="15.6" x14ac:dyDescent="0.3"/>
  <cols>
    <col min="1" max="1" width="12.44140625" style="5" customWidth="1"/>
    <col min="2" max="2" width="77.33203125" style="5" customWidth="1"/>
    <col min="3" max="3" width="0.109375" style="23" customWidth="1"/>
    <col min="4" max="4" width="24" style="5" customWidth="1"/>
    <col min="5" max="5" width="23.6640625" style="5" customWidth="1"/>
    <col min="6" max="6" width="21.5546875" style="5" customWidth="1"/>
    <col min="7" max="7" width="23.44140625" style="5" customWidth="1"/>
    <col min="8" max="8" width="15.5546875" style="5" customWidth="1"/>
    <col min="9" max="9" width="20.33203125" style="5" customWidth="1"/>
    <col min="10" max="10" width="16" style="5" customWidth="1"/>
    <col min="11" max="11" width="22.44140625" style="237" customWidth="1"/>
    <col min="12" max="12" width="19.33203125" style="237" customWidth="1"/>
    <col min="13" max="13" width="20.5546875" style="23" customWidth="1"/>
    <col min="14" max="14" width="12.33203125" style="23" customWidth="1"/>
    <col min="15" max="15" width="20.5546875" style="5" customWidth="1"/>
    <col min="16" max="16" width="19.10937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70" t="s">
        <v>5</v>
      </c>
      <c r="B1" s="270"/>
      <c r="C1" s="270"/>
      <c r="D1" s="271"/>
      <c r="E1" s="271"/>
      <c r="F1" s="271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</row>
    <row r="2" spans="1:33" s="19" customFormat="1" ht="20.25" customHeight="1" x14ac:dyDescent="0.35">
      <c r="A2" s="272" t="s">
        <v>70</v>
      </c>
      <c r="B2" s="272"/>
      <c r="C2" s="272"/>
      <c r="D2" s="273"/>
      <c r="E2" s="273"/>
      <c r="F2" s="273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</row>
    <row r="3" spans="1:33" s="20" customFormat="1" ht="15.75" customHeight="1" x14ac:dyDescent="0.3">
      <c r="A3" s="274" t="s">
        <v>6</v>
      </c>
      <c r="B3" s="274"/>
      <c r="C3" s="274"/>
      <c r="D3" s="275"/>
      <c r="E3" s="275"/>
      <c r="F3" s="275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</row>
    <row r="4" spans="1:33" s="21" customFormat="1" ht="26.25" customHeight="1" x14ac:dyDescent="0.3">
      <c r="A4" s="281" t="s">
        <v>254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1:33" s="21" customFormat="1" ht="23.25" customHeight="1" x14ac:dyDescent="0.3">
      <c r="A5" s="264" t="s">
        <v>262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</row>
    <row r="6" spans="1:33" s="1" customFormat="1" ht="20.399999999999999" x14ac:dyDescent="0.3">
      <c r="B6" s="2" t="s">
        <v>137</v>
      </c>
      <c r="C6" s="2"/>
      <c r="D6" s="221"/>
      <c r="E6" s="222"/>
      <c r="F6" s="223"/>
      <c r="G6" s="220"/>
      <c r="H6" s="75"/>
      <c r="K6" s="227"/>
      <c r="L6" s="220"/>
      <c r="M6" s="87"/>
      <c r="N6" s="82"/>
      <c r="O6" s="75"/>
      <c r="Q6" s="269" t="s">
        <v>204</v>
      </c>
      <c r="R6" s="269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67" t="s">
        <v>7</v>
      </c>
      <c r="B7" s="268" t="s">
        <v>8</v>
      </c>
      <c r="C7" s="279" t="s">
        <v>78</v>
      </c>
      <c r="D7" s="280"/>
      <c r="E7" s="280"/>
      <c r="F7" s="280"/>
      <c r="G7" s="277"/>
      <c r="H7" s="277"/>
      <c r="I7" s="277"/>
      <c r="J7" s="278"/>
      <c r="K7" s="265" t="s">
        <v>79</v>
      </c>
      <c r="L7" s="266"/>
      <c r="M7" s="266"/>
      <c r="N7" s="266"/>
      <c r="O7" s="276" t="s">
        <v>80</v>
      </c>
      <c r="P7" s="276"/>
      <c r="Q7" s="277"/>
      <c r="R7" s="278"/>
    </row>
    <row r="8" spans="1:33" s="61" customFormat="1" ht="114" customHeight="1" x14ac:dyDescent="0.25">
      <c r="A8" s="267"/>
      <c r="B8" s="268"/>
      <c r="C8" s="55" t="s">
        <v>220</v>
      </c>
      <c r="D8" s="56" t="s">
        <v>222</v>
      </c>
      <c r="E8" s="224" t="s">
        <v>255</v>
      </c>
      <c r="F8" s="224" t="s">
        <v>9</v>
      </c>
      <c r="G8" s="74" t="s">
        <v>256</v>
      </c>
      <c r="H8" s="56" t="s">
        <v>257</v>
      </c>
      <c r="I8" s="56" t="s">
        <v>115</v>
      </c>
      <c r="J8" s="56" t="s">
        <v>210</v>
      </c>
      <c r="K8" s="228" t="s">
        <v>223</v>
      </c>
      <c r="L8" s="81" t="s">
        <v>9</v>
      </c>
      <c r="M8" s="81" t="s">
        <v>194</v>
      </c>
      <c r="N8" s="81" t="s">
        <v>10</v>
      </c>
      <c r="O8" s="58" t="s">
        <v>224</v>
      </c>
      <c r="P8" s="57" t="s">
        <v>9</v>
      </c>
      <c r="Q8" s="59" t="s">
        <v>185</v>
      </c>
      <c r="R8" s="60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74</v>
      </c>
      <c r="D9" s="15" t="s">
        <v>74</v>
      </c>
      <c r="E9" s="15" t="s">
        <v>184</v>
      </c>
      <c r="F9" s="15" t="s">
        <v>11</v>
      </c>
      <c r="G9" s="15" t="s">
        <v>106</v>
      </c>
      <c r="H9" s="15" t="s">
        <v>107</v>
      </c>
      <c r="I9" s="15" t="s">
        <v>75</v>
      </c>
      <c r="J9" s="15" t="s">
        <v>12</v>
      </c>
      <c r="K9" s="229" t="s">
        <v>13</v>
      </c>
      <c r="L9" s="80" t="s">
        <v>14</v>
      </c>
      <c r="M9" s="80" t="s">
        <v>15</v>
      </c>
      <c r="N9" s="80" t="s">
        <v>76</v>
      </c>
      <c r="O9" s="15" t="s">
        <v>16</v>
      </c>
      <c r="P9" s="15" t="s">
        <v>73</v>
      </c>
      <c r="Q9" s="35" t="s">
        <v>102</v>
      </c>
      <c r="R9" s="15" t="s">
        <v>103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s="1" customFormat="1" ht="20.25" customHeight="1" x14ac:dyDescent="0.35">
      <c r="A10" s="177">
        <v>10000000</v>
      </c>
      <c r="B10" s="102" t="s">
        <v>17</v>
      </c>
      <c r="C10" s="103" t="e">
        <f>C11+#REF!+C15+C21+#REF!</f>
        <v>#REF!</v>
      </c>
      <c r="D10" s="145">
        <f>D11+D15+D21+D26+D31+D25</f>
        <v>8480734.5647500008</v>
      </c>
      <c r="E10" s="145">
        <f>E11+E15+E21+E26+E31+E25</f>
        <v>3395042.1770799998</v>
      </c>
      <c r="F10" s="145">
        <f>F11+F15+F21+F26+F31+F25</f>
        <v>3593471.8263000003</v>
      </c>
      <c r="G10" s="145">
        <f>F10-E10</f>
        <v>198429.64922000049</v>
      </c>
      <c r="H10" s="169">
        <f>IFERROR(F10/E10,"")</f>
        <v>1.0584468878058726</v>
      </c>
      <c r="I10" s="145">
        <f t="shared" ref="I10:I19" si="0">F10-D10</f>
        <v>-4887262.7384500001</v>
      </c>
      <c r="J10" s="169">
        <f>IFERROR(F10/D10,"")</f>
        <v>0.42372176594657168</v>
      </c>
      <c r="K10" s="144">
        <f>K11+K15+K21+K26+K31+K14</f>
        <v>7481.3140000000003</v>
      </c>
      <c r="L10" s="144">
        <f>L11+L15+L21+L26+L31+L14</f>
        <v>6905.1086500000001</v>
      </c>
      <c r="M10" s="144">
        <f t="shared" ref="M10:M16" si="1">L10-K10</f>
        <v>-576.20535000000018</v>
      </c>
      <c r="N10" s="172">
        <f>IFERROR(L10/K10,"")</f>
        <v>0.9229807290537464</v>
      </c>
      <c r="O10" s="145">
        <f t="shared" ref="O10:O19" si="2">D10+K10</f>
        <v>8488215.8787500001</v>
      </c>
      <c r="P10" s="145">
        <f t="shared" ref="P10:P24" si="3">L10+F10</f>
        <v>3600376.9349500001</v>
      </c>
      <c r="Q10" s="158">
        <f t="shared" ref="Q10:Q19" si="4">P10-O10</f>
        <v>-4887838.9438000005</v>
      </c>
      <c r="R10" s="169">
        <f>IFERROR(P10/O10,"")</f>
        <v>0.4241618010639242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7">
        <v>11000000</v>
      </c>
      <c r="B11" s="102" t="s">
        <v>57</v>
      </c>
      <c r="C11" s="103">
        <f>C12+C13</f>
        <v>107497.5</v>
      </c>
      <c r="D11" s="145">
        <f>D12+D13</f>
        <v>5266941.5571900001</v>
      </c>
      <c r="E11" s="145">
        <f>E12+E13</f>
        <v>2064160.1370900001</v>
      </c>
      <c r="F11" s="145">
        <f>F12+F13</f>
        <v>2170504.4184300005</v>
      </c>
      <c r="G11" s="145">
        <f t="shared" ref="G11:G76" si="5">F11-E11</f>
        <v>106344.28134000045</v>
      </c>
      <c r="H11" s="169">
        <f t="shared" ref="H11:H51" si="6">IFERROR(F11/E11,"")</f>
        <v>1.0515193949486505</v>
      </c>
      <c r="I11" s="145">
        <f t="shared" si="0"/>
        <v>-3096437.1387599995</v>
      </c>
      <c r="J11" s="169">
        <f t="shared" ref="J11:J51" si="7">IFERROR(F11/D11,"")</f>
        <v>0.41209958281519271</v>
      </c>
      <c r="K11" s="144">
        <f>K12+K13</f>
        <v>0</v>
      </c>
      <c r="L11" s="144">
        <f>L12+L13</f>
        <v>0</v>
      </c>
      <c r="M11" s="144">
        <f>L11-K11</f>
        <v>0</v>
      </c>
      <c r="N11" s="172" t="str">
        <f t="shared" ref="N11:N51" si="8">IFERROR(L11/K11,"")</f>
        <v/>
      </c>
      <c r="O11" s="145">
        <f t="shared" si="2"/>
        <v>5266941.5571900001</v>
      </c>
      <c r="P11" s="145">
        <f t="shared" si="3"/>
        <v>2170504.4184300005</v>
      </c>
      <c r="Q11" s="158">
        <f t="shared" si="4"/>
        <v>-3096437.1387599995</v>
      </c>
      <c r="R11" s="169">
        <f t="shared" ref="R11:R51" si="9">IFERROR(P11/O11,"")</f>
        <v>0.41209958281519271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06" customFormat="1" ht="21" customHeight="1" x14ac:dyDescent="0.4">
      <c r="A12" s="203">
        <v>11010000</v>
      </c>
      <c r="B12" s="104" t="s">
        <v>191</v>
      </c>
      <c r="C12" s="105">
        <v>106199</v>
      </c>
      <c r="D12" s="160">
        <v>5168765.4781900002</v>
      </c>
      <c r="E12" s="160">
        <v>2009732.7690900001</v>
      </c>
      <c r="F12" s="160">
        <v>2112302.3033100003</v>
      </c>
      <c r="G12" s="160">
        <f t="shared" si="5"/>
        <v>102569.53422000026</v>
      </c>
      <c r="H12" s="197">
        <f t="shared" si="6"/>
        <v>1.0510364043406843</v>
      </c>
      <c r="I12" s="160">
        <f t="shared" si="0"/>
        <v>-3056463.1748799998</v>
      </c>
      <c r="J12" s="197">
        <f t="shared" si="7"/>
        <v>0.40866669463395483</v>
      </c>
      <c r="K12" s="204">
        <v>0</v>
      </c>
      <c r="L12" s="204">
        <v>0</v>
      </c>
      <c r="M12" s="204">
        <f>L12-K12</f>
        <v>0</v>
      </c>
      <c r="N12" s="205" t="str">
        <f t="shared" si="8"/>
        <v/>
      </c>
      <c r="O12" s="147">
        <f t="shared" si="2"/>
        <v>5168765.4781900002</v>
      </c>
      <c r="P12" s="160">
        <f t="shared" si="3"/>
        <v>2112302.3033100003</v>
      </c>
      <c r="Q12" s="161">
        <f t="shared" si="4"/>
        <v>-3056463.1748799998</v>
      </c>
      <c r="R12" s="197">
        <f t="shared" si="9"/>
        <v>0.40866669463395483</v>
      </c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</row>
    <row r="13" spans="1:33" s="206" customFormat="1" ht="24" customHeight="1" x14ac:dyDescent="0.4">
      <c r="A13" s="203">
        <v>11020000</v>
      </c>
      <c r="B13" s="104" t="s">
        <v>71</v>
      </c>
      <c r="C13" s="105">
        <v>1298.5</v>
      </c>
      <c r="D13" s="160">
        <v>98176.078999999998</v>
      </c>
      <c r="E13" s="160">
        <v>54427.368000000002</v>
      </c>
      <c r="F13" s="160">
        <v>58202.115119999995</v>
      </c>
      <c r="G13" s="160">
        <f t="shared" si="5"/>
        <v>3774.7471199999927</v>
      </c>
      <c r="H13" s="197">
        <f t="shared" si="6"/>
        <v>1.0693538427211837</v>
      </c>
      <c r="I13" s="160">
        <f t="shared" si="0"/>
        <v>-39973.963880000003</v>
      </c>
      <c r="J13" s="197">
        <f t="shared" si="7"/>
        <v>0.5928339745570812</v>
      </c>
      <c r="K13" s="204"/>
      <c r="L13" s="204">
        <v>0</v>
      </c>
      <c r="M13" s="204">
        <f>L13-K13</f>
        <v>0</v>
      </c>
      <c r="N13" s="205" t="str">
        <f t="shared" si="8"/>
        <v/>
      </c>
      <c r="O13" s="147">
        <f t="shared" si="2"/>
        <v>98176.078999999998</v>
      </c>
      <c r="P13" s="160">
        <f t="shared" si="3"/>
        <v>58202.115119999995</v>
      </c>
      <c r="Q13" s="161">
        <f t="shared" si="4"/>
        <v>-39973.963880000003</v>
      </c>
      <c r="R13" s="197">
        <f t="shared" si="9"/>
        <v>0.5928339745570812</v>
      </c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</row>
    <row r="14" spans="1:33" s="1" customFormat="1" ht="24" hidden="1" customHeight="1" x14ac:dyDescent="0.4">
      <c r="A14" s="177" t="s">
        <v>200</v>
      </c>
      <c r="B14" s="102" t="s">
        <v>199</v>
      </c>
      <c r="C14" s="105"/>
      <c r="D14" s="165">
        <v>0</v>
      </c>
      <c r="E14" s="165">
        <v>0</v>
      </c>
      <c r="F14" s="165">
        <v>0</v>
      </c>
      <c r="G14" s="165"/>
      <c r="H14" s="169" t="str">
        <f t="shared" si="6"/>
        <v/>
      </c>
      <c r="I14" s="165"/>
      <c r="J14" s="169" t="str">
        <f t="shared" si="7"/>
        <v/>
      </c>
      <c r="K14" s="144">
        <v>0</v>
      </c>
      <c r="L14" s="144">
        <v>0</v>
      </c>
      <c r="M14" s="144">
        <f>L14-K14</f>
        <v>0</v>
      </c>
      <c r="N14" s="172" t="str">
        <f t="shared" si="8"/>
        <v/>
      </c>
      <c r="O14" s="147">
        <f>D14+K14</f>
        <v>0</v>
      </c>
      <c r="P14" s="160">
        <f>L14+F14</f>
        <v>0</v>
      </c>
      <c r="Q14" s="161">
        <f>P14-O14</f>
        <v>0</v>
      </c>
      <c r="R14" s="169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7">
        <v>13000000</v>
      </c>
      <c r="B15" s="102" t="s">
        <v>168</v>
      </c>
      <c r="C15" s="106" t="e">
        <f>C16+#REF!+#REF!+C19</f>
        <v>#REF!</v>
      </c>
      <c r="D15" s="145">
        <f>SUM(D16:D20)</f>
        <v>39682.267</v>
      </c>
      <c r="E15" s="145">
        <f>SUM(E16:E20)</f>
        <v>17516.796999999999</v>
      </c>
      <c r="F15" s="145">
        <f>SUM(F16:F20)</f>
        <v>19743.622199999998</v>
      </c>
      <c r="G15" s="145">
        <f t="shared" si="5"/>
        <v>2226.8251999999993</v>
      </c>
      <c r="H15" s="169">
        <f t="shared" si="6"/>
        <v>1.1271251359480845</v>
      </c>
      <c r="I15" s="145">
        <f t="shared" si="0"/>
        <v>-19938.644800000002</v>
      </c>
      <c r="J15" s="169">
        <f t="shared" si="7"/>
        <v>0.49754269835440595</v>
      </c>
      <c r="K15" s="144">
        <f>SUM(K16:K20)</f>
        <v>0</v>
      </c>
      <c r="L15" s="144">
        <f>SUM(L16:L20)</f>
        <v>0</v>
      </c>
      <c r="M15" s="144">
        <f t="shared" si="1"/>
        <v>0</v>
      </c>
      <c r="N15" s="172" t="str">
        <f t="shared" si="8"/>
        <v/>
      </c>
      <c r="O15" s="145">
        <f t="shared" si="2"/>
        <v>39682.267</v>
      </c>
      <c r="P15" s="145">
        <f t="shared" si="3"/>
        <v>19743.622199999998</v>
      </c>
      <c r="Q15" s="158">
        <f t="shared" si="4"/>
        <v>-19938.644800000002</v>
      </c>
      <c r="R15" s="169">
        <f t="shared" si="9"/>
        <v>0.49754269835440595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06" customFormat="1" ht="42.75" customHeight="1" x14ac:dyDescent="0.4">
      <c r="A16" s="203">
        <v>13010000</v>
      </c>
      <c r="B16" s="104" t="s">
        <v>169</v>
      </c>
      <c r="C16" s="105">
        <v>1</v>
      </c>
      <c r="D16" s="160">
        <v>25986.647000000001</v>
      </c>
      <c r="E16" s="160">
        <v>11348.191999999999</v>
      </c>
      <c r="F16" s="160">
        <v>12243.25641</v>
      </c>
      <c r="G16" s="160">
        <f t="shared" si="5"/>
        <v>895.06441000000086</v>
      </c>
      <c r="H16" s="197">
        <f t="shared" si="6"/>
        <v>1.0788728645056411</v>
      </c>
      <c r="I16" s="160">
        <f t="shared" si="0"/>
        <v>-13743.390590000001</v>
      </c>
      <c r="J16" s="197">
        <f t="shared" si="7"/>
        <v>0.47113644211198158</v>
      </c>
      <c r="K16" s="146">
        <v>0</v>
      </c>
      <c r="L16" s="146">
        <v>0</v>
      </c>
      <c r="M16" s="146">
        <f t="shared" si="1"/>
        <v>0</v>
      </c>
      <c r="N16" s="205" t="str">
        <f t="shared" si="8"/>
        <v/>
      </c>
      <c r="O16" s="147">
        <f t="shared" si="2"/>
        <v>25986.647000000001</v>
      </c>
      <c r="P16" s="160">
        <f t="shared" si="3"/>
        <v>12243.25641</v>
      </c>
      <c r="Q16" s="161">
        <f t="shared" si="4"/>
        <v>-13743.390590000001</v>
      </c>
      <c r="R16" s="197">
        <f t="shared" si="9"/>
        <v>0.47113644211198158</v>
      </c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</row>
    <row r="17" spans="1:33" s="206" customFormat="1" ht="32.25" customHeight="1" x14ac:dyDescent="0.4">
      <c r="A17" s="203">
        <v>13020000</v>
      </c>
      <c r="B17" s="104" t="s">
        <v>170</v>
      </c>
      <c r="C17" s="105"/>
      <c r="D17" s="160">
        <v>5000</v>
      </c>
      <c r="E17" s="160">
        <v>2402.5</v>
      </c>
      <c r="F17" s="160">
        <v>2815.4992299999999</v>
      </c>
      <c r="G17" s="160">
        <f t="shared" si="5"/>
        <v>412.9992299999999</v>
      </c>
      <c r="H17" s="197">
        <f t="shared" si="6"/>
        <v>1.1719039458896983</v>
      </c>
      <c r="I17" s="160">
        <f t="shared" si="0"/>
        <v>-2184.5007700000001</v>
      </c>
      <c r="J17" s="197">
        <f t="shared" si="7"/>
        <v>0.56309984599999996</v>
      </c>
      <c r="K17" s="146">
        <v>0</v>
      </c>
      <c r="L17" s="146">
        <v>0</v>
      </c>
      <c r="M17" s="146"/>
      <c r="N17" s="205" t="str">
        <f t="shared" si="8"/>
        <v/>
      </c>
      <c r="O17" s="147">
        <f t="shared" si="2"/>
        <v>5000</v>
      </c>
      <c r="P17" s="160">
        <f t="shared" si="3"/>
        <v>2815.4992299999999</v>
      </c>
      <c r="Q17" s="161">
        <f t="shared" si="4"/>
        <v>-2184.5007700000001</v>
      </c>
      <c r="R17" s="197">
        <f t="shared" si="9"/>
        <v>0.56309984599999996</v>
      </c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</row>
    <row r="18" spans="1:33" s="206" customFormat="1" ht="35.25" customHeight="1" x14ac:dyDescent="0.4">
      <c r="A18" s="203">
        <v>13030000</v>
      </c>
      <c r="B18" s="104" t="s">
        <v>171</v>
      </c>
      <c r="C18" s="105"/>
      <c r="D18" s="160">
        <v>4688.12</v>
      </c>
      <c r="E18" s="160">
        <v>2327.5549999999998</v>
      </c>
      <c r="F18" s="160">
        <v>3132.9238500000006</v>
      </c>
      <c r="G18" s="160">
        <f t="shared" si="5"/>
        <v>805.36885000000075</v>
      </c>
      <c r="H18" s="197">
        <f t="shared" si="6"/>
        <v>1.3460149599042777</v>
      </c>
      <c r="I18" s="160">
        <f t="shared" si="0"/>
        <v>-1555.1961499999993</v>
      </c>
      <c r="J18" s="197">
        <f t="shared" si="7"/>
        <v>0.66826869832683478</v>
      </c>
      <c r="K18" s="146">
        <v>0</v>
      </c>
      <c r="L18" s="146">
        <v>0</v>
      </c>
      <c r="M18" s="146"/>
      <c r="N18" s="205" t="str">
        <f t="shared" si="8"/>
        <v/>
      </c>
      <c r="O18" s="147">
        <f t="shared" si="2"/>
        <v>4688.12</v>
      </c>
      <c r="P18" s="160">
        <f t="shared" si="3"/>
        <v>3132.9238500000006</v>
      </c>
      <c r="Q18" s="161">
        <f t="shared" si="4"/>
        <v>-1555.1961499999993</v>
      </c>
      <c r="R18" s="197">
        <f t="shared" si="9"/>
        <v>0.66826869832683478</v>
      </c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</row>
    <row r="19" spans="1:33" s="206" customFormat="1" ht="42" customHeight="1" x14ac:dyDescent="0.4">
      <c r="A19" s="203">
        <v>13040000</v>
      </c>
      <c r="B19" s="104" t="s">
        <v>202</v>
      </c>
      <c r="C19" s="105"/>
      <c r="D19" s="147">
        <v>4007.5</v>
      </c>
      <c r="E19" s="147">
        <v>1438.55</v>
      </c>
      <c r="F19" s="147">
        <v>1551.94271</v>
      </c>
      <c r="G19" s="147">
        <f t="shared" si="5"/>
        <v>113.39271000000008</v>
      </c>
      <c r="H19" s="197">
        <f t="shared" si="6"/>
        <v>1.0788243092002363</v>
      </c>
      <c r="I19" s="160">
        <f t="shared" si="0"/>
        <v>-2455.5572899999997</v>
      </c>
      <c r="J19" s="197">
        <f t="shared" si="7"/>
        <v>0.38725956581409859</v>
      </c>
      <c r="K19" s="146">
        <v>0</v>
      </c>
      <c r="L19" s="146">
        <v>0</v>
      </c>
      <c r="M19" s="146">
        <f>L19-K19</f>
        <v>0</v>
      </c>
      <c r="N19" s="205" t="str">
        <f t="shared" si="8"/>
        <v/>
      </c>
      <c r="O19" s="147">
        <f t="shared" si="2"/>
        <v>4007.5</v>
      </c>
      <c r="P19" s="160">
        <f t="shared" si="3"/>
        <v>1551.94271</v>
      </c>
      <c r="Q19" s="161">
        <f t="shared" si="4"/>
        <v>-2455.5572899999997</v>
      </c>
      <c r="R19" s="197">
        <f t="shared" si="9"/>
        <v>0.38725956581409859</v>
      </c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</row>
    <row r="20" spans="1:33" s="1" customFormat="1" ht="26.25" hidden="1" customHeight="1" x14ac:dyDescent="0.4">
      <c r="A20" s="178">
        <v>13070000</v>
      </c>
      <c r="B20" s="104" t="s">
        <v>92</v>
      </c>
      <c r="C20" s="105"/>
      <c r="D20" s="145">
        <v>0</v>
      </c>
      <c r="E20" s="145">
        <v>0</v>
      </c>
      <c r="F20" s="145">
        <v>0</v>
      </c>
      <c r="G20" s="145">
        <f t="shared" si="5"/>
        <v>0</v>
      </c>
      <c r="H20" s="170" t="str">
        <f t="shared" si="6"/>
        <v/>
      </c>
      <c r="I20" s="160"/>
      <c r="J20" s="170" t="str">
        <f t="shared" si="7"/>
        <v/>
      </c>
      <c r="K20" s="146">
        <v>0</v>
      </c>
      <c r="L20" s="146">
        <v>0</v>
      </c>
      <c r="M20" s="146"/>
      <c r="N20" s="190" t="str">
        <f t="shared" si="8"/>
        <v/>
      </c>
      <c r="O20" s="147"/>
      <c r="P20" s="160">
        <f t="shared" si="3"/>
        <v>0</v>
      </c>
      <c r="Q20" s="161"/>
      <c r="R20" s="170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7">
        <v>14000000</v>
      </c>
      <c r="B21" s="102" t="s">
        <v>58</v>
      </c>
      <c r="C21" s="106" t="e">
        <f>C24+#REF!</f>
        <v>#REF!</v>
      </c>
      <c r="D21" s="145">
        <f>D24+D23+D22</f>
        <v>844094.26599999995</v>
      </c>
      <c r="E21" s="145">
        <f>E24+E23+E22</f>
        <v>332270.25800000003</v>
      </c>
      <c r="F21" s="145">
        <f>F22+F23+F24</f>
        <v>353301.79151000001</v>
      </c>
      <c r="G21" s="145">
        <f t="shared" si="5"/>
        <v>21031.533509999979</v>
      </c>
      <c r="H21" s="169">
        <f t="shared" si="6"/>
        <v>1.0632964672691227</v>
      </c>
      <c r="I21" s="145">
        <f t="shared" ref="I21:I34" si="10">F21-D21</f>
        <v>-490792.47448999994</v>
      </c>
      <c r="J21" s="169">
        <f t="shared" si="7"/>
        <v>0.4185572698938344</v>
      </c>
      <c r="K21" s="144">
        <f>((K24+K23+K22)/1000)/1000</f>
        <v>0</v>
      </c>
      <c r="L21" s="144">
        <f>((L24+L23+L22)/1000)/1000</f>
        <v>0</v>
      </c>
      <c r="M21" s="144">
        <f>M24+M23+M22</f>
        <v>0</v>
      </c>
      <c r="N21" s="172" t="str">
        <f t="shared" si="8"/>
        <v/>
      </c>
      <c r="O21" s="145">
        <f>O24+O23+O22</f>
        <v>844094.26599999995</v>
      </c>
      <c r="P21" s="145">
        <f>P24+P23+P22</f>
        <v>353301.79151000001</v>
      </c>
      <c r="Q21" s="158">
        <f t="shared" ref="Q21:Q29" si="11">P21-O21</f>
        <v>-490792.47448999994</v>
      </c>
      <c r="R21" s="169">
        <f t="shared" si="9"/>
        <v>0.4185572698938344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06" customFormat="1" ht="49.5" customHeight="1" x14ac:dyDescent="0.4">
      <c r="A22" s="207">
        <v>14020000</v>
      </c>
      <c r="B22" s="104" t="s">
        <v>136</v>
      </c>
      <c r="C22" s="105"/>
      <c r="D22" s="160">
        <v>44971.87</v>
      </c>
      <c r="E22" s="160">
        <v>20614.150000000001</v>
      </c>
      <c r="F22" s="160">
        <v>19099.944170000002</v>
      </c>
      <c r="G22" s="160">
        <f t="shared" si="5"/>
        <v>-1514.205829999999</v>
      </c>
      <c r="H22" s="197">
        <f t="shared" si="6"/>
        <v>0.92654531814312024</v>
      </c>
      <c r="I22" s="160">
        <f t="shared" si="10"/>
        <v>-25871.92583</v>
      </c>
      <c r="J22" s="197">
        <f t="shared" si="7"/>
        <v>0.42470869390132099</v>
      </c>
      <c r="K22" s="162">
        <v>0</v>
      </c>
      <c r="L22" s="162">
        <v>0</v>
      </c>
      <c r="M22" s="162"/>
      <c r="N22" s="205" t="str">
        <f t="shared" si="8"/>
        <v/>
      </c>
      <c r="O22" s="160">
        <f>D22+K22</f>
        <v>44971.87</v>
      </c>
      <c r="P22" s="160">
        <f>L22+F22</f>
        <v>19099.944170000002</v>
      </c>
      <c r="Q22" s="160">
        <f t="shared" si="11"/>
        <v>-25871.92583</v>
      </c>
      <c r="R22" s="197">
        <f t="shared" si="9"/>
        <v>0.42470869390132099</v>
      </c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</row>
    <row r="23" spans="1:33" s="206" customFormat="1" ht="48" customHeight="1" x14ac:dyDescent="0.4">
      <c r="A23" s="207">
        <v>14030000</v>
      </c>
      <c r="B23" s="104" t="s">
        <v>172</v>
      </c>
      <c r="C23" s="105"/>
      <c r="D23" s="160">
        <v>383502.83600000001</v>
      </c>
      <c r="E23" s="160">
        <v>150688.62</v>
      </c>
      <c r="F23" s="160">
        <v>164729.58920000002</v>
      </c>
      <c r="G23" s="160">
        <f t="shared" si="5"/>
        <v>14040.969200000021</v>
      </c>
      <c r="H23" s="197">
        <f t="shared" si="6"/>
        <v>1.0931786965731056</v>
      </c>
      <c r="I23" s="160">
        <f t="shared" si="10"/>
        <v>-218773.24679999999</v>
      </c>
      <c r="J23" s="197">
        <f t="shared" si="7"/>
        <v>0.42953942901220166</v>
      </c>
      <c r="K23" s="162">
        <v>0</v>
      </c>
      <c r="L23" s="162">
        <v>0</v>
      </c>
      <c r="M23" s="162"/>
      <c r="N23" s="205" t="str">
        <f t="shared" si="8"/>
        <v/>
      </c>
      <c r="O23" s="160">
        <f>D23+K23</f>
        <v>383502.83600000001</v>
      </c>
      <c r="P23" s="160">
        <f>L23+F23</f>
        <v>164729.58920000002</v>
      </c>
      <c r="Q23" s="160">
        <f t="shared" si="11"/>
        <v>-218773.24679999999</v>
      </c>
      <c r="R23" s="197">
        <f t="shared" si="9"/>
        <v>0.42953942901220166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</row>
    <row r="24" spans="1:33" s="206" customFormat="1" ht="64.5" customHeight="1" x14ac:dyDescent="0.4">
      <c r="A24" s="207">
        <v>14040000</v>
      </c>
      <c r="B24" s="104" t="s">
        <v>173</v>
      </c>
      <c r="C24" s="105" t="e">
        <f>#REF!+#REF!+#REF!+#REF!+#REF!</f>
        <v>#REF!</v>
      </c>
      <c r="D24" s="160">
        <v>415619.56</v>
      </c>
      <c r="E24" s="160">
        <v>160967.48800000001</v>
      </c>
      <c r="F24" s="160">
        <v>169472.25814000002</v>
      </c>
      <c r="G24" s="160">
        <f t="shared" si="5"/>
        <v>8504.7701400000078</v>
      </c>
      <c r="H24" s="197">
        <f t="shared" si="6"/>
        <v>1.0528353287093604</v>
      </c>
      <c r="I24" s="160">
        <f t="shared" si="10"/>
        <v>-246147.30185999998</v>
      </c>
      <c r="J24" s="197">
        <f t="shared" si="7"/>
        <v>0.407758138572689</v>
      </c>
      <c r="K24" s="162">
        <v>0</v>
      </c>
      <c r="L24" s="162">
        <v>0</v>
      </c>
      <c r="M24" s="162">
        <f>L24-K24</f>
        <v>0</v>
      </c>
      <c r="N24" s="205" t="str">
        <f t="shared" si="8"/>
        <v/>
      </c>
      <c r="O24" s="160">
        <f>D24+K24</f>
        <v>415619.56</v>
      </c>
      <c r="P24" s="160">
        <f t="shared" si="3"/>
        <v>169472.25814000002</v>
      </c>
      <c r="Q24" s="160">
        <f t="shared" si="11"/>
        <v>-246147.30185999998</v>
      </c>
      <c r="R24" s="197">
        <f t="shared" si="9"/>
        <v>0.407758138572689</v>
      </c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</row>
    <row r="25" spans="1:33" s="1" customFormat="1" ht="42.75" hidden="1" customHeight="1" x14ac:dyDescent="0.4">
      <c r="A25" s="182">
        <v>16000000</v>
      </c>
      <c r="B25" s="183" t="s">
        <v>201</v>
      </c>
      <c r="C25" s="107"/>
      <c r="D25" s="165">
        <v>0</v>
      </c>
      <c r="E25" s="165">
        <v>0</v>
      </c>
      <c r="F25" s="165">
        <v>0</v>
      </c>
      <c r="G25" s="165">
        <f t="shared" si="5"/>
        <v>0</v>
      </c>
      <c r="H25" s="170" t="str">
        <f t="shared" si="6"/>
        <v/>
      </c>
      <c r="I25" s="165">
        <f t="shared" si="10"/>
        <v>0</v>
      </c>
      <c r="J25" s="169" t="str">
        <f t="shared" si="7"/>
        <v/>
      </c>
      <c r="K25" s="162"/>
      <c r="L25" s="162"/>
      <c r="M25" s="162"/>
      <c r="N25" s="172" t="str">
        <f t="shared" si="8"/>
        <v/>
      </c>
      <c r="O25" s="160">
        <f>D25+K25</f>
        <v>0</v>
      </c>
      <c r="P25" s="168">
        <f>L25+F25</f>
        <v>0</v>
      </c>
      <c r="Q25" s="168">
        <f>P25-O25</f>
        <v>0</v>
      </c>
      <c r="R25" s="169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20.25" customHeight="1" x14ac:dyDescent="0.35">
      <c r="A26" s="177">
        <v>18000000</v>
      </c>
      <c r="B26" s="102" t="s">
        <v>18</v>
      </c>
      <c r="C26" s="102"/>
      <c r="D26" s="145">
        <f>SUM(D27:D30)</f>
        <v>2330016.47456</v>
      </c>
      <c r="E26" s="145">
        <f>SUM(E27:E30)</f>
        <v>981094.98499000003</v>
      </c>
      <c r="F26" s="145">
        <f>SUM(F27:F30)</f>
        <v>1049920.2441599998</v>
      </c>
      <c r="G26" s="145">
        <f t="shared" si="5"/>
        <v>68825.259169999743</v>
      </c>
      <c r="H26" s="169">
        <f t="shared" si="6"/>
        <v>1.07015147383584</v>
      </c>
      <c r="I26" s="145">
        <f t="shared" si="10"/>
        <v>-1280096.2304000002</v>
      </c>
      <c r="J26" s="169">
        <f t="shared" si="7"/>
        <v>0.4506063607804604</v>
      </c>
      <c r="K26" s="144">
        <f>(K27+K28+K29+K30)/1000</f>
        <v>0</v>
      </c>
      <c r="L26" s="144">
        <f>(L27+L28+L29+L30)/1000</f>
        <v>0</v>
      </c>
      <c r="M26" s="144">
        <f t="shared" ref="M26:M34" si="12">L26-K26</f>
        <v>0</v>
      </c>
      <c r="N26" s="172" t="str">
        <f t="shared" si="8"/>
        <v/>
      </c>
      <c r="O26" s="145">
        <f t="shared" ref="O26:O59" si="13">D26+K26</f>
        <v>2330016.47456</v>
      </c>
      <c r="P26" s="145">
        <f t="shared" ref="P26:P32" si="14">L26+F26</f>
        <v>1049920.2441599998</v>
      </c>
      <c r="Q26" s="158">
        <f t="shared" si="11"/>
        <v>-1280096.2304000002</v>
      </c>
      <c r="R26" s="169">
        <f t="shared" si="9"/>
        <v>0.4506063607804604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06" customFormat="1" ht="29.25" customHeight="1" x14ac:dyDescent="0.4">
      <c r="A27" s="203">
        <v>18010000</v>
      </c>
      <c r="B27" s="104" t="s">
        <v>174</v>
      </c>
      <c r="C27" s="116"/>
      <c r="D27" s="160">
        <v>1075985.5985599998</v>
      </c>
      <c r="E27" s="160">
        <v>417883.22655999998</v>
      </c>
      <c r="F27" s="160">
        <v>458679.18448999996</v>
      </c>
      <c r="G27" s="160">
        <f t="shared" si="5"/>
        <v>40795.957929999975</v>
      </c>
      <c r="H27" s="197">
        <f t="shared" si="6"/>
        <v>1.0976252582948371</v>
      </c>
      <c r="I27" s="160">
        <f t="shared" si="10"/>
        <v>-617306.41406999994</v>
      </c>
      <c r="J27" s="197">
        <f t="shared" si="7"/>
        <v>0.4262874755051127</v>
      </c>
      <c r="K27" s="163">
        <v>0</v>
      </c>
      <c r="L27" s="163">
        <v>0</v>
      </c>
      <c r="M27" s="163">
        <f>L27-K27</f>
        <v>0</v>
      </c>
      <c r="N27" s="205" t="str">
        <f t="shared" si="8"/>
        <v/>
      </c>
      <c r="O27" s="147">
        <f t="shared" si="13"/>
        <v>1075985.5985599998</v>
      </c>
      <c r="P27" s="147">
        <f t="shared" si="14"/>
        <v>458679.18448999996</v>
      </c>
      <c r="Q27" s="147">
        <f t="shared" si="11"/>
        <v>-617306.41406999994</v>
      </c>
      <c r="R27" s="197">
        <f t="shared" si="9"/>
        <v>0.4262874755051127</v>
      </c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</row>
    <row r="28" spans="1:33" s="206" customFormat="1" ht="36" customHeight="1" x14ac:dyDescent="0.4">
      <c r="A28" s="203">
        <v>18020000</v>
      </c>
      <c r="B28" s="104" t="s">
        <v>85</v>
      </c>
      <c r="C28" s="105"/>
      <c r="D28" s="160">
        <v>4749.3</v>
      </c>
      <c r="E28" s="160">
        <v>2274</v>
      </c>
      <c r="F28" s="160">
        <v>2162.3072199999997</v>
      </c>
      <c r="G28" s="160">
        <f t="shared" si="5"/>
        <v>-111.69278000000031</v>
      </c>
      <c r="H28" s="197">
        <f t="shared" si="6"/>
        <v>0.95088268249780106</v>
      </c>
      <c r="I28" s="160">
        <f t="shared" si="10"/>
        <v>-2586.9927800000005</v>
      </c>
      <c r="J28" s="197">
        <f t="shared" si="7"/>
        <v>0.4552896679510664</v>
      </c>
      <c r="K28" s="146">
        <v>0</v>
      </c>
      <c r="L28" s="146">
        <v>0</v>
      </c>
      <c r="M28" s="146">
        <f t="shared" si="12"/>
        <v>0</v>
      </c>
      <c r="N28" s="205" t="str">
        <f t="shared" si="8"/>
        <v/>
      </c>
      <c r="O28" s="147">
        <f t="shared" si="13"/>
        <v>4749.3</v>
      </c>
      <c r="P28" s="160">
        <f t="shared" si="14"/>
        <v>2162.3072199999997</v>
      </c>
      <c r="Q28" s="161">
        <f t="shared" si="11"/>
        <v>-2586.9927800000005</v>
      </c>
      <c r="R28" s="197">
        <f t="shared" si="9"/>
        <v>0.4552896679510664</v>
      </c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</row>
    <row r="29" spans="1:33" s="206" customFormat="1" ht="27" customHeight="1" x14ac:dyDescent="0.4">
      <c r="A29" s="203">
        <v>18030000</v>
      </c>
      <c r="B29" s="104" t="s">
        <v>86</v>
      </c>
      <c r="C29" s="105"/>
      <c r="D29" s="160">
        <v>4668.76</v>
      </c>
      <c r="E29" s="160">
        <v>1878.41</v>
      </c>
      <c r="F29" s="160">
        <v>2181.3746299999998</v>
      </c>
      <c r="G29" s="160">
        <f t="shared" si="5"/>
        <v>302.96462999999972</v>
      </c>
      <c r="H29" s="197">
        <f t="shared" si="6"/>
        <v>1.1612878072412305</v>
      </c>
      <c r="I29" s="160">
        <f t="shared" si="10"/>
        <v>-2487.3853700000004</v>
      </c>
      <c r="J29" s="197">
        <f t="shared" si="7"/>
        <v>0.46722783565657683</v>
      </c>
      <c r="K29" s="146">
        <v>0</v>
      </c>
      <c r="L29" s="146">
        <v>0</v>
      </c>
      <c r="M29" s="146">
        <f t="shared" si="12"/>
        <v>0</v>
      </c>
      <c r="N29" s="205" t="str">
        <f t="shared" si="8"/>
        <v/>
      </c>
      <c r="O29" s="147">
        <f t="shared" si="13"/>
        <v>4668.76</v>
      </c>
      <c r="P29" s="160">
        <f t="shared" si="14"/>
        <v>2181.3746299999998</v>
      </c>
      <c r="Q29" s="161">
        <f t="shared" si="11"/>
        <v>-2487.3853700000004</v>
      </c>
      <c r="R29" s="197">
        <f t="shared" si="9"/>
        <v>0.46722783565657683</v>
      </c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</row>
    <row r="30" spans="1:33" s="206" customFormat="1" ht="22.5" customHeight="1" x14ac:dyDescent="0.4">
      <c r="A30" s="203">
        <v>18050000</v>
      </c>
      <c r="B30" s="104" t="s">
        <v>87</v>
      </c>
      <c r="C30" s="105"/>
      <c r="D30" s="160">
        <v>1244612.8160000001</v>
      </c>
      <c r="E30" s="160">
        <v>559059.34843000001</v>
      </c>
      <c r="F30" s="160">
        <v>586897.37781999994</v>
      </c>
      <c r="G30" s="160">
        <f>F30-E30</f>
        <v>27838.029389999923</v>
      </c>
      <c r="H30" s="197">
        <f t="shared" si="6"/>
        <v>1.049794408175406</v>
      </c>
      <c r="I30" s="160">
        <f>F30-D30</f>
        <v>-657715.43818000017</v>
      </c>
      <c r="J30" s="197">
        <f t="shared" si="7"/>
        <v>0.471550164256062</v>
      </c>
      <c r="K30" s="146">
        <v>0</v>
      </c>
      <c r="L30" s="146">
        <v>0</v>
      </c>
      <c r="M30" s="146">
        <f t="shared" si="12"/>
        <v>0</v>
      </c>
      <c r="N30" s="205" t="str">
        <f t="shared" si="8"/>
        <v/>
      </c>
      <c r="O30" s="147">
        <f>D30+K30</f>
        <v>1244612.8160000001</v>
      </c>
      <c r="P30" s="160">
        <f>L30+F30</f>
        <v>586897.37781999994</v>
      </c>
      <c r="Q30" s="161">
        <f>P30-O30</f>
        <v>-657715.43818000017</v>
      </c>
      <c r="R30" s="197">
        <f t="shared" si="9"/>
        <v>0.471550164256062</v>
      </c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</row>
    <row r="31" spans="1:33" s="1" customFormat="1" ht="21.75" customHeight="1" x14ac:dyDescent="0.4">
      <c r="A31" s="177">
        <v>19000000</v>
      </c>
      <c r="B31" s="102" t="s">
        <v>88</v>
      </c>
      <c r="C31" s="105"/>
      <c r="D31" s="168">
        <f>D32+D33+D34</f>
        <v>0</v>
      </c>
      <c r="E31" s="168">
        <f>E32+E33+E34</f>
        <v>0</v>
      </c>
      <c r="F31" s="168">
        <f>F32+F33+F34</f>
        <v>1.75</v>
      </c>
      <c r="G31" s="168">
        <f t="shared" si="5"/>
        <v>1.75</v>
      </c>
      <c r="H31" s="169" t="str">
        <f t="shared" si="6"/>
        <v/>
      </c>
      <c r="I31" s="168">
        <f t="shared" si="10"/>
        <v>1.75</v>
      </c>
      <c r="J31" s="169" t="str">
        <f t="shared" si="7"/>
        <v/>
      </c>
      <c r="K31" s="144">
        <f>K32+K34+K33</f>
        <v>7481.3140000000003</v>
      </c>
      <c r="L31" s="144">
        <f>L32+L34+L33</f>
        <v>6905.1086500000001</v>
      </c>
      <c r="M31" s="144">
        <f t="shared" si="12"/>
        <v>-576.20535000000018</v>
      </c>
      <c r="N31" s="172">
        <f t="shared" si="8"/>
        <v>0.9229807290537464</v>
      </c>
      <c r="O31" s="145">
        <f t="shared" si="13"/>
        <v>7481.3140000000003</v>
      </c>
      <c r="P31" s="145">
        <f t="shared" si="14"/>
        <v>6906.8586500000001</v>
      </c>
      <c r="Q31" s="145">
        <f t="shared" ref="Q31:Q56" si="15">P31-O31</f>
        <v>-574.45535000000018</v>
      </c>
      <c r="R31" s="169">
        <f t="shared" si="9"/>
        <v>0.92321464518131435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06" customFormat="1" ht="23.25" customHeight="1" x14ac:dyDescent="0.4">
      <c r="A32" s="203">
        <v>19010000</v>
      </c>
      <c r="B32" s="104" t="s">
        <v>89</v>
      </c>
      <c r="C32" s="105"/>
      <c r="D32" s="160">
        <v>0</v>
      </c>
      <c r="E32" s="160">
        <v>0</v>
      </c>
      <c r="F32" s="160">
        <v>0</v>
      </c>
      <c r="G32" s="160">
        <f t="shared" si="5"/>
        <v>0</v>
      </c>
      <c r="H32" s="197" t="str">
        <f t="shared" si="6"/>
        <v/>
      </c>
      <c r="I32" s="160">
        <f t="shared" si="10"/>
        <v>0</v>
      </c>
      <c r="J32" s="197" t="str">
        <f t="shared" si="7"/>
        <v/>
      </c>
      <c r="K32" s="146">
        <v>7481.3140000000003</v>
      </c>
      <c r="L32" s="146">
        <v>6905.1086500000001</v>
      </c>
      <c r="M32" s="146">
        <f t="shared" si="12"/>
        <v>-576.20535000000018</v>
      </c>
      <c r="N32" s="205">
        <f t="shared" si="8"/>
        <v>0.9229807290537464</v>
      </c>
      <c r="O32" s="147">
        <f t="shared" si="13"/>
        <v>7481.3140000000003</v>
      </c>
      <c r="P32" s="160">
        <f t="shared" si="14"/>
        <v>6905.1086500000001</v>
      </c>
      <c r="Q32" s="147">
        <f t="shared" si="15"/>
        <v>-576.20535000000018</v>
      </c>
      <c r="R32" s="197">
        <f t="shared" si="9"/>
        <v>0.9229807290537464</v>
      </c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</row>
    <row r="33" spans="1:33" s="206" customFormat="1" ht="42" hidden="1" customHeight="1" x14ac:dyDescent="0.4">
      <c r="A33" s="203">
        <v>19050000</v>
      </c>
      <c r="B33" s="104" t="s">
        <v>208</v>
      </c>
      <c r="C33" s="104"/>
      <c r="D33" s="160"/>
      <c r="E33" s="160"/>
      <c r="F33" s="160"/>
      <c r="G33" s="160"/>
      <c r="H33" s="197"/>
      <c r="I33" s="160"/>
      <c r="J33" s="197"/>
      <c r="K33" s="146">
        <v>0</v>
      </c>
      <c r="L33" s="146"/>
      <c r="M33" s="146">
        <f t="shared" si="12"/>
        <v>0</v>
      </c>
      <c r="N33" s="205" t="str">
        <f t="shared" si="8"/>
        <v/>
      </c>
      <c r="O33" s="147">
        <f>D33+K33</f>
        <v>0</v>
      </c>
      <c r="P33" s="160">
        <f>L33+F33</f>
        <v>0</v>
      </c>
      <c r="Q33" s="147">
        <f>P33-O33</f>
        <v>0</v>
      </c>
      <c r="R33" s="197" t="str">
        <f>IFERROR(P33/O33,"")</f>
        <v/>
      </c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</row>
    <row r="34" spans="1:33" s="206" customFormat="1" ht="63" x14ac:dyDescent="0.4">
      <c r="A34" s="203">
        <v>19090000</v>
      </c>
      <c r="B34" s="104" t="s">
        <v>203</v>
      </c>
      <c r="C34" s="105"/>
      <c r="D34" s="160">
        <v>0</v>
      </c>
      <c r="E34" s="160">
        <v>0</v>
      </c>
      <c r="F34" s="160">
        <v>1.75</v>
      </c>
      <c r="G34" s="160">
        <f t="shared" si="5"/>
        <v>1.75</v>
      </c>
      <c r="H34" s="197" t="str">
        <f t="shared" si="6"/>
        <v/>
      </c>
      <c r="I34" s="160">
        <f t="shared" si="10"/>
        <v>1.75</v>
      </c>
      <c r="J34" s="197" t="str">
        <f t="shared" si="7"/>
        <v/>
      </c>
      <c r="K34" s="146">
        <v>0</v>
      </c>
      <c r="L34" s="146">
        <v>0</v>
      </c>
      <c r="M34" s="146">
        <f t="shared" si="12"/>
        <v>0</v>
      </c>
      <c r="N34" s="205" t="str">
        <f t="shared" si="8"/>
        <v/>
      </c>
      <c r="O34" s="147">
        <f>D34+K34</f>
        <v>0</v>
      </c>
      <c r="P34" s="160">
        <f>L34+F34</f>
        <v>1.75</v>
      </c>
      <c r="Q34" s="147">
        <f>P34-O34</f>
        <v>1.75</v>
      </c>
      <c r="R34" s="197" t="str">
        <f>IFERROR(P34/O34,"")</f>
        <v/>
      </c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</row>
    <row r="35" spans="1:33" s="84" customFormat="1" ht="23.25" customHeight="1" x14ac:dyDescent="0.35">
      <c r="A35" s="179">
        <v>20000000</v>
      </c>
      <c r="B35" s="108" t="s">
        <v>19</v>
      </c>
      <c r="C35" s="109">
        <v>5750.4</v>
      </c>
      <c r="D35" s="144">
        <f>(D36+D37+D43+D47)</f>
        <v>255662.43599999999</v>
      </c>
      <c r="E35" s="144">
        <f>(E36+E37+E43+E47)</f>
        <v>110308.07399999999</v>
      </c>
      <c r="F35" s="144">
        <f>(F36+F37+F43+F47)</f>
        <v>144905.60026000001</v>
      </c>
      <c r="G35" s="144">
        <f t="shared" si="5"/>
        <v>34597.526260000013</v>
      </c>
      <c r="H35" s="169">
        <f t="shared" si="6"/>
        <v>1.3136445502620235</v>
      </c>
      <c r="I35" s="144">
        <f t="shared" ref="I35:I44" si="16">F35-D35</f>
        <v>-110756.83573999998</v>
      </c>
      <c r="J35" s="169">
        <f t="shared" si="7"/>
        <v>0.5667848688573085</v>
      </c>
      <c r="K35" s="144">
        <f>K36+K37+K43+K47</f>
        <v>517620.51994999999</v>
      </c>
      <c r="L35" s="144">
        <f>L36+L37+L43+L47</f>
        <v>236503.98274000001</v>
      </c>
      <c r="M35" s="144">
        <f t="shared" ref="M35:M48" si="17">L35-K35</f>
        <v>-281116.53720999998</v>
      </c>
      <c r="N35" s="172">
        <f t="shared" si="8"/>
        <v>0.45690611871964681</v>
      </c>
      <c r="O35" s="144">
        <f t="shared" si="13"/>
        <v>773282.95594999997</v>
      </c>
      <c r="P35" s="144">
        <f t="shared" ref="P35:P59" si="18">L35+F35</f>
        <v>381409.58299999998</v>
      </c>
      <c r="Q35" s="144">
        <f t="shared" si="15"/>
        <v>-391873.37294999999</v>
      </c>
      <c r="R35" s="169">
        <f t="shared" si="9"/>
        <v>0.49323417781971868</v>
      </c>
      <c r="S35" s="83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</row>
    <row r="36" spans="1:33" s="1" customFormat="1" ht="45.75" customHeight="1" x14ac:dyDescent="0.35">
      <c r="A36" s="177">
        <v>21000000</v>
      </c>
      <c r="B36" s="102" t="s">
        <v>72</v>
      </c>
      <c r="C36" s="106">
        <v>1</v>
      </c>
      <c r="D36" s="145">
        <v>42198.400999999998</v>
      </c>
      <c r="E36" s="145">
        <v>18570.592000000001</v>
      </c>
      <c r="F36" s="145">
        <v>30255.004180000004</v>
      </c>
      <c r="G36" s="145">
        <f t="shared" si="5"/>
        <v>11684.412180000003</v>
      </c>
      <c r="H36" s="169">
        <f t="shared" si="6"/>
        <v>1.6291889983905739</v>
      </c>
      <c r="I36" s="145">
        <f t="shared" si="16"/>
        <v>-11943.396819999994</v>
      </c>
      <c r="J36" s="169">
        <f t="shared" si="7"/>
        <v>0.71697039373600924</v>
      </c>
      <c r="K36" s="144"/>
      <c r="L36" s="144">
        <v>1661.5309999999999</v>
      </c>
      <c r="M36" s="144">
        <f t="shared" si="17"/>
        <v>1661.5309999999999</v>
      </c>
      <c r="N36" s="172" t="str">
        <f t="shared" si="8"/>
        <v/>
      </c>
      <c r="O36" s="145">
        <f t="shared" si="13"/>
        <v>42198.400999999998</v>
      </c>
      <c r="P36" s="145">
        <f t="shared" si="18"/>
        <v>31916.535180000003</v>
      </c>
      <c r="Q36" s="145">
        <f t="shared" si="15"/>
        <v>-10281.865819999995</v>
      </c>
      <c r="R36" s="169">
        <f t="shared" si="9"/>
        <v>0.75634465817792484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7">
        <v>22000000</v>
      </c>
      <c r="B37" s="102" t="s">
        <v>175</v>
      </c>
      <c r="C37" s="106">
        <v>4948.8</v>
      </c>
      <c r="D37" s="145">
        <f>SUM(D38:D42)</f>
        <v>181081.302</v>
      </c>
      <c r="E37" s="145">
        <f>SUM(E38:E42)</f>
        <v>71559.973999999987</v>
      </c>
      <c r="F37" s="145">
        <f>SUM(F38:F42)</f>
        <v>75271.383020000008</v>
      </c>
      <c r="G37" s="145">
        <f t="shared" si="5"/>
        <v>3711.409020000021</v>
      </c>
      <c r="H37" s="169">
        <f t="shared" si="6"/>
        <v>1.0518643148193434</v>
      </c>
      <c r="I37" s="145">
        <f t="shared" si="16"/>
        <v>-105809.91897999999</v>
      </c>
      <c r="J37" s="169">
        <f t="shared" si="7"/>
        <v>0.41567727970058449</v>
      </c>
      <c r="K37" s="144">
        <f>SUM(K38:K42)</f>
        <v>0</v>
      </c>
      <c r="L37" s="144">
        <f>SUM(L38:L42)</f>
        <v>0</v>
      </c>
      <c r="M37" s="144">
        <f t="shared" si="17"/>
        <v>0</v>
      </c>
      <c r="N37" s="172" t="str">
        <f t="shared" si="8"/>
        <v/>
      </c>
      <c r="O37" s="145">
        <f t="shared" si="13"/>
        <v>181081.302</v>
      </c>
      <c r="P37" s="145">
        <f t="shared" si="18"/>
        <v>75271.383020000008</v>
      </c>
      <c r="Q37" s="145">
        <f t="shared" si="15"/>
        <v>-105809.91897999999</v>
      </c>
      <c r="R37" s="169">
        <f t="shared" si="9"/>
        <v>0.41567727970058449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06" customFormat="1" ht="22.5" customHeight="1" x14ac:dyDescent="0.4">
      <c r="A38" s="203">
        <v>22010000</v>
      </c>
      <c r="B38" s="104" t="s">
        <v>116</v>
      </c>
      <c r="C38" s="110"/>
      <c r="D38" s="160">
        <v>85007.736999999994</v>
      </c>
      <c r="E38" s="160">
        <v>32070.32</v>
      </c>
      <c r="F38" s="160">
        <v>33711.320209999998</v>
      </c>
      <c r="G38" s="160">
        <f t="shared" si="5"/>
        <v>1641.0002099999983</v>
      </c>
      <c r="H38" s="197">
        <f t="shared" si="6"/>
        <v>1.0511688130957222</v>
      </c>
      <c r="I38" s="160">
        <f t="shared" si="16"/>
        <v>-51296.416789999996</v>
      </c>
      <c r="J38" s="197">
        <f t="shared" si="7"/>
        <v>0.39656767018747952</v>
      </c>
      <c r="K38" s="146"/>
      <c r="L38" s="146">
        <v>0</v>
      </c>
      <c r="M38" s="146">
        <f t="shared" si="17"/>
        <v>0</v>
      </c>
      <c r="N38" s="205" t="str">
        <f t="shared" si="8"/>
        <v/>
      </c>
      <c r="O38" s="147">
        <f t="shared" si="13"/>
        <v>85007.736999999994</v>
      </c>
      <c r="P38" s="160">
        <f t="shared" si="18"/>
        <v>33711.320209999998</v>
      </c>
      <c r="Q38" s="147">
        <f t="shared" si="15"/>
        <v>-51296.416789999996</v>
      </c>
      <c r="R38" s="197">
        <f t="shared" si="9"/>
        <v>0.39656767018747952</v>
      </c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</row>
    <row r="39" spans="1:33" s="206" customFormat="1" ht="60.75" customHeight="1" x14ac:dyDescent="0.4">
      <c r="A39" s="203">
        <v>22020000</v>
      </c>
      <c r="B39" s="104" t="s">
        <v>211</v>
      </c>
      <c r="C39" s="104"/>
      <c r="D39" s="160">
        <v>3062</v>
      </c>
      <c r="E39" s="160">
        <v>760</v>
      </c>
      <c r="F39" s="160">
        <v>819.23077000000001</v>
      </c>
      <c r="G39" s="160">
        <f>F39-E39</f>
        <v>59.230770000000007</v>
      </c>
      <c r="H39" s="197">
        <f>IFERROR(F39/E39,"")</f>
        <v>1.0779352236842106</v>
      </c>
      <c r="I39" s="160">
        <f>F39-D39</f>
        <v>-2242.7692299999999</v>
      </c>
      <c r="J39" s="197">
        <f>IFERROR(F39/D39,"")</f>
        <v>0.2675476061397779</v>
      </c>
      <c r="K39" s="146"/>
      <c r="L39" s="146"/>
      <c r="M39" s="146"/>
      <c r="N39" s="205"/>
      <c r="O39" s="147">
        <f>D39+K39</f>
        <v>3062</v>
      </c>
      <c r="P39" s="160">
        <f>L39+F39</f>
        <v>819.23077000000001</v>
      </c>
      <c r="Q39" s="147">
        <f>P39-O39</f>
        <v>-2242.7692299999999</v>
      </c>
      <c r="R39" s="197">
        <f>IFERROR(P39/O39,"")</f>
        <v>0.2675476061397779</v>
      </c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</row>
    <row r="40" spans="1:33" s="206" customFormat="1" ht="61.5" customHeight="1" x14ac:dyDescent="0.4">
      <c r="A40" s="203">
        <v>22080000</v>
      </c>
      <c r="B40" s="104" t="s">
        <v>176</v>
      </c>
      <c r="C40" s="105">
        <v>259.60000000000002</v>
      </c>
      <c r="D40" s="160">
        <v>91132.43</v>
      </c>
      <c r="E40" s="160">
        <v>38061.61</v>
      </c>
      <c r="F40" s="160">
        <v>39984.364470000008</v>
      </c>
      <c r="G40" s="160">
        <f t="shared" si="5"/>
        <v>1922.7544700000071</v>
      </c>
      <c r="H40" s="197">
        <f t="shared" si="6"/>
        <v>1.0505168979977464</v>
      </c>
      <c r="I40" s="160">
        <f t="shared" si="16"/>
        <v>-51148.065529999985</v>
      </c>
      <c r="J40" s="197">
        <f t="shared" si="7"/>
        <v>0.43875011859115365</v>
      </c>
      <c r="K40" s="146"/>
      <c r="L40" s="146">
        <v>0</v>
      </c>
      <c r="M40" s="146">
        <f t="shared" si="17"/>
        <v>0</v>
      </c>
      <c r="N40" s="205" t="str">
        <f t="shared" si="8"/>
        <v/>
      </c>
      <c r="O40" s="147">
        <f t="shared" si="13"/>
        <v>91132.43</v>
      </c>
      <c r="P40" s="160">
        <f t="shared" si="18"/>
        <v>39984.364470000008</v>
      </c>
      <c r="Q40" s="147">
        <f t="shared" si="15"/>
        <v>-51148.065529999985</v>
      </c>
      <c r="R40" s="197">
        <f t="shared" si="9"/>
        <v>0.43875011859115365</v>
      </c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</row>
    <row r="41" spans="1:33" s="206" customFormat="1" ht="23.25" customHeight="1" x14ac:dyDescent="0.4">
      <c r="A41" s="203">
        <v>22090000</v>
      </c>
      <c r="B41" s="104" t="s">
        <v>52</v>
      </c>
      <c r="C41" s="105">
        <v>4672.3</v>
      </c>
      <c r="D41" s="160">
        <v>1475.635</v>
      </c>
      <c r="E41" s="160">
        <v>559.34400000000005</v>
      </c>
      <c r="F41" s="160">
        <v>562.38661999999988</v>
      </c>
      <c r="G41" s="160">
        <f t="shared" si="5"/>
        <v>3.0426199999998289</v>
      </c>
      <c r="H41" s="197">
        <f t="shared" si="6"/>
        <v>1.0054396221287791</v>
      </c>
      <c r="I41" s="160">
        <f t="shared" si="16"/>
        <v>-913.24838000000011</v>
      </c>
      <c r="J41" s="197">
        <f t="shared" si="7"/>
        <v>0.3811149911732914</v>
      </c>
      <c r="K41" s="146"/>
      <c r="L41" s="146">
        <v>0</v>
      </c>
      <c r="M41" s="146">
        <f t="shared" si="17"/>
        <v>0</v>
      </c>
      <c r="N41" s="205" t="str">
        <f t="shared" si="8"/>
        <v/>
      </c>
      <c r="O41" s="147">
        <f t="shared" si="13"/>
        <v>1475.635</v>
      </c>
      <c r="P41" s="160">
        <f t="shared" si="18"/>
        <v>562.38661999999988</v>
      </c>
      <c r="Q41" s="147">
        <f t="shared" si="15"/>
        <v>-913.24838000000011</v>
      </c>
      <c r="R41" s="197">
        <f t="shared" si="9"/>
        <v>0.3811149911732914</v>
      </c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</row>
    <row r="42" spans="1:33" s="206" customFormat="1" ht="120" customHeight="1" x14ac:dyDescent="0.4">
      <c r="A42" s="203">
        <v>22130000</v>
      </c>
      <c r="B42" s="104" t="s">
        <v>221</v>
      </c>
      <c r="C42" s="105"/>
      <c r="D42" s="160">
        <v>403.5</v>
      </c>
      <c r="E42" s="160">
        <v>108.7</v>
      </c>
      <c r="F42" s="160">
        <v>194.08094999999997</v>
      </c>
      <c r="G42" s="160">
        <f t="shared" si="5"/>
        <v>85.38094999999997</v>
      </c>
      <c r="H42" s="197">
        <f t="shared" si="6"/>
        <v>1.7854733210671569</v>
      </c>
      <c r="I42" s="160">
        <f t="shared" si="16"/>
        <v>-209.41905000000003</v>
      </c>
      <c r="J42" s="197">
        <f t="shared" si="7"/>
        <v>0.4809936802973977</v>
      </c>
      <c r="K42" s="146"/>
      <c r="L42" s="146">
        <v>0</v>
      </c>
      <c r="M42" s="146">
        <f t="shared" si="17"/>
        <v>0</v>
      </c>
      <c r="N42" s="205" t="str">
        <f t="shared" si="8"/>
        <v/>
      </c>
      <c r="O42" s="147">
        <f t="shared" si="13"/>
        <v>403.5</v>
      </c>
      <c r="P42" s="160">
        <f t="shared" si="18"/>
        <v>194.08094999999997</v>
      </c>
      <c r="Q42" s="147">
        <f t="shared" si="15"/>
        <v>-209.41905000000003</v>
      </c>
      <c r="R42" s="197">
        <f t="shared" si="9"/>
        <v>0.4809936802973977</v>
      </c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spans="1:33" s="1" customFormat="1" ht="20.25" customHeight="1" x14ac:dyDescent="0.35">
      <c r="A43" s="177">
        <v>24000000</v>
      </c>
      <c r="B43" s="102" t="s">
        <v>59</v>
      </c>
      <c r="C43" s="106">
        <f>C44+C47</f>
        <v>300.2</v>
      </c>
      <c r="D43" s="145">
        <f>SUM(D44:D45)</f>
        <v>32382.733</v>
      </c>
      <c r="E43" s="145">
        <f>SUM(E44:E45)</f>
        <v>20177.508000000002</v>
      </c>
      <c r="F43" s="145">
        <f>SUM(F44:F45)</f>
        <v>39379.213060000002</v>
      </c>
      <c r="G43" s="145">
        <f t="shared" si="5"/>
        <v>19201.70506</v>
      </c>
      <c r="H43" s="169">
        <f t="shared" si="6"/>
        <v>1.9516390755488735</v>
      </c>
      <c r="I43" s="145">
        <f t="shared" si="16"/>
        <v>6996.4800600000017</v>
      </c>
      <c r="J43" s="169">
        <f t="shared" si="7"/>
        <v>1.2160558857092143</v>
      </c>
      <c r="K43" s="144">
        <f>K44+K45+K46</f>
        <v>5500.6030000000001</v>
      </c>
      <c r="L43" s="144">
        <f>L44+L45+L46</f>
        <v>9569.80033</v>
      </c>
      <c r="M43" s="144">
        <f t="shared" si="17"/>
        <v>4069.19733</v>
      </c>
      <c r="N43" s="172">
        <f t="shared" si="8"/>
        <v>1.7397729539834088</v>
      </c>
      <c r="O43" s="145">
        <f t="shared" si="13"/>
        <v>37883.336000000003</v>
      </c>
      <c r="P43" s="145">
        <f t="shared" si="18"/>
        <v>48949.01339</v>
      </c>
      <c r="Q43" s="145">
        <f t="shared" si="15"/>
        <v>11065.677389999997</v>
      </c>
      <c r="R43" s="169">
        <f t="shared" si="9"/>
        <v>1.2920988106749627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06" customFormat="1" ht="24" customHeight="1" x14ac:dyDescent="0.4">
      <c r="A44" s="203">
        <v>24060000</v>
      </c>
      <c r="B44" s="104" t="s">
        <v>20</v>
      </c>
      <c r="C44" s="105">
        <v>300.2</v>
      </c>
      <c r="D44" s="160">
        <v>32382.733</v>
      </c>
      <c r="E44" s="160">
        <v>20177.508000000002</v>
      </c>
      <c r="F44" s="160">
        <v>39379.213060000002</v>
      </c>
      <c r="G44" s="160">
        <f t="shared" si="5"/>
        <v>19201.70506</v>
      </c>
      <c r="H44" s="197">
        <f t="shared" si="6"/>
        <v>1.9516390755488735</v>
      </c>
      <c r="I44" s="160">
        <f t="shared" si="16"/>
        <v>6996.4800600000017</v>
      </c>
      <c r="J44" s="197">
        <f t="shared" si="7"/>
        <v>1.2160558857092143</v>
      </c>
      <c r="K44" s="146">
        <v>1090.502</v>
      </c>
      <c r="L44" s="146">
        <v>1725.5927300000001</v>
      </c>
      <c r="M44" s="146">
        <f t="shared" si="17"/>
        <v>635.09073000000012</v>
      </c>
      <c r="N44" s="205">
        <f t="shared" si="8"/>
        <v>1.5823838287320886</v>
      </c>
      <c r="O44" s="147">
        <f t="shared" si="13"/>
        <v>33473.235000000001</v>
      </c>
      <c r="P44" s="160">
        <f>L44+F44</f>
        <v>41104.805789999999</v>
      </c>
      <c r="Q44" s="147">
        <f t="shared" si="15"/>
        <v>7631.5707899999979</v>
      </c>
      <c r="R44" s="197">
        <f t="shared" si="9"/>
        <v>1.2279902372746463</v>
      </c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</row>
    <row r="45" spans="1:33" s="206" customFormat="1" ht="55.5" customHeight="1" x14ac:dyDescent="0.4">
      <c r="A45" s="203">
        <v>24110000</v>
      </c>
      <c r="B45" s="104" t="s">
        <v>82</v>
      </c>
      <c r="C45" s="105"/>
      <c r="D45" s="160">
        <v>0</v>
      </c>
      <c r="E45" s="160">
        <v>0</v>
      </c>
      <c r="F45" s="160">
        <v>0</v>
      </c>
      <c r="G45" s="160">
        <f t="shared" si="5"/>
        <v>0</v>
      </c>
      <c r="H45" s="197" t="str">
        <f t="shared" si="6"/>
        <v/>
      </c>
      <c r="I45" s="160"/>
      <c r="J45" s="197" t="str">
        <f t="shared" si="7"/>
        <v/>
      </c>
      <c r="K45" s="146">
        <v>82.900999999999996</v>
      </c>
      <c r="L45" s="146">
        <v>29.265180000000001</v>
      </c>
      <c r="M45" s="146">
        <f t="shared" si="17"/>
        <v>-53.635819999999995</v>
      </c>
      <c r="N45" s="205">
        <f t="shared" si="8"/>
        <v>0.35301359452841341</v>
      </c>
      <c r="O45" s="147">
        <f t="shared" si="13"/>
        <v>82.900999999999996</v>
      </c>
      <c r="P45" s="160">
        <f>L45+F45</f>
        <v>29.265180000000001</v>
      </c>
      <c r="Q45" s="147">
        <f t="shared" si="15"/>
        <v>-53.635819999999995</v>
      </c>
      <c r="R45" s="197">
        <f t="shared" si="9"/>
        <v>0.35301359452841341</v>
      </c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</row>
    <row r="46" spans="1:33" s="206" customFormat="1" ht="53.25" customHeight="1" x14ac:dyDescent="0.4">
      <c r="A46" s="203" t="s">
        <v>90</v>
      </c>
      <c r="B46" s="104" t="s">
        <v>91</v>
      </c>
      <c r="C46" s="105"/>
      <c r="D46" s="160">
        <v>0</v>
      </c>
      <c r="E46" s="160">
        <v>0</v>
      </c>
      <c r="F46" s="160">
        <v>0</v>
      </c>
      <c r="G46" s="160">
        <f t="shared" si="5"/>
        <v>0</v>
      </c>
      <c r="H46" s="197" t="str">
        <f t="shared" si="6"/>
        <v/>
      </c>
      <c r="I46" s="160"/>
      <c r="J46" s="197" t="str">
        <f t="shared" si="7"/>
        <v/>
      </c>
      <c r="K46" s="146">
        <v>4327.2</v>
      </c>
      <c r="L46" s="146">
        <v>7814.9424200000003</v>
      </c>
      <c r="M46" s="146">
        <f t="shared" si="17"/>
        <v>3487.7424200000005</v>
      </c>
      <c r="N46" s="205">
        <f t="shared" si="8"/>
        <v>1.8060044416712888</v>
      </c>
      <c r="O46" s="147">
        <f t="shared" si="13"/>
        <v>4327.2</v>
      </c>
      <c r="P46" s="160">
        <f>L46+F46</f>
        <v>7814.9424200000003</v>
      </c>
      <c r="Q46" s="147">
        <f t="shared" si="15"/>
        <v>3487.7424200000005</v>
      </c>
      <c r="R46" s="197">
        <f t="shared" si="9"/>
        <v>1.8060044416712888</v>
      </c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</row>
    <row r="47" spans="1:33" s="1" customFormat="1" ht="22.5" customHeight="1" x14ac:dyDescent="0.4">
      <c r="A47" s="177">
        <v>25000000</v>
      </c>
      <c r="B47" s="102" t="s">
        <v>53</v>
      </c>
      <c r="C47" s="106"/>
      <c r="D47" s="160">
        <v>0</v>
      </c>
      <c r="E47" s="160">
        <v>0</v>
      </c>
      <c r="F47" s="160">
        <v>0</v>
      </c>
      <c r="G47" s="160">
        <f t="shared" si="5"/>
        <v>0</v>
      </c>
      <c r="H47" s="169" t="str">
        <f t="shared" si="6"/>
        <v/>
      </c>
      <c r="I47" s="145">
        <f>F47-D47</f>
        <v>0</v>
      </c>
      <c r="J47" s="169" t="str">
        <f t="shared" si="7"/>
        <v/>
      </c>
      <c r="K47" s="144">
        <v>512119.91694999998</v>
      </c>
      <c r="L47" s="144">
        <v>225272.65140999999</v>
      </c>
      <c r="M47" s="144">
        <f t="shared" si="17"/>
        <v>-286847.26553999999</v>
      </c>
      <c r="N47" s="172">
        <f t="shared" si="8"/>
        <v>0.43988262114787879</v>
      </c>
      <c r="O47" s="145">
        <f t="shared" si="13"/>
        <v>512119.91694999998</v>
      </c>
      <c r="P47" s="168">
        <f>L47+F47</f>
        <v>225272.65140999999</v>
      </c>
      <c r="Q47" s="145">
        <f t="shared" si="15"/>
        <v>-286847.26553999999</v>
      </c>
      <c r="R47" s="169">
        <f t="shared" si="9"/>
        <v>0.43988262114787879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7">
        <v>30000000</v>
      </c>
      <c r="B48" s="102" t="s">
        <v>69</v>
      </c>
      <c r="C48" s="110"/>
      <c r="D48" s="168">
        <v>86.05</v>
      </c>
      <c r="E48" s="168">
        <v>31.05</v>
      </c>
      <c r="F48" s="168">
        <v>36.613980000000005</v>
      </c>
      <c r="G48" s="168">
        <f t="shared" si="5"/>
        <v>5.5639800000000044</v>
      </c>
      <c r="H48" s="169">
        <f t="shared" si="6"/>
        <v>1.1791942028985509</v>
      </c>
      <c r="I48" s="145">
        <f>F48-D48</f>
        <v>-49.436019999999992</v>
      </c>
      <c r="J48" s="169">
        <f t="shared" si="7"/>
        <v>0.42549657176060435</v>
      </c>
      <c r="K48" s="144">
        <v>194531.73</v>
      </c>
      <c r="L48" s="144">
        <v>117550.38314000001</v>
      </c>
      <c r="M48" s="144">
        <f t="shared" si="17"/>
        <v>-76981.346860000005</v>
      </c>
      <c r="N48" s="172">
        <f t="shared" si="8"/>
        <v>0.60427357089766276</v>
      </c>
      <c r="O48" s="145">
        <f t="shared" si="13"/>
        <v>194617.78</v>
      </c>
      <c r="P48" s="145">
        <f t="shared" si="18"/>
        <v>117586.99712</v>
      </c>
      <c r="Q48" s="145">
        <f t="shared" si="15"/>
        <v>-77030.782879999999</v>
      </c>
      <c r="R48" s="169">
        <f t="shared" si="9"/>
        <v>0.6041945248784566</v>
      </c>
      <c r="S48" s="49"/>
      <c r="T48" s="49"/>
      <c r="U48" s="49"/>
      <c r="V48" s="49"/>
      <c r="W48" s="50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4" customFormat="1" ht="40.799999999999997" x14ac:dyDescent="0.35">
      <c r="A49" s="179" t="s">
        <v>182</v>
      </c>
      <c r="B49" s="108" t="s">
        <v>183</v>
      </c>
      <c r="C49" s="111"/>
      <c r="D49" s="145">
        <v>0</v>
      </c>
      <c r="E49" s="145">
        <v>0</v>
      </c>
      <c r="F49" s="145">
        <v>0</v>
      </c>
      <c r="G49" s="145">
        <f>F49-E49</f>
        <v>0</v>
      </c>
      <c r="H49" s="169" t="str">
        <f t="shared" si="6"/>
        <v/>
      </c>
      <c r="I49" s="145">
        <f>F49-D49</f>
        <v>0</v>
      </c>
      <c r="J49" s="169" t="str">
        <f t="shared" si="7"/>
        <v/>
      </c>
      <c r="K49" s="144">
        <v>190205</v>
      </c>
      <c r="L49" s="144">
        <v>0</v>
      </c>
      <c r="M49" s="144">
        <f t="shared" ref="M49:M57" si="19">L49-K49</f>
        <v>-190205</v>
      </c>
      <c r="N49" s="172">
        <f t="shared" si="8"/>
        <v>0</v>
      </c>
      <c r="O49" s="144">
        <f>D49+K49</f>
        <v>190205</v>
      </c>
      <c r="P49" s="144">
        <f>L49+F49</f>
        <v>0</v>
      </c>
      <c r="Q49" s="144">
        <f>P49-O49</f>
        <v>-190205</v>
      </c>
      <c r="R49" s="169">
        <f t="shared" si="9"/>
        <v>0</v>
      </c>
      <c r="S49" s="83"/>
      <c r="T49" s="83"/>
      <c r="U49" s="83"/>
      <c r="V49" s="83"/>
      <c r="W49" s="86"/>
      <c r="X49" s="82"/>
      <c r="Y49" s="82"/>
      <c r="Z49" s="82"/>
      <c r="AA49" s="82"/>
      <c r="AB49" s="82"/>
      <c r="AC49" s="82"/>
      <c r="AD49" s="82"/>
      <c r="AE49" s="82"/>
      <c r="AF49" s="82"/>
      <c r="AG49" s="82"/>
    </row>
    <row r="50" spans="1:33" s="1" customFormat="1" ht="30" customHeight="1" x14ac:dyDescent="0.35">
      <c r="A50" s="177">
        <v>50000000</v>
      </c>
      <c r="B50" s="102" t="s">
        <v>21</v>
      </c>
      <c r="C50" s="106" t="e">
        <f>#REF!+C51</f>
        <v>#REF!</v>
      </c>
      <c r="D50" s="145">
        <f>D51</f>
        <v>0</v>
      </c>
      <c r="E50" s="145">
        <f>E51</f>
        <v>0</v>
      </c>
      <c r="F50" s="145">
        <f>F51</f>
        <v>0</v>
      </c>
      <c r="G50" s="145">
        <f>F50-E50</f>
        <v>0</v>
      </c>
      <c r="H50" s="169" t="str">
        <f t="shared" si="6"/>
        <v/>
      </c>
      <c r="I50" s="145">
        <f>F50-D50</f>
        <v>0</v>
      </c>
      <c r="J50" s="169" t="str">
        <f t="shared" si="7"/>
        <v/>
      </c>
      <c r="K50" s="144">
        <f>K51</f>
        <v>106811.46428</v>
      </c>
      <c r="L50" s="144">
        <f>L51</f>
        <v>37213.516579999996</v>
      </c>
      <c r="M50" s="144">
        <f t="shared" si="19"/>
        <v>-69597.947700000004</v>
      </c>
      <c r="N50" s="172">
        <f t="shared" si="8"/>
        <v>0.34840376761849218</v>
      </c>
      <c r="O50" s="145">
        <f t="shared" si="13"/>
        <v>106811.46428</v>
      </c>
      <c r="P50" s="145">
        <f t="shared" si="18"/>
        <v>37213.516579999996</v>
      </c>
      <c r="Q50" s="145">
        <f t="shared" si="15"/>
        <v>-69597.947700000004</v>
      </c>
      <c r="R50" s="169">
        <f t="shared" si="9"/>
        <v>0.34840376761849218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06" customFormat="1" ht="81" customHeight="1" x14ac:dyDescent="0.4">
      <c r="A51" s="203">
        <v>50110000</v>
      </c>
      <c r="B51" s="104" t="s">
        <v>177</v>
      </c>
      <c r="C51" s="105"/>
      <c r="D51" s="160">
        <v>0</v>
      </c>
      <c r="E51" s="160">
        <v>0</v>
      </c>
      <c r="F51" s="160">
        <v>0</v>
      </c>
      <c r="G51" s="160">
        <f t="shared" si="5"/>
        <v>0</v>
      </c>
      <c r="H51" s="197" t="str">
        <f t="shared" si="6"/>
        <v/>
      </c>
      <c r="I51" s="160"/>
      <c r="J51" s="197" t="str">
        <f t="shared" si="7"/>
        <v/>
      </c>
      <c r="K51" s="146">
        <v>106811.46428</v>
      </c>
      <c r="L51" s="146">
        <v>37213.516579999996</v>
      </c>
      <c r="M51" s="146">
        <f t="shared" si="19"/>
        <v>-69597.947700000004</v>
      </c>
      <c r="N51" s="205">
        <f t="shared" si="8"/>
        <v>0.34840376761849218</v>
      </c>
      <c r="O51" s="147">
        <f t="shared" si="13"/>
        <v>106811.46428</v>
      </c>
      <c r="P51" s="160">
        <f t="shared" si="18"/>
        <v>37213.516579999996</v>
      </c>
      <c r="Q51" s="147">
        <f t="shared" si="15"/>
        <v>-69597.947700000004</v>
      </c>
      <c r="R51" s="197">
        <f t="shared" si="9"/>
        <v>0.34840376761849218</v>
      </c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</row>
    <row r="52" spans="1:33" ht="20.25" customHeight="1" x14ac:dyDescent="0.35">
      <c r="A52" s="8">
        <v>900101</v>
      </c>
      <c r="B52" s="112" t="s">
        <v>22</v>
      </c>
      <c r="C52" s="113" t="e">
        <f>C10+C35+C50+#REF!</f>
        <v>#REF!</v>
      </c>
      <c r="D52" s="164">
        <f>D10+D35+D50+D48</f>
        <v>8736483.0507500023</v>
      </c>
      <c r="E52" s="164">
        <f>E10+E35+E50+E48</f>
        <v>3505381.3010799997</v>
      </c>
      <c r="F52" s="164">
        <f>F10+F35+F50+F48</f>
        <v>3738414.0405400004</v>
      </c>
      <c r="G52" s="164">
        <f t="shared" si="5"/>
        <v>233032.73946000077</v>
      </c>
      <c r="H52" s="171">
        <f t="shared" ref="H52:H60" si="20">IFERROR(F52/E52,"")</f>
        <v>1.0664785709298454</v>
      </c>
      <c r="I52" s="164">
        <f t="shared" ref="I52:I60" si="21">F52-D52</f>
        <v>-4998069.0102100018</v>
      </c>
      <c r="J52" s="171">
        <f t="shared" ref="J52:J60" si="22">IFERROR(F52/D52,"")</f>
        <v>0.42790834925491766</v>
      </c>
      <c r="K52" s="164">
        <f>K10+K35+K48+K50+K49</f>
        <v>1016650.0282299999</v>
      </c>
      <c r="L52" s="164">
        <f>L10+L35+L48+L50+L49</f>
        <v>398172.99111</v>
      </c>
      <c r="M52" s="164">
        <f t="shared" si="19"/>
        <v>-618477.03711999999</v>
      </c>
      <c r="N52" s="171">
        <f t="shared" ref="N52:N61" si="23">IFERROR(L52/K52,"")</f>
        <v>0.3916519746753207</v>
      </c>
      <c r="O52" s="164">
        <f t="shared" si="13"/>
        <v>9753133.0789800026</v>
      </c>
      <c r="P52" s="164">
        <f t="shared" si="18"/>
        <v>4136587.0316500003</v>
      </c>
      <c r="Q52" s="164">
        <f t="shared" si="15"/>
        <v>-5616546.0473300023</v>
      </c>
      <c r="R52" s="171">
        <f t="shared" ref="R52:R61" si="24">IFERROR(P52/O52,"")</f>
        <v>0.42412904634359921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7">
        <v>40000000</v>
      </c>
      <c r="B53" s="102" t="s">
        <v>54</v>
      </c>
      <c r="C53" s="114" t="e">
        <f>C54+C81</f>
        <v>#REF!</v>
      </c>
      <c r="D53" s="145">
        <f>D54</f>
        <v>5610053.2019999996</v>
      </c>
      <c r="E53" s="145">
        <f>E54</f>
        <v>3164386.7319999998</v>
      </c>
      <c r="F53" s="145">
        <f>F54</f>
        <v>3184669.432</v>
      </c>
      <c r="G53" s="145">
        <f t="shared" si="5"/>
        <v>20282.700000000186</v>
      </c>
      <c r="H53" s="189">
        <f t="shared" si="20"/>
        <v>1.0064096779938085</v>
      </c>
      <c r="I53" s="145">
        <f t="shared" si="21"/>
        <v>-2425383.7699999996</v>
      </c>
      <c r="J53" s="189">
        <f t="shared" si="22"/>
        <v>0.56767187713383116</v>
      </c>
      <c r="K53" s="145">
        <f>K54</f>
        <v>34261.406000000003</v>
      </c>
      <c r="L53" s="145">
        <f>L54</f>
        <v>4769.9265400000004</v>
      </c>
      <c r="M53" s="145">
        <f t="shared" si="19"/>
        <v>-29491.479460000002</v>
      </c>
      <c r="N53" s="189">
        <f t="shared" si="23"/>
        <v>0.13922156434560801</v>
      </c>
      <c r="O53" s="145">
        <f t="shared" si="13"/>
        <v>5644314.608</v>
      </c>
      <c r="P53" s="145">
        <f t="shared" si="18"/>
        <v>3189439.3585399999</v>
      </c>
      <c r="Q53" s="145">
        <f t="shared" si="15"/>
        <v>-2454875.2494600001</v>
      </c>
      <c r="R53" s="189">
        <f t="shared" si="24"/>
        <v>0.5650711521323476</v>
      </c>
    </row>
    <row r="54" spans="1:33" s="1" customFormat="1" ht="23.25" customHeight="1" x14ac:dyDescent="0.35">
      <c r="A54" s="177">
        <v>41000000</v>
      </c>
      <c r="B54" s="102" t="s">
        <v>55</v>
      </c>
      <c r="C54" s="114" t="e">
        <f>C55+C59</f>
        <v>#REF!</v>
      </c>
      <c r="D54" s="145">
        <f>D55+D59</f>
        <v>5610053.2019999996</v>
      </c>
      <c r="E54" s="145">
        <f>E55+E59</f>
        <v>3164386.7319999998</v>
      </c>
      <c r="F54" s="145">
        <f>F55+F59</f>
        <v>3184669.432</v>
      </c>
      <c r="G54" s="145">
        <f t="shared" si="5"/>
        <v>20282.700000000186</v>
      </c>
      <c r="H54" s="189">
        <f t="shared" si="20"/>
        <v>1.0064096779938085</v>
      </c>
      <c r="I54" s="145">
        <f t="shared" si="21"/>
        <v>-2425383.7699999996</v>
      </c>
      <c r="J54" s="189">
        <f t="shared" si="22"/>
        <v>0.56767187713383116</v>
      </c>
      <c r="K54" s="145">
        <f>K55+K59</f>
        <v>34261.406000000003</v>
      </c>
      <c r="L54" s="145">
        <f>L55+L59</f>
        <v>4769.9265400000004</v>
      </c>
      <c r="M54" s="145">
        <f t="shared" si="19"/>
        <v>-29491.479460000002</v>
      </c>
      <c r="N54" s="189">
        <f t="shared" si="23"/>
        <v>0.13922156434560801</v>
      </c>
      <c r="O54" s="145">
        <f t="shared" si="13"/>
        <v>5644314.608</v>
      </c>
      <c r="P54" s="145">
        <f t="shared" si="18"/>
        <v>3189439.3585399999</v>
      </c>
      <c r="Q54" s="145">
        <f t="shared" si="15"/>
        <v>-2454875.2494600001</v>
      </c>
      <c r="R54" s="189">
        <f t="shared" si="24"/>
        <v>0.5650711521323476</v>
      </c>
    </row>
    <row r="55" spans="1:33" s="88" customFormat="1" ht="23.25" customHeight="1" x14ac:dyDescent="0.35">
      <c r="A55" s="177">
        <v>41020000</v>
      </c>
      <c r="B55" s="138" t="s">
        <v>67</v>
      </c>
      <c r="C55" s="115">
        <f>SUM(C56:C56)</f>
        <v>0</v>
      </c>
      <c r="D55" s="145">
        <f>SUM(D56:D58)</f>
        <v>2001967</v>
      </c>
      <c r="E55" s="145">
        <f>SUM(E56:E58)</f>
        <v>834152.5</v>
      </c>
      <c r="F55" s="145">
        <f>SUM(F56:F58)</f>
        <v>834152.5</v>
      </c>
      <c r="G55" s="145">
        <f t="shared" si="5"/>
        <v>0</v>
      </c>
      <c r="H55" s="189">
        <f t="shared" si="20"/>
        <v>1</v>
      </c>
      <c r="I55" s="165">
        <f t="shared" si="21"/>
        <v>-1167814.5</v>
      </c>
      <c r="J55" s="189">
        <f t="shared" si="22"/>
        <v>0.41666645853802786</v>
      </c>
      <c r="K55" s="145">
        <f>K56+K57</f>
        <v>0</v>
      </c>
      <c r="L55" s="145">
        <f>L56+L57</f>
        <v>0</v>
      </c>
      <c r="M55" s="145">
        <f t="shared" si="19"/>
        <v>0</v>
      </c>
      <c r="N55" s="189" t="str">
        <f t="shared" si="23"/>
        <v/>
      </c>
      <c r="O55" s="159">
        <f t="shared" si="13"/>
        <v>2001967</v>
      </c>
      <c r="P55" s="165">
        <f t="shared" si="18"/>
        <v>834152.5</v>
      </c>
      <c r="Q55" s="159">
        <f t="shared" si="15"/>
        <v>-1167814.5</v>
      </c>
      <c r="R55" s="189">
        <f t="shared" si="24"/>
        <v>0.41666645853802786</v>
      </c>
    </row>
    <row r="56" spans="1:33" s="206" customFormat="1" ht="29.25" customHeight="1" x14ac:dyDescent="0.4">
      <c r="A56" s="203">
        <v>41020100</v>
      </c>
      <c r="B56" s="215" t="s">
        <v>104</v>
      </c>
      <c r="C56" s="167"/>
      <c r="D56" s="159">
        <v>1619661.3</v>
      </c>
      <c r="E56" s="159">
        <v>674859</v>
      </c>
      <c r="F56" s="159">
        <v>674859</v>
      </c>
      <c r="G56" s="159">
        <f t="shared" si="5"/>
        <v>0</v>
      </c>
      <c r="H56" s="205">
        <f t="shared" si="20"/>
        <v>1</v>
      </c>
      <c r="I56" s="160">
        <f t="shared" si="21"/>
        <v>-944802.3</v>
      </c>
      <c r="J56" s="205">
        <f t="shared" si="22"/>
        <v>0.41666674384329611</v>
      </c>
      <c r="K56" s="159">
        <v>0</v>
      </c>
      <c r="L56" s="159">
        <v>0</v>
      </c>
      <c r="M56" s="159">
        <f t="shared" si="19"/>
        <v>0</v>
      </c>
      <c r="N56" s="205" t="str">
        <f t="shared" si="23"/>
        <v/>
      </c>
      <c r="O56" s="147">
        <f t="shared" si="13"/>
        <v>1619661.3</v>
      </c>
      <c r="P56" s="160">
        <f t="shared" si="18"/>
        <v>674859</v>
      </c>
      <c r="Q56" s="147">
        <f t="shared" si="15"/>
        <v>-944802.3</v>
      </c>
      <c r="R56" s="205">
        <f t="shared" si="24"/>
        <v>0.41666674384329611</v>
      </c>
    </row>
    <row r="57" spans="1:33" s="206" customFormat="1" ht="84" customHeight="1" x14ac:dyDescent="0.4">
      <c r="A57" s="203">
        <v>41020200</v>
      </c>
      <c r="B57" s="215" t="s">
        <v>155</v>
      </c>
      <c r="C57" s="167"/>
      <c r="D57" s="147">
        <v>112638.9</v>
      </c>
      <c r="E57" s="147">
        <v>46933</v>
      </c>
      <c r="F57" s="147">
        <v>46933</v>
      </c>
      <c r="G57" s="147">
        <f t="shared" si="5"/>
        <v>0</v>
      </c>
      <c r="H57" s="205">
        <f t="shared" si="20"/>
        <v>1</v>
      </c>
      <c r="I57" s="160">
        <f t="shared" si="21"/>
        <v>-65705.899999999994</v>
      </c>
      <c r="J57" s="205">
        <f t="shared" si="22"/>
        <v>0.41666777640761765</v>
      </c>
      <c r="K57" s="159">
        <v>0</v>
      </c>
      <c r="L57" s="159">
        <v>0</v>
      </c>
      <c r="M57" s="159">
        <f t="shared" si="19"/>
        <v>0</v>
      </c>
      <c r="N57" s="205" t="str">
        <f t="shared" si="23"/>
        <v/>
      </c>
      <c r="O57" s="147">
        <f t="shared" si="13"/>
        <v>112638.9</v>
      </c>
      <c r="P57" s="160">
        <f>L57+F57</f>
        <v>46933</v>
      </c>
      <c r="Q57" s="147">
        <f>P57-O57</f>
        <v>-65705.899999999994</v>
      </c>
      <c r="R57" s="205">
        <f t="shared" si="24"/>
        <v>0.41666777640761765</v>
      </c>
    </row>
    <row r="58" spans="1:33" s="206" customFormat="1" ht="126" x14ac:dyDescent="0.4">
      <c r="A58" s="203" t="s">
        <v>209</v>
      </c>
      <c r="B58" s="215" t="s">
        <v>218</v>
      </c>
      <c r="C58" s="167"/>
      <c r="D58" s="147">
        <v>269666.8</v>
      </c>
      <c r="E58" s="147">
        <v>112360.5</v>
      </c>
      <c r="F58" s="147">
        <v>112360.5</v>
      </c>
      <c r="G58" s="147">
        <f t="shared" ref="G58:G64" si="25">F58-E58</f>
        <v>0</v>
      </c>
      <c r="H58" s="205">
        <f>IFERROR(F58/E58,"")</f>
        <v>1</v>
      </c>
      <c r="I58" s="160">
        <f>F58-D58</f>
        <v>-157306.29999999999</v>
      </c>
      <c r="J58" s="205">
        <f>IFERROR(F58/D58,"")</f>
        <v>0.41666419448000275</v>
      </c>
      <c r="K58" s="159">
        <v>0</v>
      </c>
      <c r="L58" s="159">
        <v>0</v>
      </c>
      <c r="M58" s="159">
        <f>L58-K58</f>
        <v>0</v>
      </c>
      <c r="N58" s="205" t="str">
        <f>IFERROR(L58/K58,"")</f>
        <v/>
      </c>
      <c r="O58" s="147">
        <f>D58+K58</f>
        <v>269666.8</v>
      </c>
      <c r="P58" s="160">
        <f>L58+F58</f>
        <v>112360.5</v>
      </c>
      <c r="Q58" s="147">
        <f>P58-O58</f>
        <v>-157306.29999999999</v>
      </c>
      <c r="R58" s="205">
        <f>IFERROR(P58/O58,"")</f>
        <v>0.41666419448000275</v>
      </c>
    </row>
    <row r="59" spans="1:33" s="1" customFormat="1" ht="23.25" customHeight="1" x14ac:dyDescent="0.35">
      <c r="A59" s="177">
        <v>41030000</v>
      </c>
      <c r="B59" s="116" t="s">
        <v>68</v>
      </c>
      <c r="C59" s="106" t="e">
        <f>#REF!</f>
        <v>#REF!</v>
      </c>
      <c r="D59" s="145">
        <f>SUM(D60:D75)</f>
        <v>3608086.2019999996</v>
      </c>
      <c r="E59" s="145">
        <f>SUM(E60:E75)</f>
        <v>2330234.2319999998</v>
      </c>
      <c r="F59" s="145">
        <f>SUM(F60:F75)</f>
        <v>2350516.932</v>
      </c>
      <c r="G59" s="145">
        <f t="shared" si="25"/>
        <v>20282.700000000186</v>
      </c>
      <c r="H59" s="189">
        <f t="shared" si="20"/>
        <v>1.0087041464422193</v>
      </c>
      <c r="I59" s="145">
        <f t="shared" si="21"/>
        <v>-1257569.2699999996</v>
      </c>
      <c r="J59" s="189">
        <f t="shared" si="22"/>
        <v>0.6514580862001258</v>
      </c>
      <c r="K59" s="145">
        <f>SUM(K60:K73)+K75</f>
        <v>34261.406000000003</v>
      </c>
      <c r="L59" s="145">
        <f>SUM(L60:L73)+L75</f>
        <v>4769.9265400000004</v>
      </c>
      <c r="M59" s="145">
        <f>L59-K59</f>
        <v>-29491.479460000002</v>
      </c>
      <c r="N59" s="189">
        <f>IFERROR(L59/K59,"")</f>
        <v>0.13922156434560801</v>
      </c>
      <c r="O59" s="145">
        <f t="shared" si="13"/>
        <v>3642347.6079999995</v>
      </c>
      <c r="P59" s="145">
        <f t="shared" si="18"/>
        <v>2355286.8585399999</v>
      </c>
      <c r="Q59" s="145">
        <f>P59-O59</f>
        <v>-1287060.7494599996</v>
      </c>
      <c r="R59" s="189">
        <f t="shared" si="24"/>
        <v>0.64663978071913897</v>
      </c>
    </row>
    <row r="60" spans="1:33" s="1" customFormat="1" ht="67.5" customHeight="1" x14ac:dyDescent="0.4">
      <c r="A60" s="178" t="s">
        <v>226</v>
      </c>
      <c r="B60" s="213" t="s">
        <v>207</v>
      </c>
      <c r="C60" s="184"/>
      <c r="D60" s="147">
        <v>4348.2</v>
      </c>
      <c r="E60" s="147">
        <v>1812</v>
      </c>
      <c r="F60" s="147">
        <v>1812</v>
      </c>
      <c r="G60" s="147">
        <f t="shared" si="25"/>
        <v>0</v>
      </c>
      <c r="H60" s="205">
        <f t="shared" si="20"/>
        <v>1</v>
      </c>
      <c r="I60" s="147">
        <f t="shared" si="21"/>
        <v>-2536.1999999999998</v>
      </c>
      <c r="J60" s="205">
        <f t="shared" si="22"/>
        <v>0.41672416172209192</v>
      </c>
      <c r="K60" s="147"/>
      <c r="L60" s="147"/>
      <c r="M60" s="147">
        <f>L60-K60</f>
        <v>0</v>
      </c>
      <c r="N60" s="189" t="str">
        <f t="shared" si="23"/>
        <v/>
      </c>
      <c r="O60" s="147">
        <f t="shared" ref="O60:O67" si="26">D60+K60</f>
        <v>4348.2</v>
      </c>
      <c r="P60" s="147">
        <f t="shared" ref="P60:P67" si="27">L60+F60</f>
        <v>1812</v>
      </c>
      <c r="Q60" s="147">
        <f>P60-O60</f>
        <v>-2536.1999999999998</v>
      </c>
      <c r="R60" s="205">
        <f t="shared" si="24"/>
        <v>0.41672416172209192</v>
      </c>
    </row>
    <row r="61" spans="1:33" s="1" customFormat="1" ht="67.5" customHeight="1" x14ac:dyDescent="0.4">
      <c r="A61" s="178" t="s">
        <v>227</v>
      </c>
      <c r="B61" s="213" t="s">
        <v>244</v>
      </c>
      <c r="C61" s="184"/>
      <c r="D61" s="147">
        <v>138102.9</v>
      </c>
      <c r="E61" s="147">
        <v>138102.9</v>
      </c>
      <c r="F61" s="147">
        <v>138102.9</v>
      </c>
      <c r="G61" s="147">
        <f t="shared" si="25"/>
        <v>0</v>
      </c>
      <c r="H61" s="205">
        <f t="shared" ref="H61:H69" si="28">IFERROR(F61/E61,"")</f>
        <v>1</v>
      </c>
      <c r="I61" s="147">
        <f t="shared" ref="I61:I69" si="29">F61-D61</f>
        <v>0</v>
      </c>
      <c r="J61" s="205">
        <f t="shared" ref="J61:J69" si="30">IFERROR(F61/D61,"")</f>
        <v>1</v>
      </c>
      <c r="K61" s="147"/>
      <c r="L61" s="147"/>
      <c r="M61" s="147">
        <f>L61-K61</f>
        <v>0</v>
      </c>
      <c r="N61" s="189" t="str">
        <f t="shared" si="23"/>
        <v/>
      </c>
      <c r="O61" s="147">
        <f t="shared" si="26"/>
        <v>138102.9</v>
      </c>
      <c r="P61" s="147">
        <f t="shared" si="27"/>
        <v>138102.9</v>
      </c>
      <c r="Q61" s="147">
        <f>P61-O61</f>
        <v>0</v>
      </c>
      <c r="R61" s="205">
        <f t="shared" si="24"/>
        <v>1</v>
      </c>
    </row>
    <row r="62" spans="1:33" s="1" customFormat="1" ht="67.5" customHeight="1" x14ac:dyDescent="0.4">
      <c r="A62" s="178" t="s">
        <v>240</v>
      </c>
      <c r="B62" s="213" t="s">
        <v>241</v>
      </c>
      <c r="C62" s="184"/>
      <c r="D62" s="147">
        <v>0</v>
      </c>
      <c r="E62" s="147">
        <v>0</v>
      </c>
      <c r="F62" s="147">
        <v>0</v>
      </c>
      <c r="G62" s="147">
        <f t="shared" si="25"/>
        <v>0</v>
      </c>
      <c r="H62" s="205" t="str">
        <f t="shared" si="28"/>
        <v/>
      </c>
      <c r="I62" s="147">
        <f t="shared" si="29"/>
        <v>0</v>
      </c>
      <c r="J62" s="205" t="str">
        <f t="shared" si="30"/>
        <v/>
      </c>
      <c r="K62" s="147">
        <v>16409.306</v>
      </c>
      <c r="L62" s="147"/>
      <c r="M62" s="147">
        <f>L62-K62</f>
        <v>-16409.306</v>
      </c>
      <c r="N62" s="189">
        <f>IFERROR(L62/K62,"")</f>
        <v>0</v>
      </c>
      <c r="O62" s="147">
        <f t="shared" si="26"/>
        <v>16409.306</v>
      </c>
      <c r="P62" s="147">
        <f t="shared" si="27"/>
        <v>0</v>
      </c>
      <c r="Q62" s="147">
        <f t="shared" ref="Q62:Q75" si="31">P62-O62</f>
        <v>-16409.306</v>
      </c>
      <c r="R62" s="205">
        <f t="shared" ref="R62:R67" si="32">IFERROR(P62/O62,"")</f>
        <v>0</v>
      </c>
    </row>
    <row r="63" spans="1:33" s="1" customFormat="1" ht="86.25" customHeight="1" x14ac:dyDescent="0.4">
      <c r="A63" s="178" t="s">
        <v>238</v>
      </c>
      <c r="B63" s="213" t="s">
        <v>212</v>
      </c>
      <c r="C63" s="184"/>
      <c r="D63" s="147">
        <v>73102</v>
      </c>
      <c r="E63" s="147">
        <v>29241</v>
      </c>
      <c r="F63" s="147">
        <v>29241</v>
      </c>
      <c r="G63" s="147">
        <f t="shared" si="25"/>
        <v>0</v>
      </c>
      <c r="H63" s="205">
        <f t="shared" si="28"/>
        <v>1</v>
      </c>
      <c r="I63" s="147">
        <f t="shared" si="29"/>
        <v>-43861</v>
      </c>
      <c r="J63" s="205">
        <f t="shared" si="30"/>
        <v>0.40000273590325847</v>
      </c>
      <c r="K63" s="147"/>
      <c r="L63" s="147"/>
      <c r="M63" s="147">
        <f t="shared" ref="M63:M73" si="33">L63-K63</f>
        <v>0</v>
      </c>
      <c r="N63" s="189" t="str">
        <f t="shared" ref="N63:N73" si="34">IFERROR(L63/K63,"")</f>
        <v/>
      </c>
      <c r="O63" s="147">
        <f t="shared" si="26"/>
        <v>73102</v>
      </c>
      <c r="P63" s="147">
        <f t="shared" si="27"/>
        <v>29241</v>
      </c>
      <c r="Q63" s="147">
        <f t="shared" si="31"/>
        <v>-43861</v>
      </c>
      <c r="R63" s="205">
        <f t="shared" si="32"/>
        <v>0.40000273590325847</v>
      </c>
    </row>
    <row r="64" spans="1:33" s="1" customFormat="1" ht="121.5" customHeight="1" x14ac:dyDescent="0.4">
      <c r="A64" s="178" t="s">
        <v>239</v>
      </c>
      <c r="B64" s="215" t="s">
        <v>245</v>
      </c>
      <c r="C64" s="167"/>
      <c r="D64" s="147">
        <v>27257.866999999998</v>
      </c>
      <c r="E64" s="147">
        <v>8177.3609999999999</v>
      </c>
      <c r="F64" s="147">
        <v>8177.3609999999999</v>
      </c>
      <c r="G64" s="147">
        <f t="shared" si="25"/>
        <v>0</v>
      </c>
      <c r="H64" s="205">
        <f t="shared" si="28"/>
        <v>1</v>
      </c>
      <c r="I64" s="147">
        <f t="shared" si="29"/>
        <v>-19080.505999999998</v>
      </c>
      <c r="J64" s="205">
        <f t="shared" si="30"/>
        <v>0.30000003301799072</v>
      </c>
      <c r="K64" s="147"/>
      <c r="L64" s="147"/>
      <c r="M64" s="147">
        <f t="shared" si="33"/>
        <v>0</v>
      </c>
      <c r="N64" s="189" t="str">
        <f t="shared" si="34"/>
        <v/>
      </c>
      <c r="O64" s="147">
        <f t="shared" si="26"/>
        <v>27257.866999999998</v>
      </c>
      <c r="P64" s="147">
        <f t="shared" si="27"/>
        <v>8177.3609999999999</v>
      </c>
      <c r="Q64" s="147">
        <f t="shared" si="31"/>
        <v>-19080.505999999998</v>
      </c>
      <c r="R64" s="205">
        <f t="shared" si="32"/>
        <v>0.30000003301799072</v>
      </c>
    </row>
    <row r="65" spans="1:33" s="1" customFormat="1" ht="121.5" customHeight="1" x14ac:dyDescent="0.4">
      <c r="A65" s="178" t="s">
        <v>248</v>
      </c>
      <c r="B65" s="215" t="s">
        <v>251</v>
      </c>
      <c r="C65" s="167"/>
      <c r="D65" s="147">
        <v>83197.434999999998</v>
      </c>
      <c r="E65" s="147">
        <v>38095.571000000004</v>
      </c>
      <c r="F65" s="147">
        <v>38095.571000000004</v>
      </c>
      <c r="G65" s="147">
        <f t="shared" ref="G65:G75" si="35">F65-E65</f>
        <v>0</v>
      </c>
      <c r="H65" s="205">
        <f t="shared" si="28"/>
        <v>1</v>
      </c>
      <c r="I65" s="147">
        <f t="shared" si="29"/>
        <v>-45101.863999999994</v>
      </c>
      <c r="J65" s="205">
        <f t="shared" si="30"/>
        <v>0.45789357568535621</v>
      </c>
      <c r="K65" s="147"/>
      <c r="L65" s="147"/>
      <c r="M65" s="147">
        <f t="shared" si="33"/>
        <v>0</v>
      </c>
      <c r="N65" s="189" t="str">
        <f t="shared" si="34"/>
        <v/>
      </c>
      <c r="O65" s="147">
        <f t="shared" si="26"/>
        <v>83197.434999999998</v>
      </c>
      <c r="P65" s="147">
        <f t="shared" si="27"/>
        <v>38095.571000000004</v>
      </c>
      <c r="Q65" s="147">
        <f>P65-O65</f>
        <v>-45101.863999999994</v>
      </c>
      <c r="R65" s="205">
        <f t="shared" si="32"/>
        <v>0.45789357568535621</v>
      </c>
    </row>
    <row r="66" spans="1:33" s="206" customFormat="1" ht="67.5" customHeight="1" x14ac:dyDescent="0.4">
      <c r="A66" s="178" t="s">
        <v>228</v>
      </c>
      <c r="B66" s="215" t="s">
        <v>219</v>
      </c>
      <c r="C66" s="167"/>
      <c r="D66" s="147">
        <v>24574.799999999999</v>
      </c>
      <c r="E66" s="147">
        <v>10289.799999999999</v>
      </c>
      <c r="F66" s="147">
        <v>10289.799999999999</v>
      </c>
      <c r="G66" s="147">
        <f t="shared" si="35"/>
        <v>0</v>
      </c>
      <c r="H66" s="205">
        <f t="shared" si="28"/>
        <v>1</v>
      </c>
      <c r="I66" s="147">
        <f t="shared" si="29"/>
        <v>-14285</v>
      </c>
      <c r="J66" s="205">
        <f t="shared" si="30"/>
        <v>0.41871347884825105</v>
      </c>
      <c r="K66" s="147"/>
      <c r="L66" s="147"/>
      <c r="M66" s="147">
        <f t="shared" si="33"/>
        <v>0</v>
      </c>
      <c r="N66" s="189" t="str">
        <f t="shared" si="34"/>
        <v/>
      </c>
      <c r="O66" s="147">
        <f t="shared" si="26"/>
        <v>24574.799999999999</v>
      </c>
      <c r="P66" s="147">
        <f t="shared" si="27"/>
        <v>10289.799999999999</v>
      </c>
      <c r="Q66" s="147">
        <f t="shared" si="31"/>
        <v>-14285</v>
      </c>
      <c r="R66" s="205">
        <f t="shared" si="32"/>
        <v>0.41871347884825105</v>
      </c>
    </row>
    <row r="67" spans="1:33" s="206" customFormat="1" ht="117.75" customHeight="1" x14ac:dyDescent="0.4">
      <c r="A67" s="178" t="s">
        <v>249</v>
      </c>
      <c r="B67" s="215" t="s">
        <v>250</v>
      </c>
      <c r="C67" s="167"/>
      <c r="D67" s="147">
        <v>4020.5</v>
      </c>
      <c r="E67" s="147">
        <v>4020.5</v>
      </c>
      <c r="F67" s="147">
        <v>4020.5</v>
      </c>
      <c r="G67" s="147">
        <f t="shared" si="35"/>
        <v>0</v>
      </c>
      <c r="H67" s="205">
        <f t="shared" si="28"/>
        <v>1</v>
      </c>
      <c r="I67" s="147">
        <f t="shared" si="29"/>
        <v>0</v>
      </c>
      <c r="J67" s="205">
        <f t="shared" si="30"/>
        <v>1</v>
      </c>
      <c r="K67" s="147"/>
      <c r="L67" s="147"/>
      <c r="M67" s="147">
        <f t="shared" si="33"/>
        <v>0</v>
      </c>
      <c r="N67" s="189" t="str">
        <f t="shared" si="34"/>
        <v/>
      </c>
      <c r="O67" s="147">
        <f t="shared" si="26"/>
        <v>4020.5</v>
      </c>
      <c r="P67" s="147">
        <f t="shared" si="27"/>
        <v>4020.5</v>
      </c>
      <c r="Q67" s="147">
        <f>P67-O67</f>
        <v>0</v>
      </c>
      <c r="R67" s="205">
        <f t="shared" si="32"/>
        <v>1</v>
      </c>
    </row>
    <row r="68" spans="1:33" s="206" customFormat="1" ht="154.5" customHeight="1" x14ac:dyDescent="0.4">
      <c r="A68" s="178" t="s">
        <v>252</v>
      </c>
      <c r="B68" s="215" t="s">
        <v>253</v>
      </c>
      <c r="C68" s="214"/>
      <c r="D68" s="147">
        <v>35350</v>
      </c>
      <c r="E68" s="147">
        <v>10605</v>
      </c>
      <c r="F68" s="147">
        <v>10605</v>
      </c>
      <c r="G68" s="147">
        <f t="shared" si="35"/>
        <v>0</v>
      </c>
      <c r="H68" s="205">
        <f t="shared" si="28"/>
        <v>1</v>
      </c>
      <c r="I68" s="147">
        <f t="shared" si="29"/>
        <v>-24745</v>
      </c>
      <c r="J68" s="205">
        <f t="shared" si="30"/>
        <v>0.3</v>
      </c>
      <c r="K68" s="147"/>
      <c r="L68" s="147"/>
      <c r="M68" s="147">
        <f t="shared" si="33"/>
        <v>0</v>
      </c>
      <c r="N68" s="189" t="str">
        <f t="shared" si="34"/>
        <v/>
      </c>
      <c r="O68" s="147">
        <f>D68+K68</f>
        <v>35350</v>
      </c>
      <c r="P68" s="147">
        <f>L68+F68</f>
        <v>10605</v>
      </c>
      <c r="Q68" s="147">
        <f>P68-O68</f>
        <v>-24745</v>
      </c>
      <c r="R68" s="205">
        <f>IFERROR(P68/O68,"")</f>
        <v>0.3</v>
      </c>
    </row>
    <row r="69" spans="1:33" s="206" customFormat="1" ht="56.25" customHeight="1" x14ac:dyDescent="0.4">
      <c r="A69" s="178" t="s">
        <v>192</v>
      </c>
      <c r="B69" s="215" t="s">
        <v>193</v>
      </c>
      <c r="C69" s="167"/>
      <c r="D69" s="147">
        <v>2753253.4</v>
      </c>
      <c r="E69" s="147">
        <v>1743911.1</v>
      </c>
      <c r="F69" s="147">
        <v>1743911.1</v>
      </c>
      <c r="G69" s="147">
        <f t="shared" si="35"/>
        <v>0</v>
      </c>
      <c r="H69" s="205">
        <f t="shared" si="28"/>
        <v>1</v>
      </c>
      <c r="I69" s="147">
        <f t="shared" si="29"/>
        <v>-1009342.2999999998</v>
      </c>
      <c r="J69" s="205">
        <f t="shared" si="30"/>
        <v>0.6334001439896525</v>
      </c>
      <c r="K69" s="147">
        <v>1742.1</v>
      </c>
      <c r="L69" s="147">
        <v>1742.1</v>
      </c>
      <c r="M69" s="147">
        <f t="shared" si="33"/>
        <v>0</v>
      </c>
      <c r="N69" s="205">
        <f t="shared" si="34"/>
        <v>1</v>
      </c>
      <c r="O69" s="147">
        <f t="shared" ref="O69:O75" si="36">D69+K69</f>
        <v>2754995.5</v>
      </c>
      <c r="P69" s="147">
        <f t="shared" ref="P69:P75" si="37">L69+F69</f>
        <v>1745653.2000000002</v>
      </c>
      <c r="Q69" s="147">
        <f t="shared" si="31"/>
        <v>-1009342.2999999998</v>
      </c>
      <c r="R69" s="205">
        <f t="shared" ref="R69:R76" si="38">IFERROR(P69/O69,"")</f>
        <v>0.63363196056037119</v>
      </c>
    </row>
    <row r="70" spans="1:33" s="206" customFormat="1" ht="82.5" customHeight="1" x14ac:dyDescent="0.4">
      <c r="A70" s="178" t="s">
        <v>234</v>
      </c>
      <c r="B70" s="215" t="s">
        <v>235</v>
      </c>
      <c r="C70" s="167"/>
      <c r="D70" s="147">
        <v>10263.200000000001</v>
      </c>
      <c r="E70" s="147">
        <v>8557.5</v>
      </c>
      <c r="F70" s="147">
        <v>8557.5</v>
      </c>
      <c r="G70" s="147">
        <f t="shared" si="35"/>
        <v>0</v>
      </c>
      <c r="H70" s="205">
        <f t="shared" ref="H70:H75" si="39">IFERROR(F70/E70,"")</f>
        <v>1</v>
      </c>
      <c r="I70" s="147">
        <f t="shared" ref="I70:I75" si="40">F70-D70</f>
        <v>-1705.7000000000007</v>
      </c>
      <c r="J70" s="205">
        <f t="shared" ref="J70:J76" si="41">IFERROR(F70/D70,"")</f>
        <v>0.83380427157221915</v>
      </c>
      <c r="K70" s="147"/>
      <c r="L70" s="147"/>
      <c r="M70" s="147">
        <f t="shared" si="33"/>
        <v>0</v>
      </c>
      <c r="N70" s="189" t="str">
        <f t="shared" si="34"/>
        <v/>
      </c>
      <c r="O70" s="147">
        <f t="shared" si="36"/>
        <v>10263.200000000001</v>
      </c>
      <c r="P70" s="147">
        <f t="shared" si="37"/>
        <v>8557.5</v>
      </c>
      <c r="Q70" s="147">
        <f t="shared" si="31"/>
        <v>-1705.7000000000007</v>
      </c>
      <c r="R70" s="205">
        <f t="shared" si="38"/>
        <v>0.83380427157221915</v>
      </c>
    </row>
    <row r="71" spans="1:33" s="206" customFormat="1" ht="117" customHeight="1" x14ac:dyDescent="0.4">
      <c r="A71" s="178" t="s">
        <v>213</v>
      </c>
      <c r="B71" s="215" t="s">
        <v>246</v>
      </c>
      <c r="C71" s="167"/>
      <c r="D71" s="147">
        <v>43327.8</v>
      </c>
      <c r="E71" s="147">
        <v>17342.900000000001</v>
      </c>
      <c r="F71" s="147">
        <v>17342.900000000001</v>
      </c>
      <c r="G71" s="147">
        <f t="shared" si="35"/>
        <v>0</v>
      </c>
      <c r="H71" s="205">
        <f t="shared" si="39"/>
        <v>1</v>
      </c>
      <c r="I71" s="147">
        <f t="shared" si="40"/>
        <v>-25984.9</v>
      </c>
      <c r="J71" s="205">
        <f t="shared" si="41"/>
        <v>0.40027188087094201</v>
      </c>
      <c r="K71" s="147"/>
      <c r="L71" s="147"/>
      <c r="M71" s="147">
        <f t="shared" si="33"/>
        <v>0</v>
      </c>
      <c r="N71" s="189" t="str">
        <f t="shared" si="34"/>
        <v/>
      </c>
      <c r="O71" s="147">
        <f t="shared" si="36"/>
        <v>43327.8</v>
      </c>
      <c r="P71" s="147">
        <f t="shared" si="37"/>
        <v>17342.900000000001</v>
      </c>
      <c r="Q71" s="147">
        <f t="shared" si="31"/>
        <v>-25984.9</v>
      </c>
      <c r="R71" s="205">
        <f t="shared" si="38"/>
        <v>0.40027188087094201</v>
      </c>
    </row>
    <row r="72" spans="1:33" s="206" customFormat="1" ht="106.5" customHeight="1" x14ac:dyDescent="0.4">
      <c r="A72" s="178" t="s">
        <v>242</v>
      </c>
      <c r="B72" s="215" t="s">
        <v>243</v>
      </c>
      <c r="C72" s="167"/>
      <c r="D72" s="147">
        <v>67423.8</v>
      </c>
      <c r="E72" s="147">
        <v>26240.1</v>
      </c>
      <c r="F72" s="147">
        <v>46522.8</v>
      </c>
      <c r="G72" s="147">
        <f t="shared" si="35"/>
        <v>20282.700000000004</v>
      </c>
      <c r="H72" s="205">
        <f t="shared" si="39"/>
        <v>1.7729658042461731</v>
      </c>
      <c r="I72" s="147">
        <f t="shared" si="40"/>
        <v>-20901</v>
      </c>
      <c r="J72" s="205">
        <f>IFERROR(F72/D72,"")</f>
        <v>0.69000560632892249</v>
      </c>
      <c r="K72" s="147"/>
      <c r="L72" s="147"/>
      <c r="M72" s="147">
        <f t="shared" si="33"/>
        <v>0</v>
      </c>
      <c r="N72" s="189" t="str">
        <f t="shared" si="34"/>
        <v/>
      </c>
      <c r="O72" s="147">
        <f t="shared" si="36"/>
        <v>67423.8</v>
      </c>
      <c r="P72" s="147">
        <f t="shared" si="37"/>
        <v>46522.8</v>
      </c>
      <c r="Q72" s="147">
        <f t="shared" si="31"/>
        <v>-20901</v>
      </c>
      <c r="R72" s="205">
        <f>IFERROR(P72/O72,"")</f>
        <v>0.69000560632892249</v>
      </c>
    </row>
    <row r="73" spans="1:33" s="206" customFormat="1" ht="66" customHeight="1" x14ac:dyDescent="0.4">
      <c r="A73" s="178" t="s">
        <v>214</v>
      </c>
      <c r="B73" s="215" t="s">
        <v>247</v>
      </c>
      <c r="C73" s="167"/>
      <c r="D73" s="147">
        <v>292618.3</v>
      </c>
      <c r="E73" s="147">
        <v>243850</v>
      </c>
      <c r="F73" s="147">
        <v>243850</v>
      </c>
      <c r="G73" s="147">
        <f t="shared" si="35"/>
        <v>0</v>
      </c>
      <c r="H73" s="205">
        <f t="shared" si="39"/>
        <v>1</v>
      </c>
      <c r="I73" s="147">
        <f t="shared" si="40"/>
        <v>-48768.299999999988</v>
      </c>
      <c r="J73" s="205">
        <f t="shared" si="41"/>
        <v>0.83333817468012084</v>
      </c>
      <c r="K73" s="147"/>
      <c r="L73" s="147"/>
      <c r="M73" s="147">
        <f t="shared" si="33"/>
        <v>0</v>
      </c>
      <c r="N73" s="189" t="str">
        <f t="shared" si="34"/>
        <v/>
      </c>
      <c r="O73" s="147">
        <f t="shared" si="36"/>
        <v>292618.3</v>
      </c>
      <c r="P73" s="147">
        <f t="shared" si="37"/>
        <v>243850</v>
      </c>
      <c r="Q73" s="147">
        <f t="shared" si="31"/>
        <v>-48768.299999999988</v>
      </c>
      <c r="R73" s="205">
        <f t="shared" si="38"/>
        <v>0.83333817468012084</v>
      </c>
    </row>
    <row r="74" spans="1:33" s="206" customFormat="1" ht="66" customHeight="1" x14ac:dyDescent="0.4">
      <c r="A74" s="178" t="s">
        <v>260</v>
      </c>
      <c r="B74" s="215" t="s">
        <v>261</v>
      </c>
      <c r="C74" s="167"/>
      <c r="D74" s="147">
        <v>51246</v>
      </c>
      <c r="E74" s="147">
        <v>49988.5</v>
      </c>
      <c r="F74" s="147">
        <v>49988.5</v>
      </c>
      <c r="G74" s="147">
        <f t="shared" si="35"/>
        <v>0</v>
      </c>
      <c r="H74" s="205">
        <f t="shared" si="39"/>
        <v>1</v>
      </c>
      <c r="I74" s="147">
        <f t="shared" si="40"/>
        <v>-1257.5</v>
      </c>
      <c r="J74" s="205">
        <f>IFERROR(F74/D74,"")</f>
        <v>0.97546149943410221</v>
      </c>
      <c r="K74" s="147"/>
      <c r="L74" s="147"/>
      <c r="M74" s="147"/>
      <c r="N74" s="189"/>
      <c r="O74" s="147">
        <f>D74+K74</f>
        <v>51246</v>
      </c>
      <c r="P74" s="147">
        <f>L74+F74</f>
        <v>49988.5</v>
      </c>
      <c r="Q74" s="147">
        <f>P74-O74</f>
        <v>-1257.5</v>
      </c>
      <c r="R74" s="205">
        <f>IFERROR(P74/O74,"")</f>
        <v>0.97546149943410221</v>
      </c>
    </row>
    <row r="75" spans="1:33" s="206" customFormat="1" ht="73.5" customHeight="1" x14ac:dyDescent="0.4">
      <c r="A75" s="178" t="s">
        <v>236</v>
      </c>
      <c r="B75" s="215" t="s">
        <v>237</v>
      </c>
      <c r="C75" s="167"/>
      <c r="D75" s="147">
        <v>0</v>
      </c>
      <c r="E75" s="147"/>
      <c r="F75" s="147">
        <v>0</v>
      </c>
      <c r="G75" s="147">
        <f t="shared" si="35"/>
        <v>0</v>
      </c>
      <c r="H75" s="205" t="str">
        <f t="shared" si="39"/>
        <v/>
      </c>
      <c r="I75" s="147">
        <f t="shared" si="40"/>
        <v>0</v>
      </c>
      <c r="J75" s="205" t="str">
        <f t="shared" si="41"/>
        <v/>
      </c>
      <c r="K75" s="147">
        <v>16110</v>
      </c>
      <c r="L75" s="147">
        <v>3027.82654</v>
      </c>
      <c r="M75" s="147">
        <f>L75-K75</f>
        <v>-13082.17346</v>
      </c>
      <c r="N75" s="205">
        <f>IFERROR(L75/K75,"")</f>
        <v>0.18794702296710117</v>
      </c>
      <c r="O75" s="147">
        <f t="shared" si="36"/>
        <v>16110</v>
      </c>
      <c r="P75" s="147">
        <f t="shared" si="37"/>
        <v>3027.82654</v>
      </c>
      <c r="Q75" s="147">
        <f t="shared" si="31"/>
        <v>-13082.17346</v>
      </c>
      <c r="R75" s="205">
        <f t="shared" si="38"/>
        <v>0.18794702296710117</v>
      </c>
    </row>
    <row r="76" spans="1:33" ht="20.399999999999999" x14ac:dyDescent="0.35">
      <c r="A76" s="85">
        <v>900102</v>
      </c>
      <c r="B76" s="117" t="s">
        <v>23</v>
      </c>
      <c r="C76" s="117"/>
      <c r="D76" s="164">
        <f>D52+D53</f>
        <v>14346536.252750002</v>
      </c>
      <c r="E76" s="164">
        <f>E52+E53</f>
        <v>6669768.0330799995</v>
      </c>
      <c r="F76" s="164">
        <f>F53+F52</f>
        <v>6923083.4725400005</v>
      </c>
      <c r="G76" s="164">
        <f t="shared" si="5"/>
        <v>253315.43946000095</v>
      </c>
      <c r="H76" s="171">
        <f t="shared" ref="H76:H83" si="42">IFERROR(F76/E76,"")</f>
        <v>1.0379796475984824</v>
      </c>
      <c r="I76" s="164">
        <f t="shared" ref="I76:I83" si="43">F76-D76</f>
        <v>-7423452.7802100014</v>
      </c>
      <c r="J76" s="171">
        <f t="shared" si="41"/>
        <v>0.48256132006866509</v>
      </c>
      <c r="K76" s="164">
        <f>K53+K52</f>
        <v>1050911.43423</v>
      </c>
      <c r="L76" s="164">
        <f>L53+L52</f>
        <v>402942.91765000002</v>
      </c>
      <c r="M76" s="164">
        <f>L76-K76</f>
        <v>-647968.51658000005</v>
      </c>
      <c r="N76" s="171">
        <f>IFERROR(L76/K76,"")</f>
        <v>0.38342233657894798</v>
      </c>
      <c r="O76" s="164">
        <f>O53+O52</f>
        <v>15397447.686980002</v>
      </c>
      <c r="P76" s="164">
        <f>P53+P52</f>
        <v>7326026.3901899997</v>
      </c>
      <c r="Q76" s="164">
        <f t="shared" ref="Q76:Q82" si="44">P76-O76</f>
        <v>-8071421.2967900019</v>
      </c>
      <c r="R76" s="171">
        <f t="shared" si="38"/>
        <v>0.47579485503853003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s="1" customFormat="1" ht="31.2" hidden="1" x14ac:dyDescent="0.35">
      <c r="A77" s="13" t="s">
        <v>98</v>
      </c>
      <c r="B77" s="17" t="s">
        <v>95</v>
      </c>
      <c r="C77" s="43"/>
      <c r="D77" s="93"/>
      <c r="E77" s="93"/>
      <c r="F77" s="93"/>
      <c r="G77" s="93"/>
      <c r="H77" s="171" t="str">
        <f t="shared" si="42"/>
        <v/>
      </c>
      <c r="I77" s="93">
        <f t="shared" si="43"/>
        <v>0</v>
      </c>
      <c r="J77" s="93" t="e">
        <f t="shared" ref="J77:J83" si="45">F77/D77*100</f>
        <v>#DIV/0!</v>
      </c>
      <c r="K77" s="230">
        <v>0</v>
      </c>
      <c r="L77" s="230">
        <v>0</v>
      </c>
      <c r="M77" s="94"/>
      <c r="N77" s="94"/>
      <c r="O77" s="95">
        <f t="shared" ref="O77:O83" si="46">D77+K77</f>
        <v>0</v>
      </c>
      <c r="P77" s="95">
        <f t="shared" ref="P77:P83" si="47">L77+F77</f>
        <v>0</v>
      </c>
      <c r="Q77" s="95">
        <f t="shared" si="44"/>
        <v>0</v>
      </c>
      <c r="R77" s="95" t="e">
        <f t="shared" ref="R77:R83" si="48">P77/O77*100</f>
        <v>#DIV/0!</v>
      </c>
    </row>
    <row r="78" spans="1:33" s="1" customFormat="1" ht="31.2" hidden="1" x14ac:dyDescent="0.35">
      <c r="A78" s="13" t="s">
        <v>99</v>
      </c>
      <c r="B78" s="17" t="s">
        <v>96</v>
      </c>
      <c r="C78" s="43"/>
      <c r="D78" s="93"/>
      <c r="E78" s="93"/>
      <c r="F78" s="93"/>
      <c r="G78" s="93"/>
      <c r="H78" s="171" t="str">
        <f t="shared" si="42"/>
        <v/>
      </c>
      <c r="I78" s="93">
        <f t="shared" si="43"/>
        <v>0</v>
      </c>
      <c r="J78" s="93" t="e">
        <f t="shared" si="45"/>
        <v>#DIV/0!</v>
      </c>
      <c r="K78" s="230">
        <v>0</v>
      </c>
      <c r="L78" s="230">
        <v>0</v>
      </c>
      <c r="M78" s="94"/>
      <c r="N78" s="94"/>
      <c r="O78" s="95">
        <f t="shared" si="46"/>
        <v>0</v>
      </c>
      <c r="P78" s="95">
        <f t="shared" si="47"/>
        <v>0</v>
      </c>
      <c r="Q78" s="95">
        <f t="shared" si="44"/>
        <v>0</v>
      </c>
      <c r="R78" s="95" t="e">
        <f t="shared" si="48"/>
        <v>#DIV/0!</v>
      </c>
    </row>
    <row r="79" spans="1:33" s="1" customFormat="1" ht="31.2" hidden="1" x14ac:dyDescent="0.35">
      <c r="A79" s="13" t="s">
        <v>93</v>
      </c>
      <c r="B79" s="17" t="s">
        <v>100</v>
      </c>
      <c r="C79" s="43"/>
      <c r="D79" s="93"/>
      <c r="E79" s="93"/>
      <c r="F79" s="93"/>
      <c r="G79" s="93"/>
      <c r="H79" s="171" t="str">
        <f t="shared" si="42"/>
        <v/>
      </c>
      <c r="I79" s="93">
        <f t="shared" si="43"/>
        <v>0</v>
      </c>
      <c r="J79" s="93" t="e">
        <f t="shared" si="45"/>
        <v>#DIV/0!</v>
      </c>
      <c r="K79" s="231"/>
      <c r="L79" s="231">
        <v>0</v>
      </c>
      <c r="M79" s="93">
        <f>L79-K79</f>
        <v>0</v>
      </c>
      <c r="N79" s="94" t="e">
        <f>L79/K79*100</f>
        <v>#DIV/0!</v>
      </c>
      <c r="O79" s="95">
        <f t="shared" si="46"/>
        <v>0</v>
      </c>
      <c r="P79" s="95">
        <f t="shared" si="47"/>
        <v>0</v>
      </c>
      <c r="Q79" s="95">
        <f t="shared" si="44"/>
        <v>0</v>
      </c>
      <c r="R79" s="95" t="e">
        <f t="shared" si="48"/>
        <v>#DIV/0!</v>
      </c>
    </row>
    <row r="80" spans="1:33" s="1" customFormat="1" ht="20.399999999999999" hidden="1" x14ac:dyDescent="0.35">
      <c r="A80" s="13" t="s">
        <v>94</v>
      </c>
      <c r="B80" s="17" t="s">
        <v>97</v>
      </c>
      <c r="C80" s="43"/>
      <c r="D80" s="93"/>
      <c r="E80" s="93"/>
      <c r="F80" s="93"/>
      <c r="G80" s="93"/>
      <c r="H80" s="171" t="str">
        <f t="shared" si="42"/>
        <v/>
      </c>
      <c r="I80" s="93">
        <f t="shared" si="43"/>
        <v>0</v>
      </c>
      <c r="J80" s="93" t="e">
        <f t="shared" si="45"/>
        <v>#DIV/0!</v>
      </c>
      <c r="K80" s="231">
        <v>14155.1</v>
      </c>
      <c r="L80" s="231">
        <v>14356.1</v>
      </c>
      <c r="M80" s="93">
        <f>L80-K80</f>
        <v>201</v>
      </c>
      <c r="N80" s="93">
        <f>L80/K80*100</f>
        <v>101.41998290368844</v>
      </c>
      <c r="O80" s="95">
        <f t="shared" si="46"/>
        <v>14155.1</v>
      </c>
      <c r="P80" s="95">
        <f t="shared" si="47"/>
        <v>14356.1</v>
      </c>
      <c r="Q80" s="95">
        <f t="shared" si="44"/>
        <v>201</v>
      </c>
      <c r="R80" s="95">
        <f t="shared" si="48"/>
        <v>101.41998290368844</v>
      </c>
    </row>
    <row r="81" spans="1:33" ht="31.2" hidden="1" x14ac:dyDescent="0.35">
      <c r="A81" s="4">
        <v>43000000</v>
      </c>
      <c r="B81" s="6" t="s">
        <v>81</v>
      </c>
      <c r="C81" s="7">
        <f>C82</f>
        <v>0</v>
      </c>
      <c r="D81" s="96"/>
      <c r="E81" s="96"/>
      <c r="F81" s="96">
        <f>F82</f>
        <v>0</v>
      </c>
      <c r="G81" s="96"/>
      <c r="H81" s="171" t="str">
        <f t="shared" si="42"/>
        <v/>
      </c>
      <c r="I81" s="96">
        <f t="shared" si="43"/>
        <v>0</v>
      </c>
      <c r="J81" s="96" t="e">
        <f t="shared" si="45"/>
        <v>#DIV/0!</v>
      </c>
      <c r="K81" s="232">
        <f>K82</f>
        <v>0</v>
      </c>
      <c r="L81" s="232">
        <f>L82</f>
        <v>0</v>
      </c>
      <c r="M81" s="96">
        <f>L81-K81</f>
        <v>0</v>
      </c>
      <c r="N81" s="96" t="e">
        <f>L81/K81*100</f>
        <v>#DIV/0!</v>
      </c>
      <c r="O81" s="97">
        <f t="shared" si="46"/>
        <v>0</v>
      </c>
      <c r="P81" s="97">
        <f t="shared" si="47"/>
        <v>0</v>
      </c>
      <c r="Q81" s="97">
        <f t="shared" si="44"/>
        <v>0</v>
      </c>
      <c r="R81" s="97" t="e">
        <f t="shared" si="48"/>
        <v>#DIV/0!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20.399999999999999" hidden="1" x14ac:dyDescent="0.35">
      <c r="A82" s="13">
        <v>43010000</v>
      </c>
      <c r="B82" s="17" t="s">
        <v>56</v>
      </c>
      <c r="C82" s="14"/>
      <c r="D82" s="98"/>
      <c r="E82" s="98"/>
      <c r="F82" s="98"/>
      <c r="G82" s="98"/>
      <c r="H82" s="171" t="str">
        <f t="shared" si="42"/>
        <v/>
      </c>
      <c r="I82" s="98">
        <f t="shared" si="43"/>
        <v>0</v>
      </c>
      <c r="J82" s="98" t="e">
        <f t="shared" si="45"/>
        <v>#DIV/0!</v>
      </c>
      <c r="K82" s="233"/>
      <c r="L82" s="233"/>
      <c r="M82" s="95">
        <f>L82-K82</f>
        <v>0</v>
      </c>
      <c r="N82" s="93" t="e">
        <f>L82/K82*100</f>
        <v>#DIV/0!</v>
      </c>
      <c r="O82" s="97">
        <f t="shared" si="46"/>
        <v>0</v>
      </c>
      <c r="P82" s="97">
        <f t="shared" si="47"/>
        <v>0</v>
      </c>
      <c r="Q82" s="97">
        <f t="shared" si="44"/>
        <v>0</v>
      </c>
      <c r="R82" s="97" t="e">
        <f t="shared" si="48"/>
        <v>#DIV/0!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20.399999999999999" hidden="1" x14ac:dyDescent="0.35">
      <c r="A83" s="8">
        <v>900103</v>
      </c>
      <c r="B83" s="9" t="s">
        <v>101</v>
      </c>
      <c r="C83" s="10" t="e">
        <f>C52+C53</f>
        <v>#REF!</v>
      </c>
      <c r="D83" s="99">
        <f>D76+D77+D78+D79+D80</f>
        <v>14346536.252750002</v>
      </c>
      <c r="E83" s="99"/>
      <c r="F83" s="99">
        <f>F76+F77+F78+F79+F80</f>
        <v>6923083.4725400005</v>
      </c>
      <c r="G83" s="99"/>
      <c r="H83" s="171" t="str">
        <f t="shared" si="42"/>
        <v/>
      </c>
      <c r="I83" s="99">
        <f t="shared" si="43"/>
        <v>-7423452.7802100014</v>
      </c>
      <c r="J83" s="99">
        <f t="shared" si="45"/>
        <v>48.256132006866508</v>
      </c>
      <c r="K83" s="230">
        <f>K76+K79+K80</f>
        <v>1065066.5342300001</v>
      </c>
      <c r="L83" s="230">
        <f>L76+L79+L80</f>
        <v>417299.01764999999</v>
      </c>
      <c r="M83" s="99">
        <f>L83-K83</f>
        <v>-647767.51658000005</v>
      </c>
      <c r="N83" s="100">
        <f>L83/K83*100</f>
        <v>39.180558607232015</v>
      </c>
      <c r="O83" s="99">
        <f t="shared" si="46"/>
        <v>15411602.786980001</v>
      </c>
      <c r="P83" s="99">
        <f t="shared" si="47"/>
        <v>7340382.4901900003</v>
      </c>
      <c r="Q83" s="99">
        <f>P83-O83</f>
        <v>-8071220.296790001</v>
      </c>
      <c r="R83" s="100">
        <f t="shared" si="48"/>
        <v>47.628936403624984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x14ac:dyDescent="0.3">
      <c r="B84" s="216"/>
      <c r="C84" s="30"/>
      <c r="D84" s="225"/>
      <c r="E84" s="225"/>
      <c r="F84" s="91"/>
      <c r="G84" s="91"/>
      <c r="H84" s="91"/>
      <c r="I84" s="101"/>
      <c r="J84" s="101"/>
      <c r="K84" s="220"/>
      <c r="L84" s="220"/>
      <c r="M84" s="90"/>
      <c r="N84" s="90"/>
      <c r="O84" s="91"/>
      <c r="P84" s="91"/>
      <c r="Q84" s="91"/>
      <c r="R84" s="91"/>
    </row>
    <row r="85" spans="1:33" x14ac:dyDescent="0.3">
      <c r="B85" s="54"/>
      <c r="C85" s="31"/>
      <c r="D85" s="92"/>
      <c r="E85" s="92"/>
      <c r="F85" s="92"/>
      <c r="G85" s="92"/>
      <c r="H85" s="92"/>
      <c r="I85" s="91"/>
      <c r="J85" s="91"/>
      <c r="K85" s="234"/>
      <c r="L85" s="234"/>
      <c r="M85" s="90"/>
      <c r="N85" s="90"/>
      <c r="O85" s="91"/>
      <c r="P85" s="91"/>
      <c r="Q85" s="91"/>
      <c r="R85" s="91"/>
    </row>
    <row r="86" spans="1:33" x14ac:dyDescent="0.3">
      <c r="B86" s="217"/>
      <c r="C86" s="31"/>
      <c r="D86" s="226"/>
      <c r="E86" s="226"/>
      <c r="F86" s="45"/>
      <c r="G86" s="45"/>
      <c r="H86" s="45"/>
      <c r="I86" s="45"/>
      <c r="J86" s="45"/>
      <c r="K86" s="235"/>
      <c r="L86" s="235"/>
    </row>
    <row r="87" spans="1:33" ht="17.399999999999999" x14ac:dyDescent="0.3">
      <c r="B87" s="89"/>
      <c r="C87" s="32"/>
      <c r="D87" s="44"/>
      <c r="E87" s="44"/>
      <c r="F87" s="91"/>
      <c r="K87" s="236"/>
      <c r="L87" s="236"/>
    </row>
    <row r="88" spans="1:33" x14ac:dyDescent="0.3">
      <c r="B88" s="195"/>
      <c r="C88" s="24"/>
      <c r="D88" s="44"/>
      <c r="E88" s="44"/>
      <c r="F88" s="44"/>
      <c r="G88" s="45"/>
      <c r="H88" s="45"/>
    </row>
    <row r="89" spans="1:33" x14ac:dyDescent="0.3">
      <c r="B89" s="195"/>
      <c r="C89" s="24"/>
      <c r="D89" s="44"/>
      <c r="E89" s="44"/>
    </row>
    <row r="90" spans="1:33" x14ac:dyDescent="0.3">
      <c r="B90" s="195"/>
      <c r="C90" s="24"/>
      <c r="D90" s="195"/>
      <c r="E90" s="195"/>
    </row>
    <row r="91" spans="1:33" x14ac:dyDescent="0.3">
      <c r="B91" s="195"/>
      <c r="C91" s="24"/>
      <c r="D91" s="101"/>
      <c r="E91" s="195"/>
    </row>
    <row r="92" spans="1:33" x14ac:dyDescent="0.3">
      <c r="B92" s="195"/>
      <c r="C92" s="24"/>
      <c r="D92" s="195"/>
      <c r="E92" s="195"/>
    </row>
    <row r="93" spans="1:33" x14ac:dyDescent="0.3">
      <c r="D93" s="91"/>
    </row>
    <row r="136" spans="1:13" x14ac:dyDescent="0.3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</row>
  </sheetData>
  <sheetProtection password="C4FF" sheet="1"/>
  <mergeCells count="12">
    <mergeCell ref="A1:R1"/>
    <mergeCell ref="A2:R2"/>
    <mergeCell ref="A3:R3"/>
    <mergeCell ref="O7:R7"/>
    <mergeCell ref="C7:J7"/>
    <mergeCell ref="A4:S4"/>
    <mergeCell ref="A136:M136"/>
    <mergeCell ref="A5:R5"/>
    <mergeCell ref="K7:N7"/>
    <mergeCell ref="A7:A8"/>
    <mergeCell ref="B7:B8"/>
    <mergeCell ref="Q6:R6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showGridLines="0" showZeros="0" view="pageBreakPreview" zoomScale="75" zoomScaleNormal="75" zoomScaleSheetLayoutView="75" workbookViewId="0">
      <pane xSplit="2" ySplit="5" topLeftCell="C42" activePane="bottomRight" state="frozen"/>
      <selection activeCell="N69" sqref="N69"/>
      <selection pane="topRight" activeCell="N69" sqref="N69"/>
      <selection pane="bottomLeft" activeCell="N69" sqref="N69"/>
      <selection pane="bottomRight" activeCell="N69" sqref="N69"/>
    </sheetView>
  </sheetViews>
  <sheetFormatPr defaultColWidth="7.5546875" defaultRowHeight="15.6" x14ac:dyDescent="0.3"/>
  <cols>
    <col min="1" max="1" width="11" style="34" customWidth="1"/>
    <col min="2" max="2" width="57.44140625" style="28" customWidth="1"/>
    <col min="3" max="3" width="25" style="261" customWidth="1"/>
    <col min="4" max="4" width="21.33203125" style="262" customWidth="1"/>
    <col min="5" max="5" width="22.109375" style="84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1" customWidth="1"/>
    <col min="11" max="11" width="26.5546875" style="1" customWidth="1"/>
    <col min="12" max="12" width="19.109375" style="1" customWidth="1"/>
    <col min="13" max="13" width="16.33203125" style="1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16384" width="7.5546875" style="5"/>
  </cols>
  <sheetData>
    <row r="1" spans="1:20" ht="18" customHeight="1" x14ac:dyDescent="0.35">
      <c r="A1" s="283" t="s">
        <v>138</v>
      </c>
      <c r="B1" s="283"/>
      <c r="C1" s="283"/>
      <c r="D1" s="283"/>
      <c r="E1" s="239"/>
      <c r="F1" s="46"/>
      <c r="G1" s="46"/>
      <c r="H1" s="45"/>
      <c r="I1" s="45"/>
      <c r="J1" s="1" t="s">
        <v>24</v>
      </c>
    </row>
    <row r="2" spans="1:20" s="1" customFormat="1" x14ac:dyDescent="0.3">
      <c r="A2" s="33"/>
      <c r="B2" s="33" t="s">
        <v>24</v>
      </c>
      <c r="C2" s="240"/>
      <c r="D2" s="241"/>
      <c r="E2" s="196"/>
      <c r="F2" s="196"/>
      <c r="G2" s="196"/>
      <c r="H2" s="48"/>
      <c r="I2" s="47"/>
      <c r="J2" s="223"/>
      <c r="K2" s="242"/>
      <c r="L2" s="211"/>
      <c r="R2" s="1" t="s">
        <v>204</v>
      </c>
      <c r="S2" s="22"/>
      <c r="T2" s="22"/>
    </row>
    <row r="3" spans="1:20" s="22" customFormat="1" ht="20.399999999999999" x14ac:dyDescent="0.3">
      <c r="A3" s="267" t="s">
        <v>135</v>
      </c>
      <c r="B3" s="268" t="s">
        <v>25</v>
      </c>
      <c r="C3" s="282" t="s">
        <v>78</v>
      </c>
      <c r="D3" s="282"/>
      <c r="E3" s="282"/>
      <c r="F3" s="282"/>
      <c r="G3" s="282"/>
      <c r="H3" s="282"/>
      <c r="I3" s="282"/>
      <c r="J3" s="282" t="s">
        <v>79</v>
      </c>
      <c r="K3" s="282"/>
      <c r="L3" s="282"/>
      <c r="M3" s="282"/>
      <c r="N3" s="282" t="s">
        <v>80</v>
      </c>
      <c r="O3" s="282"/>
      <c r="P3" s="282"/>
      <c r="Q3" s="282"/>
      <c r="R3" s="282"/>
    </row>
    <row r="4" spans="1:20" s="61" customFormat="1" ht="128.25" customHeight="1" x14ac:dyDescent="0.25">
      <c r="A4" s="267"/>
      <c r="B4" s="268"/>
      <c r="C4" s="238" t="s">
        <v>222</v>
      </c>
      <c r="D4" s="224" t="s">
        <v>258</v>
      </c>
      <c r="E4" s="81" t="s">
        <v>84</v>
      </c>
      <c r="F4" s="74" t="s">
        <v>259</v>
      </c>
      <c r="G4" s="56" t="s">
        <v>257</v>
      </c>
      <c r="H4" s="62" t="s">
        <v>115</v>
      </c>
      <c r="I4" s="62" t="s">
        <v>195</v>
      </c>
      <c r="J4" s="62" t="s">
        <v>223</v>
      </c>
      <c r="K4" s="57" t="s">
        <v>84</v>
      </c>
      <c r="L4" s="57" t="s">
        <v>185</v>
      </c>
      <c r="M4" s="57" t="s">
        <v>10</v>
      </c>
      <c r="N4" s="58" t="s">
        <v>83</v>
      </c>
      <c r="O4" s="58" t="s">
        <v>225</v>
      </c>
      <c r="P4" s="57" t="s">
        <v>84</v>
      </c>
      <c r="Q4" s="57" t="s">
        <v>190</v>
      </c>
      <c r="R4" s="57" t="s">
        <v>10</v>
      </c>
    </row>
    <row r="5" spans="1:20" s="11" customFormat="1" ht="13.8" x14ac:dyDescent="0.25">
      <c r="A5" s="16">
        <v>1</v>
      </c>
      <c r="B5" s="16">
        <v>2</v>
      </c>
      <c r="C5" s="80" t="s">
        <v>74</v>
      </c>
      <c r="D5" s="185" t="s">
        <v>184</v>
      </c>
      <c r="E5" s="80" t="s">
        <v>11</v>
      </c>
      <c r="F5" s="15" t="s">
        <v>106</v>
      </c>
      <c r="G5" s="15" t="s">
        <v>107</v>
      </c>
      <c r="H5" s="15" t="s">
        <v>75</v>
      </c>
      <c r="I5" s="15" t="s">
        <v>12</v>
      </c>
      <c r="J5" s="185" t="s">
        <v>13</v>
      </c>
      <c r="K5" s="185" t="s">
        <v>14</v>
      </c>
      <c r="L5" s="185" t="s">
        <v>15</v>
      </c>
      <c r="M5" s="185" t="s">
        <v>76</v>
      </c>
      <c r="N5" s="15"/>
      <c r="O5" s="15" t="s">
        <v>16</v>
      </c>
      <c r="P5" s="15" t="s">
        <v>73</v>
      </c>
      <c r="Q5" s="15" t="s">
        <v>102</v>
      </c>
      <c r="R5" s="15" t="s">
        <v>103</v>
      </c>
      <c r="S5" s="25"/>
      <c r="T5" s="25"/>
    </row>
    <row r="6" spans="1:20" s="1" customFormat="1" ht="25.5" customHeight="1" x14ac:dyDescent="0.35">
      <c r="A6" s="63" t="s">
        <v>117</v>
      </c>
      <c r="B6" s="118" t="s">
        <v>60</v>
      </c>
      <c r="C6" s="145">
        <f>C7+C8+C9</f>
        <v>1690516.4638500004</v>
      </c>
      <c r="D6" s="145">
        <f>D7+D8+D9</f>
        <v>777831.81570000004</v>
      </c>
      <c r="E6" s="145">
        <f>E7+E8+E9</f>
        <v>643602.13590999995</v>
      </c>
      <c r="F6" s="145">
        <f t="shared" ref="F6:F11" si="0">E6-D6</f>
        <v>-134229.67979000008</v>
      </c>
      <c r="G6" s="169">
        <f>IFERROR(E6/D6,"")</f>
        <v>0.82743097276214939</v>
      </c>
      <c r="H6" s="145">
        <f t="shared" ref="H6:H13" si="1">E6-C6</f>
        <v>-1046914.3279400005</v>
      </c>
      <c r="I6" s="169">
        <f>IFERROR(E6/C6,"")</f>
        <v>0.38071332026205384</v>
      </c>
      <c r="J6" s="145">
        <f>J7+J9+J8</f>
        <v>22066.656909999998</v>
      </c>
      <c r="K6" s="145">
        <f>K7+K9+K8</f>
        <v>13594.457719999999</v>
      </c>
      <c r="L6" s="145">
        <f t="shared" ref="L6:L15" si="2">K6-J6</f>
        <v>-8472.1991899999994</v>
      </c>
      <c r="M6" s="169">
        <f>IFERROR(K6/J6,"")</f>
        <v>0.61606331106001688</v>
      </c>
      <c r="N6" s="145" t="e">
        <f>#REF!+#REF!</f>
        <v>#REF!</v>
      </c>
      <c r="O6" s="145">
        <f t="shared" ref="O6:O13" si="3">C6+J6</f>
        <v>1712583.1207600003</v>
      </c>
      <c r="P6" s="145">
        <f t="shared" ref="P6:P13" si="4">E6+K6</f>
        <v>657196.5936299999</v>
      </c>
      <c r="Q6" s="145">
        <f>P6-O6</f>
        <v>-1055386.5271300003</v>
      </c>
      <c r="R6" s="169">
        <f>IFERROR(P6/O6,"")</f>
        <v>0.38374580810907033</v>
      </c>
      <c r="S6" s="22"/>
      <c r="T6" s="22"/>
    </row>
    <row r="7" spans="1:20" s="1" customFormat="1" ht="133.5" customHeight="1" x14ac:dyDescent="0.4">
      <c r="A7" s="218" t="s">
        <v>139</v>
      </c>
      <c r="B7" s="119" t="s">
        <v>157</v>
      </c>
      <c r="C7" s="147">
        <v>1033180.7693500002</v>
      </c>
      <c r="D7" s="147">
        <v>481806.40809000004</v>
      </c>
      <c r="E7" s="147">
        <v>402200.26368000003</v>
      </c>
      <c r="F7" s="147">
        <f t="shared" si="0"/>
        <v>-79606.144410000008</v>
      </c>
      <c r="G7" s="197">
        <f t="shared" ref="G7:G47" si="5">IFERROR(E7/D7,"")</f>
        <v>0.8347756628526829</v>
      </c>
      <c r="H7" s="147">
        <f t="shared" si="1"/>
        <v>-630980.5056700001</v>
      </c>
      <c r="I7" s="197">
        <f t="shared" ref="I7:I47" si="6">IFERROR(E7/C7,"")</f>
        <v>0.38928353644545111</v>
      </c>
      <c r="J7" s="147">
        <v>7141.4388799999997</v>
      </c>
      <c r="K7" s="147">
        <v>3016.9934200000002</v>
      </c>
      <c r="L7" s="147">
        <f>K7-J7</f>
        <v>-4124.445459999999</v>
      </c>
      <c r="M7" s="197">
        <f t="shared" ref="M7:M47" si="7">IFERROR(K7/J7,"")</f>
        <v>0.42246296169379249</v>
      </c>
      <c r="N7" s="147"/>
      <c r="O7" s="147">
        <f t="shared" si="3"/>
        <v>1040322.2082300002</v>
      </c>
      <c r="P7" s="147">
        <f t="shared" si="4"/>
        <v>405217.25710000005</v>
      </c>
      <c r="Q7" s="147">
        <f t="shared" ref="Q7:Q65" si="8">P7-O7</f>
        <v>-635104.95113000018</v>
      </c>
      <c r="R7" s="197">
        <f t="shared" ref="R7:R47" si="9">IFERROR(P7/O7,"")</f>
        <v>0.38951130130100264</v>
      </c>
      <c r="S7" s="22"/>
      <c r="T7" s="22"/>
    </row>
    <row r="8" spans="1:20" s="1" customFormat="1" ht="91.5" customHeight="1" x14ac:dyDescent="0.4">
      <c r="A8" s="218" t="s">
        <v>156</v>
      </c>
      <c r="B8" s="119" t="s">
        <v>158</v>
      </c>
      <c r="C8" s="147">
        <v>536093.69949999999</v>
      </c>
      <c r="D8" s="147">
        <v>240569.03361000001</v>
      </c>
      <c r="E8" s="147">
        <v>198971.76572</v>
      </c>
      <c r="F8" s="147">
        <f t="shared" si="0"/>
        <v>-41597.267890000017</v>
      </c>
      <c r="G8" s="197">
        <f t="shared" si="5"/>
        <v>0.82708802015875538</v>
      </c>
      <c r="H8" s="147">
        <f>E8-C8</f>
        <v>-337121.93377999996</v>
      </c>
      <c r="I8" s="197">
        <f t="shared" si="6"/>
        <v>0.37115109896940696</v>
      </c>
      <c r="J8" s="147">
        <v>4980.3290999999999</v>
      </c>
      <c r="K8" s="147">
        <v>4952.5140999999994</v>
      </c>
      <c r="L8" s="147">
        <f>K8-J8</f>
        <v>-27.815000000000509</v>
      </c>
      <c r="M8" s="197">
        <f t="shared" si="7"/>
        <v>0.99441502771373069</v>
      </c>
      <c r="N8" s="147"/>
      <c r="O8" s="147">
        <f t="shared" si="3"/>
        <v>541074.02859999996</v>
      </c>
      <c r="P8" s="147">
        <f t="shared" si="4"/>
        <v>203924.27982</v>
      </c>
      <c r="Q8" s="147">
        <f>P8-O8</f>
        <v>-337149.74877999997</v>
      </c>
      <c r="R8" s="197">
        <f t="shared" si="9"/>
        <v>0.37688794701095363</v>
      </c>
      <c r="S8" s="22"/>
      <c r="T8" s="22"/>
    </row>
    <row r="9" spans="1:20" s="52" customFormat="1" ht="51.75" customHeight="1" x14ac:dyDescent="0.4">
      <c r="A9" s="218" t="s">
        <v>118</v>
      </c>
      <c r="B9" s="119" t="s">
        <v>159</v>
      </c>
      <c r="C9" s="147">
        <v>121241.995</v>
      </c>
      <c r="D9" s="147">
        <v>55456.374000000003</v>
      </c>
      <c r="E9" s="147">
        <v>42430.106509999998</v>
      </c>
      <c r="F9" s="147">
        <f t="shared" si="0"/>
        <v>-13026.267490000006</v>
      </c>
      <c r="G9" s="197">
        <f t="shared" si="5"/>
        <v>0.76510783972280616</v>
      </c>
      <c r="H9" s="147">
        <f>E9-C9</f>
        <v>-78811.888489999998</v>
      </c>
      <c r="I9" s="197">
        <f t="shared" si="6"/>
        <v>0.34996212747901417</v>
      </c>
      <c r="J9" s="147">
        <v>9944.8889299999992</v>
      </c>
      <c r="K9" s="147">
        <v>5624.9501999999993</v>
      </c>
      <c r="L9" s="147">
        <f t="shared" si="2"/>
        <v>-4319.9387299999999</v>
      </c>
      <c r="M9" s="197">
        <f t="shared" si="7"/>
        <v>0.56561216918488</v>
      </c>
      <c r="N9" s="147" t="e">
        <f>#REF!+#REF!</f>
        <v>#REF!</v>
      </c>
      <c r="O9" s="147">
        <f t="shared" si="3"/>
        <v>131186.88392999998</v>
      </c>
      <c r="P9" s="147">
        <f t="shared" si="4"/>
        <v>48055.056709999997</v>
      </c>
      <c r="Q9" s="147">
        <f>P9-O9</f>
        <v>-83131.827219999977</v>
      </c>
      <c r="R9" s="197">
        <f t="shared" si="9"/>
        <v>0.36630991811377805</v>
      </c>
      <c r="S9" s="51"/>
      <c r="T9" s="51"/>
    </row>
    <row r="10" spans="1:20" s="1" customFormat="1" ht="24.75" customHeight="1" x14ac:dyDescent="0.35">
      <c r="A10" s="63" t="s">
        <v>119</v>
      </c>
      <c r="B10" s="118" t="s">
        <v>61</v>
      </c>
      <c r="C10" s="145">
        <v>7967226.9058600012</v>
      </c>
      <c r="D10" s="145">
        <v>4386213.6965900008</v>
      </c>
      <c r="E10" s="145">
        <v>3756834.4883900001</v>
      </c>
      <c r="F10" s="145">
        <f t="shared" si="0"/>
        <v>-629379.20820000069</v>
      </c>
      <c r="G10" s="169">
        <f t="shared" si="5"/>
        <v>0.85650967970637126</v>
      </c>
      <c r="H10" s="145">
        <f t="shared" si="1"/>
        <v>-4210392.4174700007</v>
      </c>
      <c r="I10" s="169">
        <f t="shared" si="6"/>
        <v>0.47153602285718743</v>
      </c>
      <c r="J10" s="145">
        <v>537429.24734</v>
      </c>
      <c r="K10" s="145">
        <v>126237.05721</v>
      </c>
      <c r="L10" s="145">
        <f t="shared" si="2"/>
        <v>-411192.19013</v>
      </c>
      <c r="M10" s="169">
        <f t="shared" si="7"/>
        <v>0.23489056063623051</v>
      </c>
      <c r="N10" s="145" t="e">
        <f>#REF!+#REF!</f>
        <v>#REF!</v>
      </c>
      <c r="O10" s="145">
        <f t="shared" si="3"/>
        <v>8504656.1532000005</v>
      </c>
      <c r="P10" s="145">
        <f t="shared" si="4"/>
        <v>3883071.5455999998</v>
      </c>
      <c r="Q10" s="145">
        <f t="shared" si="8"/>
        <v>-4621584.6076000007</v>
      </c>
      <c r="R10" s="169">
        <f t="shared" si="9"/>
        <v>0.45658183889526655</v>
      </c>
      <c r="S10" s="22"/>
      <c r="T10" s="22"/>
    </row>
    <row r="11" spans="1:20" s="1" customFormat="1" ht="29.25" customHeight="1" x14ac:dyDescent="0.35">
      <c r="A11" s="63" t="s">
        <v>108</v>
      </c>
      <c r="B11" s="120" t="s">
        <v>196</v>
      </c>
      <c r="C11" s="145">
        <v>532065.80459000007</v>
      </c>
      <c r="D11" s="145">
        <v>305404.35979999992</v>
      </c>
      <c r="E11" s="145">
        <v>228935.61408</v>
      </c>
      <c r="F11" s="145">
        <f t="shared" si="0"/>
        <v>-76468.745719999919</v>
      </c>
      <c r="G11" s="169">
        <f t="shared" si="5"/>
        <v>0.7496147541244107</v>
      </c>
      <c r="H11" s="145">
        <f t="shared" si="1"/>
        <v>-303130.1905100001</v>
      </c>
      <c r="I11" s="169">
        <f t="shared" si="6"/>
        <v>0.43027687948563709</v>
      </c>
      <c r="J11" s="145">
        <v>134701.60920000001</v>
      </c>
      <c r="K11" s="145">
        <v>3114.23182</v>
      </c>
      <c r="L11" s="145">
        <f t="shared" si="2"/>
        <v>-131587.37738000002</v>
      </c>
      <c r="M11" s="169">
        <f t="shared" si="7"/>
        <v>2.311948490070451E-2</v>
      </c>
      <c r="N11" s="145" t="e">
        <f>#REF!+#REF!</f>
        <v>#REF!</v>
      </c>
      <c r="O11" s="145">
        <f t="shared" si="3"/>
        <v>666767.41379000014</v>
      </c>
      <c r="P11" s="145">
        <f t="shared" si="4"/>
        <v>232049.84589999999</v>
      </c>
      <c r="Q11" s="145">
        <f t="shared" si="8"/>
        <v>-434717.56789000018</v>
      </c>
      <c r="R11" s="169">
        <f t="shared" si="9"/>
        <v>0.34802217550044307</v>
      </c>
      <c r="S11" s="22"/>
      <c r="T11" s="22"/>
    </row>
    <row r="12" spans="1:20" s="1" customFormat="1" ht="47.25" customHeight="1" x14ac:dyDescent="0.35">
      <c r="A12" s="180" t="s">
        <v>109</v>
      </c>
      <c r="B12" s="121" t="s">
        <v>62</v>
      </c>
      <c r="C12" s="145">
        <f>SUM(C13:C27)</f>
        <v>913790.32482999994</v>
      </c>
      <c r="D12" s="145">
        <f>SUM(D13:D27)</f>
        <v>453980.37583000003</v>
      </c>
      <c r="E12" s="145">
        <f>SUM(E13:E27)</f>
        <v>360942.51819999993</v>
      </c>
      <c r="F12" s="145">
        <f t="shared" ref="F12:F78" si="10">E12-D12</f>
        <v>-93037.8576300001</v>
      </c>
      <c r="G12" s="169">
        <f t="shared" si="5"/>
        <v>0.79506193971512207</v>
      </c>
      <c r="H12" s="145">
        <f t="shared" si="1"/>
        <v>-552847.80663000001</v>
      </c>
      <c r="I12" s="169">
        <f t="shared" si="6"/>
        <v>0.39499490024382683</v>
      </c>
      <c r="J12" s="145">
        <f>SUM(J13:J29)</f>
        <v>112126.49147999998</v>
      </c>
      <c r="K12" s="145">
        <f>SUM(K13:K29)</f>
        <v>46181.968440000004</v>
      </c>
      <c r="L12" s="145">
        <f t="shared" si="2"/>
        <v>-65944.523039999971</v>
      </c>
      <c r="M12" s="169">
        <f t="shared" si="7"/>
        <v>0.41187383846963133</v>
      </c>
      <c r="N12" s="145" t="e">
        <f>#REF!+#REF!</f>
        <v>#REF!</v>
      </c>
      <c r="O12" s="145">
        <f t="shared" si="3"/>
        <v>1025916.8163099999</v>
      </c>
      <c r="P12" s="145">
        <f t="shared" si="4"/>
        <v>407124.48663999996</v>
      </c>
      <c r="Q12" s="145">
        <f t="shared" si="8"/>
        <v>-618792.32966999989</v>
      </c>
      <c r="R12" s="169">
        <f t="shared" si="9"/>
        <v>0.39683966591398545</v>
      </c>
      <c r="S12" s="22"/>
      <c r="T12" s="22"/>
    </row>
    <row r="13" spans="1:20" s="200" customFormat="1" ht="108" customHeight="1" x14ac:dyDescent="0.4">
      <c r="A13" s="198" t="s">
        <v>121</v>
      </c>
      <c r="B13" s="119" t="s">
        <v>229</v>
      </c>
      <c r="C13" s="147">
        <v>170010.13</v>
      </c>
      <c r="D13" s="147">
        <v>74872.013000000006</v>
      </c>
      <c r="E13" s="147">
        <v>67407.543590000001</v>
      </c>
      <c r="F13" s="147">
        <f t="shared" si="10"/>
        <v>-7464.4694100000052</v>
      </c>
      <c r="G13" s="197">
        <f t="shared" si="5"/>
        <v>0.90030360997506498</v>
      </c>
      <c r="H13" s="147">
        <f t="shared" si="1"/>
        <v>-102602.58641</v>
      </c>
      <c r="I13" s="197">
        <f t="shared" si="6"/>
        <v>0.39649133607509152</v>
      </c>
      <c r="J13" s="147">
        <v>0</v>
      </c>
      <c r="K13" s="147">
        <v>0</v>
      </c>
      <c r="L13" s="147">
        <f t="shared" si="2"/>
        <v>0</v>
      </c>
      <c r="M13" s="197" t="str">
        <f t="shared" si="7"/>
        <v/>
      </c>
      <c r="N13" s="147" t="e">
        <f>#REF!+#REF!</f>
        <v>#REF!</v>
      </c>
      <c r="O13" s="147">
        <f t="shared" si="3"/>
        <v>170010.13</v>
      </c>
      <c r="P13" s="147">
        <f t="shared" si="4"/>
        <v>67407.543590000001</v>
      </c>
      <c r="Q13" s="147">
        <f t="shared" si="8"/>
        <v>-102602.58641</v>
      </c>
      <c r="R13" s="197">
        <f t="shared" si="9"/>
        <v>0.39649133607509152</v>
      </c>
      <c r="S13" s="199"/>
      <c r="T13" s="199"/>
    </row>
    <row r="14" spans="1:20" s="200" customFormat="1" ht="66.75" customHeight="1" x14ac:dyDescent="0.4">
      <c r="A14" s="198">
        <v>3050</v>
      </c>
      <c r="B14" s="119" t="s">
        <v>160</v>
      </c>
      <c r="C14" s="147">
        <v>700</v>
      </c>
      <c r="D14" s="147">
        <v>233.20000000000002</v>
      </c>
      <c r="E14" s="147">
        <v>218.68297000000001</v>
      </c>
      <c r="F14" s="147">
        <f t="shared" ref="F14:F20" si="11">E14-D14</f>
        <v>-14.517030000000005</v>
      </c>
      <c r="G14" s="197">
        <f t="shared" si="5"/>
        <v>0.93774858490566038</v>
      </c>
      <c r="H14" s="147">
        <f t="shared" ref="H14:H20" si="12">E14-C14</f>
        <v>-481.31702999999999</v>
      </c>
      <c r="I14" s="197">
        <f t="shared" si="6"/>
        <v>0.31240424285714286</v>
      </c>
      <c r="J14" s="147">
        <v>0</v>
      </c>
      <c r="K14" s="147">
        <v>0</v>
      </c>
      <c r="L14" s="147">
        <f t="shared" si="2"/>
        <v>0</v>
      </c>
      <c r="M14" s="197" t="str">
        <f t="shared" si="7"/>
        <v/>
      </c>
      <c r="N14" s="147"/>
      <c r="O14" s="147">
        <f t="shared" ref="O14:O25" si="13">C14+J14</f>
        <v>700</v>
      </c>
      <c r="P14" s="147">
        <f t="shared" ref="P14:P25" si="14">E14+K14</f>
        <v>218.68297000000001</v>
      </c>
      <c r="Q14" s="147">
        <f t="shared" ref="Q14:Q25" si="15">P14-O14</f>
        <v>-481.31702999999999</v>
      </c>
      <c r="R14" s="197">
        <f t="shared" si="9"/>
        <v>0.31240424285714286</v>
      </c>
      <c r="S14" s="199"/>
      <c r="T14" s="199"/>
    </row>
    <row r="15" spans="1:20" s="200" customFormat="1" ht="60.75" customHeight="1" x14ac:dyDescent="0.4">
      <c r="A15" s="198">
        <v>3090</v>
      </c>
      <c r="B15" s="119" t="s">
        <v>161</v>
      </c>
      <c r="C15" s="147">
        <v>1350</v>
      </c>
      <c r="D15" s="147">
        <v>855</v>
      </c>
      <c r="E15" s="147">
        <v>396.99379999999996</v>
      </c>
      <c r="F15" s="147">
        <f t="shared" si="11"/>
        <v>-458.00620000000004</v>
      </c>
      <c r="G15" s="197">
        <f t="shared" si="5"/>
        <v>0.4643202339181286</v>
      </c>
      <c r="H15" s="147">
        <f t="shared" si="12"/>
        <v>-953.00620000000004</v>
      </c>
      <c r="I15" s="197">
        <f t="shared" si="6"/>
        <v>0.29406948148148143</v>
      </c>
      <c r="J15" s="147">
        <v>0</v>
      </c>
      <c r="K15" s="147">
        <v>0</v>
      </c>
      <c r="L15" s="147">
        <f t="shared" si="2"/>
        <v>0</v>
      </c>
      <c r="M15" s="197" t="str">
        <f t="shared" si="7"/>
        <v/>
      </c>
      <c r="N15" s="147"/>
      <c r="O15" s="147">
        <f t="shared" si="13"/>
        <v>1350</v>
      </c>
      <c r="P15" s="147">
        <f t="shared" si="14"/>
        <v>396.99379999999996</v>
      </c>
      <c r="Q15" s="147">
        <f t="shared" si="15"/>
        <v>-953.00620000000004</v>
      </c>
      <c r="R15" s="197">
        <f t="shared" si="9"/>
        <v>0.29406948148148143</v>
      </c>
      <c r="S15" s="199"/>
      <c r="T15" s="199"/>
    </row>
    <row r="16" spans="1:20" s="200" customFormat="1" ht="102" customHeight="1" x14ac:dyDescent="0.4">
      <c r="A16" s="201" t="s">
        <v>110</v>
      </c>
      <c r="B16" s="119" t="s">
        <v>186</v>
      </c>
      <c r="C16" s="147">
        <v>228146.96000000002</v>
      </c>
      <c r="D16" s="147">
        <v>125588.50900000001</v>
      </c>
      <c r="E16" s="147">
        <v>112652.82715000001</v>
      </c>
      <c r="F16" s="147">
        <f t="shared" si="11"/>
        <v>-12935.681849999994</v>
      </c>
      <c r="G16" s="197">
        <f t="shared" si="5"/>
        <v>0.89699947906858268</v>
      </c>
      <c r="H16" s="147">
        <f t="shared" si="12"/>
        <v>-115494.13285000001</v>
      </c>
      <c r="I16" s="197">
        <f t="shared" si="6"/>
        <v>0.49377308007961185</v>
      </c>
      <c r="J16" s="147">
        <v>72274.892559999993</v>
      </c>
      <c r="K16" s="147">
        <v>24987.161240000001</v>
      </c>
      <c r="L16" s="147">
        <f>K16-J16</f>
        <v>-47287.731319999992</v>
      </c>
      <c r="M16" s="197">
        <f t="shared" si="7"/>
        <v>0.34572394859330391</v>
      </c>
      <c r="N16" s="147" t="e">
        <f>#REF!+#REF!</f>
        <v>#REF!</v>
      </c>
      <c r="O16" s="147">
        <f t="shared" si="13"/>
        <v>300421.85256000003</v>
      </c>
      <c r="P16" s="147">
        <f t="shared" si="14"/>
        <v>137639.98839000001</v>
      </c>
      <c r="Q16" s="147">
        <f t="shared" si="15"/>
        <v>-162781.86417000002</v>
      </c>
      <c r="R16" s="197">
        <f t="shared" si="9"/>
        <v>0.45815571409709838</v>
      </c>
      <c r="S16" s="199"/>
      <c r="T16" s="199"/>
    </row>
    <row r="17" spans="1:20" s="200" customFormat="1" ht="52.5" customHeight="1" x14ac:dyDescent="0.4">
      <c r="A17" s="198" t="s">
        <v>111</v>
      </c>
      <c r="B17" s="119" t="s">
        <v>187</v>
      </c>
      <c r="C17" s="147">
        <v>11942.718000000001</v>
      </c>
      <c r="D17" s="147">
        <v>7080.6679999999997</v>
      </c>
      <c r="E17" s="147">
        <v>4719.2729600000002</v>
      </c>
      <c r="F17" s="147">
        <f t="shared" si="11"/>
        <v>-2361.3950399999994</v>
      </c>
      <c r="G17" s="197">
        <f t="shared" si="5"/>
        <v>0.6665010928347439</v>
      </c>
      <c r="H17" s="147">
        <f t="shared" si="12"/>
        <v>-7223.4450400000005</v>
      </c>
      <c r="I17" s="197">
        <f t="shared" si="6"/>
        <v>0.39515903833616434</v>
      </c>
      <c r="J17" s="147">
        <v>151.60534000000001</v>
      </c>
      <c r="K17" s="147">
        <v>149.58534</v>
      </c>
      <c r="L17" s="147">
        <f>K17-J17</f>
        <v>-2.0200000000000102</v>
      </c>
      <c r="M17" s="197">
        <f t="shared" si="7"/>
        <v>0.98667593107208484</v>
      </c>
      <c r="N17" s="147"/>
      <c r="O17" s="147">
        <f t="shared" si="13"/>
        <v>12094.323340000001</v>
      </c>
      <c r="P17" s="147">
        <f t="shared" si="14"/>
        <v>4868.8582999999999</v>
      </c>
      <c r="Q17" s="147">
        <f t="shared" si="15"/>
        <v>-7225.465040000001</v>
      </c>
      <c r="R17" s="197">
        <f t="shared" si="9"/>
        <v>0.40257384916252781</v>
      </c>
      <c r="S17" s="199"/>
      <c r="T17" s="199"/>
    </row>
    <row r="18" spans="1:20" s="200" customFormat="1" ht="54.75" customHeight="1" x14ac:dyDescent="0.4">
      <c r="A18" s="198">
        <v>3120</v>
      </c>
      <c r="B18" s="119" t="s">
        <v>188</v>
      </c>
      <c r="C18" s="147">
        <v>167199.52963</v>
      </c>
      <c r="D18" s="147">
        <v>82805.117629999993</v>
      </c>
      <c r="E18" s="147">
        <v>65864.466520000002</v>
      </c>
      <c r="F18" s="147">
        <f t="shared" si="11"/>
        <v>-16940.651109999992</v>
      </c>
      <c r="G18" s="197">
        <f t="shared" si="5"/>
        <v>0.79541540915748354</v>
      </c>
      <c r="H18" s="147">
        <f t="shared" si="12"/>
        <v>-101335.06311</v>
      </c>
      <c r="I18" s="197">
        <f t="shared" si="6"/>
        <v>0.39392734337084034</v>
      </c>
      <c r="J18" s="147">
        <v>8320.6137600000002</v>
      </c>
      <c r="K18" s="147">
        <v>5329.5658800000001</v>
      </c>
      <c r="L18" s="147">
        <f>K18-J18</f>
        <v>-2991.0478800000001</v>
      </c>
      <c r="M18" s="197">
        <f t="shared" si="7"/>
        <v>0.64052557103672125</v>
      </c>
      <c r="N18" s="147"/>
      <c r="O18" s="147">
        <f t="shared" si="13"/>
        <v>175520.14339000001</v>
      </c>
      <c r="P18" s="147">
        <f t="shared" si="14"/>
        <v>71194.032399999996</v>
      </c>
      <c r="Q18" s="147">
        <f t="shared" si="15"/>
        <v>-104326.11099000002</v>
      </c>
      <c r="R18" s="197">
        <f t="shared" si="9"/>
        <v>0.40561744666427935</v>
      </c>
      <c r="S18" s="199"/>
      <c r="T18" s="199"/>
    </row>
    <row r="19" spans="1:20" s="200" customFormat="1" ht="83.25" customHeight="1" x14ac:dyDescent="0.4">
      <c r="A19" s="198" t="s">
        <v>112</v>
      </c>
      <c r="B19" s="119" t="s">
        <v>230</v>
      </c>
      <c r="C19" s="147">
        <v>14088.1</v>
      </c>
      <c r="D19" s="147">
        <v>5038.57</v>
      </c>
      <c r="E19" s="147">
        <v>3106.6763799999999</v>
      </c>
      <c r="F19" s="147">
        <f t="shared" si="11"/>
        <v>-1931.8936199999998</v>
      </c>
      <c r="G19" s="197">
        <f t="shared" si="5"/>
        <v>0.61657898570427727</v>
      </c>
      <c r="H19" s="147">
        <f t="shared" si="12"/>
        <v>-10981.423620000001</v>
      </c>
      <c r="I19" s="197">
        <f t="shared" si="6"/>
        <v>0.22051776889715433</v>
      </c>
      <c r="J19" s="147">
        <v>33.868220000000001</v>
      </c>
      <c r="K19" s="147">
        <v>33.868220000000001</v>
      </c>
      <c r="L19" s="147">
        <f>K19-J19</f>
        <v>0</v>
      </c>
      <c r="M19" s="197">
        <f t="shared" si="7"/>
        <v>1</v>
      </c>
      <c r="N19" s="147"/>
      <c r="O19" s="147">
        <f t="shared" si="13"/>
        <v>14121.968220000001</v>
      </c>
      <c r="P19" s="147">
        <f t="shared" si="14"/>
        <v>3140.5445999999997</v>
      </c>
      <c r="Q19" s="147">
        <f t="shared" si="15"/>
        <v>-10981.423620000001</v>
      </c>
      <c r="R19" s="197">
        <f t="shared" si="9"/>
        <v>0.22238717373349248</v>
      </c>
      <c r="S19" s="199"/>
      <c r="T19" s="199"/>
    </row>
    <row r="20" spans="1:20" s="200" customFormat="1" ht="112.5" customHeight="1" x14ac:dyDescent="0.4">
      <c r="A20" s="198" t="s">
        <v>113</v>
      </c>
      <c r="B20" s="119" t="s">
        <v>189</v>
      </c>
      <c r="C20" s="147">
        <v>6624.2</v>
      </c>
      <c r="D20" s="147">
        <v>290</v>
      </c>
      <c r="E20" s="147">
        <v>0</v>
      </c>
      <c r="F20" s="147">
        <f t="shared" si="11"/>
        <v>-290</v>
      </c>
      <c r="G20" s="197">
        <f t="shared" si="5"/>
        <v>0</v>
      </c>
      <c r="H20" s="147">
        <f t="shared" si="12"/>
        <v>-6624.2</v>
      </c>
      <c r="I20" s="197">
        <f t="shared" si="6"/>
        <v>0</v>
      </c>
      <c r="J20" s="147">
        <v>52.210050000000003</v>
      </c>
      <c r="K20" s="147">
        <v>3.5009899999999998</v>
      </c>
      <c r="L20" s="147">
        <f>K20-J20</f>
        <v>-48.709060000000001</v>
      </c>
      <c r="M20" s="197">
        <f t="shared" si="7"/>
        <v>6.7055863765692614E-2</v>
      </c>
      <c r="N20" s="147" t="e">
        <f>#REF!+#REF!</f>
        <v>#REF!</v>
      </c>
      <c r="O20" s="147">
        <f t="shared" si="13"/>
        <v>6676.4100499999995</v>
      </c>
      <c r="P20" s="147">
        <f t="shared" si="14"/>
        <v>3.5009899999999998</v>
      </c>
      <c r="Q20" s="147">
        <f t="shared" si="15"/>
        <v>-6672.90906</v>
      </c>
      <c r="R20" s="197">
        <f t="shared" si="9"/>
        <v>5.243821116110147E-4</v>
      </c>
      <c r="S20" s="199"/>
      <c r="T20" s="199"/>
    </row>
    <row r="21" spans="1:20" s="200" customFormat="1" ht="150" customHeight="1" x14ac:dyDescent="0.4">
      <c r="A21" s="198">
        <v>3160</v>
      </c>
      <c r="B21" s="119" t="s">
        <v>162</v>
      </c>
      <c r="C21" s="147">
        <v>20690.296200000004</v>
      </c>
      <c r="D21" s="147">
        <v>7646.2901999999995</v>
      </c>
      <c r="E21" s="147">
        <v>6183.2163399999999</v>
      </c>
      <c r="F21" s="147">
        <f>E21-D21</f>
        <v>-1463.0738599999995</v>
      </c>
      <c r="G21" s="197">
        <f t="shared" si="5"/>
        <v>0.80865572431451793</v>
      </c>
      <c r="H21" s="147">
        <f>E21-C21</f>
        <v>-14507.079860000005</v>
      </c>
      <c r="I21" s="197">
        <f t="shared" si="6"/>
        <v>0.29884619728160289</v>
      </c>
      <c r="J21" s="147">
        <v>0</v>
      </c>
      <c r="K21" s="147">
        <v>0</v>
      </c>
      <c r="L21" s="147">
        <f t="shared" ref="L21:L29" si="16">K21-J21</f>
        <v>0</v>
      </c>
      <c r="M21" s="197" t="str">
        <f t="shared" si="7"/>
        <v/>
      </c>
      <c r="N21" s="147"/>
      <c r="O21" s="147">
        <f t="shared" si="13"/>
        <v>20690.296200000004</v>
      </c>
      <c r="P21" s="147">
        <f>E21+K21</f>
        <v>6183.2163399999999</v>
      </c>
      <c r="Q21" s="147">
        <f t="shared" si="15"/>
        <v>-14507.079860000005</v>
      </c>
      <c r="R21" s="197">
        <f t="shared" si="9"/>
        <v>0.29884619728160289</v>
      </c>
      <c r="S21" s="199"/>
      <c r="T21" s="199"/>
    </row>
    <row r="22" spans="1:20" s="200" customFormat="1" ht="50.25" customHeight="1" x14ac:dyDescent="0.4">
      <c r="A22" s="198">
        <v>3170</v>
      </c>
      <c r="B22" s="119" t="s">
        <v>164</v>
      </c>
      <c r="C22" s="147">
        <v>500</v>
      </c>
      <c r="D22" s="147">
        <v>250</v>
      </c>
      <c r="E22" s="147">
        <v>185.31748000000002</v>
      </c>
      <c r="F22" s="147">
        <f>E22-D22</f>
        <v>-64.682519999999982</v>
      </c>
      <c r="G22" s="197">
        <f t="shared" si="5"/>
        <v>0.74126992000000003</v>
      </c>
      <c r="H22" s="147">
        <f>E22-C22</f>
        <v>-314.68251999999995</v>
      </c>
      <c r="I22" s="197">
        <f t="shared" si="6"/>
        <v>0.37063496000000001</v>
      </c>
      <c r="J22" s="147">
        <v>0</v>
      </c>
      <c r="K22" s="147">
        <v>0</v>
      </c>
      <c r="L22" s="147">
        <f t="shared" si="16"/>
        <v>0</v>
      </c>
      <c r="M22" s="197" t="str">
        <f t="shared" si="7"/>
        <v/>
      </c>
      <c r="N22" s="147"/>
      <c r="O22" s="147">
        <f t="shared" si="13"/>
        <v>500</v>
      </c>
      <c r="P22" s="147">
        <f>E22+K22</f>
        <v>185.31748000000002</v>
      </c>
      <c r="Q22" s="147">
        <f t="shared" si="15"/>
        <v>-314.68251999999995</v>
      </c>
      <c r="R22" s="197">
        <f t="shared" si="9"/>
        <v>0.37063496000000001</v>
      </c>
      <c r="S22" s="199"/>
      <c r="T22" s="199"/>
    </row>
    <row r="23" spans="1:20" s="200" customFormat="1" ht="48.75" customHeight="1" x14ac:dyDescent="0.4">
      <c r="A23" s="198" t="s">
        <v>122</v>
      </c>
      <c r="B23" s="119" t="s">
        <v>120</v>
      </c>
      <c r="C23" s="147">
        <v>62555.771999999997</v>
      </c>
      <c r="D23" s="147">
        <v>32032.094000000001</v>
      </c>
      <c r="E23" s="147">
        <v>22457.840059999999</v>
      </c>
      <c r="F23" s="147">
        <f t="shared" si="10"/>
        <v>-9574.2539400000023</v>
      </c>
      <c r="G23" s="197">
        <f t="shared" si="5"/>
        <v>0.70110433804296401</v>
      </c>
      <c r="H23" s="147">
        <f t="shared" ref="H23:H33" si="17">E23-C23</f>
        <v>-40097.931939999995</v>
      </c>
      <c r="I23" s="197">
        <f t="shared" si="6"/>
        <v>0.35900508205701626</v>
      </c>
      <c r="J23" s="147">
        <v>2937.4500000000003</v>
      </c>
      <c r="K23" s="147">
        <v>0</v>
      </c>
      <c r="L23" s="147">
        <f t="shared" si="16"/>
        <v>-2937.4500000000003</v>
      </c>
      <c r="M23" s="197">
        <f t="shared" si="7"/>
        <v>0</v>
      </c>
      <c r="N23" s="147" t="e">
        <f>#REF!+#REF!</f>
        <v>#REF!</v>
      </c>
      <c r="O23" s="147">
        <f t="shared" si="13"/>
        <v>65493.221999999994</v>
      </c>
      <c r="P23" s="147">
        <f t="shared" si="14"/>
        <v>22457.840059999999</v>
      </c>
      <c r="Q23" s="147">
        <f t="shared" si="15"/>
        <v>-43035.381939999992</v>
      </c>
      <c r="R23" s="197">
        <f t="shared" si="9"/>
        <v>0.34290327112017793</v>
      </c>
      <c r="S23" s="199"/>
      <c r="T23" s="199"/>
    </row>
    <row r="24" spans="1:20" s="200" customFormat="1" ht="66.75" customHeight="1" x14ac:dyDescent="0.4">
      <c r="A24" s="198">
        <v>3200</v>
      </c>
      <c r="B24" s="119" t="s">
        <v>163</v>
      </c>
      <c r="C24" s="147">
        <v>7911.3</v>
      </c>
      <c r="D24" s="147">
        <v>3822.819</v>
      </c>
      <c r="E24" s="147">
        <v>3388.8928700000001</v>
      </c>
      <c r="F24" s="147">
        <f>E24-D24</f>
        <v>-433.92612999999983</v>
      </c>
      <c r="G24" s="197">
        <f t="shared" si="5"/>
        <v>0.88649053748032547</v>
      </c>
      <c r="H24" s="147">
        <f>E24-C24</f>
        <v>-4522.4071299999996</v>
      </c>
      <c r="I24" s="197">
        <f t="shared" si="6"/>
        <v>0.42836106202520446</v>
      </c>
      <c r="J24" s="147">
        <v>911.1455400000001</v>
      </c>
      <c r="K24" s="147">
        <v>122.59187</v>
      </c>
      <c r="L24" s="147">
        <f t="shared" si="16"/>
        <v>-788.55367000000012</v>
      </c>
      <c r="M24" s="197">
        <f t="shared" si="7"/>
        <v>0.13454696820444292</v>
      </c>
      <c r="N24" s="147"/>
      <c r="O24" s="147">
        <f t="shared" si="13"/>
        <v>8822.4455400000006</v>
      </c>
      <c r="P24" s="147">
        <f t="shared" si="14"/>
        <v>3511.4847400000003</v>
      </c>
      <c r="Q24" s="147">
        <f t="shared" si="15"/>
        <v>-5310.9608000000007</v>
      </c>
      <c r="R24" s="197">
        <f t="shared" si="9"/>
        <v>0.3980171624839523</v>
      </c>
      <c r="S24" s="199"/>
      <c r="T24" s="199"/>
    </row>
    <row r="25" spans="1:20" s="200" customFormat="1" ht="53.25" customHeight="1" x14ac:dyDescent="0.4">
      <c r="A25" s="198">
        <v>3210</v>
      </c>
      <c r="B25" s="119" t="s">
        <v>105</v>
      </c>
      <c r="C25" s="147">
        <v>2269.9490000000001</v>
      </c>
      <c r="D25" s="147">
        <v>1159.3209999999999</v>
      </c>
      <c r="E25" s="147">
        <v>475.41672999999997</v>
      </c>
      <c r="F25" s="147">
        <f>E25-D25</f>
        <v>-683.90427</v>
      </c>
      <c r="G25" s="197">
        <f t="shared" si="5"/>
        <v>0.41008204802638787</v>
      </c>
      <c r="H25" s="147">
        <f>E25-C25</f>
        <v>-1794.5322700000002</v>
      </c>
      <c r="I25" s="197">
        <f t="shared" si="6"/>
        <v>0.2094393882858161</v>
      </c>
      <c r="J25" s="147">
        <v>729.43887000000007</v>
      </c>
      <c r="K25" s="147">
        <v>603.19970000000012</v>
      </c>
      <c r="L25" s="147">
        <f t="shared" si="16"/>
        <v>-126.23916999999994</v>
      </c>
      <c r="M25" s="197">
        <f t="shared" si="7"/>
        <v>0.82693660128092716</v>
      </c>
      <c r="N25" s="147"/>
      <c r="O25" s="147">
        <f t="shared" si="13"/>
        <v>2999.38787</v>
      </c>
      <c r="P25" s="147">
        <f t="shared" si="14"/>
        <v>1078.61643</v>
      </c>
      <c r="Q25" s="147">
        <f t="shared" si="15"/>
        <v>-1920.77144</v>
      </c>
      <c r="R25" s="197">
        <f t="shared" si="9"/>
        <v>0.35961218646923448</v>
      </c>
      <c r="S25" s="199"/>
      <c r="T25" s="199"/>
    </row>
    <row r="26" spans="1:20" s="200" customFormat="1" ht="84.75" customHeight="1" x14ac:dyDescent="0.4">
      <c r="A26" s="198">
        <v>3230</v>
      </c>
      <c r="B26" s="119" t="s">
        <v>231</v>
      </c>
      <c r="C26" s="147">
        <v>9859.6</v>
      </c>
      <c r="D26" s="147">
        <v>5642.7</v>
      </c>
      <c r="E26" s="147">
        <v>2416.6291099999999</v>
      </c>
      <c r="F26" s="147">
        <f>E26-D26</f>
        <v>-3226.07089</v>
      </c>
      <c r="G26" s="197">
        <f>IFERROR(E26/D26,"")</f>
        <v>0.42827531323657114</v>
      </c>
      <c r="H26" s="147">
        <f>E26-C26</f>
        <v>-7442.9708900000005</v>
      </c>
      <c r="I26" s="197">
        <f t="shared" si="6"/>
        <v>0.24510417359730616</v>
      </c>
      <c r="J26" s="147">
        <v>12725.313560000001</v>
      </c>
      <c r="K26" s="147">
        <v>11968.871510000003</v>
      </c>
      <c r="L26" s="147">
        <f>K26-J26</f>
        <v>-756.44204999999783</v>
      </c>
      <c r="M26" s="197">
        <f>IFERROR(K26/J26,"")</f>
        <v>0.94055611703135134</v>
      </c>
      <c r="N26" s="147"/>
      <c r="O26" s="147">
        <f>C26+J26</f>
        <v>22584.913560000001</v>
      </c>
      <c r="P26" s="147">
        <f>E26+K26</f>
        <v>14385.500620000003</v>
      </c>
      <c r="Q26" s="147">
        <f>P26-O26</f>
        <v>-8199.4129399999983</v>
      </c>
      <c r="R26" s="197">
        <f>IFERROR(P26/O26,"")</f>
        <v>0.6369517679039548</v>
      </c>
      <c r="S26" s="199"/>
      <c r="T26" s="199"/>
    </row>
    <row r="27" spans="1:20" s="200" customFormat="1" ht="21" customHeight="1" x14ac:dyDescent="0.4">
      <c r="A27" s="198" t="s">
        <v>123</v>
      </c>
      <c r="B27" s="119" t="s">
        <v>154</v>
      </c>
      <c r="C27" s="147">
        <v>209941.77</v>
      </c>
      <c r="D27" s="147">
        <v>106664.07399999999</v>
      </c>
      <c r="E27" s="147">
        <v>71468.742239999992</v>
      </c>
      <c r="F27" s="147">
        <f t="shared" si="10"/>
        <v>-35195.331760000001</v>
      </c>
      <c r="G27" s="197">
        <f t="shared" si="5"/>
        <v>0.67003574455631609</v>
      </c>
      <c r="H27" s="147">
        <f t="shared" si="17"/>
        <v>-138473.02776</v>
      </c>
      <c r="I27" s="197">
        <f t="shared" si="6"/>
        <v>0.34042173808480319</v>
      </c>
      <c r="J27" s="147">
        <v>4030.1055799999999</v>
      </c>
      <c r="K27" s="147">
        <v>2656.1066900000001</v>
      </c>
      <c r="L27" s="147">
        <f t="shared" si="16"/>
        <v>-1373.9988899999998</v>
      </c>
      <c r="M27" s="197">
        <f t="shared" si="7"/>
        <v>0.65906627935042839</v>
      </c>
      <c r="N27" s="147"/>
      <c r="O27" s="147">
        <f t="shared" ref="O27:O47" si="18">C27+J27</f>
        <v>213971.87557999999</v>
      </c>
      <c r="P27" s="147">
        <f t="shared" ref="P27:P47" si="19">E27+K27</f>
        <v>74124.848929999993</v>
      </c>
      <c r="Q27" s="147">
        <f>P27-O27</f>
        <v>-139847.02665000001</v>
      </c>
      <c r="R27" s="197">
        <f t="shared" si="9"/>
        <v>0.34642332656604735</v>
      </c>
      <c r="S27" s="199"/>
      <c r="T27" s="199"/>
    </row>
    <row r="28" spans="1:20" s="200" customFormat="1" ht="114" customHeight="1" x14ac:dyDescent="0.4">
      <c r="A28" s="198">
        <v>3250</v>
      </c>
      <c r="B28" s="119" t="s">
        <v>232</v>
      </c>
      <c r="C28" s="147">
        <v>0</v>
      </c>
      <c r="D28" s="147">
        <v>0</v>
      </c>
      <c r="E28" s="147">
        <v>0</v>
      </c>
      <c r="F28" s="147">
        <f>E28-D28</f>
        <v>0</v>
      </c>
      <c r="G28" s="197" t="str">
        <f>IFERROR(E28/D28,"")</f>
        <v/>
      </c>
      <c r="H28" s="147">
        <f>E28-C28</f>
        <v>0</v>
      </c>
      <c r="I28" s="197" t="str">
        <f>IFERROR(E28/C28,"")</f>
        <v/>
      </c>
      <c r="J28" s="147">
        <v>9859.848</v>
      </c>
      <c r="K28" s="147">
        <v>327.517</v>
      </c>
      <c r="L28" s="147">
        <f t="shared" si="16"/>
        <v>-9532.3310000000001</v>
      </c>
      <c r="M28" s="197">
        <f t="shared" si="7"/>
        <v>3.3217246351059368E-2</v>
      </c>
      <c r="N28" s="147"/>
      <c r="O28" s="147">
        <f>C28+J28</f>
        <v>9859.848</v>
      </c>
      <c r="P28" s="147">
        <f>E28+K28</f>
        <v>327.517</v>
      </c>
      <c r="Q28" s="147">
        <f>P28-O28</f>
        <v>-9532.3310000000001</v>
      </c>
      <c r="R28" s="197">
        <f>IFERROR(P28/O28,"")</f>
        <v>3.3217246351059368E-2</v>
      </c>
      <c r="S28" s="199"/>
      <c r="T28" s="199"/>
    </row>
    <row r="29" spans="1:20" s="200" customFormat="1" ht="104.25" customHeight="1" x14ac:dyDescent="0.4">
      <c r="A29" s="198">
        <v>3270</v>
      </c>
      <c r="B29" s="119" t="s">
        <v>233</v>
      </c>
      <c r="C29" s="147">
        <v>0</v>
      </c>
      <c r="D29" s="147">
        <v>0</v>
      </c>
      <c r="E29" s="147">
        <v>0</v>
      </c>
      <c r="F29" s="147">
        <f>E29-D29</f>
        <v>0</v>
      </c>
      <c r="G29" s="197" t="str">
        <f>IFERROR(E29/D29,"")</f>
        <v/>
      </c>
      <c r="H29" s="147">
        <f>E29-C29</f>
        <v>0</v>
      </c>
      <c r="I29" s="197" t="str">
        <f>IFERROR(E29/C29,"")</f>
        <v/>
      </c>
      <c r="J29" s="147">
        <v>100</v>
      </c>
      <c r="K29" s="147">
        <v>0</v>
      </c>
      <c r="L29" s="147">
        <f t="shared" si="16"/>
        <v>-100</v>
      </c>
      <c r="M29" s="197">
        <f t="shared" si="7"/>
        <v>0</v>
      </c>
      <c r="N29" s="147"/>
      <c r="O29" s="147">
        <f>C29+J29</f>
        <v>100</v>
      </c>
      <c r="P29" s="147">
        <f>E29+K29</f>
        <v>0</v>
      </c>
      <c r="Q29" s="147">
        <f>P29-O29</f>
        <v>-100</v>
      </c>
      <c r="R29" s="197">
        <f>IFERROR(P29/O29,"")</f>
        <v>0</v>
      </c>
      <c r="S29" s="199"/>
      <c r="T29" s="199"/>
    </row>
    <row r="30" spans="1:20" s="52" customFormat="1" ht="27" customHeight="1" x14ac:dyDescent="0.35">
      <c r="A30" s="64" t="s">
        <v>124</v>
      </c>
      <c r="B30" s="122" t="s">
        <v>64</v>
      </c>
      <c r="C30" s="145">
        <v>389244.99190000002</v>
      </c>
      <c r="D30" s="145">
        <v>171043.41990000004</v>
      </c>
      <c r="E30" s="145">
        <v>130436.00795</v>
      </c>
      <c r="F30" s="145">
        <f t="shared" si="10"/>
        <v>-40607.411950000038</v>
      </c>
      <c r="G30" s="169">
        <f t="shared" si="5"/>
        <v>0.76259003723299601</v>
      </c>
      <c r="H30" s="145">
        <f t="shared" si="17"/>
        <v>-258808.98395000002</v>
      </c>
      <c r="I30" s="169">
        <f t="shared" si="6"/>
        <v>0.33510002868196181</v>
      </c>
      <c r="J30" s="145">
        <v>40890.747380000001</v>
      </c>
      <c r="K30" s="145">
        <v>14377.789810000002</v>
      </c>
      <c r="L30" s="145">
        <f t="shared" ref="L30:L41" si="20">K30-J30</f>
        <v>-26512.957569999999</v>
      </c>
      <c r="M30" s="169">
        <f t="shared" si="7"/>
        <v>0.35161474737515552</v>
      </c>
      <c r="N30" s="145" t="e">
        <f>#REF!+#REF!</f>
        <v>#REF!</v>
      </c>
      <c r="O30" s="145">
        <f t="shared" si="18"/>
        <v>430135.73928000004</v>
      </c>
      <c r="P30" s="145">
        <f t="shared" si="19"/>
        <v>144813.79775999999</v>
      </c>
      <c r="Q30" s="145">
        <f t="shared" si="8"/>
        <v>-285321.94152000005</v>
      </c>
      <c r="R30" s="169">
        <f t="shared" si="9"/>
        <v>0.33666999631884198</v>
      </c>
      <c r="S30" s="51"/>
      <c r="T30" s="51"/>
    </row>
    <row r="31" spans="1:20" s="52" customFormat="1" ht="32.25" customHeight="1" x14ac:dyDescent="0.35">
      <c r="A31" s="65" t="s">
        <v>125</v>
      </c>
      <c r="B31" s="122" t="s">
        <v>66</v>
      </c>
      <c r="C31" s="145">
        <v>213316.57800000001</v>
      </c>
      <c r="D31" s="145">
        <v>92752.515999999989</v>
      </c>
      <c r="E31" s="145">
        <v>72184.940610000005</v>
      </c>
      <c r="F31" s="145">
        <f t="shared" si="10"/>
        <v>-20567.575389999984</v>
      </c>
      <c r="G31" s="169">
        <f t="shared" si="5"/>
        <v>0.77825318086250095</v>
      </c>
      <c r="H31" s="145">
        <f t="shared" si="17"/>
        <v>-141131.63738999999</v>
      </c>
      <c r="I31" s="169">
        <f t="shared" si="6"/>
        <v>0.33839348674531994</v>
      </c>
      <c r="J31" s="145">
        <v>13168.70318</v>
      </c>
      <c r="K31" s="145">
        <v>2190.576</v>
      </c>
      <c r="L31" s="145">
        <f t="shared" si="20"/>
        <v>-10978.127179999999</v>
      </c>
      <c r="M31" s="169">
        <f t="shared" si="7"/>
        <v>0.1663471315328105</v>
      </c>
      <c r="N31" s="145" t="e">
        <f>#REF!+#REF!</f>
        <v>#REF!</v>
      </c>
      <c r="O31" s="145">
        <f t="shared" si="18"/>
        <v>226485.28118000002</v>
      </c>
      <c r="P31" s="145">
        <f t="shared" si="19"/>
        <v>74375.516610000006</v>
      </c>
      <c r="Q31" s="145">
        <f t="shared" si="8"/>
        <v>-152109.76457</v>
      </c>
      <c r="R31" s="169">
        <f t="shared" si="9"/>
        <v>0.32839006677387478</v>
      </c>
      <c r="S31" s="51"/>
      <c r="T31" s="51"/>
    </row>
    <row r="32" spans="1:20" s="52" customFormat="1" ht="34.5" customHeight="1" x14ac:dyDescent="0.35">
      <c r="A32" s="65" t="s">
        <v>126</v>
      </c>
      <c r="B32" s="122" t="s">
        <v>63</v>
      </c>
      <c r="C32" s="145">
        <v>1393932.6628100004</v>
      </c>
      <c r="D32" s="145">
        <v>542511.39297000004</v>
      </c>
      <c r="E32" s="145">
        <v>424080.62777999998</v>
      </c>
      <c r="F32" s="145">
        <f t="shared" si="10"/>
        <v>-118430.76519000006</v>
      </c>
      <c r="G32" s="169">
        <f t="shared" si="5"/>
        <v>0.78169902655565227</v>
      </c>
      <c r="H32" s="145">
        <f t="shared" si="17"/>
        <v>-969852.03503000038</v>
      </c>
      <c r="I32" s="169">
        <f t="shared" si="6"/>
        <v>0.30423322380946616</v>
      </c>
      <c r="J32" s="145">
        <v>94980.194860000003</v>
      </c>
      <c r="K32" s="145">
        <v>15761.50102</v>
      </c>
      <c r="L32" s="145">
        <f t="shared" si="20"/>
        <v>-79218.693840000007</v>
      </c>
      <c r="M32" s="169">
        <f t="shared" si="7"/>
        <v>0.16594513249032936</v>
      </c>
      <c r="N32" s="145" t="e">
        <f>#REF!+#REF!</f>
        <v>#REF!</v>
      </c>
      <c r="O32" s="145">
        <f t="shared" si="18"/>
        <v>1488912.8576700003</v>
      </c>
      <c r="P32" s="145">
        <f t="shared" si="19"/>
        <v>439842.12880000001</v>
      </c>
      <c r="Q32" s="145">
        <f t="shared" si="8"/>
        <v>-1049070.7288700002</v>
      </c>
      <c r="R32" s="169">
        <f t="shared" si="9"/>
        <v>0.29541159949972423</v>
      </c>
      <c r="S32" s="51"/>
      <c r="T32" s="51"/>
    </row>
    <row r="33" spans="1:20" s="79" customFormat="1" ht="25.5" customHeight="1" x14ac:dyDescent="0.35">
      <c r="A33" s="76" t="s">
        <v>127</v>
      </c>
      <c r="B33" s="123" t="s">
        <v>140</v>
      </c>
      <c r="C33" s="144">
        <f>SUM(C34:C40)</f>
        <v>277629.10150000005</v>
      </c>
      <c r="D33" s="144">
        <f>SUM(D34:D40)</f>
        <v>122101.37250000001</v>
      </c>
      <c r="E33" s="144">
        <f>SUM(E34:E40)</f>
        <v>74274.180779999995</v>
      </c>
      <c r="F33" s="144">
        <f t="shared" si="10"/>
        <v>-47827.191720000017</v>
      </c>
      <c r="G33" s="169">
        <f t="shared" si="5"/>
        <v>0.6082993111318219</v>
      </c>
      <c r="H33" s="144">
        <f t="shared" si="17"/>
        <v>-203354.92072000005</v>
      </c>
      <c r="I33" s="169">
        <f t="shared" si="6"/>
        <v>0.26753024225019861</v>
      </c>
      <c r="J33" s="145">
        <f>SUM(J34:J40)</f>
        <v>742364.25516000006</v>
      </c>
      <c r="K33" s="145">
        <f>SUM(K34:K40)</f>
        <v>91197.551460000017</v>
      </c>
      <c r="L33" s="145">
        <f t="shared" si="20"/>
        <v>-651166.70370000007</v>
      </c>
      <c r="M33" s="169">
        <f t="shared" si="7"/>
        <v>0.12284744426487024</v>
      </c>
      <c r="N33" s="144" t="e">
        <f>#REF!+#REF!</f>
        <v>#REF!</v>
      </c>
      <c r="O33" s="144">
        <f t="shared" si="18"/>
        <v>1019993.35666</v>
      </c>
      <c r="P33" s="144">
        <f t="shared" si="19"/>
        <v>165471.73224000001</v>
      </c>
      <c r="Q33" s="144">
        <f t="shared" si="8"/>
        <v>-854521.62442000001</v>
      </c>
      <c r="R33" s="169">
        <f t="shared" si="9"/>
        <v>0.16222824507587219</v>
      </c>
      <c r="S33" s="77"/>
      <c r="T33" s="78"/>
    </row>
    <row r="34" spans="1:20" s="200" customFormat="1" ht="48" customHeight="1" x14ac:dyDescent="0.4">
      <c r="A34" s="202" t="s">
        <v>152</v>
      </c>
      <c r="B34" s="124" t="s">
        <v>153</v>
      </c>
      <c r="C34" s="147">
        <v>16894.616000000002</v>
      </c>
      <c r="D34" s="147">
        <v>10895.716</v>
      </c>
      <c r="E34" s="147">
        <v>4754.5969999999998</v>
      </c>
      <c r="F34" s="147">
        <f t="shared" si="10"/>
        <v>-6141.1190000000006</v>
      </c>
      <c r="G34" s="197">
        <f t="shared" si="5"/>
        <v>0.43637306625833489</v>
      </c>
      <c r="H34" s="147">
        <f t="shared" ref="H34:H44" si="21">E34-C34</f>
        <v>-12140.019000000002</v>
      </c>
      <c r="I34" s="197">
        <f t="shared" si="6"/>
        <v>0.28142675749481366</v>
      </c>
      <c r="J34" s="147">
        <v>473.40713</v>
      </c>
      <c r="K34" s="147">
        <v>126.179</v>
      </c>
      <c r="L34" s="147">
        <f t="shared" si="20"/>
        <v>-347.22812999999996</v>
      </c>
      <c r="M34" s="197">
        <f t="shared" si="7"/>
        <v>0.26653379724128784</v>
      </c>
      <c r="N34" s="147"/>
      <c r="O34" s="147">
        <f t="shared" si="18"/>
        <v>17368.023130000001</v>
      </c>
      <c r="P34" s="147">
        <f t="shared" si="19"/>
        <v>4880.7759999999998</v>
      </c>
      <c r="Q34" s="147">
        <f>P34-O34</f>
        <v>-12487.247130000002</v>
      </c>
      <c r="R34" s="197">
        <f t="shared" si="9"/>
        <v>0.28102081414029068</v>
      </c>
      <c r="S34" s="53"/>
      <c r="T34" s="199"/>
    </row>
    <row r="35" spans="1:20" s="200" customFormat="1" ht="29.25" hidden="1" customHeight="1" x14ac:dyDescent="0.4">
      <c r="A35" s="202" t="s">
        <v>205</v>
      </c>
      <c r="B35" s="124" t="s">
        <v>206</v>
      </c>
      <c r="C35" s="147">
        <v>0</v>
      </c>
      <c r="D35" s="147">
        <v>0</v>
      </c>
      <c r="E35" s="147">
        <v>0</v>
      </c>
      <c r="F35" s="147">
        <f t="shared" si="10"/>
        <v>0</v>
      </c>
      <c r="G35" s="197" t="str">
        <f t="shared" si="5"/>
        <v/>
      </c>
      <c r="H35" s="147">
        <f t="shared" si="21"/>
        <v>0</v>
      </c>
      <c r="I35" s="197" t="str">
        <f t="shared" si="6"/>
        <v/>
      </c>
      <c r="J35" s="147">
        <v>0</v>
      </c>
      <c r="K35" s="147">
        <v>0</v>
      </c>
      <c r="L35" s="147">
        <f t="shared" si="20"/>
        <v>0</v>
      </c>
      <c r="M35" s="197" t="str">
        <f t="shared" si="7"/>
        <v/>
      </c>
      <c r="N35" s="147"/>
      <c r="O35" s="147">
        <f t="shared" si="18"/>
        <v>0</v>
      </c>
      <c r="P35" s="147">
        <f t="shared" si="19"/>
        <v>0</v>
      </c>
      <c r="Q35" s="147">
        <f>P35-O35</f>
        <v>0</v>
      </c>
      <c r="R35" s="197" t="str">
        <f t="shared" si="9"/>
        <v/>
      </c>
      <c r="S35" s="53"/>
      <c r="T35" s="199"/>
    </row>
    <row r="36" spans="1:20" s="200" customFormat="1" ht="24" customHeight="1" x14ac:dyDescent="0.4">
      <c r="A36" s="202" t="s">
        <v>131</v>
      </c>
      <c r="B36" s="124" t="s">
        <v>141</v>
      </c>
      <c r="C36" s="147">
        <v>55462.513500000001</v>
      </c>
      <c r="D36" s="147">
        <v>4863.7105000000001</v>
      </c>
      <c r="E36" s="147">
        <v>550.8605</v>
      </c>
      <c r="F36" s="147">
        <f t="shared" si="10"/>
        <v>-4312.8500000000004</v>
      </c>
      <c r="G36" s="197">
        <f t="shared" si="5"/>
        <v>0.11325931097255891</v>
      </c>
      <c r="H36" s="147">
        <f t="shared" si="21"/>
        <v>-54911.652999999998</v>
      </c>
      <c r="I36" s="197">
        <f t="shared" si="6"/>
        <v>9.9321228923388051E-3</v>
      </c>
      <c r="J36" s="147">
        <v>85240.635000000009</v>
      </c>
      <c r="K36" s="147">
        <v>3705.89185</v>
      </c>
      <c r="L36" s="147">
        <f t="shared" si="20"/>
        <v>-81534.743150000009</v>
      </c>
      <c r="M36" s="197">
        <f t="shared" si="7"/>
        <v>4.3475648087323605E-2</v>
      </c>
      <c r="N36" s="147"/>
      <c r="O36" s="147">
        <f t="shared" si="18"/>
        <v>140703.14850000001</v>
      </c>
      <c r="P36" s="147">
        <f t="shared" si="19"/>
        <v>4256.7523499999998</v>
      </c>
      <c r="Q36" s="147">
        <f t="shared" si="8"/>
        <v>-136446.39615000002</v>
      </c>
      <c r="R36" s="197">
        <f t="shared" si="9"/>
        <v>3.0253426418528222E-2</v>
      </c>
      <c r="S36" s="53"/>
      <c r="T36" s="199"/>
    </row>
    <row r="37" spans="1:20" s="200" customFormat="1" ht="50.25" customHeight="1" x14ac:dyDescent="0.4">
      <c r="A37" s="202" t="s">
        <v>132</v>
      </c>
      <c r="B37" s="124" t="s">
        <v>142</v>
      </c>
      <c r="C37" s="147">
        <v>175361.00400000002</v>
      </c>
      <c r="D37" s="147">
        <v>91975.778000000006</v>
      </c>
      <c r="E37" s="147">
        <v>63164.959790000001</v>
      </c>
      <c r="F37" s="147">
        <f t="shared" si="10"/>
        <v>-28810.818210000005</v>
      </c>
      <c r="G37" s="197">
        <f t="shared" si="5"/>
        <v>0.68675646092387499</v>
      </c>
      <c r="H37" s="147">
        <f t="shared" si="21"/>
        <v>-112196.04421000002</v>
      </c>
      <c r="I37" s="197">
        <f t="shared" si="6"/>
        <v>0.36019957886418119</v>
      </c>
      <c r="J37" s="147">
        <v>7988.7523700000002</v>
      </c>
      <c r="K37" s="147">
        <v>2121.78512</v>
      </c>
      <c r="L37" s="147">
        <f t="shared" si="20"/>
        <v>-5866.9672499999997</v>
      </c>
      <c r="M37" s="197">
        <f t="shared" si="7"/>
        <v>0.26559655647456248</v>
      </c>
      <c r="N37" s="147"/>
      <c r="O37" s="147">
        <f t="shared" si="18"/>
        <v>183349.75637000002</v>
      </c>
      <c r="P37" s="147">
        <f t="shared" si="19"/>
        <v>65286.744910000001</v>
      </c>
      <c r="Q37" s="147">
        <f t="shared" si="8"/>
        <v>-118063.01146000001</v>
      </c>
      <c r="R37" s="197">
        <f t="shared" si="9"/>
        <v>0.35607762018647726</v>
      </c>
      <c r="S37" s="53"/>
      <c r="T37" s="199"/>
    </row>
    <row r="38" spans="1:20" s="200" customFormat="1" ht="34.5" customHeight="1" x14ac:dyDescent="0.4">
      <c r="A38" s="202" t="s">
        <v>198</v>
      </c>
      <c r="B38" s="124" t="s">
        <v>197</v>
      </c>
      <c r="C38" s="147">
        <v>883.76499999999999</v>
      </c>
      <c r="D38" s="147">
        <v>618.33500000000004</v>
      </c>
      <c r="E38" s="147">
        <v>278.24493999999999</v>
      </c>
      <c r="F38" s="147">
        <f t="shared" si="10"/>
        <v>-340.09006000000005</v>
      </c>
      <c r="G38" s="197">
        <f t="shared" si="5"/>
        <v>0.44999060379891154</v>
      </c>
      <c r="H38" s="147">
        <f t="shared" si="21"/>
        <v>-605.52006000000006</v>
      </c>
      <c r="I38" s="197">
        <f t="shared" si="6"/>
        <v>0.31484041572137389</v>
      </c>
      <c r="J38" s="147">
        <v>0</v>
      </c>
      <c r="K38" s="147">
        <v>0</v>
      </c>
      <c r="L38" s="147">
        <f t="shared" si="20"/>
        <v>0</v>
      </c>
      <c r="M38" s="197" t="str">
        <f t="shared" si="7"/>
        <v/>
      </c>
      <c r="N38" s="147"/>
      <c r="O38" s="147">
        <f>C38+J38</f>
        <v>883.76499999999999</v>
      </c>
      <c r="P38" s="147">
        <f>E38+K38</f>
        <v>278.24493999999999</v>
      </c>
      <c r="Q38" s="147">
        <f>P38-O38</f>
        <v>-605.52006000000006</v>
      </c>
      <c r="R38" s="197">
        <f t="shared" si="9"/>
        <v>0.31484041572137389</v>
      </c>
      <c r="S38" s="53"/>
      <c r="T38" s="199"/>
    </row>
    <row r="39" spans="1:20" s="200" customFormat="1" ht="50.25" customHeight="1" x14ac:dyDescent="0.4">
      <c r="A39" s="202" t="s">
        <v>130</v>
      </c>
      <c r="B39" s="124" t="s">
        <v>143</v>
      </c>
      <c r="C39" s="147">
        <v>24965.203000000001</v>
      </c>
      <c r="D39" s="147">
        <v>10885.832999999999</v>
      </c>
      <c r="E39" s="147">
        <v>5520.4458199999999</v>
      </c>
      <c r="F39" s="147">
        <f t="shared" si="10"/>
        <v>-5365.3871799999988</v>
      </c>
      <c r="G39" s="197">
        <f t="shared" si="5"/>
        <v>0.50712203834102554</v>
      </c>
      <c r="H39" s="147">
        <f t="shared" si="21"/>
        <v>-19444.757180000001</v>
      </c>
      <c r="I39" s="197">
        <f t="shared" si="6"/>
        <v>0.22112561311838722</v>
      </c>
      <c r="J39" s="147">
        <v>342802.39565000002</v>
      </c>
      <c r="K39" s="147">
        <v>74918.336900000009</v>
      </c>
      <c r="L39" s="147">
        <f t="shared" si="20"/>
        <v>-267884.05875000003</v>
      </c>
      <c r="M39" s="197">
        <f t="shared" si="7"/>
        <v>0.21854671335637735</v>
      </c>
      <c r="N39" s="147"/>
      <c r="O39" s="147">
        <f>C39+J39</f>
        <v>367767.59865</v>
      </c>
      <c r="P39" s="147">
        <f>E39+K39</f>
        <v>80438.782720000003</v>
      </c>
      <c r="Q39" s="147">
        <f>P39-O39</f>
        <v>-287328.81592999998</v>
      </c>
      <c r="R39" s="197">
        <f t="shared" si="9"/>
        <v>0.21872177705505977</v>
      </c>
      <c r="S39" s="53"/>
      <c r="T39" s="199"/>
    </row>
    <row r="40" spans="1:20" s="200" customFormat="1" ht="78" customHeight="1" x14ac:dyDescent="0.4">
      <c r="A40" s="202" t="s">
        <v>178</v>
      </c>
      <c r="B40" s="124" t="s">
        <v>179</v>
      </c>
      <c r="C40" s="147">
        <v>4062</v>
      </c>
      <c r="D40" s="147">
        <v>2862</v>
      </c>
      <c r="E40" s="147">
        <v>5.07273</v>
      </c>
      <c r="F40" s="147">
        <f t="shared" si="10"/>
        <v>-2856.9272700000001</v>
      </c>
      <c r="G40" s="197">
        <f t="shared" si="5"/>
        <v>1.7724423480083857E-3</v>
      </c>
      <c r="H40" s="147">
        <f t="shared" si="21"/>
        <v>-4056.9272700000001</v>
      </c>
      <c r="I40" s="197">
        <f t="shared" si="6"/>
        <v>1.2488257016248154E-3</v>
      </c>
      <c r="J40" s="147">
        <v>305859.06501000002</v>
      </c>
      <c r="K40" s="147">
        <v>10325.35859</v>
      </c>
      <c r="L40" s="147">
        <f t="shared" si="20"/>
        <v>-295533.70642</v>
      </c>
      <c r="M40" s="197">
        <f t="shared" si="7"/>
        <v>3.3758550166438306E-2</v>
      </c>
      <c r="N40" s="147"/>
      <c r="O40" s="147">
        <f>C40+J40</f>
        <v>309921.06501000002</v>
      </c>
      <c r="P40" s="147">
        <f>E40+K40</f>
        <v>10330.43132</v>
      </c>
      <c r="Q40" s="147">
        <f>P40-O40</f>
        <v>-299590.63369000005</v>
      </c>
      <c r="R40" s="197">
        <f t="shared" si="9"/>
        <v>3.3332459410807314E-2</v>
      </c>
      <c r="S40" s="53"/>
      <c r="T40" s="199"/>
    </row>
    <row r="41" spans="1:20" s="79" customFormat="1" ht="30.75" customHeight="1" x14ac:dyDescent="0.35">
      <c r="A41" s="76" t="s">
        <v>128</v>
      </c>
      <c r="B41" s="123" t="s">
        <v>144</v>
      </c>
      <c r="C41" s="144">
        <f>C42+C43+C44+C45+C46+C47</f>
        <v>406348.87939999998</v>
      </c>
      <c r="D41" s="144">
        <f>D42+D43+D44+D45+D46+D47</f>
        <v>145454.1624</v>
      </c>
      <c r="E41" s="144">
        <f>E42+E43+E44+E45+E46+E47</f>
        <v>58919.334019999988</v>
      </c>
      <c r="F41" s="144">
        <f t="shared" si="10"/>
        <v>-86534.828380000021</v>
      </c>
      <c r="G41" s="169">
        <f t="shared" si="5"/>
        <v>0.40507148814326394</v>
      </c>
      <c r="H41" s="144">
        <f t="shared" si="21"/>
        <v>-347429.54537999997</v>
      </c>
      <c r="I41" s="169">
        <f t="shared" si="6"/>
        <v>0.14499691522958827</v>
      </c>
      <c r="J41" s="145">
        <f>J42+J43+J44+J45+J46+J47</f>
        <v>19954.476280000003</v>
      </c>
      <c r="K41" s="145">
        <f>K42+K43+K44+K45+K46+K47</f>
        <v>7251.4735700000001</v>
      </c>
      <c r="L41" s="145">
        <f t="shared" si="20"/>
        <v>-12703.002710000002</v>
      </c>
      <c r="M41" s="169">
        <f t="shared" si="7"/>
        <v>0.36340084641900705</v>
      </c>
      <c r="N41" s="144"/>
      <c r="O41" s="144">
        <f t="shared" si="18"/>
        <v>426303.35567999998</v>
      </c>
      <c r="P41" s="144">
        <f t="shared" si="19"/>
        <v>66170.807589999982</v>
      </c>
      <c r="Q41" s="144">
        <f t="shared" si="8"/>
        <v>-360132.54809</v>
      </c>
      <c r="R41" s="169">
        <f t="shared" si="9"/>
        <v>0.15522000169210581</v>
      </c>
      <c r="S41" s="77"/>
      <c r="T41" s="78"/>
    </row>
    <row r="42" spans="1:20" s="200" customFormat="1" ht="40.5" customHeight="1" x14ac:dyDescent="0.4">
      <c r="A42" s="202" t="s">
        <v>129</v>
      </c>
      <c r="B42" s="124" t="s">
        <v>145</v>
      </c>
      <c r="C42" s="166">
        <v>94457.269</v>
      </c>
      <c r="D42" s="166">
        <v>49214.402000000002</v>
      </c>
      <c r="E42" s="166">
        <v>33105.014819999997</v>
      </c>
      <c r="F42" s="166">
        <f t="shared" si="10"/>
        <v>-16109.387180000005</v>
      </c>
      <c r="G42" s="197">
        <f t="shared" si="5"/>
        <v>0.67266924872926415</v>
      </c>
      <c r="H42" s="166">
        <f t="shared" si="21"/>
        <v>-61352.254180000004</v>
      </c>
      <c r="I42" s="197">
        <f t="shared" si="6"/>
        <v>0.35047609538658159</v>
      </c>
      <c r="J42" s="147">
        <v>1085.27935</v>
      </c>
      <c r="K42" s="147">
        <v>530.04700000000003</v>
      </c>
      <c r="L42" s="147">
        <f t="shared" ref="L42:L47" si="22">K42-J42</f>
        <v>-555.23235</v>
      </c>
      <c r="M42" s="197">
        <f t="shared" si="7"/>
        <v>0.48839683534013617</v>
      </c>
      <c r="N42" s="166"/>
      <c r="O42" s="166">
        <f t="shared" si="18"/>
        <v>95542.548349999997</v>
      </c>
      <c r="P42" s="166">
        <f t="shared" si="19"/>
        <v>33635.061819999995</v>
      </c>
      <c r="Q42" s="166">
        <f t="shared" si="8"/>
        <v>-61907.486530000002</v>
      </c>
      <c r="R42" s="197">
        <f t="shared" si="9"/>
        <v>0.35204275373506927</v>
      </c>
      <c r="S42" s="53"/>
      <c r="T42" s="199"/>
    </row>
    <row r="43" spans="1:20" s="200" customFormat="1" ht="33" customHeight="1" x14ac:dyDescent="0.4">
      <c r="A43" s="202" t="s">
        <v>146</v>
      </c>
      <c r="B43" s="124" t="s">
        <v>150</v>
      </c>
      <c r="C43" s="166">
        <v>190568.55000000002</v>
      </c>
      <c r="D43" s="166">
        <v>52541.667999999998</v>
      </c>
      <c r="E43" s="166">
        <v>23412.326929999999</v>
      </c>
      <c r="F43" s="166">
        <f t="shared" si="10"/>
        <v>-29129.341069999999</v>
      </c>
      <c r="G43" s="197">
        <f t="shared" si="5"/>
        <v>0.44559542590082979</v>
      </c>
      <c r="H43" s="166">
        <f t="shared" si="21"/>
        <v>-167156.22307000001</v>
      </c>
      <c r="I43" s="197">
        <f t="shared" si="6"/>
        <v>0.12285514545815664</v>
      </c>
      <c r="J43" s="147">
        <v>4542.3865100000003</v>
      </c>
      <c r="K43" s="147">
        <v>4542.0841899999996</v>
      </c>
      <c r="L43" s="147">
        <f t="shared" si="22"/>
        <v>-0.30232000000069092</v>
      </c>
      <c r="M43" s="197">
        <f t="shared" si="7"/>
        <v>0.99993344467730005</v>
      </c>
      <c r="N43" s="166"/>
      <c r="O43" s="166">
        <f t="shared" si="18"/>
        <v>195110.93651000003</v>
      </c>
      <c r="P43" s="166">
        <f t="shared" si="19"/>
        <v>27954.411119999997</v>
      </c>
      <c r="Q43" s="166">
        <f>P43-O43</f>
        <v>-167156.52539000002</v>
      </c>
      <c r="R43" s="197">
        <f t="shared" si="9"/>
        <v>0.14327444488775362</v>
      </c>
      <c r="S43" s="53"/>
      <c r="T43" s="199"/>
    </row>
    <row r="44" spans="1:20" s="200" customFormat="1" ht="44.25" customHeight="1" x14ac:dyDescent="0.4">
      <c r="A44" s="202" t="s">
        <v>147</v>
      </c>
      <c r="B44" s="124" t="s">
        <v>151</v>
      </c>
      <c r="C44" s="166">
        <v>3893.9120000000003</v>
      </c>
      <c r="D44" s="166">
        <v>2563.4120000000003</v>
      </c>
      <c r="E44" s="166">
        <v>851.45008999999993</v>
      </c>
      <c r="F44" s="166">
        <f t="shared" si="10"/>
        <v>-1711.9619100000004</v>
      </c>
      <c r="G44" s="197">
        <f t="shared" si="5"/>
        <v>0.3321549910821982</v>
      </c>
      <c r="H44" s="166">
        <f t="shared" si="21"/>
        <v>-3042.4619100000004</v>
      </c>
      <c r="I44" s="197">
        <f t="shared" si="6"/>
        <v>0.2186618726874156</v>
      </c>
      <c r="J44" s="147">
        <v>13700.113700000002</v>
      </c>
      <c r="K44" s="147">
        <v>1552.6456599999999</v>
      </c>
      <c r="L44" s="147">
        <f t="shared" si="22"/>
        <v>-12147.468040000002</v>
      </c>
      <c r="M44" s="197">
        <f t="shared" si="7"/>
        <v>0.11333085943658991</v>
      </c>
      <c r="N44" s="166"/>
      <c r="O44" s="166">
        <f t="shared" si="18"/>
        <v>17594.025700000002</v>
      </c>
      <c r="P44" s="166">
        <f t="shared" si="19"/>
        <v>2404.09575</v>
      </c>
      <c r="Q44" s="166">
        <f>P44-O44</f>
        <v>-15189.929950000002</v>
      </c>
      <c r="R44" s="197">
        <f t="shared" si="9"/>
        <v>0.13664273265214111</v>
      </c>
      <c r="S44" s="53"/>
      <c r="T44" s="199"/>
    </row>
    <row r="45" spans="1:20" s="200" customFormat="1" ht="24.75" customHeight="1" x14ac:dyDescent="0.4">
      <c r="A45" s="202" t="s">
        <v>148</v>
      </c>
      <c r="B45" s="124" t="s">
        <v>65</v>
      </c>
      <c r="C45" s="166">
        <v>5288.66</v>
      </c>
      <c r="D45" s="166">
        <v>2436.4</v>
      </c>
      <c r="E45" s="166">
        <v>1550.5421799999999</v>
      </c>
      <c r="F45" s="166">
        <f t="shared" si="10"/>
        <v>-885.85782000000017</v>
      </c>
      <c r="G45" s="197">
        <f t="shared" si="5"/>
        <v>0.63640706780495804</v>
      </c>
      <c r="H45" s="166">
        <f t="shared" ref="H45:H83" si="23">E45-C45</f>
        <v>-3738.1178199999999</v>
      </c>
      <c r="I45" s="197">
        <f t="shared" si="6"/>
        <v>0.29318242806306322</v>
      </c>
      <c r="J45" s="147">
        <v>626.69672000000003</v>
      </c>
      <c r="K45" s="147">
        <v>626.69672000000003</v>
      </c>
      <c r="L45" s="147">
        <f t="shared" si="22"/>
        <v>0</v>
      </c>
      <c r="M45" s="197">
        <f t="shared" si="7"/>
        <v>1</v>
      </c>
      <c r="N45" s="166"/>
      <c r="O45" s="166">
        <f t="shared" si="18"/>
        <v>5915.3567199999998</v>
      </c>
      <c r="P45" s="166">
        <f t="shared" si="19"/>
        <v>2177.2388999999998</v>
      </c>
      <c r="Q45" s="166">
        <f>P45-O45</f>
        <v>-3738.1178199999999</v>
      </c>
      <c r="R45" s="197">
        <f t="shared" si="9"/>
        <v>0.36806552893736555</v>
      </c>
      <c r="S45" s="53"/>
      <c r="T45" s="199"/>
    </row>
    <row r="46" spans="1:20" s="200" customFormat="1" ht="20.25" hidden="1" customHeight="1" x14ac:dyDescent="0.4">
      <c r="A46" s="202" t="s">
        <v>180</v>
      </c>
      <c r="B46" s="124" t="s">
        <v>181</v>
      </c>
      <c r="C46" s="166">
        <v>0</v>
      </c>
      <c r="D46" s="166">
        <v>0</v>
      </c>
      <c r="E46" s="166">
        <v>0</v>
      </c>
      <c r="F46" s="166">
        <f>E46-D46</f>
        <v>0</v>
      </c>
      <c r="G46" s="197" t="str">
        <f t="shared" si="5"/>
        <v/>
      </c>
      <c r="H46" s="166">
        <f t="shared" si="23"/>
        <v>0</v>
      </c>
      <c r="I46" s="197" t="str">
        <f t="shared" si="6"/>
        <v/>
      </c>
      <c r="J46" s="147">
        <v>0</v>
      </c>
      <c r="K46" s="147">
        <v>0</v>
      </c>
      <c r="L46" s="147">
        <f t="shared" si="22"/>
        <v>0</v>
      </c>
      <c r="M46" s="197" t="str">
        <f t="shared" si="7"/>
        <v/>
      </c>
      <c r="N46" s="166"/>
      <c r="O46" s="166">
        <f t="shared" si="18"/>
        <v>0</v>
      </c>
      <c r="P46" s="166">
        <f t="shared" si="19"/>
        <v>0</v>
      </c>
      <c r="Q46" s="166">
        <f>P46-O46</f>
        <v>0</v>
      </c>
      <c r="R46" s="197" t="str">
        <f t="shared" si="9"/>
        <v/>
      </c>
      <c r="S46" s="53"/>
      <c r="T46" s="199"/>
    </row>
    <row r="47" spans="1:20" s="200" customFormat="1" ht="24.75" customHeight="1" x14ac:dyDescent="0.4">
      <c r="A47" s="202" t="s">
        <v>149</v>
      </c>
      <c r="B47" s="124" t="s">
        <v>77</v>
      </c>
      <c r="C47" s="166">
        <v>112140.4884</v>
      </c>
      <c r="D47" s="166">
        <v>38698.280399999996</v>
      </c>
      <c r="E47" s="166">
        <v>0</v>
      </c>
      <c r="F47" s="166">
        <f>E47-D47</f>
        <v>-38698.280399999996</v>
      </c>
      <c r="G47" s="197">
        <f t="shared" si="5"/>
        <v>0</v>
      </c>
      <c r="H47" s="166">
        <f t="shared" si="23"/>
        <v>-112140.4884</v>
      </c>
      <c r="I47" s="197">
        <f t="shared" si="6"/>
        <v>0</v>
      </c>
      <c r="J47" s="147">
        <v>0</v>
      </c>
      <c r="K47" s="147">
        <v>0</v>
      </c>
      <c r="L47" s="147">
        <f t="shared" si="22"/>
        <v>0</v>
      </c>
      <c r="M47" s="197" t="str">
        <f t="shared" si="7"/>
        <v/>
      </c>
      <c r="N47" s="166"/>
      <c r="O47" s="166">
        <f t="shared" si="18"/>
        <v>112140.4884</v>
      </c>
      <c r="P47" s="166">
        <f t="shared" si="19"/>
        <v>0</v>
      </c>
      <c r="Q47" s="166">
        <f>P47-O47</f>
        <v>-112140.4884</v>
      </c>
      <c r="R47" s="197">
        <f t="shared" si="9"/>
        <v>0</v>
      </c>
      <c r="S47" s="199"/>
      <c r="T47" s="199"/>
    </row>
    <row r="48" spans="1:20" s="12" customFormat="1" ht="20.25" customHeight="1" x14ac:dyDescent="0.3">
      <c r="A48" s="66" t="s">
        <v>26</v>
      </c>
      <c r="B48" s="125" t="s">
        <v>27</v>
      </c>
      <c r="C48" s="148">
        <f>C6+C10+C11+C12+C30+C31+C32+C33+C41</f>
        <v>13784071.712740002</v>
      </c>
      <c r="D48" s="148">
        <f>D6+D10+D11+D12+D30+D31+D32+D33+D41</f>
        <v>6997293.1116900006</v>
      </c>
      <c r="E48" s="148">
        <f>E6+E10+E11+E12+E30+E31+E32+E33+E41</f>
        <v>5750209.847719999</v>
      </c>
      <c r="F48" s="148">
        <f t="shared" si="10"/>
        <v>-1247083.2639700016</v>
      </c>
      <c r="G48" s="173">
        <f>IFERROR(E48/D48,"")</f>
        <v>0.82177632920842392</v>
      </c>
      <c r="H48" s="148">
        <f t="shared" si="23"/>
        <v>-8033861.8650200032</v>
      </c>
      <c r="I48" s="173">
        <f>IFERROR(E48/C48,"")</f>
        <v>0.41716337288098526</v>
      </c>
      <c r="J48" s="148">
        <f>J6+J10+J11+J12+J30+J31+J32+J33+J41</f>
        <v>1717682.38179</v>
      </c>
      <c r="K48" s="148">
        <f>K6+K10+K11+K12+K30+K31+K32+K33+K41</f>
        <v>319906.60704999999</v>
      </c>
      <c r="L48" s="148">
        <f>L6+L10+L11+L12+L30+L31+L32+L33+L41</f>
        <v>-1397775.77474</v>
      </c>
      <c r="M48" s="173">
        <f>IFERROR(K48/J48,"")</f>
        <v>0.18624316721268616</v>
      </c>
      <c r="N48" s="148" t="e">
        <f>#REF!+#REF!</f>
        <v>#REF!</v>
      </c>
      <c r="O48" s="148">
        <f t="shared" ref="O48:O88" si="24">C48+J48</f>
        <v>15501754.094530001</v>
      </c>
      <c r="P48" s="148">
        <f t="shared" ref="P48:P65" si="25">E48+K48</f>
        <v>6070116.4547699988</v>
      </c>
      <c r="Q48" s="148">
        <f t="shared" si="8"/>
        <v>-9431637.6397600025</v>
      </c>
      <c r="R48" s="173">
        <f>IFERROR(P48/O48,"")</f>
        <v>0.39157610279161376</v>
      </c>
      <c r="S48" s="26"/>
      <c r="T48" s="27"/>
    </row>
    <row r="49" spans="1:20" s="52" customFormat="1" ht="24" customHeight="1" x14ac:dyDescent="0.4">
      <c r="A49" s="67" t="s">
        <v>165</v>
      </c>
      <c r="B49" s="119" t="s">
        <v>133</v>
      </c>
      <c r="C49" s="147">
        <v>75522.8</v>
      </c>
      <c r="D49" s="147">
        <v>31468</v>
      </c>
      <c r="E49" s="147">
        <v>31468</v>
      </c>
      <c r="F49" s="147">
        <f t="shared" si="10"/>
        <v>0</v>
      </c>
      <c r="G49" s="209">
        <f>IFERROR(E49/D49,"")</f>
        <v>1</v>
      </c>
      <c r="H49" s="147">
        <f t="shared" si="23"/>
        <v>-44054.8</v>
      </c>
      <c r="I49" s="209">
        <f>IFERROR(E49/C49,"")</f>
        <v>0.41666887350574922</v>
      </c>
      <c r="J49" s="147">
        <v>0</v>
      </c>
      <c r="K49" s="147">
        <v>0</v>
      </c>
      <c r="L49" s="147">
        <f>K49-J49</f>
        <v>0</v>
      </c>
      <c r="M49" s="192" t="str">
        <f>IFERROR(K49/J49,"")</f>
        <v/>
      </c>
      <c r="N49" s="147" t="e">
        <f>#REF!+#REF!</f>
        <v>#REF!</v>
      </c>
      <c r="O49" s="147">
        <f>C49+J49</f>
        <v>75522.8</v>
      </c>
      <c r="P49" s="147">
        <f>E49+K49</f>
        <v>31468</v>
      </c>
      <c r="Q49" s="147">
        <f t="shared" si="8"/>
        <v>-44054.8</v>
      </c>
      <c r="R49" s="209">
        <f>IFERROR(P49/O49,"")</f>
        <v>0.41666887350574922</v>
      </c>
      <c r="S49" s="51"/>
      <c r="T49" s="51"/>
    </row>
    <row r="50" spans="1:20" s="52" customFormat="1" ht="90.75" customHeight="1" x14ac:dyDescent="0.4">
      <c r="A50" s="67" t="s">
        <v>166</v>
      </c>
      <c r="B50" s="119" t="s">
        <v>167</v>
      </c>
      <c r="C50" s="147">
        <v>252761.71599999999</v>
      </c>
      <c r="D50" s="147">
        <v>215461.71600000001</v>
      </c>
      <c r="E50" s="147">
        <v>151401.71599999999</v>
      </c>
      <c r="F50" s="147">
        <f t="shared" si="10"/>
        <v>-64060.000000000029</v>
      </c>
      <c r="G50" s="210">
        <f>IFERROR(E50/D50,"")</f>
        <v>0.70268500042949611</v>
      </c>
      <c r="H50" s="147">
        <f t="shared" si="23"/>
        <v>-101360</v>
      </c>
      <c r="I50" s="210">
        <f>IFERROR(E50/C50,"")</f>
        <v>0.59898990399321383</v>
      </c>
      <c r="J50" s="147">
        <v>3749.3249999999998</v>
      </c>
      <c r="K50" s="147">
        <v>700</v>
      </c>
      <c r="L50" s="147">
        <f>K50-J50</f>
        <v>-3049.3249999999998</v>
      </c>
      <c r="M50" s="194">
        <f>IFERROR(K50/J50,"")</f>
        <v>0.18670027271575551</v>
      </c>
      <c r="N50" s="147"/>
      <c r="O50" s="147">
        <f>C50+J50</f>
        <v>256511.041</v>
      </c>
      <c r="P50" s="147">
        <f>E50+K50</f>
        <v>152101.71599999999</v>
      </c>
      <c r="Q50" s="147">
        <f t="shared" si="8"/>
        <v>-104409.32500000001</v>
      </c>
      <c r="R50" s="210">
        <f>IFERROR(P50/O50,"")</f>
        <v>0.59296362217796306</v>
      </c>
      <c r="S50" s="51"/>
      <c r="T50" s="51"/>
    </row>
    <row r="51" spans="1:20" s="12" customFormat="1" ht="21" customHeight="1" x14ac:dyDescent="0.35">
      <c r="A51" s="68" t="s">
        <v>28</v>
      </c>
      <c r="B51" s="126" t="s">
        <v>134</v>
      </c>
      <c r="C51" s="149">
        <f>C48+C49+C50</f>
        <v>14112356.228740003</v>
      </c>
      <c r="D51" s="149">
        <f>D48+D49+D50</f>
        <v>7244222.8276900006</v>
      </c>
      <c r="E51" s="149">
        <f>E48+E49+E50</f>
        <v>5933079.563719999</v>
      </c>
      <c r="F51" s="149">
        <f t="shared" si="10"/>
        <v>-1311143.2639700016</v>
      </c>
      <c r="G51" s="174">
        <f>IFERROR(E51/D51,"")</f>
        <v>0.81900842986795697</v>
      </c>
      <c r="H51" s="149">
        <f t="shared" si="23"/>
        <v>-8179276.6650200039</v>
      </c>
      <c r="I51" s="174">
        <f>IFERROR(E51/C51,"")</f>
        <v>0.42041736103835042</v>
      </c>
      <c r="J51" s="149">
        <f>J48+J49+J50</f>
        <v>1721431.70679</v>
      </c>
      <c r="K51" s="149">
        <f>K48+K49+K50</f>
        <v>320606.60704999999</v>
      </c>
      <c r="L51" s="149">
        <f>L48+L49+L50</f>
        <v>-1400825.09974</v>
      </c>
      <c r="M51" s="174">
        <f>IFERROR(K51/J51,"")</f>
        <v>0.18624416280088379</v>
      </c>
      <c r="N51" s="149" t="e">
        <f>#REF!+#REF!</f>
        <v>#REF!</v>
      </c>
      <c r="O51" s="149">
        <f t="shared" si="24"/>
        <v>15833787.935530003</v>
      </c>
      <c r="P51" s="149">
        <f t="shared" si="25"/>
        <v>6253686.1707699988</v>
      </c>
      <c r="Q51" s="149">
        <f t="shared" si="8"/>
        <v>-9580101.7647600044</v>
      </c>
      <c r="R51" s="174">
        <f>IFERROR(P51/O51,"")</f>
        <v>0.39495831295915795</v>
      </c>
    </row>
    <row r="52" spans="1:20" s="12" customFormat="1" ht="37.5" hidden="1" customHeight="1" x14ac:dyDescent="0.35">
      <c r="A52" s="69" t="s">
        <v>29</v>
      </c>
      <c r="B52" s="127" t="s">
        <v>30</v>
      </c>
      <c r="C52" s="150"/>
      <c r="D52" s="243"/>
      <c r="E52" s="243"/>
      <c r="F52" s="151">
        <f t="shared" si="10"/>
        <v>0</v>
      </c>
      <c r="G52" s="174" t="str">
        <f t="shared" ref="G52:G88" si="26">IFERROR(E52/D52,"")</f>
        <v/>
      </c>
      <c r="H52" s="151">
        <f t="shared" si="23"/>
        <v>0</v>
      </c>
      <c r="I52" s="174" t="str">
        <f t="shared" ref="I52:I88" si="27">IFERROR(E52/C52,"")</f>
        <v/>
      </c>
      <c r="J52" s="187"/>
      <c r="K52" s="187"/>
      <c r="L52" s="187" t="e">
        <f>K52-#REF!</f>
        <v>#REF!</v>
      </c>
      <c r="M52" s="174" t="str">
        <f t="shared" ref="M52:M88" si="28">IFERROR(K52/J52,"")</f>
        <v/>
      </c>
      <c r="N52" s="152"/>
      <c r="O52" s="151">
        <f t="shared" si="24"/>
        <v>0</v>
      </c>
      <c r="P52" s="151">
        <f t="shared" si="25"/>
        <v>0</v>
      </c>
      <c r="Q52" s="151">
        <f t="shared" si="8"/>
        <v>0</v>
      </c>
      <c r="R52" s="174" t="str">
        <f t="shared" ref="R52:R88" si="29">IFERROR(P52/O52,"")</f>
        <v/>
      </c>
    </row>
    <row r="53" spans="1:20" ht="20.25" hidden="1" customHeight="1" x14ac:dyDescent="0.4">
      <c r="A53" s="70"/>
      <c r="B53" s="128" t="s">
        <v>31</v>
      </c>
      <c r="C53" s="244"/>
      <c r="D53" s="244"/>
      <c r="E53" s="244"/>
      <c r="F53" s="153">
        <f t="shared" si="10"/>
        <v>0</v>
      </c>
      <c r="G53" s="174" t="str">
        <f t="shared" si="26"/>
        <v/>
      </c>
      <c r="H53" s="153">
        <f t="shared" si="23"/>
        <v>0</v>
      </c>
      <c r="I53" s="174" t="str">
        <f t="shared" si="27"/>
        <v/>
      </c>
      <c r="J53" s="181"/>
      <c r="K53" s="181"/>
      <c r="L53" s="181" t="e">
        <f>K53-#REF!</f>
        <v>#REF!</v>
      </c>
      <c r="M53" s="174" t="str">
        <f t="shared" si="28"/>
        <v/>
      </c>
      <c r="N53" s="154"/>
      <c r="O53" s="153">
        <f t="shared" si="24"/>
        <v>0</v>
      </c>
      <c r="P53" s="153">
        <f t="shared" si="25"/>
        <v>0</v>
      </c>
      <c r="Q53" s="153">
        <f t="shared" si="8"/>
        <v>0</v>
      </c>
      <c r="R53" s="174" t="str">
        <f t="shared" si="29"/>
        <v/>
      </c>
      <c r="S53" s="5"/>
      <c r="T53" s="5"/>
    </row>
    <row r="54" spans="1:20" ht="60.75" hidden="1" customHeight="1" x14ac:dyDescent="0.4">
      <c r="A54" s="71">
        <v>406</v>
      </c>
      <c r="B54" s="129" t="s">
        <v>32</v>
      </c>
      <c r="C54" s="244"/>
      <c r="D54" s="244"/>
      <c r="E54" s="244"/>
      <c r="F54" s="153">
        <f t="shared" si="10"/>
        <v>0</v>
      </c>
      <c r="G54" s="174" t="str">
        <f t="shared" si="26"/>
        <v/>
      </c>
      <c r="H54" s="153">
        <f t="shared" si="23"/>
        <v>0</v>
      </c>
      <c r="I54" s="174" t="str">
        <f t="shared" si="27"/>
        <v/>
      </c>
      <c r="J54" s="181"/>
      <c r="K54" s="181"/>
      <c r="L54" s="181" t="e">
        <f>K54-#REF!</f>
        <v>#REF!</v>
      </c>
      <c r="M54" s="174" t="str">
        <f t="shared" si="28"/>
        <v/>
      </c>
      <c r="N54" s="154"/>
      <c r="O54" s="153">
        <f t="shared" si="24"/>
        <v>0</v>
      </c>
      <c r="P54" s="153">
        <f t="shared" si="25"/>
        <v>0</v>
      </c>
      <c r="Q54" s="153">
        <f t="shared" si="8"/>
        <v>0</v>
      </c>
      <c r="R54" s="174" t="str">
        <f t="shared" si="29"/>
        <v/>
      </c>
      <c r="S54" s="5"/>
      <c r="T54" s="5"/>
    </row>
    <row r="55" spans="1:20" ht="20.25" hidden="1" customHeight="1" x14ac:dyDescent="0.4">
      <c r="A55" s="71">
        <v>406.1</v>
      </c>
      <c r="B55" s="130" t="s">
        <v>33</v>
      </c>
      <c r="C55" s="245"/>
      <c r="D55" s="245"/>
      <c r="E55" s="245"/>
      <c r="F55" s="155">
        <f t="shared" si="10"/>
        <v>0</v>
      </c>
      <c r="G55" s="174" t="str">
        <f t="shared" si="26"/>
        <v/>
      </c>
      <c r="H55" s="155">
        <f t="shared" si="23"/>
        <v>0</v>
      </c>
      <c r="I55" s="174" t="str">
        <f t="shared" si="27"/>
        <v/>
      </c>
      <c r="J55" s="186"/>
      <c r="K55" s="186"/>
      <c r="L55" s="186" t="e">
        <f>K55-#REF!</f>
        <v>#REF!</v>
      </c>
      <c r="M55" s="174" t="str">
        <f t="shared" si="28"/>
        <v/>
      </c>
      <c r="N55" s="154"/>
      <c r="O55" s="155">
        <f t="shared" si="24"/>
        <v>0</v>
      </c>
      <c r="P55" s="155">
        <f t="shared" si="25"/>
        <v>0</v>
      </c>
      <c r="Q55" s="155">
        <f t="shared" si="8"/>
        <v>0</v>
      </c>
      <c r="R55" s="174" t="str">
        <f t="shared" si="29"/>
        <v/>
      </c>
      <c r="S55" s="5"/>
      <c r="T55" s="5"/>
    </row>
    <row r="56" spans="1:20" ht="20.25" hidden="1" customHeight="1" x14ac:dyDescent="0.4">
      <c r="A56" s="71">
        <v>406.2</v>
      </c>
      <c r="B56" s="130" t="s">
        <v>34</v>
      </c>
      <c r="C56" s="245"/>
      <c r="D56" s="245"/>
      <c r="E56" s="245"/>
      <c r="F56" s="155">
        <f t="shared" si="10"/>
        <v>0</v>
      </c>
      <c r="G56" s="174" t="str">
        <f t="shared" si="26"/>
        <v/>
      </c>
      <c r="H56" s="155">
        <f t="shared" si="23"/>
        <v>0</v>
      </c>
      <c r="I56" s="174" t="str">
        <f t="shared" si="27"/>
        <v/>
      </c>
      <c r="J56" s="186"/>
      <c r="K56" s="186"/>
      <c r="L56" s="186" t="e">
        <f>K56-#REF!</f>
        <v>#REF!</v>
      </c>
      <c r="M56" s="174" t="str">
        <f t="shared" si="28"/>
        <v/>
      </c>
      <c r="N56" s="154"/>
      <c r="O56" s="155">
        <f t="shared" si="24"/>
        <v>0</v>
      </c>
      <c r="P56" s="155">
        <f t="shared" si="25"/>
        <v>0</v>
      </c>
      <c r="Q56" s="155">
        <f t="shared" si="8"/>
        <v>0</v>
      </c>
      <c r="R56" s="174" t="str">
        <f t="shared" si="29"/>
        <v/>
      </c>
      <c r="S56" s="5"/>
      <c r="T56" s="5"/>
    </row>
    <row r="57" spans="1:20" ht="60.75" hidden="1" customHeight="1" x14ac:dyDescent="0.4">
      <c r="A57" s="71">
        <v>201</v>
      </c>
      <c r="B57" s="129" t="s">
        <v>35</v>
      </c>
      <c r="C57" s="244"/>
      <c r="D57" s="244"/>
      <c r="E57" s="244"/>
      <c r="F57" s="153">
        <f t="shared" si="10"/>
        <v>0</v>
      </c>
      <c r="G57" s="174" t="str">
        <f t="shared" si="26"/>
        <v/>
      </c>
      <c r="H57" s="153">
        <f t="shared" si="23"/>
        <v>0</v>
      </c>
      <c r="I57" s="174" t="str">
        <f t="shared" si="27"/>
        <v/>
      </c>
      <c r="J57" s="181"/>
      <c r="K57" s="181"/>
      <c r="L57" s="181" t="e">
        <f>K57-#REF!</f>
        <v>#REF!</v>
      </c>
      <c r="M57" s="174" t="str">
        <f t="shared" si="28"/>
        <v/>
      </c>
      <c r="N57" s="154"/>
      <c r="O57" s="153">
        <f t="shared" si="24"/>
        <v>0</v>
      </c>
      <c r="P57" s="153">
        <f t="shared" si="25"/>
        <v>0</v>
      </c>
      <c r="Q57" s="153">
        <f t="shared" si="8"/>
        <v>0</v>
      </c>
      <c r="R57" s="174" t="str">
        <f t="shared" si="29"/>
        <v/>
      </c>
      <c r="S57" s="5"/>
      <c r="T57" s="5"/>
    </row>
    <row r="58" spans="1:20" ht="20.25" hidden="1" customHeight="1" x14ac:dyDescent="0.4">
      <c r="A58" s="70">
        <v>201.01</v>
      </c>
      <c r="B58" s="131" t="s">
        <v>36</v>
      </c>
      <c r="C58" s="244"/>
      <c r="D58" s="244"/>
      <c r="E58" s="244"/>
      <c r="F58" s="153">
        <f t="shared" si="10"/>
        <v>0</v>
      </c>
      <c r="G58" s="174" t="str">
        <f t="shared" si="26"/>
        <v/>
      </c>
      <c r="H58" s="153">
        <f t="shared" si="23"/>
        <v>0</v>
      </c>
      <c r="I58" s="174" t="str">
        <f t="shared" si="27"/>
        <v/>
      </c>
      <c r="J58" s="181"/>
      <c r="K58" s="181"/>
      <c r="L58" s="181" t="e">
        <f>K58-#REF!</f>
        <v>#REF!</v>
      </c>
      <c r="M58" s="174" t="str">
        <f t="shared" si="28"/>
        <v/>
      </c>
      <c r="N58" s="154"/>
      <c r="O58" s="153">
        <f t="shared" si="24"/>
        <v>0</v>
      </c>
      <c r="P58" s="153">
        <f t="shared" si="25"/>
        <v>0</v>
      </c>
      <c r="Q58" s="153">
        <f t="shared" si="8"/>
        <v>0</v>
      </c>
      <c r="R58" s="174" t="str">
        <f t="shared" si="29"/>
        <v/>
      </c>
      <c r="S58" s="5"/>
      <c r="T58" s="5"/>
    </row>
    <row r="59" spans="1:20" ht="15" hidden="1" customHeight="1" x14ac:dyDescent="0.4">
      <c r="A59" s="70">
        <v>201.011</v>
      </c>
      <c r="B59" s="132" t="s">
        <v>37</v>
      </c>
      <c r="C59" s="245"/>
      <c r="D59" s="245"/>
      <c r="E59" s="245"/>
      <c r="F59" s="155">
        <f t="shared" si="10"/>
        <v>0</v>
      </c>
      <c r="G59" s="174" t="str">
        <f t="shared" si="26"/>
        <v/>
      </c>
      <c r="H59" s="155">
        <f t="shared" si="23"/>
        <v>0</v>
      </c>
      <c r="I59" s="174" t="str">
        <f t="shared" si="27"/>
        <v/>
      </c>
      <c r="J59" s="186"/>
      <c r="K59" s="186"/>
      <c r="L59" s="186" t="e">
        <f>K59-#REF!</f>
        <v>#REF!</v>
      </c>
      <c r="M59" s="174" t="str">
        <f t="shared" si="28"/>
        <v/>
      </c>
      <c r="N59" s="154"/>
      <c r="O59" s="155">
        <f t="shared" si="24"/>
        <v>0</v>
      </c>
      <c r="P59" s="155">
        <f t="shared" si="25"/>
        <v>0</v>
      </c>
      <c r="Q59" s="155">
        <f t="shared" si="8"/>
        <v>0</v>
      </c>
      <c r="R59" s="174" t="str">
        <f t="shared" si="29"/>
        <v/>
      </c>
      <c r="S59" s="5"/>
      <c r="T59" s="5"/>
    </row>
    <row r="60" spans="1:20" ht="20.25" hidden="1" customHeight="1" x14ac:dyDescent="0.4">
      <c r="A60" s="70">
        <v>201.012</v>
      </c>
      <c r="B60" s="132" t="s">
        <v>38</v>
      </c>
      <c r="C60" s="245"/>
      <c r="D60" s="245"/>
      <c r="E60" s="245"/>
      <c r="F60" s="155">
        <f t="shared" si="10"/>
        <v>0</v>
      </c>
      <c r="G60" s="174" t="str">
        <f t="shared" si="26"/>
        <v/>
      </c>
      <c r="H60" s="155">
        <f t="shared" si="23"/>
        <v>0</v>
      </c>
      <c r="I60" s="174" t="str">
        <f t="shared" si="27"/>
        <v/>
      </c>
      <c r="J60" s="186"/>
      <c r="K60" s="186"/>
      <c r="L60" s="186" t="e">
        <f>K60-#REF!</f>
        <v>#REF!</v>
      </c>
      <c r="M60" s="174" t="str">
        <f t="shared" si="28"/>
        <v/>
      </c>
      <c r="N60" s="154"/>
      <c r="O60" s="155">
        <f t="shared" si="24"/>
        <v>0</v>
      </c>
      <c r="P60" s="155">
        <f t="shared" si="25"/>
        <v>0</v>
      </c>
      <c r="Q60" s="155">
        <f t="shared" si="8"/>
        <v>0</v>
      </c>
      <c r="R60" s="174" t="str">
        <f t="shared" si="29"/>
        <v/>
      </c>
      <c r="S60" s="5"/>
      <c r="T60" s="5"/>
    </row>
    <row r="61" spans="1:20" ht="20.25" hidden="1" customHeight="1" x14ac:dyDescent="0.4">
      <c r="A61" s="70">
        <v>201.02</v>
      </c>
      <c r="B61" s="133" t="s">
        <v>39</v>
      </c>
      <c r="C61" s="244"/>
      <c r="D61" s="244"/>
      <c r="E61" s="244"/>
      <c r="F61" s="153">
        <f t="shared" si="10"/>
        <v>0</v>
      </c>
      <c r="G61" s="174" t="str">
        <f t="shared" si="26"/>
        <v/>
      </c>
      <c r="H61" s="153">
        <f t="shared" si="23"/>
        <v>0</v>
      </c>
      <c r="I61" s="174" t="str">
        <f t="shared" si="27"/>
        <v/>
      </c>
      <c r="J61" s="181"/>
      <c r="K61" s="181"/>
      <c r="L61" s="181" t="e">
        <f>K61-#REF!</f>
        <v>#REF!</v>
      </c>
      <c r="M61" s="174" t="str">
        <f t="shared" si="28"/>
        <v/>
      </c>
      <c r="N61" s="154"/>
      <c r="O61" s="153">
        <f t="shared" si="24"/>
        <v>0</v>
      </c>
      <c r="P61" s="153">
        <f t="shared" si="25"/>
        <v>0</v>
      </c>
      <c r="Q61" s="153">
        <f t="shared" si="8"/>
        <v>0</v>
      </c>
      <c r="R61" s="174" t="str">
        <f t="shared" si="29"/>
        <v/>
      </c>
      <c r="S61" s="5"/>
      <c r="T61" s="5"/>
    </row>
    <row r="62" spans="1:20" ht="20.25" hidden="1" customHeight="1" x14ac:dyDescent="0.4">
      <c r="A62" s="70">
        <v>201.02099999999999</v>
      </c>
      <c r="B62" s="132" t="s">
        <v>37</v>
      </c>
      <c r="C62" s="245"/>
      <c r="D62" s="245"/>
      <c r="E62" s="245"/>
      <c r="F62" s="155">
        <f t="shared" si="10"/>
        <v>0</v>
      </c>
      <c r="G62" s="174" t="str">
        <f t="shared" si="26"/>
        <v/>
      </c>
      <c r="H62" s="155">
        <f t="shared" si="23"/>
        <v>0</v>
      </c>
      <c r="I62" s="174" t="str">
        <f t="shared" si="27"/>
        <v/>
      </c>
      <c r="J62" s="186"/>
      <c r="K62" s="186"/>
      <c r="L62" s="186" t="e">
        <f>K62-#REF!</f>
        <v>#REF!</v>
      </c>
      <c r="M62" s="174" t="str">
        <f t="shared" si="28"/>
        <v/>
      </c>
      <c r="N62" s="154"/>
      <c r="O62" s="155">
        <f t="shared" si="24"/>
        <v>0</v>
      </c>
      <c r="P62" s="155">
        <f t="shared" si="25"/>
        <v>0</v>
      </c>
      <c r="Q62" s="155">
        <f t="shared" si="8"/>
        <v>0</v>
      </c>
      <c r="R62" s="174" t="str">
        <f t="shared" si="29"/>
        <v/>
      </c>
      <c r="S62" s="5"/>
      <c r="T62" s="5"/>
    </row>
    <row r="63" spans="1:20" ht="20.25" hidden="1" customHeight="1" x14ac:dyDescent="0.4">
      <c r="A63" s="70">
        <v>201.02199999999999</v>
      </c>
      <c r="B63" s="132" t="s">
        <v>38</v>
      </c>
      <c r="C63" s="245"/>
      <c r="D63" s="245"/>
      <c r="E63" s="245"/>
      <c r="F63" s="155">
        <f t="shared" si="10"/>
        <v>0</v>
      </c>
      <c r="G63" s="174" t="str">
        <f t="shared" si="26"/>
        <v/>
      </c>
      <c r="H63" s="155">
        <f t="shared" si="23"/>
        <v>0</v>
      </c>
      <c r="I63" s="174" t="str">
        <f t="shared" si="27"/>
        <v/>
      </c>
      <c r="J63" s="186"/>
      <c r="K63" s="186"/>
      <c r="L63" s="186" t="e">
        <f>K63-#REF!</f>
        <v>#REF!</v>
      </c>
      <c r="M63" s="174" t="str">
        <f t="shared" si="28"/>
        <v/>
      </c>
      <c r="N63" s="154"/>
      <c r="O63" s="155">
        <f t="shared" si="24"/>
        <v>0</v>
      </c>
      <c r="P63" s="155">
        <f t="shared" si="25"/>
        <v>0</v>
      </c>
      <c r="Q63" s="155">
        <f t="shared" si="8"/>
        <v>0</v>
      </c>
      <c r="R63" s="174" t="str">
        <f t="shared" si="29"/>
        <v/>
      </c>
      <c r="S63" s="5"/>
      <c r="T63" s="5"/>
    </row>
    <row r="64" spans="1:20" ht="40.5" hidden="1" customHeight="1" x14ac:dyDescent="0.4">
      <c r="A64" s="70">
        <v>201.03</v>
      </c>
      <c r="B64" s="133" t="s">
        <v>40</v>
      </c>
      <c r="C64" s="244"/>
      <c r="D64" s="244"/>
      <c r="E64" s="244"/>
      <c r="F64" s="153">
        <f t="shared" si="10"/>
        <v>0</v>
      </c>
      <c r="G64" s="174" t="str">
        <f t="shared" si="26"/>
        <v/>
      </c>
      <c r="H64" s="153">
        <f t="shared" si="23"/>
        <v>0</v>
      </c>
      <c r="I64" s="174" t="str">
        <f t="shared" si="27"/>
        <v/>
      </c>
      <c r="J64" s="181"/>
      <c r="K64" s="181"/>
      <c r="L64" s="181" t="e">
        <f>K64-#REF!</f>
        <v>#REF!</v>
      </c>
      <c r="M64" s="174" t="str">
        <f t="shared" si="28"/>
        <v/>
      </c>
      <c r="N64" s="154"/>
      <c r="O64" s="153">
        <f t="shared" si="24"/>
        <v>0</v>
      </c>
      <c r="P64" s="153">
        <f t="shared" si="25"/>
        <v>0</v>
      </c>
      <c r="Q64" s="153">
        <f t="shared" si="8"/>
        <v>0</v>
      </c>
      <c r="R64" s="174" t="str">
        <f t="shared" si="29"/>
        <v/>
      </c>
      <c r="S64" s="5"/>
      <c r="T64" s="5"/>
    </row>
    <row r="65" spans="1:20" ht="20.25" hidden="1" customHeight="1" x14ac:dyDescent="0.4">
      <c r="A65" s="70">
        <v>201.03100000000001</v>
      </c>
      <c r="B65" s="132" t="s">
        <v>37</v>
      </c>
      <c r="C65" s="245"/>
      <c r="D65" s="245"/>
      <c r="E65" s="245"/>
      <c r="F65" s="155">
        <f t="shared" si="10"/>
        <v>0</v>
      </c>
      <c r="G65" s="174" t="str">
        <f t="shared" si="26"/>
        <v/>
      </c>
      <c r="H65" s="155">
        <f t="shared" si="23"/>
        <v>0</v>
      </c>
      <c r="I65" s="174" t="str">
        <f t="shared" si="27"/>
        <v/>
      </c>
      <c r="J65" s="186"/>
      <c r="K65" s="186"/>
      <c r="L65" s="186" t="e">
        <f>K65-#REF!</f>
        <v>#REF!</v>
      </c>
      <c r="M65" s="174" t="str">
        <f t="shared" si="28"/>
        <v/>
      </c>
      <c r="N65" s="154"/>
      <c r="O65" s="155">
        <f t="shared" si="24"/>
        <v>0</v>
      </c>
      <c r="P65" s="155">
        <f t="shared" si="25"/>
        <v>0</v>
      </c>
      <c r="Q65" s="155">
        <f t="shared" si="8"/>
        <v>0</v>
      </c>
      <c r="R65" s="174" t="str">
        <f t="shared" si="29"/>
        <v/>
      </c>
      <c r="S65" s="5"/>
      <c r="T65" s="5"/>
    </row>
    <row r="66" spans="1:20" ht="20.25" hidden="1" customHeight="1" x14ac:dyDescent="0.4">
      <c r="A66" s="70">
        <v>201.03200000000001</v>
      </c>
      <c r="B66" s="132" t="s">
        <v>38</v>
      </c>
      <c r="C66" s="245"/>
      <c r="D66" s="245"/>
      <c r="E66" s="245"/>
      <c r="F66" s="155">
        <f t="shared" si="10"/>
        <v>0</v>
      </c>
      <c r="G66" s="174" t="str">
        <f t="shared" si="26"/>
        <v/>
      </c>
      <c r="H66" s="155">
        <f t="shared" si="23"/>
        <v>0</v>
      </c>
      <c r="I66" s="174" t="str">
        <f t="shared" si="27"/>
        <v/>
      </c>
      <c r="J66" s="186"/>
      <c r="K66" s="186"/>
      <c r="L66" s="186" t="e">
        <f>K66-#REF!</f>
        <v>#REF!</v>
      </c>
      <c r="M66" s="174" t="str">
        <f t="shared" si="28"/>
        <v/>
      </c>
      <c r="N66" s="154"/>
      <c r="O66" s="155">
        <f t="shared" si="24"/>
        <v>0</v>
      </c>
      <c r="P66" s="155">
        <f t="shared" ref="P66:P88" si="30">E66+K66</f>
        <v>0</v>
      </c>
      <c r="Q66" s="155">
        <f t="shared" ref="Q66:Q88" si="31">P66-O66</f>
        <v>0</v>
      </c>
      <c r="R66" s="174" t="str">
        <f t="shared" si="29"/>
        <v/>
      </c>
      <c r="S66" s="5"/>
      <c r="T66" s="5"/>
    </row>
    <row r="67" spans="1:20" ht="40.5" hidden="1" customHeight="1" x14ac:dyDescent="0.4">
      <c r="A67" s="71">
        <v>202</v>
      </c>
      <c r="B67" s="129" t="s">
        <v>41</v>
      </c>
      <c r="C67" s="244"/>
      <c r="D67" s="244"/>
      <c r="E67" s="244"/>
      <c r="F67" s="153">
        <f t="shared" si="10"/>
        <v>0</v>
      </c>
      <c r="G67" s="174" t="str">
        <f t="shared" si="26"/>
        <v/>
      </c>
      <c r="H67" s="153">
        <f t="shared" si="23"/>
        <v>0</v>
      </c>
      <c r="I67" s="174" t="str">
        <f t="shared" si="27"/>
        <v/>
      </c>
      <c r="J67" s="181"/>
      <c r="K67" s="181"/>
      <c r="L67" s="181" t="e">
        <f>K67-#REF!</f>
        <v>#REF!</v>
      </c>
      <c r="M67" s="174" t="str">
        <f t="shared" si="28"/>
        <v/>
      </c>
      <c r="N67" s="154"/>
      <c r="O67" s="153">
        <f t="shared" si="24"/>
        <v>0</v>
      </c>
      <c r="P67" s="153">
        <f t="shared" si="30"/>
        <v>0</v>
      </c>
      <c r="Q67" s="153">
        <f t="shared" si="31"/>
        <v>0</v>
      </c>
      <c r="R67" s="174" t="str">
        <f t="shared" si="29"/>
        <v/>
      </c>
      <c r="S67" s="5"/>
      <c r="T67" s="5"/>
    </row>
    <row r="68" spans="1:20" ht="40.5" hidden="1" customHeight="1" x14ac:dyDescent="0.4">
      <c r="A68" s="70">
        <v>202.01</v>
      </c>
      <c r="B68" s="133" t="s">
        <v>42</v>
      </c>
      <c r="C68" s="244"/>
      <c r="D68" s="244"/>
      <c r="E68" s="244"/>
      <c r="F68" s="153">
        <f t="shared" si="10"/>
        <v>0</v>
      </c>
      <c r="G68" s="174" t="str">
        <f t="shared" si="26"/>
        <v/>
      </c>
      <c r="H68" s="153">
        <f t="shared" si="23"/>
        <v>0</v>
      </c>
      <c r="I68" s="174" t="str">
        <f t="shared" si="27"/>
        <v/>
      </c>
      <c r="J68" s="181"/>
      <c r="K68" s="181"/>
      <c r="L68" s="181" t="e">
        <f>K68-#REF!</f>
        <v>#REF!</v>
      </c>
      <c r="M68" s="174" t="str">
        <f t="shared" si="28"/>
        <v/>
      </c>
      <c r="N68" s="154"/>
      <c r="O68" s="153">
        <f t="shared" si="24"/>
        <v>0</v>
      </c>
      <c r="P68" s="153">
        <f t="shared" si="30"/>
        <v>0</v>
      </c>
      <c r="Q68" s="153">
        <f t="shared" si="31"/>
        <v>0</v>
      </c>
      <c r="R68" s="174" t="str">
        <f t="shared" si="29"/>
        <v/>
      </c>
      <c r="S68" s="5"/>
      <c r="T68" s="5"/>
    </row>
    <row r="69" spans="1:20" ht="21" hidden="1" x14ac:dyDescent="0.4">
      <c r="A69" s="70">
        <v>202.011</v>
      </c>
      <c r="B69" s="132" t="s">
        <v>37</v>
      </c>
      <c r="C69" s="245"/>
      <c r="D69" s="245"/>
      <c r="E69" s="245"/>
      <c r="F69" s="155">
        <f t="shared" si="10"/>
        <v>0</v>
      </c>
      <c r="G69" s="174" t="str">
        <f t="shared" si="26"/>
        <v/>
      </c>
      <c r="H69" s="155">
        <f t="shared" si="23"/>
        <v>0</v>
      </c>
      <c r="I69" s="174" t="str">
        <f t="shared" si="27"/>
        <v/>
      </c>
      <c r="J69" s="186"/>
      <c r="K69" s="186"/>
      <c r="L69" s="186" t="e">
        <f>K69-#REF!</f>
        <v>#REF!</v>
      </c>
      <c r="M69" s="174" t="str">
        <f t="shared" si="28"/>
        <v/>
      </c>
      <c r="N69" s="154"/>
      <c r="O69" s="155">
        <f t="shared" si="24"/>
        <v>0</v>
      </c>
      <c r="P69" s="155">
        <f t="shared" si="30"/>
        <v>0</v>
      </c>
      <c r="Q69" s="155">
        <f t="shared" si="31"/>
        <v>0</v>
      </c>
      <c r="R69" s="174" t="str">
        <f t="shared" si="29"/>
        <v/>
      </c>
      <c r="S69" s="5"/>
      <c r="T69" s="5"/>
    </row>
    <row r="70" spans="1:20" ht="21" hidden="1" x14ac:dyDescent="0.4">
      <c r="A70" s="70">
        <v>202.012</v>
      </c>
      <c r="B70" s="132" t="s">
        <v>38</v>
      </c>
      <c r="C70" s="245"/>
      <c r="D70" s="245"/>
      <c r="E70" s="245"/>
      <c r="F70" s="155">
        <f t="shared" si="10"/>
        <v>0</v>
      </c>
      <c r="G70" s="174" t="str">
        <f t="shared" si="26"/>
        <v/>
      </c>
      <c r="H70" s="155">
        <f t="shared" si="23"/>
        <v>0</v>
      </c>
      <c r="I70" s="174" t="str">
        <f t="shared" si="27"/>
        <v/>
      </c>
      <c r="J70" s="186"/>
      <c r="K70" s="186"/>
      <c r="L70" s="186" t="e">
        <f>K70-#REF!</f>
        <v>#REF!</v>
      </c>
      <c r="M70" s="174" t="str">
        <f t="shared" si="28"/>
        <v/>
      </c>
      <c r="N70" s="154"/>
      <c r="O70" s="155">
        <f t="shared" si="24"/>
        <v>0</v>
      </c>
      <c r="P70" s="155">
        <f t="shared" si="30"/>
        <v>0</v>
      </c>
      <c r="Q70" s="155">
        <f t="shared" si="31"/>
        <v>0</v>
      </c>
      <c r="R70" s="174" t="str">
        <f t="shared" si="29"/>
        <v/>
      </c>
      <c r="S70" s="5"/>
      <c r="T70" s="5"/>
    </row>
    <row r="71" spans="1:20" ht="19.5" hidden="1" customHeight="1" x14ac:dyDescent="0.4">
      <c r="A71" s="70">
        <v>202.01300000000001</v>
      </c>
      <c r="B71" s="132" t="s">
        <v>43</v>
      </c>
      <c r="C71" s="245"/>
      <c r="D71" s="245"/>
      <c r="E71" s="245"/>
      <c r="F71" s="155">
        <f t="shared" si="10"/>
        <v>0</v>
      </c>
      <c r="G71" s="174" t="str">
        <f t="shared" si="26"/>
        <v/>
      </c>
      <c r="H71" s="155">
        <f t="shared" si="23"/>
        <v>0</v>
      </c>
      <c r="I71" s="174" t="str">
        <f t="shared" si="27"/>
        <v/>
      </c>
      <c r="J71" s="186"/>
      <c r="K71" s="186"/>
      <c r="L71" s="186" t="e">
        <f>K71-#REF!</f>
        <v>#REF!</v>
      </c>
      <c r="M71" s="174" t="str">
        <f t="shared" si="28"/>
        <v/>
      </c>
      <c r="N71" s="154"/>
      <c r="O71" s="155">
        <f t="shared" si="24"/>
        <v>0</v>
      </c>
      <c r="P71" s="155">
        <f t="shared" si="30"/>
        <v>0</v>
      </c>
      <c r="Q71" s="155">
        <f t="shared" si="31"/>
        <v>0</v>
      </c>
      <c r="R71" s="174" t="str">
        <f t="shared" si="29"/>
        <v/>
      </c>
      <c r="S71" s="5"/>
      <c r="T71" s="5"/>
    </row>
    <row r="72" spans="1:20" ht="21" hidden="1" x14ac:dyDescent="0.4">
      <c r="A72" s="70">
        <v>202.01400000000001</v>
      </c>
      <c r="B72" s="132" t="s">
        <v>44</v>
      </c>
      <c r="C72" s="245"/>
      <c r="D72" s="245"/>
      <c r="E72" s="245"/>
      <c r="F72" s="155">
        <f t="shared" si="10"/>
        <v>0</v>
      </c>
      <c r="G72" s="174" t="str">
        <f t="shared" si="26"/>
        <v/>
      </c>
      <c r="H72" s="155">
        <f t="shared" si="23"/>
        <v>0</v>
      </c>
      <c r="I72" s="174" t="str">
        <f t="shared" si="27"/>
        <v/>
      </c>
      <c r="J72" s="186"/>
      <c r="K72" s="186"/>
      <c r="L72" s="186" t="e">
        <f>K72-#REF!</f>
        <v>#REF!</v>
      </c>
      <c r="M72" s="174" t="str">
        <f t="shared" si="28"/>
        <v/>
      </c>
      <c r="N72" s="154"/>
      <c r="O72" s="155">
        <f t="shared" si="24"/>
        <v>0</v>
      </c>
      <c r="P72" s="155">
        <f t="shared" si="30"/>
        <v>0</v>
      </c>
      <c r="Q72" s="155">
        <f t="shared" si="31"/>
        <v>0</v>
      </c>
      <c r="R72" s="174" t="str">
        <f t="shared" si="29"/>
        <v/>
      </c>
      <c r="S72" s="5"/>
      <c r="T72" s="5"/>
    </row>
    <row r="73" spans="1:20" ht="40.799999999999997" hidden="1" x14ac:dyDescent="0.4">
      <c r="A73" s="71">
        <v>203</v>
      </c>
      <c r="B73" s="129" t="s">
        <v>45</v>
      </c>
      <c r="C73" s="244"/>
      <c r="D73" s="244"/>
      <c r="E73" s="244"/>
      <c r="F73" s="153">
        <f t="shared" si="10"/>
        <v>0</v>
      </c>
      <c r="G73" s="174" t="str">
        <f t="shared" si="26"/>
        <v/>
      </c>
      <c r="H73" s="153">
        <f t="shared" si="23"/>
        <v>0</v>
      </c>
      <c r="I73" s="174" t="str">
        <f t="shared" si="27"/>
        <v/>
      </c>
      <c r="J73" s="181"/>
      <c r="K73" s="181"/>
      <c r="L73" s="181" t="e">
        <f>K73-#REF!</f>
        <v>#REF!</v>
      </c>
      <c r="M73" s="174" t="str">
        <f t="shared" si="28"/>
        <v/>
      </c>
      <c r="N73" s="154"/>
      <c r="O73" s="153">
        <f t="shared" si="24"/>
        <v>0</v>
      </c>
      <c r="P73" s="153">
        <f t="shared" si="30"/>
        <v>0</v>
      </c>
      <c r="Q73" s="153">
        <f t="shared" si="31"/>
        <v>0</v>
      </c>
      <c r="R73" s="174" t="str">
        <f t="shared" si="29"/>
        <v/>
      </c>
      <c r="S73" s="5"/>
      <c r="T73" s="5"/>
    </row>
    <row r="74" spans="1:20" ht="15.75" hidden="1" customHeight="1" x14ac:dyDescent="0.4">
      <c r="A74" s="70">
        <v>203.01</v>
      </c>
      <c r="B74" s="133" t="s">
        <v>46</v>
      </c>
      <c r="C74" s="244"/>
      <c r="D74" s="244"/>
      <c r="E74" s="244"/>
      <c r="F74" s="153">
        <f t="shared" si="10"/>
        <v>0</v>
      </c>
      <c r="G74" s="174" t="str">
        <f t="shared" si="26"/>
        <v/>
      </c>
      <c r="H74" s="153">
        <f t="shared" si="23"/>
        <v>0</v>
      </c>
      <c r="I74" s="174" t="str">
        <f t="shared" si="27"/>
        <v/>
      </c>
      <c r="J74" s="181"/>
      <c r="K74" s="181"/>
      <c r="L74" s="181" t="e">
        <f>K74-#REF!</f>
        <v>#REF!</v>
      </c>
      <c r="M74" s="174" t="str">
        <f t="shared" si="28"/>
        <v/>
      </c>
      <c r="N74" s="154"/>
      <c r="O74" s="153">
        <f t="shared" si="24"/>
        <v>0</v>
      </c>
      <c r="P74" s="153">
        <f t="shared" si="30"/>
        <v>0</v>
      </c>
      <c r="Q74" s="153">
        <f t="shared" si="31"/>
        <v>0</v>
      </c>
      <c r="R74" s="174" t="str">
        <f t="shared" si="29"/>
        <v/>
      </c>
      <c r="S74" s="5"/>
      <c r="T74" s="5"/>
    </row>
    <row r="75" spans="1:20" ht="21" hidden="1" x14ac:dyDescent="0.4">
      <c r="A75" s="70">
        <v>203.011</v>
      </c>
      <c r="B75" s="132" t="s">
        <v>47</v>
      </c>
      <c r="C75" s="245"/>
      <c r="D75" s="245"/>
      <c r="E75" s="245"/>
      <c r="F75" s="155">
        <f t="shared" si="10"/>
        <v>0</v>
      </c>
      <c r="G75" s="174" t="str">
        <f t="shared" si="26"/>
        <v/>
      </c>
      <c r="H75" s="155">
        <f t="shared" si="23"/>
        <v>0</v>
      </c>
      <c r="I75" s="174" t="str">
        <f t="shared" si="27"/>
        <v/>
      </c>
      <c r="J75" s="186"/>
      <c r="K75" s="186"/>
      <c r="L75" s="186" t="e">
        <f>K75-#REF!</f>
        <v>#REF!</v>
      </c>
      <c r="M75" s="174" t="str">
        <f t="shared" si="28"/>
        <v/>
      </c>
      <c r="N75" s="154"/>
      <c r="O75" s="155">
        <f t="shared" si="24"/>
        <v>0</v>
      </c>
      <c r="P75" s="155">
        <f t="shared" si="30"/>
        <v>0</v>
      </c>
      <c r="Q75" s="155">
        <f t="shared" si="31"/>
        <v>0</v>
      </c>
      <c r="R75" s="174" t="str">
        <f t="shared" si="29"/>
        <v/>
      </c>
      <c r="S75" s="5"/>
      <c r="T75" s="5"/>
    </row>
    <row r="76" spans="1:20" ht="21" hidden="1" x14ac:dyDescent="0.4">
      <c r="A76" s="70">
        <v>203.012</v>
      </c>
      <c r="B76" s="132" t="s">
        <v>48</v>
      </c>
      <c r="C76" s="245"/>
      <c r="D76" s="245"/>
      <c r="E76" s="245"/>
      <c r="F76" s="155">
        <f t="shared" si="10"/>
        <v>0</v>
      </c>
      <c r="G76" s="174" t="str">
        <f t="shared" si="26"/>
        <v/>
      </c>
      <c r="H76" s="155">
        <f t="shared" si="23"/>
        <v>0</v>
      </c>
      <c r="I76" s="174" t="str">
        <f t="shared" si="27"/>
        <v/>
      </c>
      <c r="J76" s="186"/>
      <c r="K76" s="186"/>
      <c r="L76" s="186" t="e">
        <f>K76-#REF!</f>
        <v>#REF!</v>
      </c>
      <c r="M76" s="174" t="str">
        <f t="shared" si="28"/>
        <v/>
      </c>
      <c r="N76" s="154"/>
      <c r="O76" s="155">
        <f t="shared" si="24"/>
        <v>0</v>
      </c>
      <c r="P76" s="155">
        <f t="shared" si="30"/>
        <v>0</v>
      </c>
      <c r="Q76" s="155">
        <f t="shared" si="31"/>
        <v>0</v>
      </c>
      <c r="R76" s="174" t="str">
        <f t="shared" si="29"/>
        <v/>
      </c>
      <c r="S76" s="5"/>
      <c r="T76" s="5"/>
    </row>
    <row r="77" spans="1:20" ht="15.75" hidden="1" customHeight="1" x14ac:dyDescent="0.4">
      <c r="A77" s="70">
        <v>203.01300000000001</v>
      </c>
      <c r="B77" s="132" t="s">
        <v>43</v>
      </c>
      <c r="C77" s="245"/>
      <c r="D77" s="245"/>
      <c r="E77" s="245"/>
      <c r="F77" s="155">
        <f t="shared" si="10"/>
        <v>0</v>
      </c>
      <c r="G77" s="174" t="str">
        <f t="shared" si="26"/>
        <v/>
      </c>
      <c r="H77" s="155">
        <f t="shared" si="23"/>
        <v>0</v>
      </c>
      <c r="I77" s="174" t="str">
        <f t="shared" si="27"/>
        <v/>
      </c>
      <c r="J77" s="186"/>
      <c r="K77" s="186"/>
      <c r="L77" s="186" t="e">
        <f>K77-#REF!</f>
        <v>#REF!</v>
      </c>
      <c r="M77" s="174" t="str">
        <f t="shared" si="28"/>
        <v/>
      </c>
      <c r="N77" s="154"/>
      <c r="O77" s="155">
        <f t="shared" si="24"/>
        <v>0</v>
      </c>
      <c r="P77" s="155">
        <f t="shared" si="30"/>
        <v>0</v>
      </c>
      <c r="Q77" s="155">
        <f t="shared" si="31"/>
        <v>0</v>
      </c>
      <c r="R77" s="174" t="str">
        <f t="shared" si="29"/>
        <v/>
      </c>
      <c r="S77" s="5"/>
      <c r="T77" s="5"/>
    </row>
    <row r="78" spans="1:20" ht="14.25" hidden="1" customHeight="1" x14ac:dyDescent="0.4">
      <c r="A78" s="71">
        <v>204</v>
      </c>
      <c r="B78" s="129" t="s">
        <v>49</v>
      </c>
      <c r="C78" s="245"/>
      <c r="D78" s="245"/>
      <c r="E78" s="245"/>
      <c r="F78" s="155">
        <f t="shared" si="10"/>
        <v>0</v>
      </c>
      <c r="G78" s="174" t="str">
        <f t="shared" si="26"/>
        <v/>
      </c>
      <c r="H78" s="155">
        <f t="shared" si="23"/>
        <v>0</v>
      </c>
      <c r="I78" s="174" t="str">
        <f t="shared" si="27"/>
        <v/>
      </c>
      <c r="J78" s="186"/>
      <c r="K78" s="186"/>
      <c r="L78" s="186" t="e">
        <f>K78-#REF!</f>
        <v>#REF!</v>
      </c>
      <c r="M78" s="174" t="str">
        <f t="shared" si="28"/>
        <v/>
      </c>
      <c r="N78" s="154"/>
      <c r="O78" s="155">
        <f t="shared" si="24"/>
        <v>0</v>
      </c>
      <c r="P78" s="155">
        <f t="shared" si="30"/>
        <v>0</v>
      </c>
      <c r="Q78" s="155">
        <f t="shared" si="31"/>
        <v>0</v>
      </c>
      <c r="R78" s="174" t="str">
        <f t="shared" si="29"/>
        <v/>
      </c>
      <c r="S78" s="5"/>
      <c r="T78" s="5"/>
    </row>
    <row r="79" spans="1:20" ht="18.75" hidden="1" customHeight="1" x14ac:dyDescent="0.4">
      <c r="A79" s="71">
        <v>205</v>
      </c>
      <c r="B79" s="129" t="s">
        <v>50</v>
      </c>
      <c r="C79" s="245"/>
      <c r="D79" s="245"/>
      <c r="E79" s="245"/>
      <c r="F79" s="155">
        <f t="shared" ref="F79:F88" si="32">E79-D79</f>
        <v>0</v>
      </c>
      <c r="G79" s="174" t="str">
        <f t="shared" si="26"/>
        <v/>
      </c>
      <c r="H79" s="155">
        <f t="shared" si="23"/>
        <v>0</v>
      </c>
      <c r="I79" s="174" t="str">
        <f t="shared" si="27"/>
        <v/>
      </c>
      <c r="J79" s="186"/>
      <c r="K79" s="186"/>
      <c r="L79" s="186" t="e">
        <f>K79-#REF!</f>
        <v>#REF!</v>
      </c>
      <c r="M79" s="174" t="str">
        <f t="shared" si="28"/>
        <v/>
      </c>
      <c r="N79" s="154"/>
      <c r="O79" s="155">
        <f t="shared" si="24"/>
        <v>0</v>
      </c>
      <c r="P79" s="155">
        <f t="shared" si="30"/>
        <v>0</v>
      </c>
      <c r="Q79" s="155">
        <f t="shared" si="31"/>
        <v>0</v>
      </c>
      <c r="R79" s="174" t="str">
        <f t="shared" si="29"/>
        <v/>
      </c>
      <c r="S79" s="5"/>
      <c r="T79" s="5"/>
    </row>
    <row r="80" spans="1:20" ht="15" hidden="1" customHeight="1" x14ac:dyDescent="0.4">
      <c r="A80" s="71">
        <v>900.4</v>
      </c>
      <c r="B80" s="134" t="s">
        <v>51</v>
      </c>
      <c r="C80" s="244"/>
      <c r="D80" s="244"/>
      <c r="E80" s="244"/>
      <c r="F80" s="153">
        <f t="shared" si="32"/>
        <v>0</v>
      </c>
      <c r="G80" s="174" t="str">
        <f t="shared" si="26"/>
        <v/>
      </c>
      <c r="H80" s="153">
        <f t="shared" si="23"/>
        <v>0</v>
      </c>
      <c r="I80" s="174" t="str">
        <f t="shared" si="27"/>
        <v/>
      </c>
      <c r="J80" s="181"/>
      <c r="K80" s="181"/>
      <c r="L80" s="181" t="e">
        <f>K80-#REF!</f>
        <v>#REF!</v>
      </c>
      <c r="M80" s="174" t="str">
        <f t="shared" si="28"/>
        <v/>
      </c>
      <c r="N80" s="154"/>
      <c r="O80" s="153">
        <f t="shared" si="24"/>
        <v>0</v>
      </c>
      <c r="P80" s="153">
        <f t="shared" si="30"/>
        <v>0</v>
      </c>
      <c r="Q80" s="153">
        <f t="shared" si="31"/>
        <v>0</v>
      </c>
      <c r="R80" s="174" t="str">
        <f t="shared" si="29"/>
        <v/>
      </c>
      <c r="S80" s="5"/>
      <c r="T80" s="5"/>
    </row>
    <row r="81" spans="1:20" s="208" customFormat="1" ht="21" customHeight="1" x14ac:dyDescent="0.35">
      <c r="A81" s="139"/>
      <c r="B81" s="140" t="s">
        <v>0</v>
      </c>
      <c r="C81" s="150">
        <f>C82+C83</f>
        <v>2106</v>
      </c>
      <c r="D81" s="150">
        <f>D82+D83</f>
        <v>0</v>
      </c>
      <c r="E81" s="150">
        <f>E82+E83</f>
        <v>-15.836</v>
      </c>
      <c r="F81" s="150">
        <f t="shared" si="32"/>
        <v>-15.836</v>
      </c>
      <c r="G81" s="175" t="str">
        <f t="shared" si="26"/>
        <v/>
      </c>
      <c r="H81" s="150"/>
      <c r="I81" s="175"/>
      <c r="J81" s="145">
        <f>SUM(J82:J86)+J87</f>
        <v>27326.300999999999</v>
      </c>
      <c r="K81" s="145">
        <f>SUM(K82:K86)+K87</f>
        <v>-767.53700000000003</v>
      </c>
      <c r="L81" s="145"/>
      <c r="M81" s="175"/>
      <c r="N81" s="150"/>
      <c r="O81" s="150">
        <f t="shared" si="24"/>
        <v>29432.300999999999</v>
      </c>
      <c r="P81" s="150">
        <f t="shared" si="30"/>
        <v>-783.37300000000005</v>
      </c>
      <c r="Q81" s="150"/>
      <c r="R81" s="175"/>
    </row>
    <row r="82" spans="1:20" s="208" customFormat="1" ht="24" customHeight="1" x14ac:dyDescent="0.4">
      <c r="A82" s="176">
        <v>4110</v>
      </c>
      <c r="B82" s="135" t="s">
        <v>215</v>
      </c>
      <c r="C82" s="156">
        <v>2106</v>
      </c>
      <c r="D82" s="156"/>
      <c r="E82" s="156"/>
      <c r="F82" s="156">
        <f t="shared" si="32"/>
        <v>0</v>
      </c>
      <c r="G82" s="191" t="str">
        <f t="shared" si="26"/>
        <v/>
      </c>
      <c r="H82" s="156"/>
      <c r="I82" s="191">
        <f t="shared" si="27"/>
        <v>0</v>
      </c>
      <c r="J82" s="156">
        <v>30437.201000000001</v>
      </c>
      <c r="K82" s="156">
        <v>700</v>
      </c>
      <c r="L82" s="147"/>
      <c r="M82" s="191"/>
      <c r="N82" s="156"/>
      <c r="O82" s="156">
        <f t="shared" si="24"/>
        <v>32543.201000000001</v>
      </c>
      <c r="P82" s="156">
        <f t="shared" si="30"/>
        <v>700</v>
      </c>
      <c r="Q82" s="156"/>
      <c r="R82" s="191"/>
    </row>
    <row r="83" spans="1:20" s="208" customFormat="1" ht="21" x14ac:dyDescent="0.4">
      <c r="A83" s="176" t="s">
        <v>216</v>
      </c>
      <c r="B83" s="135" t="s">
        <v>217</v>
      </c>
      <c r="C83" s="156">
        <v>0</v>
      </c>
      <c r="D83" s="156"/>
      <c r="E83" s="156">
        <v>-15.836</v>
      </c>
      <c r="F83" s="156">
        <f t="shared" si="32"/>
        <v>-15.836</v>
      </c>
      <c r="G83" s="191" t="str">
        <f t="shared" si="26"/>
        <v/>
      </c>
      <c r="H83" s="156">
        <f t="shared" si="23"/>
        <v>-15.836</v>
      </c>
      <c r="I83" s="191" t="str">
        <f t="shared" si="27"/>
        <v/>
      </c>
      <c r="J83" s="156">
        <v>-3110.9</v>
      </c>
      <c r="K83" s="156">
        <v>-1467.537</v>
      </c>
      <c r="L83" s="147"/>
      <c r="M83" s="191"/>
      <c r="N83" s="156"/>
      <c r="O83" s="156">
        <f t="shared" si="24"/>
        <v>-3110.9</v>
      </c>
      <c r="P83" s="156">
        <f t="shared" si="30"/>
        <v>-1483.373</v>
      </c>
      <c r="Q83" s="156"/>
      <c r="R83" s="191"/>
    </row>
    <row r="84" spans="1:20" s="1" customFormat="1" ht="63" hidden="1" x14ac:dyDescent="0.4">
      <c r="A84" s="72">
        <v>8103</v>
      </c>
      <c r="B84" s="136" t="s">
        <v>1</v>
      </c>
      <c r="C84" s="156"/>
      <c r="D84" s="156"/>
      <c r="E84" s="156"/>
      <c r="F84" s="157">
        <f t="shared" si="32"/>
        <v>0</v>
      </c>
      <c r="G84" s="174" t="str">
        <f t="shared" si="26"/>
        <v/>
      </c>
      <c r="H84" s="157">
        <f>E84-C84</f>
        <v>0</v>
      </c>
      <c r="I84" s="174" t="str">
        <f t="shared" si="27"/>
        <v/>
      </c>
      <c r="J84" s="147"/>
      <c r="K84" s="147"/>
      <c r="L84" s="147">
        <f>K84-J84</f>
        <v>0</v>
      </c>
      <c r="M84" s="174" t="str">
        <f t="shared" si="28"/>
        <v/>
      </c>
      <c r="N84" s="157"/>
      <c r="O84" s="157">
        <f t="shared" si="24"/>
        <v>0</v>
      </c>
      <c r="P84" s="157">
        <f t="shared" si="30"/>
        <v>0</v>
      </c>
      <c r="Q84" s="157">
        <f t="shared" si="31"/>
        <v>0</v>
      </c>
      <c r="R84" s="174" t="str">
        <f t="shared" si="29"/>
        <v/>
      </c>
    </row>
    <row r="85" spans="1:20" s="1" customFormat="1" ht="63" hidden="1" x14ac:dyDescent="0.4">
      <c r="A85" s="72">
        <v>8104</v>
      </c>
      <c r="B85" s="136" t="s">
        <v>2</v>
      </c>
      <c r="C85" s="156"/>
      <c r="D85" s="156"/>
      <c r="E85" s="156"/>
      <c r="F85" s="157">
        <f t="shared" si="32"/>
        <v>0</v>
      </c>
      <c r="G85" s="174" t="str">
        <f t="shared" si="26"/>
        <v/>
      </c>
      <c r="H85" s="157">
        <f>E85-C85</f>
        <v>0</v>
      </c>
      <c r="I85" s="174" t="str">
        <f t="shared" si="27"/>
        <v/>
      </c>
      <c r="J85" s="147"/>
      <c r="K85" s="147"/>
      <c r="L85" s="147">
        <f>K85-J85</f>
        <v>0</v>
      </c>
      <c r="M85" s="174" t="str">
        <f t="shared" si="28"/>
        <v/>
      </c>
      <c r="N85" s="157"/>
      <c r="O85" s="157">
        <f t="shared" si="24"/>
        <v>0</v>
      </c>
      <c r="P85" s="157">
        <f t="shared" si="30"/>
        <v>0</v>
      </c>
      <c r="Q85" s="157">
        <f t="shared" si="31"/>
        <v>0</v>
      </c>
      <c r="R85" s="174" t="str">
        <f t="shared" si="29"/>
        <v/>
      </c>
    </row>
    <row r="86" spans="1:20" s="1" customFormat="1" ht="42" hidden="1" x14ac:dyDescent="0.4">
      <c r="A86" s="72">
        <v>8106</v>
      </c>
      <c r="B86" s="136" t="s">
        <v>3</v>
      </c>
      <c r="C86" s="156"/>
      <c r="D86" s="156"/>
      <c r="E86" s="156"/>
      <c r="F86" s="157">
        <f t="shared" si="32"/>
        <v>0</v>
      </c>
      <c r="G86" s="174" t="str">
        <f t="shared" si="26"/>
        <v/>
      </c>
      <c r="H86" s="157">
        <f>E86-C86</f>
        <v>0</v>
      </c>
      <c r="I86" s="174" t="str">
        <f t="shared" si="27"/>
        <v/>
      </c>
      <c r="J86" s="147"/>
      <c r="K86" s="147"/>
      <c r="L86" s="147">
        <f>K86-J86</f>
        <v>0</v>
      </c>
      <c r="M86" s="174" t="str">
        <f t="shared" si="28"/>
        <v/>
      </c>
      <c r="N86" s="157"/>
      <c r="O86" s="157">
        <f t="shared" si="24"/>
        <v>0</v>
      </c>
      <c r="P86" s="157">
        <f t="shared" si="30"/>
        <v>0</v>
      </c>
      <c r="Q86" s="157">
        <f t="shared" si="31"/>
        <v>0</v>
      </c>
      <c r="R86" s="174" t="str">
        <f t="shared" si="29"/>
        <v/>
      </c>
    </row>
    <row r="87" spans="1:20" s="1" customFormat="1" ht="63" hidden="1" x14ac:dyDescent="0.4">
      <c r="A87" s="72">
        <v>8107</v>
      </c>
      <c r="B87" s="136" t="s">
        <v>114</v>
      </c>
      <c r="C87" s="156"/>
      <c r="D87" s="156"/>
      <c r="E87" s="156"/>
      <c r="F87" s="157">
        <f t="shared" si="32"/>
        <v>0</v>
      </c>
      <c r="G87" s="174" t="str">
        <f t="shared" si="26"/>
        <v/>
      </c>
      <c r="H87" s="157">
        <f>E87-C87</f>
        <v>0</v>
      </c>
      <c r="I87" s="174" t="str">
        <f t="shared" si="27"/>
        <v/>
      </c>
      <c r="J87" s="147"/>
      <c r="K87" s="147"/>
      <c r="L87" s="147">
        <f>K87-J87</f>
        <v>0</v>
      </c>
      <c r="M87" s="174" t="str">
        <f t="shared" si="28"/>
        <v/>
      </c>
      <c r="N87" s="157"/>
      <c r="O87" s="157">
        <f t="shared" si="24"/>
        <v>0</v>
      </c>
      <c r="P87" s="157">
        <f t="shared" si="30"/>
        <v>0</v>
      </c>
      <c r="Q87" s="157">
        <f t="shared" si="31"/>
        <v>0</v>
      </c>
      <c r="R87" s="174" t="str">
        <f t="shared" si="29"/>
        <v/>
      </c>
    </row>
    <row r="88" spans="1:20" ht="25.5" customHeight="1" x14ac:dyDescent="0.35">
      <c r="A88" s="73"/>
      <c r="B88" s="137" t="s">
        <v>4</v>
      </c>
      <c r="C88" s="149">
        <f>C81+C51</f>
        <v>14114462.228740003</v>
      </c>
      <c r="D88" s="149">
        <f>D81+D51</f>
        <v>7244222.8276900006</v>
      </c>
      <c r="E88" s="149">
        <f>E81+E51</f>
        <v>5933063.7277199989</v>
      </c>
      <c r="F88" s="149">
        <f t="shared" si="32"/>
        <v>-1311159.0999700017</v>
      </c>
      <c r="G88" s="174">
        <f t="shared" si="26"/>
        <v>0.81900624385016363</v>
      </c>
      <c r="H88" s="149">
        <f>E88-C88</f>
        <v>-8181398.501020004</v>
      </c>
      <c r="I88" s="174">
        <f t="shared" si="27"/>
        <v>0.42035350915736897</v>
      </c>
      <c r="J88" s="149">
        <f>J51+J81</f>
        <v>1748758.0077899999</v>
      </c>
      <c r="K88" s="149">
        <f>K51+K81</f>
        <v>319839.07004999998</v>
      </c>
      <c r="L88" s="149">
        <f>L51+L81</f>
        <v>-1400825.09974</v>
      </c>
      <c r="M88" s="174">
        <f t="shared" si="28"/>
        <v>0.18289498525539158</v>
      </c>
      <c r="N88" s="193"/>
      <c r="O88" s="193">
        <f t="shared" si="24"/>
        <v>15863220.236530002</v>
      </c>
      <c r="P88" s="193">
        <f t="shared" si="30"/>
        <v>6252902.7977699991</v>
      </c>
      <c r="Q88" s="193">
        <f t="shared" si="31"/>
        <v>-9610317.4387600031</v>
      </c>
      <c r="R88" s="174">
        <f t="shared" si="29"/>
        <v>0.39417613224399067</v>
      </c>
      <c r="S88" s="5"/>
      <c r="T88" s="5"/>
    </row>
    <row r="89" spans="1:20" x14ac:dyDescent="0.3">
      <c r="A89" s="41"/>
      <c r="B89" s="42"/>
      <c r="C89" s="246"/>
      <c r="D89" s="247"/>
      <c r="E89" s="246"/>
      <c r="F89" s="141"/>
      <c r="G89" s="141"/>
      <c r="H89" s="142"/>
      <c r="I89" s="142"/>
      <c r="J89" s="248"/>
      <c r="K89" s="248"/>
      <c r="L89" s="212"/>
      <c r="M89" s="219"/>
      <c r="N89" s="143"/>
      <c r="O89" s="143"/>
      <c r="P89" s="143"/>
      <c r="Q89" s="143"/>
      <c r="R89" s="143"/>
    </row>
    <row r="90" spans="1:20" x14ac:dyDescent="0.3">
      <c r="A90" s="38"/>
      <c r="B90" s="54"/>
      <c r="C90" s="249"/>
      <c r="D90" s="248"/>
      <c r="E90" s="249"/>
      <c r="F90" s="142"/>
      <c r="G90" s="142"/>
      <c r="H90" s="142"/>
      <c r="I90" s="142"/>
      <c r="J90" s="248"/>
      <c r="K90" s="248"/>
      <c r="L90" s="212"/>
      <c r="M90" s="219"/>
      <c r="N90" s="143"/>
      <c r="O90" s="143"/>
      <c r="P90" s="143"/>
      <c r="Q90" s="143"/>
      <c r="R90" s="143"/>
    </row>
    <row r="91" spans="1:20" x14ac:dyDescent="0.3">
      <c r="A91" s="36"/>
      <c r="B91" s="37"/>
      <c r="C91" s="250"/>
      <c r="D91" s="251"/>
      <c r="E91" s="252"/>
      <c r="F91" s="38"/>
      <c r="G91" s="38"/>
      <c r="H91" s="44"/>
      <c r="I91" s="195"/>
      <c r="J91" s="253"/>
      <c r="K91" s="254"/>
      <c r="M91" s="206"/>
    </row>
    <row r="92" spans="1:20" ht="17.399999999999999" x14ac:dyDescent="0.3">
      <c r="A92" s="36"/>
      <c r="B92" s="89"/>
      <c r="C92" s="255"/>
      <c r="D92" s="256"/>
      <c r="E92" s="257"/>
      <c r="F92" s="44"/>
      <c r="G92" s="44"/>
      <c r="H92" s="44"/>
      <c r="I92" s="195"/>
      <c r="J92" s="258"/>
      <c r="K92" s="254"/>
      <c r="M92" s="206"/>
    </row>
    <row r="93" spans="1:20" x14ac:dyDescent="0.3">
      <c r="A93" s="36"/>
      <c r="B93" s="37"/>
      <c r="C93" s="255"/>
      <c r="D93" s="256"/>
      <c r="E93" s="257"/>
      <c r="F93" s="44"/>
      <c r="G93" s="44"/>
      <c r="H93" s="44"/>
      <c r="I93" s="195"/>
      <c r="J93" s="254"/>
      <c r="K93" s="258"/>
      <c r="M93" s="206"/>
    </row>
    <row r="94" spans="1:20" x14ac:dyDescent="0.3">
      <c r="A94" s="36"/>
      <c r="B94" s="37"/>
      <c r="C94" s="255"/>
      <c r="D94" s="256"/>
      <c r="E94" s="257"/>
      <c r="F94" s="44"/>
      <c r="G94" s="44"/>
      <c r="H94" s="44"/>
      <c r="I94" s="195"/>
      <c r="J94" s="254"/>
      <c r="K94" s="254"/>
      <c r="M94" s="206"/>
    </row>
    <row r="95" spans="1:20" x14ac:dyDescent="0.3">
      <c r="A95" s="36"/>
      <c r="B95" s="37"/>
      <c r="C95" s="255"/>
      <c r="D95" s="256"/>
      <c r="E95" s="257"/>
      <c r="F95" s="44"/>
      <c r="G95" s="44"/>
      <c r="H95" s="44"/>
      <c r="I95" s="195"/>
      <c r="J95" s="254"/>
      <c r="K95" s="254"/>
      <c r="M95" s="206"/>
    </row>
    <row r="96" spans="1:20" x14ac:dyDescent="0.3">
      <c r="A96" s="36"/>
      <c r="B96" s="37"/>
      <c r="C96" s="255"/>
      <c r="D96" s="256"/>
      <c r="E96" s="257"/>
      <c r="F96" s="44"/>
      <c r="G96" s="44"/>
      <c r="H96" s="44"/>
      <c r="I96" s="195"/>
      <c r="J96" s="254"/>
      <c r="K96" s="254"/>
      <c r="M96" s="206"/>
    </row>
    <row r="97" spans="1:13" x14ac:dyDescent="0.3">
      <c r="A97" s="39"/>
      <c r="B97" s="40"/>
      <c r="C97" s="259"/>
      <c r="D97" s="260"/>
      <c r="E97" s="227"/>
      <c r="F97" s="45"/>
      <c r="G97" s="45"/>
      <c r="H97" s="45"/>
      <c r="M97" s="206"/>
    </row>
    <row r="98" spans="1:13" x14ac:dyDescent="0.3">
      <c r="A98" s="39"/>
      <c r="B98" s="40"/>
      <c r="C98" s="259"/>
      <c r="D98" s="260"/>
      <c r="E98" s="227"/>
      <c r="F98" s="45"/>
      <c r="G98" s="45"/>
      <c r="H98" s="45"/>
      <c r="M98" s="206"/>
    </row>
    <row r="99" spans="1:13" x14ac:dyDescent="0.3">
      <c r="A99" s="39"/>
      <c r="B99" s="40"/>
      <c r="C99" s="259"/>
      <c r="D99" s="260"/>
      <c r="E99" s="227"/>
      <c r="F99" s="45"/>
      <c r="G99" s="45"/>
      <c r="H99" s="45"/>
      <c r="M99" s="206"/>
    </row>
    <row r="100" spans="1:13" x14ac:dyDescent="0.3">
      <c r="M100" s="206"/>
    </row>
    <row r="101" spans="1:13" x14ac:dyDescent="0.3">
      <c r="M101" s="206"/>
    </row>
    <row r="102" spans="1:13" x14ac:dyDescent="0.3">
      <c r="M102" s="206"/>
    </row>
    <row r="103" spans="1:13" x14ac:dyDescent="0.3">
      <c r="M103" s="206"/>
    </row>
    <row r="104" spans="1:13" x14ac:dyDescent="0.3">
      <c r="M104" s="206"/>
    </row>
    <row r="105" spans="1:13" x14ac:dyDescent="0.3">
      <c r="M105" s="206"/>
    </row>
    <row r="106" spans="1:13" x14ac:dyDescent="0.3">
      <c r="M106" s="206"/>
    </row>
    <row r="107" spans="1:13" x14ac:dyDescent="0.3">
      <c r="M107" s="206"/>
    </row>
    <row r="108" spans="1:13" x14ac:dyDescent="0.3">
      <c r="M108" s="206"/>
    </row>
    <row r="109" spans="1:13" x14ac:dyDescent="0.3">
      <c r="M109" s="206"/>
    </row>
    <row r="110" spans="1:13" x14ac:dyDescent="0.3">
      <c r="M110" s="206"/>
    </row>
    <row r="111" spans="1:13" x14ac:dyDescent="0.3">
      <c r="M111" s="206"/>
    </row>
    <row r="112" spans="1:13" x14ac:dyDescent="0.3">
      <c r="M112" s="206"/>
    </row>
    <row r="113" spans="13:13" x14ac:dyDescent="0.3">
      <c r="M113" s="206"/>
    </row>
    <row r="114" spans="13:13" x14ac:dyDescent="0.3">
      <c r="M114" s="206"/>
    </row>
    <row r="115" spans="13:13" x14ac:dyDescent="0.3">
      <c r="M115" s="206"/>
    </row>
    <row r="116" spans="13:13" x14ac:dyDescent="0.3">
      <c r="M116" s="206"/>
    </row>
    <row r="117" spans="13:13" x14ac:dyDescent="0.3">
      <c r="M117" s="206"/>
    </row>
    <row r="118" spans="13:13" x14ac:dyDescent="0.3">
      <c r="M118" s="206"/>
    </row>
    <row r="119" spans="13:13" x14ac:dyDescent="0.3">
      <c r="M119" s="206"/>
    </row>
    <row r="120" spans="13:13" x14ac:dyDescent="0.3">
      <c r="M120" s="206"/>
    </row>
    <row r="121" spans="13:13" x14ac:dyDescent="0.3">
      <c r="M121" s="206"/>
    </row>
    <row r="122" spans="13:13" x14ac:dyDescent="0.3">
      <c r="M122" s="206"/>
    </row>
    <row r="123" spans="13:13" x14ac:dyDescent="0.3">
      <c r="M123" s="206"/>
    </row>
    <row r="124" spans="13:13" x14ac:dyDescent="0.3">
      <c r="M124" s="206"/>
    </row>
    <row r="125" spans="13:13" x14ac:dyDescent="0.3">
      <c r="M125" s="206"/>
    </row>
    <row r="126" spans="13:13" x14ac:dyDescent="0.3">
      <c r="M126" s="206"/>
    </row>
    <row r="127" spans="13:13" x14ac:dyDescent="0.3">
      <c r="M127" s="206"/>
    </row>
    <row r="128" spans="13:13" x14ac:dyDescent="0.3">
      <c r="M128" s="206"/>
    </row>
    <row r="129" spans="13:13" x14ac:dyDescent="0.3">
      <c r="M129" s="206"/>
    </row>
    <row r="130" spans="13:13" x14ac:dyDescent="0.3">
      <c r="M130" s="206"/>
    </row>
    <row r="131" spans="13:13" x14ac:dyDescent="0.3">
      <c r="M131" s="206"/>
    </row>
    <row r="132" spans="13:13" x14ac:dyDescent="0.3">
      <c r="M132" s="206"/>
    </row>
    <row r="133" spans="13:13" x14ac:dyDescent="0.3">
      <c r="M133" s="206"/>
    </row>
    <row r="134" spans="13:13" x14ac:dyDescent="0.3">
      <c r="M134" s="206"/>
    </row>
    <row r="135" spans="13:13" x14ac:dyDescent="0.3">
      <c r="M135" s="206"/>
    </row>
    <row r="136" spans="13:13" x14ac:dyDescent="0.3">
      <c r="M136" s="206"/>
    </row>
    <row r="137" spans="13:13" x14ac:dyDescent="0.3">
      <c r="M137" s="206"/>
    </row>
    <row r="138" spans="13:13" x14ac:dyDescent="0.3">
      <c r="M138" s="206"/>
    </row>
    <row r="139" spans="13:13" x14ac:dyDescent="0.3">
      <c r="M139" s="206"/>
    </row>
    <row r="140" spans="13:13" x14ac:dyDescent="0.3">
      <c r="M140" s="206"/>
    </row>
    <row r="141" spans="13:13" x14ac:dyDescent="0.3">
      <c r="M141" s="206"/>
    </row>
    <row r="142" spans="13:13" x14ac:dyDescent="0.3">
      <c r="M142" s="206"/>
    </row>
    <row r="143" spans="13:13" x14ac:dyDescent="0.3">
      <c r="M143" s="206"/>
    </row>
    <row r="144" spans="13:13" x14ac:dyDescent="0.3">
      <c r="M144" s="206"/>
    </row>
    <row r="145" spans="13:13" x14ac:dyDescent="0.3">
      <c r="M145" s="206"/>
    </row>
    <row r="146" spans="13:13" x14ac:dyDescent="0.3">
      <c r="M146" s="206"/>
    </row>
    <row r="147" spans="13:13" x14ac:dyDescent="0.3">
      <c r="M147" s="206"/>
    </row>
    <row r="148" spans="13:13" x14ac:dyDescent="0.3">
      <c r="M148" s="206"/>
    </row>
    <row r="149" spans="13:13" x14ac:dyDescent="0.3">
      <c r="M149" s="206"/>
    </row>
    <row r="150" spans="13:13" x14ac:dyDescent="0.3">
      <c r="M150" s="206"/>
    </row>
    <row r="151" spans="13:13" x14ac:dyDescent="0.3">
      <c r="M151" s="206"/>
    </row>
    <row r="152" spans="13:13" x14ac:dyDescent="0.3">
      <c r="M152" s="206"/>
    </row>
    <row r="153" spans="13:13" x14ac:dyDescent="0.3">
      <c r="M153" s="206"/>
    </row>
    <row r="154" spans="13:13" x14ac:dyDescent="0.3">
      <c r="M154" s="206"/>
    </row>
    <row r="155" spans="13:13" x14ac:dyDescent="0.3">
      <c r="M155" s="206"/>
    </row>
    <row r="156" spans="13:13" x14ac:dyDescent="0.3">
      <c r="M156" s="206"/>
    </row>
    <row r="157" spans="13:13" x14ac:dyDescent="0.3">
      <c r="M157" s="206"/>
    </row>
    <row r="158" spans="13:13" x14ac:dyDescent="0.3">
      <c r="M158" s="206"/>
    </row>
    <row r="159" spans="13:13" x14ac:dyDescent="0.3">
      <c r="M159" s="206"/>
    </row>
    <row r="160" spans="13:13" x14ac:dyDescent="0.3">
      <c r="M160" s="206"/>
    </row>
    <row r="161" spans="13:13" x14ac:dyDescent="0.3">
      <c r="M161" s="206"/>
    </row>
    <row r="162" spans="13:13" x14ac:dyDescent="0.3">
      <c r="M162" s="206"/>
    </row>
    <row r="163" spans="13:13" x14ac:dyDescent="0.3">
      <c r="M163" s="206"/>
    </row>
    <row r="164" spans="13:13" x14ac:dyDescent="0.3">
      <c r="M164" s="206"/>
    </row>
    <row r="165" spans="13:13" x14ac:dyDescent="0.3">
      <c r="M165" s="206"/>
    </row>
    <row r="166" spans="13:13" x14ac:dyDescent="0.3">
      <c r="M166" s="206"/>
    </row>
    <row r="167" spans="13:13" x14ac:dyDescent="0.3">
      <c r="M167" s="206"/>
    </row>
    <row r="168" spans="13:13" x14ac:dyDescent="0.3">
      <c r="M168" s="206"/>
    </row>
    <row r="169" spans="13:13" x14ac:dyDescent="0.3">
      <c r="M169" s="206"/>
    </row>
    <row r="170" spans="13:13" x14ac:dyDescent="0.3">
      <c r="M170" s="206"/>
    </row>
    <row r="171" spans="13:13" x14ac:dyDescent="0.3">
      <c r="M171" s="206"/>
    </row>
    <row r="172" spans="13:13" x14ac:dyDescent="0.3">
      <c r="M172" s="206"/>
    </row>
    <row r="173" spans="13:13" x14ac:dyDescent="0.3">
      <c r="M173" s="206"/>
    </row>
    <row r="174" spans="13:13" x14ac:dyDescent="0.3">
      <c r="M174" s="206"/>
    </row>
    <row r="175" spans="13:13" x14ac:dyDescent="0.3">
      <c r="M175" s="206"/>
    </row>
    <row r="176" spans="13:13" x14ac:dyDescent="0.3">
      <c r="M176" s="206"/>
    </row>
    <row r="177" spans="13:13" x14ac:dyDescent="0.3">
      <c r="M177" s="206"/>
    </row>
    <row r="178" spans="13:13" x14ac:dyDescent="0.3">
      <c r="M178" s="206"/>
    </row>
    <row r="179" spans="13:13" x14ac:dyDescent="0.3">
      <c r="M179" s="206"/>
    </row>
    <row r="180" spans="13:13" x14ac:dyDescent="0.3">
      <c r="M180" s="206"/>
    </row>
    <row r="181" spans="13:13" x14ac:dyDescent="0.3">
      <c r="M181" s="206"/>
    </row>
    <row r="182" spans="13:13" x14ac:dyDescent="0.3">
      <c r="M182" s="206"/>
    </row>
    <row r="183" spans="13:13" x14ac:dyDescent="0.3">
      <c r="M183" s="206"/>
    </row>
    <row r="184" spans="13:13" x14ac:dyDescent="0.3">
      <c r="M184" s="206"/>
    </row>
    <row r="185" spans="13:13" x14ac:dyDescent="0.3">
      <c r="M185" s="206"/>
    </row>
    <row r="186" spans="13:13" x14ac:dyDescent="0.3">
      <c r="M186" s="206"/>
    </row>
    <row r="187" spans="13:13" x14ac:dyDescent="0.3">
      <c r="M187" s="206"/>
    </row>
    <row r="188" spans="13:13" x14ac:dyDescent="0.3">
      <c r="M188" s="206"/>
    </row>
    <row r="189" spans="13:13" x14ac:dyDescent="0.3">
      <c r="M189" s="206"/>
    </row>
    <row r="190" spans="13:13" x14ac:dyDescent="0.3">
      <c r="M190" s="206"/>
    </row>
    <row r="191" spans="13:13" x14ac:dyDescent="0.3">
      <c r="M191" s="206"/>
    </row>
    <row r="192" spans="13:13" x14ac:dyDescent="0.3">
      <c r="M192" s="206"/>
    </row>
    <row r="193" spans="13:13" x14ac:dyDescent="0.3">
      <c r="M193" s="206"/>
    </row>
    <row r="194" spans="13:13" x14ac:dyDescent="0.3">
      <c r="M194" s="206"/>
    </row>
    <row r="195" spans="13:13" x14ac:dyDescent="0.3">
      <c r="M195" s="206"/>
    </row>
    <row r="196" spans="13:13" x14ac:dyDescent="0.3">
      <c r="M196" s="206"/>
    </row>
    <row r="197" spans="13:13" x14ac:dyDescent="0.3">
      <c r="M197" s="206"/>
    </row>
    <row r="198" spans="13:13" x14ac:dyDescent="0.3">
      <c r="M198" s="206"/>
    </row>
    <row r="199" spans="13:13" x14ac:dyDescent="0.3">
      <c r="M199" s="206"/>
    </row>
    <row r="200" spans="13:13" x14ac:dyDescent="0.3">
      <c r="M200" s="206"/>
    </row>
    <row r="201" spans="13:13" x14ac:dyDescent="0.3">
      <c r="M201" s="206"/>
    </row>
    <row r="202" spans="13:13" x14ac:dyDescent="0.3">
      <c r="M202" s="206"/>
    </row>
    <row r="203" spans="13:13" x14ac:dyDescent="0.3">
      <c r="M203" s="206"/>
    </row>
    <row r="204" spans="13:13" x14ac:dyDescent="0.3">
      <c r="M204" s="206"/>
    </row>
    <row r="205" spans="13:13" x14ac:dyDescent="0.3">
      <c r="M205" s="206"/>
    </row>
    <row r="206" spans="13:13" x14ac:dyDescent="0.3">
      <c r="M206" s="206"/>
    </row>
    <row r="207" spans="13:13" x14ac:dyDescent="0.3">
      <c r="M207" s="206"/>
    </row>
    <row r="208" spans="13:13" x14ac:dyDescent="0.3">
      <c r="M208" s="206"/>
    </row>
    <row r="209" spans="13:13" x14ac:dyDescent="0.3">
      <c r="M209" s="206"/>
    </row>
    <row r="210" spans="13:13" x14ac:dyDescent="0.3">
      <c r="M210" s="206"/>
    </row>
    <row r="211" spans="13:13" x14ac:dyDescent="0.3">
      <c r="M211" s="206"/>
    </row>
    <row r="212" spans="13:13" x14ac:dyDescent="0.3">
      <c r="M212" s="206"/>
    </row>
    <row r="213" spans="13:13" x14ac:dyDescent="0.3">
      <c r="M213" s="206"/>
    </row>
    <row r="214" spans="13:13" x14ac:dyDescent="0.3">
      <c r="M214" s="206"/>
    </row>
    <row r="215" spans="13:13" x14ac:dyDescent="0.3">
      <c r="M215" s="206"/>
    </row>
    <row r="216" spans="13:13" x14ac:dyDescent="0.3">
      <c r="M216" s="206"/>
    </row>
    <row r="217" spans="13:13" x14ac:dyDescent="0.3">
      <c r="M217" s="206"/>
    </row>
    <row r="218" spans="13:13" x14ac:dyDescent="0.3">
      <c r="M218" s="206"/>
    </row>
    <row r="219" spans="13:13" x14ac:dyDescent="0.3">
      <c r="M219" s="206"/>
    </row>
    <row r="220" spans="13:13" x14ac:dyDescent="0.3">
      <c r="M220" s="206"/>
    </row>
    <row r="221" spans="13:13" x14ac:dyDescent="0.3">
      <c r="M221" s="206"/>
    </row>
    <row r="222" spans="13:13" x14ac:dyDescent="0.3">
      <c r="M222" s="206"/>
    </row>
    <row r="223" spans="13:13" x14ac:dyDescent="0.3">
      <c r="M223" s="206"/>
    </row>
    <row r="224" spans="13:13" x14ac:dyDescent="0.3">
      <c r="M224" s="206"/>
    </row>
    <row r="225" spans="13:13" x14ac:dyDescent="0.3">
      <c r="M225" s="206"/>
    </row>
    <row r="226" spans="13:13" x14ac:dyDescent="0.3">
      <c r="M226" s="206"/>
    </row>
    <row r="227" spans="13:13" x14ac:dyDescent="0.3">
      <c r="M227" s="206"/>
    </row>
    <row r="228" spans="13:13" x14ac:dyDescent="0.3">
      <c r="M228" s="206"/>
    </row>
    <row r="229" spans="13:13" x14ac:dyDescent="0.3">
      <c r="M229" s="206"/>
    </row>
    <row r="230" spans="13:13" x14ac:dyDescent="0.3">
      <c r="M230" s="206"/>
    </row>
    <row r="231" spans="13:13" x14ac:dyDescent="0.3">
      <c r="M231" s="206"/>
    </row>
    <row r="232" spans="13:13" x14ac:dyDescent="0.3">
      <c r="M232" s="206"/>
    </row>
    <row r="233" spans="13:13" x14ac:dyDescent="0.3">
      <c r="M233" s="206"/>
    </row>
    <row r="234" spans="13:13" x14ac:dyDescent="0.3">
      <c r="M234" s="206"/>
    </row>
    <row r="235" spans="13:13" x14ac:dyDescent="0.3">
      <c r="M235" s="206"/>
    </row>
    <row r="236" spans="13:13" x14ac:dyDescent="0.3">
      <c r="M236" s="206"/>
    </row>
    <row r="237" spans="13:13" x14ac:dyDescent="0.3">
      <c r="M237" s="206"/>
    </row>
    <row r="238" spans="13:13" x14ac:dyDescent="0.3">
      <c r="M238" s="206"/>
    </row>
    <row r="239" spans="13:13" x14ac:dyDescent="0.3">
      <c r="M239" s="206"/>
    </row>
    <row r="240" spans="13:13" x14ac:dyDescent="0.3">
      <c r="M240" s="206"/>
    </row>
    <row r="241" spans="13:13" x14ac:dyDescent="0.3">
      <c r="M241" s="206"/>
    </row>
    <row r="242" spans="13:13" x14ac:dyDescent="0.3">
      <c r="M242" s="206"/>
    </row>
    <row r="243" spans="13:13" x14ac:dyDescent="0.3">
      <c r="M243" s="206"/>
    </row>
    <row r="244" spans="13:13" x14ac:dyDescent="0.3">
      <c r="M244" s="206"/>
    </row>
    <row r="245" spans="13:13" x14ac:dyDescent="0.3">
      <c r="M245" s="206"/>
    </row>
    <row r="246" spans="13:13" x14ac:dyDescent="0.3">
      <c r="M246" s="206"/>
    </row>
    <row r="247" spans="13:13" x14ac:dyDescent="0.3">
      <c r="M247" s="206"/>
    </row>
    <row r="248" spans="13:13" x14ac:dyDescent="0.3">
      <c r="M248" s="206"/>
    </row>
    <row r="249" spans="13:13" x14ac:dyDescent="0.3">
      <c r="M249" s="206"/>
    </row>
    <row r="250" spans="13:13" x14ac:dyDescent="0.3">
      <c r="M250" s="206"/>
    </row>
    <row r="251" spans="13:13" x14ac:dyDescent="0.3">
      <c r="M251" s="206"/>
    </row>
    <row r="252" spans="13:13" x14ac:dyDescent="0.3">
      <c r="M252" s="206"/>
    </row>
    <row r="253" spans="13:13" x14ac:dyDescent="0.3">
      <c r="M253" s="206"/>
    </row>
    <row r="254" spans="13:13" x14ac:dyDescent="0.3">
      <c r="M254" s="206"/>
    </row>
    <row r="255" spans="13:13" x14ac:dyDescent="0.3">
      <c r="M255" s="206"/>
    </row>
    <row r="256" spans="13:13" x14ac:dyDescent="0.3">
      <c r="M256" s="206"/>
    </row>
    <row r="257" spans="13:13" x14ac:dyDescent="0.3">
      <c r="M257" s="206"/>
    </row>
    <row r="258" spans="13:13" x14ac:dyDescent="0.3">
      <c r="M258" s="206"/>
    </row>
    <row r="259" spans="13:13" x14ac:dyDescent="0.3">
      <c r="M259" s="206"/>
    </row>
    <row r="260" spans="13:13" x14ac:dyDescent="0.3">
      <c r="M260" s="206"/>
    </row>
    <row r="261" spans="13:13" x14ac:dyDescent="0.3">
      <c r="M261" s="206"/>
    </row>
    <row r="262" spans="13:13" x14ac:dyDescent="0.3">
      <c r="M262" s="206"/>
    </row>
    <row r="263" spans="13:13" x14ac:dyDescent="0.3">
      <c r="M263" s="206"/>
    </row>
    <row r="264" spans="13:13" x14ac:dyDescent="0.3">
      <c r="M264" s="206"/>
    </row>
    <row r="265" spans="13:13" x14ac:dyDescent="0.3">
      <c r="M265" s="206"/>
    </row>
    <row r="266" spans="13:13" x14ac:dyDescent="0.3">
      <c r="M266" s="206"/>
    </row>
    <row r="267" spans="13:13" x14ac:dyDescent="0.3">
      <c r="M267" s="206"/>
    </row>
    <row r="268" spans="13:13" x14ac:dyDescent="0.3">
      <c r="M268" s="206"/>
    </row>
    <row r="269" spans="13:13" x14ac:dyDescent="0.3">
      <c r="M269" s="206"/>
    </row>
    <row r="270" spans="13:13" x14ac:dyDescent="0.3">
      <c r="M270" s="206"/>
    </row>
    <row r="271" spans="13:13" x14ac:dyDescent="0.3">
      <c r="M271" s="206"/>
    </row>
    <row r="272" spans="13:13" x14ac:dyDescent="0.3">
      <c r="M272" s="206"/>
    </row>
    <row r="273" spans="13:13" x14ac:dyDescent="0.3">
      <c r="M273" s="206"/>
    </row>
    <row r="274" spans="13:13" x14ac:dyDescent="0.3">
      <c r="M274" s="206"/>
    </row>
    <row r="275" spans="13:13" x14ac:dyDescent="0.3">
      <c r="M275" s="206"/>
    </row>
    <row r="276" spans="13:13" x14ac:dyDescent="0.3">
      <c r="M276" s="206"/>
    </row>
    <row r="277" spans="13:13" x14ac:dyDescent="0.3">
      <c r="M277" s="206"/>
    </row>
    <row r="278" spans="13:13" x14ac:dyDescent="0.3">
      <c r="M278" s="206"/>
    </row>
    <row r="279" spans="13:13" x14ac:dyDescent="0.3">
      <c r="M279" s="206"/>
    </row>
    <row r="280" spans="13:13" x14ac:dyDescent="0.3">
      <c r="M280" s="206"/>
    </row>
    <row r="281" spans="13:13" x14ac:dyDescent="0.3">
      <c r="M281" s="206"/>
    </row>
    <row r="282" spans="13:13" x14ac:dyDescent="0.3">
      <c r="M282" s="206"/>
    </row>
    <row r="283" spans="13:13" x14ac:dyDescent="0.3">
      <c r="M283" s="206"/>
    </row>
    <row r="284" spans="13:13" x14ac:dyDescent="0.3">
      <c r="M284" s="206"/>
    </row>
    <row r="285" spans="13:13" x14ac:dyDescent="0.3">
      <c r="M285" s="206"/>
    </row>
    <row r="286" spans="13:13" x14ac:dyDescent="0.3">
      <c r="M286" s="206"/>
    </row>
    <row r="287" spans="13:13" x14ac:dyDescent="0.3">
      <c r="M287" s="206"/>
    </row>
    <row r="288" spans="13:13" x14ac:dyDescent="0.3">
      <c r="M288" s="206"/>
    </row>
    <row r="289" spans="13:13" x14ac:dyDescent="0.3">
      <c r="M289" s="206"/>
    </row>
    <row r="290" spans="13:13" x14ac:dyDescent="0.3">
      <c r="M290" s="206"/>
    </row>
    <row r="291" spans="13:13" x14ac:dyDescent="0.3">
      <c r="M291" s="206"/>
    </row>
    <row r="292" spans="13:13" x14ac:dyDescent="0.3">
      <c r="M292" s="206"/>
    </row>
    <row r="293" spans="13:13" x14ac:dyDescent="0.3">
      <c r="M293" s="206"/>
    </row>
    <row r="294" spans="13:13" x14ac:dyDescent="0.3">
      <c r="M294" s="206"/>
    </row>
    <row r="295" spans="13:13" x14ac:dyDescent="0.3">
      <c r="M295" s="206"/>
    </row>
    <row r="296" spans="13:13" x14ac:dyDescent="0.3">
      <c r="M296" s="206"/>
    </row>
    <row r="297" spans="13:13" x14ac:dyDescent="0.3">
      <c r="M297" s="206"/>
    </row>
    <row r="298" spans="13:13" x14ac:dyDescent="0.3">
      <c r="M298" s="206"/>
    </row>
    <row r="299" spans="13:13" x14ac:dyDescent="0.3">
      <c r="M299" s="206"/>
    </row>
    <row r="300" spans="13:13" x14ac:dyDescent="0.3">
      <c r="M300" s="206"/>
    </row>
    <row r="301" spans="13:13" x14ac:dyDescent="0.3">
      <c r="M301" s="206"/>
    </row>
    <row r="302" spans="13:13" x14ac:dyDescent="0.3">
      <c r="M302" s="206"/>
    </row>
    <row r="303" spans="13:13" x14ac:dyDescent="0.3">
      <c r="M303" s="206"/>
    </row>
    <row r="304" spans="13:13" x14ac:dyDescent="0.3">
      <c r="M304" s="206"/>
    </row>
    <row r="305" spans="13:13" x14ac:dyDescent="0.3">
      <c r="M305" s="206"/>
    </row>
    <row r="306" spans="13:13" x14ac:dyDescent="0.3">
      <c r="M306" s="206"/>
    </row>
    <row r="307" spans="13:13" x14ac:dyDescent="0.3">
      <c r="M307" s="206"/>
    </row>
    <row r="308" spans="13:13" x14ac:dyDescent="0.3">
      <c r="M308" s="206"/>
    </row>
    <row r="309" spans="13:13" x14ac:dyDescent="0.3">
      <c r="M309" s="206"/>
    </row>
    <row r="310" spans="13:13" x14ac:dyDescent="0.3">
      <c r="M310" s="206"/>
    </row>
    <row r="311" spans="13:13" x14ac:dyDescent="0.3">
      <c r="M311" s="206"/>
    </row>
    <row r="312" spans="13:13" x14ac:dyDescent="0.3">
      <c r="M312" s="206"/>
    </row>
    <row r="313" spans="13:13" x14ac:dyDescent="0.3">
      <c r="M313" s="206"/>
    </row>
    <row r="314" spans="13:13" x14ac:dyDescent="0.3">
      <c r="M314" s="206"/>
    </row>
    <row r="315" spans="13:13" x14ac:dyDescent="0.3">
      <c r="M315" s="206"/>
    </row>
    <row r="316" spans="13:13" x14ac:dyDescent="0.3">
      <c r="M316" s="206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6" right="0.19685039370078741" top="0.98425196850393704" bottom="0.27559055118110237" header="0.31496062992125984" footer="0.19685039370078741"/>
  <pageSetup paperSize="9" scale="37" orientation="landscape" horizontalDpi="4294967294" r:id="rId1"/>
  <headerFooter alignWithMargins="0">
    <oddHeader>&amp;R&amp;P</oddHeader>
  </headerFooter>
  <rowBreaks count="1" manualBreakCount="1"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2026-05-11T09:06:03Z</cp:lastPrinted>
  <dcterms:created xsi:type="dcterms:W3CDTF">2001-07-11T13:17:26Z</dcterms:created>
  <dcterms:modified xsi:type="dcterms:W3CDTF">2026-06-12T08:35:16Z</dcterms:modified>
</cp:coreProperties>
</file>