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C6FDDDDB-2EBB-4F59-BA94-4C43A0729DC6}" xr6:coauthVersionLast="47" xr6:coauthVersionMax="47" xr10:uidLastSave="{00000000-0000-0000-0000-000000000000}"/>
  <bookViews>
    <workbookView xWindow="-108" yWindow="-108" windowWidth="23256" windowHeight="12456" activeTab="1"/>
  </bookViews>
  <sheets>
    <sheet name="Доходи" sheetId="7" r:id="rId1"/>
    <sheet name="Видатки" sheetId="8" r:id="rId2"/>
  </sheets>
  <externalReferences>
    <externalReference r:id="rId3"/>
  </externalReference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Titles" localSheetId="1">Видатки!$3:$4</definedName>
    <definedName name="_xlnm.Print_Titles" localSheetId="0">Доходи!$7:$8</definedName>
    <definedName name="_xlnm.Print_Area" localSheetId="1">Видатки!$A$1:$Q$60</definedName>
    <definedName name="_xlnm.Print_Area" localSheetId="0">Доходи!$A$1:$R$62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2" i="7" l="1"/>
  <c r="P52" i="7"/>
  <c r="Q52" i="7"/>
  <c r="R52" i="7"/>
  <c r="G52" i="7"/>
  <c r="H52" i="7"/>
  <c r="I52" i="7"/>
  <c r="J52" i="7"/>
  <c r="C11" i="8"/>
  <c r="D11" i="8"/>
  <c r="E11" i="8"/>
  <c r="C29" i="8"/>
  <c r="N29" i="8" s="1"/>
  <c r="D29" i="8"/>
  <c r="E29" i="8"/>
  <c r="O58" i="7"/>
  <c r="P58" i="7"/>
  <c r="R58" i="7" s="1"/>
  <c r="G58" i="7"/>
  <c r="H58" i="7"/>
  <c r="I58" i="7"/>
  <c r="J58" i="7"/>
  <c r="E47" i="7"/>
  <c r="F47" i="7"/>
  <c r="D47" i="7"/>
  <c r="D14" i="7"/>
  <c r="F14" i="7"/>
  <c r="I14" i="7" s="1"/>
  <c r="D17" i="7"/>
  <c r="E17" i="7"/>
  <c r="F17" i="7"/>
  <c r="I17" i="7" s="1"/>
  <c r="D35" i="8"/>
  <c r="E35" i="8"/>
  <c r="C35" i="8"/>
  <c r="G49" i="7"/>
  <c r="H49" i="7"/>
  <c r="I49" i="7"/>
  <c r="J49" i="7"/>
  <c r="G50" i="7"/>
  <c r="H50" i="7"/>
  <c r="I50" i="7"/>
  <c r="J50" i="7"/>
  <c r="O49" i="7"/>
  <c r="P49" i="7"/>
  <c r="O50" i="7"/>
  <c r="P50" i="7"/>
  <c r="Q50" i="7" s="1"/>
  <c r="O56" i="7"/>
  <c r="P56" i="7"/>
  <c r="R56" i="7"/>
  <c r="G56" i="7"/>
  <c r="H56" i="7"/>
  <c r="I56" i="7"/>
  <c r="J56" i="7"/>
  <c r="O54" i="7"/>
  <c r="P54" i="7"/>
  <c r="Q54" i="7"/>
  <c r="G54" i="7"/>
  <c r="H54" i="7"/>
  <c r="I54" i="7"/>
  <c r="J54" i="7"/>
  <c r="N25" i="8"/>
  <c r="P25" i="8" s="1"/>
  <c r="O25" i="8"/>
  <c r="L25" i="8"/>
  <c r="M25" i="8"/>
  <c r="K11" i="8"/>
  <c r="M11" i="8" s="1"/>
  <c r="J11" i="8"/>
  <c r="K52" i="8"/>
  <c r="L52" i="8" s="1"/>
  <c r="J52" i="8"/>
  <c r="E52" i="8"/>
  <c r="D52" i="8"/>
  <c r="C52" i="8"/>
  <c r="N52" i="8" s="1"/>
  <c r="Q52" i="8" s="1"/>
  <c r="O57" i="7"/>
  <c r="P57" i="7"/>
  <c r="P51" i="7"/>
  <c r="O51" i="7"/>
  <c r="R51" i="7"/>
  <c r="J51" i="7"/>
  <c r="I51" i="7"/>
  <c r="H51" i="7"/>
  <c r="G51" i="7"/>
  <c r="O36" i="7"/>
  <c r="P36" i="7"/>
  <c r="L7" i="8"/>
  <c r="L8" i="8"/>
  <c r="L9" i="8"/>
  <c r="L10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6" i="8"/>
  <c r="L27" i="8"/>
  <c r="L28" i="8"/>
  <c r="L30" i="8"/>
  <c r="L31" i="8"/>
  <c r="L32" i="8"/>
  <c r="L33" i="8"/>
  <c r="L34" i="8"/>
  <c r="L36" i="8"/>
  <c r="L37" i="8"/>
  <c r="L38" i="8"/>
  <c r="L39" i="8"/>
  <c r="L40" i="8"/>
  <c r="F23" i="8"/>
  <c r="G23" i="8"/>
  <c r="H23" i="8"/>
  <c r="I23" i="8"/>
  <c r="N23" i="8"/>
  <c r="O23" i="8"/>
  <c r="E21" i="7"/>
  <c r="E43" i="7"/>
  <c r="F43" i="7"/>
  <c r="D43" i="7"/>
  <c r="M46" i="7"/>
  <c r="N46" i="7"/>
  <c r="O46" i="7"/>
  <c r="P46" i="7"/>
  <c r="G46" i="7"/>
  <c r="H46" i="7"/>
  <c r="I46" i="7"/>
  <c r="J46" i="7"/>
  <c r="L47" i="7"/>
  <c r="K47" i="7"/>
  <c r="D42" i="7"/>
  <c r="L48" i="8"/>
  <c r="M48" i="8"/>
  <c r="L49" i="8"/>
  <c r="M49" i="8"/>
  <c r="N48" i="8"/>
  <c r="O48" i="8"/>
  <c r="N49" i="8"/>
  <c r="O49" i="8"/>
  <c r="F49" i="8"/>
  <c r="G49" i="8"/>
  <c r="H49" i="8"/>
  <c r="I49" i="8"/>
  <c r="F48" i="8"/>
  <c r="G48" i="8"/>
  <c r="H48" i="8"/>
  <c r="I48" i="8"/>
  <c r="C6" i="8"/>
  <c r="D6" i="8"/>
  <c r="E6" i="8"/>
  <c r="J6" i="8"/>
  <c r="L6" i="8" s="1"/>
  <c r="K6" i="8"/>
  <c r="F7" i="8"/>
  <c r="G7" i="8"/>
  <c r="H7" i="8"/>
  <c r="I7" i="8"/>
  <c r="M7" i="8"/>
  <c r="N7" i="8"/>
  <c r="Q7" i="8" s="1"/>
  <c r="O7" i="8"/>
  <c r="F8" i="8"/>
  <c r="G8" i="8"/>
  <c r="H8" i="8"/>
  <c r="I8" i="8"/>
  <c r="M8" i="8"/>
  <c r="N8" i="8"/>
  <c r="O8" i="8"/>
  <c r="Q8" i="8" s="1"/>
  <c r="F9" i="8"/>
  <c r="G9" i="8"/>
  <c r="H9" i="8"/>
  <c r="I9" i="8"/>
  <c r="M9" i="8"/>
  <c r="N9" i="8"/>
  <c r="O9" i="8"/>
  <c r="F10" i="8"/>
  <c r="G10" i="8"/>
  <c r="H10" i="8"/>
  <c r="I10" i="8"/>
  <c r="M10" i="8"/>
  <c r="N10" i="8"/>
  <c r="O10" i="8"/>
  <c r="F12" i="8"/>
  <c r="G12" i="8"/>
  <c r="H12" i="8"/>
  <c r="I12" i="8"/>
  <c r="M12" i="8"/>
  <c r="N12" i="8"/>
  <c r="O12" i="8"/>
  <c r="F13" i="8"/>
  <c r="G13" i="8"/>
  <c r="H13" i="8"/>
  <c r="I13" i="8"/>
  <c r="M13" i="8"/>
  <c r="N13" i="8"/>
  <c r="Q13" i="8" s="1"/>
  <c r="O13" i="8"/>
  <c r="F14" i="8"/>
  <c r="G14" i="8"/>
  <c r="H14" i="8"/>
  <c r="I14" i="8"/>
  <c r="M14" i="8"/>
  <c r="N14" i="8"/>
  <c r="O14" i="8"/>
  <c r="F15" i="8"/>
  <c r="G15" i="8"/>
  <c r="H15" i="8"/>
  <c r="I15" i="8"/>
  <c r="M15" i="8"/>
  <c r="N15" i="8"/>
  <c r="O15" i="8"/>
  <c r="F16" i="8"/>
  <c r="G16" i="8"/>
  <c r="H16" i="8"/>
  <c r="I16" i="8"/>
  <c r="M16" i="8"/>
  <c r="N16" i="8"/>
  <c r="O16" i="8"/>
  <c r="F17" i="8"/>
  <c r="G17" i="8"/>
  <c r="H17" i="8"/>
  <c r="I17" i="8"/>
  <c r="M17" i="8"/>
  <c r="N17" i="8"/>
  <c r="Q17" i="8" s="1"/>
  <c r="O17" i="8"/>
  <c r="P17" i="8" s="1"/>
  <c r="F18" i="8"/>
  <c r="G18" i="8"/>
  <c r="H18" i="8"/>
  <c r="I18" i="8"/>
  <c r="M18" i="8"/>
  <c r="N18" i="8"/>
  <c r="O18" i="8"/>
  <c r="F19" i="8"/>
  <c r="G19" i="8"/>
  <c r="H19" i="8"/>
  <c r="I19" i="8"/>
  <c r="M19" i="8"/>
  <c r="N19" i="8"/>
  <c r="Q19" i="8"/>
  <c r="O19" i="8"/>
  <c r="F20" i="8"/>
  <c r="G20" i="8"/>
  <c r="H20" i="8"/>
  <c r="I20" i="8"/>
  <c r="M20" i="8"/>
  <c r="N20" i="8"/>
  <c r="O20" i="8"/>
  <c r="Q20" i="8" s="1"/>
  <c r="F21" i="8"/>
  <c r="G21" i="8"/>
  <c r="H21" i="8"/>
  <c r="I21" i="8"/>
  <c r="M21" i="8"/>
  <c r="N21" i="8"/>
  <c r="O21" i="8"/>
  <c r="Q21" i="8" s="1"/>
  <c r="F22" i="8"/>
  <c r="G22" i="8"/>
  <c r="H22" i="8"/>
  <c r="I22" i="8"/>
  <c r="M22" i="8"/>
  <c r="N22" i="8"/>
  <c r="O22" i="8"/>
  <c r="F24" i="8"/>
  <c r="G24" i="8"/>
  <c r="H24" i="8"/>
  <c r="I24" i="8"/>
  <c r="M24" i="8"/>
  <c r="N24" i="8"/>
  <c r="O24" i="8"/>
  <c r="F26" i="8"/>
  <c r="G26" i="8"/>
  <c r="H26" i="8"/>
  <c r="I26" i="8"/>
  <c r="M26" i="8"/>
  <c r="N26" i="8"/>
  <c r="O26" i="8"/>
  <c r="F27" i="8"/>
  <c r="G27" i="8"/>
  <c r="H27" i="8"/>
  <c r="I27" i="8"/>
  <c r="M27" i="8"/>
  <c r="N27" i="8"/>
  <c r="O27" i="8"/>
  <c r="F28" i="8"/>
  <c r="G28" i="8"/>
  <c r="H28" i="8"/>
  <c r="I28" i="8"/>
  <c r="M28" i="8"/>
  <c r="N28" i="8"/>
  <c r="O28" i="8"/>
  <c r="J29" i="8"/>
  <c r="K29" i="8"/>
  <c r="F30" i="8"/>
  <c r="G30" i="8"/>
  <c r="H30" i="8"/>
  <c r="I30" i="8"/>
  <c r="M30" i="8"/>
  <c r="N30" i="8"/>
  <c r="O30" i="8"/>
  <c r="F31" i="8"/>
  <c r="G31" i="8"/>
  <c r="H31" i="8"/>
  <c r="I31" i="8"/>
  <c r="M31" i="8"/>
  <c r="N31" i="8"/>
  <c r="Q31" i="8" s="1"/>
  <c r="O31" i="8"/>
  <c r="F32" i="8"/>
  <c r="G32" i="8"/>
  <c r="H32" i="8"/>
  <c r="I32" i="8"/>
  <c r="M32" i="8"/>
  <c r="N32" i="8"/>
  <c r="Q32" i="8"/>
  <c r="O32" i="8"/>
  <c r="F33" i="8"/>
  <c r="G33" i="8"/>
  <c r="H33" i="8"/>
  <c r="I33" i="8"/>
  <c r="M33" i="8"/>
  <c r="N33" i="8"/>
  <c r="O33" i="8"/>
  <c r="Q33" i="8" s="1"/>
  <c r="F34" i="8"/>
  <c r="G34" i="8"/>
  <c r="H34" i="8"/>
  <c r="I34" i="8"/>
  <c r="M34" i="8"/>
  <c r="N34" i="8"/>
  <c r="O34" i="8"/>
  <c r="J35" i="8"/>
  <c r="N35" i="8" s="1"/>
  <c r="K35" i="8"/>
  <c r="O35" i="8" s="1"/>
  <c r="F36" i="8"/>
  <c r="G36" i="8"/>
  <c r="H36" i="8"/>
  <c r="I36" i="8"/>
  <c r="M36" i="8"/>
  <c r="N36" i="8"/>
  <c r="Q36" i="8" s="1"/>
  <c r="O36" i="8"/>
  <c r="F37" i="8"/>
  <c r="G37" i="8"/>
  <c r="H37" i="8"/>
  <c r="I37" i="8"/>
  <c r="M37" i="8"/>
  <c r="N37" i="8"/>
  <c r="P37" i="8" s="1"/>
  <c r="O37" i="8"/>
  <c r="F38" i="8"/>
  <c r="G38" i="8"/>
  <c r="H38" i="8"/>
  <c r="I38" i="8"/>
  <c r="M38" i="8"/>
  <c r="N38" i="8"/>
  <c r="O38" i="8"/>
  <c r="Q38" i="8" s="1"/>
  <c r="F39" i="8"/>
  <c r="G39" i="8"/>
  <c r="H39" i="8"/>
  <c r="I39" i="8"/>
  <c r="M39" i="8"/>
  <c r="N39" i="8"/>
  <c r="O39" i="8"/>
  <c r="Q39" i="8" s="1"/>
  <c r="F40" i="8"/>
  <c r="G40" i="8"/>
  <c r="H40" i="8"/>
  <c r="I40" i="8"/>
  <c r="M40" i="8"/>
  <c r="N40" i="8"/>
  <c r="O40" i="8"/>
  <c r="Q40" i="8"/>
  <c r="F42" i="8"/>
  <c r="G42" i="8"/>
  <c r="H42" i="8"/>
  <c r="I42" i="8"/>
  <c r="L42" i="8"/>
  <c r="M42" i="8"/>
  <c r="N42" i="8"/>
  <c r="P42" i="8" s="1"/>
  <c r="Q42" i="8"/>
  <c r="O42" i="8"/>
  <c r="F44" i="8"/>
  <c r="G44" i="8"/>
  <c r="H44" i="8"/>
  <c r="I44" i="8"/>
  <c r="L44" i="8"/>
  <c r="M44" i="8"/>
  <c r="N44" i="8"/>
  <c r="O44" i="8"/>
  <c r="F45" i="8"/>
  <c r="G45" i="8"/>
  <c r="H45" i="8"/>
  <c r="I45" i="8"/>
  <c r="L45" i="8"/>
  <c r="M45" i="8"/>
  <c r="N45" i="8"/>
  <c r="O45" i="8"/>
  <c r="F46" i="8"/>
  <c r="G46" i="8"/>
  <c r="H46" i="8"/>
  <c r="I46" i="8"/>
  <c r="L46" i="8"/>
  <c r="M46" i="8"/>
  <c r="N46" i="8"/>
  <c r="O46" i="8"/>
  <c r="F47" i="8"/>
  <c r="G47" i="8"/>
  <c r="H47" i="8"/>
  <c r="I47" i="8"/>
  <c r="L47" i="8"/>
  <c r="M47" i="8"/>
  <c r="N47" i="8"/>
  <c r="O47" i="8"/>
  <c r="P47" i="8"/>
  <c r="F50" i="8"/>
  <c r="G50" i="8"/>
  <c r="H50" i="8"/>
  <c r="I50" i="8"/>
  <c r="L50" i="8"/>
  <c r="M50" i="8"/>
  <c r="N50" i="8"/>
  <c r="O50" i="8"/>
  <c r="F53" i="8"/>
  <c r="G53" i="8"/>
  <c r="H53" i="8"/>
  <c r="I53" i="8"/>
  <c r="L53" i="8"/>
  <c r="M53" i="8"/>
  <c r="N53" i="8"/>
  <c r="O53" i="8"/>
  <c r="P53" i="8"/>
  <c r="F54" i="8"/>
  <c r="G54" i="8"/>
  <c r="H54" i="8"/>
  <c r="I54" i="8"/>
  <c r="L54" i="8"/>
  <c r="M54" i="8"/>
  <c r="N54" i="8"/>
  <c r="O54" i="8"/>
  <c r="Q54" i="8" s="1"/>
  <c r="P54" i="8"/>
  <c r="F55" i="8"/>
  <c r="H55" i="8"/>
  <c r="I55" i="8"/>
  <c r="L55" i="8"/>
  <c r="M55" i="8"/>
  <c r="N55" i="8"/>
  <c r="O55" i="8"/>
  <c r="Q55" i="8" s="1"/>
  <c r="P55" i="8"/>
  <c r="I56" i="8"/>
  <c r="L56" i="8"/>
  <c r="M56" i="8"/>
  <c r="Q56" i="8"/>
  <c r="C11" i="7"/>
  <c r="D11" i="7"/>
  <c r="E11" i="7"/>
  <c r="F11" i="7"/>
  <c r="I11" i="7" s="1"/>
  <c r="K11" i="7"/>
  <c r="L11" i="7"/>
  <c r="G12" i="7"/>
  <c r="H12" i="7"/>
  <c r="I12" i="7"/>
  <c r="J12" i="7"/>
  <c r="N12" i="7"/>
  <c r="O12" i="7"/>
  <c r="P12" i="7"/>
  <c r="G13" i="7"/>
  <c r="H13" i="7"/>
  <c r="I13" i="7"/>
  <c r="J13" i="7"/>
  <c r="N13" i="7"/>
  <c r="O13" i="7"/>
  <c r="R13" i="7" s="1"/>
  <c r="P13" i="7"/>
  <c r="C14" i="7"/>
  <c r="C10" i="7" s="1"/>
  <c r="C40" i="7" s="1"/>
  <c r="C62" i="7" s="1"/>
  <c r="K14" i="7"/>
  <c r="O14" i="7" s="1"/>
  <c r="L14" i="7"/>
  <c r="L10" i="7" s="1"/>
  <c r="G15" i="7"/>
  <c r="H15" i="7"/>
  <c r="I15" i="7"/>
  <c r="J15" i="7"/>
  <c r="M15" i="7"/>
  <c r="M14" i="7"/>
  <c r="N15" i="7"/>
  <c r="O15" i="7"/>
  <c r="P15" i="7"/>
  <c r="R15" i="7"/>
  <c r="G16" i="7"/>
  <c r="H16" i="7"/>
  <c r="I16" i="7"/>
  <c r="J16" i="7"/>
  <c r="M16" i="7"/>
  <c r="N16" i="7"/>
  <c r="O16" i="7"/>
  <c r="P16" i="7"/>
  <c r="R16" i="7" s="1"/>
  <c r="C17" i="7"/>
  <c r="K17" i="7"/>
  <c r="L17" i="7"/>
  <c r="N17" i="7"/>
  <c r="G18" i="7"/>
  <c r="H18" i="7"/>
  <c r="I18" i="7"/>
  <c r="J18" i="7"/>
  <c r="M18" i="7"/>
  <c r="N18" i="7"/>
  <c r="O18" i="7"/>
  <c r="P18" i="7"/>
  <c r="R18" i="7" s="1"/>
  <c r="G19" i="7"/>
  <c r="H19" i="7"/>
  <c r="I19" i="7"/>
  <c r="J19" i="7"/>
  <c r="M19" i="7"/>
  <c r="N19" i="7"/>
  <c r="O19" i="7"/>
  <c r="P19" i="7"/>
  <c r="Q19" i="7"/>
  <c r="G20" i="7"/>
  <c r="H20" i="7"/>
  <c r="I20" i="7"/>
  <c r="J20" i="7"/>
  <c r="M20" i="7"/>
  <c r="N20" i="7"/>
  <c r="O20" i="7"/>
  <c r="P20" i="7"/>
  <c r="R20" i="7" s="1"/>
  <c r="D21" i="7"/>
  <c r="F21" i="7"/>
  <c r="G21" i="7"/>
  <c r="K21" i="7"/>
  <c r="L21" i="7"/>
  <c r="G22" i="7"/>
  <c r="H22" i="7"/>
  <c r="I22" i="7"/>
  <c r="J22" i="7"/>
  <c r="M22" i="7"/>
  <c r="N22" i="7"/>
  <c r="O22" i="7"/>
  <c r="P22" i="7"/>
  <c r="Q22" i="7" s="1"/>
  <c r="R22" i="7"/>
  <c r="G23" i="7"/>
  <c r="H23" i="7"/>
  <c r="I23" i="7"/>
  <c r="J23" i="7"/>
  <c r="M23" i="7"/>
  <c r="N23" i="7"/>
  <c r="O23" i="7"/>
  <c r="P23" i="7"/>
  <c r="R23" i="7" s="1"/>
  <c r="G25" i="7"/>
  <c r="H25" i="7"/>
  <c r="I25" i="7"/>
  <c r="J25" i="7"/>
  <c r="M25" i="7"/>
  <c r="N25" i="7"/>
  <c r="O25" i="7"/>
  <c r="R25" i="7" s="1"/>
  <c r="P25" i="7"/>
  <c r="D26" i="7"/>
  <c r="I26" i="7" s="1"/>
  <c r="I24" i="7" s="1"/>
  <c r="E26" i="7"/>
  <c r="F26" i="7"/>
  <c r="H26" i="7" s="1"/>
  <c r="K26" i="7"/>
  <c r="K24" i="7" s="1"/>
  <c r="L26" i="7"/>
  <c r="P26" i="7" s="1"/>
  <c r="G27" i="7"/>
  <c r="H27" i="7"/>
  <c r="I27" i="7"/>
  <c r="J27" i="7"/>
  <c r="M27" i="7"/>
  <c r="N27" i="7"/>
  <c r="O27" i="7"/>
  <c r="P27" i="7"/>
  <c r="Q27" i="7" s="1"/>
  <c r="G28" i="7"/>
  <c r="H28" i="7"/>
  <c r="I28" i="7"/>
  <c r="J28" i="7"/>
  <c r="M28" i="7"/>
  <c r="N28" i="7"/>
  <c r="O28" i="7"/>
  <c r="P28" i="7"/>
  <c r="Q28" i="7" s="1"/>
  <c r="G29" i="7"/>
  <c r="H29" i="7"/>
  <c r="I29" i="7"/>
  <c r="J29" i="7"/>
  <c r="M29" i="7"/>
  <c r="N29" i="7"/>
  <c r="O29" i="7"/>
  <c r="Q29" i="7" s="1"/>
  <c r="P29" i="7"/>
  <c r="C30" i="7"/>
  <c r="D30" i="7"/>
  <c r="I30" i="7" s="1"/>
  <c r="E30" i="7"/>
  <c r="F30" i="7"/>
  <c r="K30" i="7"/>
  <c r="L30" i="7"/>
  <c r="N30" i="7" s="1"/>
  <c r="G31" i="7"/>
  <c r="H31" i="7"/>
  <c r="I31" i="7"/>
  <c r="J31" i="7"/>
  <c r="M31" i="7"/>
  <c r="N31" i="7"/>
  <c r="O31" i="7"/>
  <c r="P31" i="7"/>
  <c r="R31" i="7" s="1"/>
  <c r="H32" i="7"/>
  <c r="I32" i="7"/>
  <c r="J32" i="7"/>
  <c r="M32" i="7"/>
  <c r="N32" i="7"/>
  <c r="O32" i="7"/>
  <c r="P32" i="7"/>
  <c r="G33" i="7"/>
  <c r="H33" i="7"/>
  <c r="I33" i="7"/>
  <c r="J33" i="7"/>
  <c r="M33" i="7"/>
  <c r="N33" i="7"/>
  <c r="O33" i="7"/>
  <c r="P33" i="7"/>
  <c r="G34" i="7"/>
  <c r="H34" i="7"/>
  <c r="I34" i="7"/>
  <c r="J34" i="7"/>
  <c r="M34" i="7"/>
  <c r="N34" i="7"/>
  <c r="O34" i="7"/>
  <c r="P34" i="7"/>
  <c r="Q34" i="7"/>
  <c r="G35" i="7"/>
  <c r="H35" i="7"/>
  <c r="I35" i="7"/>
  <c r="J35" i="7"/>
  <c r="M35" i="7"/>
  <c r="N35" i="7"/>
  <c r="O35" i="7"/>
  <c r="P35" i="7"/>
  <c r="R35" i="7" s="1"/>
  <c r="Q35" i="7"/>
  <c r="C37" i="7"/>
  <c r="F37" i="7"/>
  <c r="H37" i="7"/>
  <c r="K37" i="7"/>
  <c r="O37" i="7" s="1"/>
  <c r="L37" i="7"/>
  <c r="P37" i="7" s="1"/>
  <c r="Q37" i="7" s="1"/>
  <c r="G38" i="7"/>
  <c r="H38" i="7"/>
  <c r="M38" i="7"/>
  <c r="O38" i="7"/>
  <c r="Q38" i="7" s="1"/>
  <c r="P38" i="7"/>
  <c r="G39" i="7"/>
  <c r="H39" i="7"/>
  <c r="M39" i="7"/>
  <c r="O39" i="7"/>
  <c r="Q39" i="7" s="1"/>
  <c r="P39" i="7"/>
  <c r="C43" i="7"/>
  <c r="C42" i="7" s="1"/>
  <c r="C41" i="7" s="1"/>
  <c r="K43" i="7"/>
  <c r="O43" i="7" s="1"/>
  <c r="R43" i="7" s="1"/>
  <c r="K42" i="7"/>
  <c r="M42" i="7" s="1"/>
  <c r="O42" i="7"/>
  <c r="Q42" i="7" s="1"/>
  <c r="L43" i="7"/>
  <c r="L42" i="7"/>
  <c r="G44" i="7"/>
  <c r="H44" i="7"/>
  <c r="I44" i="7"/>
  <c r="J44" i="7"/>
  <c r="M44" i="7"/>
  <c r="N44" i="7"/>
  <c r="O44" i="7"/>
  <c r="P44" i="7"/>
  <c r="R44" i="7" s="1"/>
  <c r="G45" i="7"/>
  <c r="H45" i="7"/>
  <c r="I45" i="7"/>
  <c r="J45" i="7"/>
  <c r="M45" i="7"/>
  <c r="N45" i="7"/>
  <c r="O45" i="7"/>
  <c r="P45" i="7"/>
  <c r="Q45" i="7" s="1"/>
  <c r="C47" i="7"/>
  <c r="G48" i="7"/>
  <c r="H48" i="7"/>
  <c r="I48" i="7"/>
  <c r="J48" i="7"/>
  <c r="M48" i="7"/>
  <c r="N48" i="7"/>
  <c r="O48" i="7"/>
  <c r="P48" i="7"/>
  <c r="Q48" i="7" s="1"/>
  <c r="Q47" i="7" s="1"/>
  <c r="G53" i="7"/>
  <c r="H53" i="7"/>
  <c r="I53" i="7"/>
  <c r="J53" i="7"/>
  <c r="M53" i="7"/>
  <c r="N53" i="7"/>
  <c r="O53" i="7"/>
  <c r="P53" i="7"/>
  <c r="G55" i="7"/>
  <c r="H55" i="7"/>
  <c r="I55" i="7"/>
  <c r="J55" i="7"/>
  <c r="M55" i="7"/>
  <c r="N55" i="7"/>
  <c r="O55" i="7"/>
  <c r="P55" i="7"/>
  <c r="R55" i="7"/>
  <c r="G57" i="7"/>
  <c r="G47" i="7" s="1"/>
  <c r="H57" i="7"/>
  <c r="I57" i="7"/>
  <c r="J57" i="7"/>
  <c r="M57" i="7"/>
  <c r="N57" i="7"/>
  <c r="G60" i="7"/>
  <c r="H60" i="7"/>
  <c r="I60" i="7"/>
  <c r="J60" i="7"/>
  <c r="M60" i="7"/>
  <c r="N60" i="7"/>
  <c r="O60" i="7"/>
  <c r="R60" i="7" s="1"/>
  <c r="P60" i="7"/>
  <c r="G61" i="7"/>
  <c r="I61" i="7"/>
  <c r="M61" i="7"/>
  <c r="N61" i="7"/>
  <c r="O61" i="7"/>
  <c r="P61" i="7"/>
  <c r="Q61" i="7"/>
  <c r="Q53" i="8"/>
  <c r="L24" i="7"/>
  <c r="P24" i="7" s="1"/>
  <c r="H47" i="7"/>
  <c r="N11" i="7"/>
  <c r="E42" i="7"/>
  <c r="E41" i="7"/>
  <c r="I52" i="8"/>
  <c r="P48" i="8"/>
  <c r="L11" i="8"/>
  <c r="I6" i="8"/>
  <c r="P45" i="8"/>
  <c r="P46" i="8"/>
  <c r="Q45" i="8"/>
  <c r="Q46" i="8"/>
  <c r="Q47" i="8"/>
  <c r="O6" i="8"/>
  <c r="M37" i="7"/>
  <c r="G14" i="7"/>
  <c r="J14" i="7"/>
  <c r="H21" i="7"/>
  <c r="Q51" i="7"/>
  <c r="R50" i="7"/>
  <c r="G37" i="7"/>
  <c r="J17" i="7"/>
  <c r="Q44" i="8"/>
  <c r="P36" i="8"/>
  <c r="O29" i="8"/>
  <c r="P29" i="8" s="1"/>
  <c r="L29" i="8"/>
  <c r="M29" i="8"/>
  <c r="Q25" i="8"/>
  <c r="N11" i="8"/>
  <c r="P24" i="8"/>
  <c r="J41" i="8"/>
  <c r="J43" i="8" s="1"/>
  <c r="J51" i="8" s="1"/>
  <c r="J57" i="8" s="1"/>
  <c r="O11" i="8"/>
  <c r="Q11" i="8" s="1"/>
  <c r="Q37" i="8"/>
  <c r="P30" i="8"/>
  <c r="P7" i="8"/>
  <c r="Q49" i="8"/>
  <c r="Q48" i="8"/>
  <c r="F29" i="8"/>
  <c r="P49" i="8"/>
  <c r="Q50" i="8"/>
  <c r="P32" i="8"/>
  <c r="Q28" i="8"/>
  <c r="P19" i="8"/>
  <c r="Q10" i="8"/>
  <c r="Q30" i="8"/>
  <c r="Q12" i="8"/>
  <c r="P23" i="8"/>
  <c r="P50" i="8"/>
  <c r="G35" i="8"/>
  <c r="H35" i="8"/>
  <c r="I35" i="8"/>
  <c r="F35" i="8"/>
  <c r="P34" i="8"/>
  <c r="G29" i="8"/>
  <c r="P28" i="8"/>
  <c r="Q27" i="8"/>
  <c r="P22" i="8"/>
  <c r="H11" i="8"/>
  <c r="P18" i="8"/>
  <c r="E41" i="8"/>
  <c r="H41" i="8" s="1"/>
  <c r="E43" i="8"/>
  <c r="F11" i="8"/>
  <c r="I11" i="8"/>
  <c r="G11" i="8"/>
  <c r="D41" i="8"/>
  <c r="G41" i="8" s="1"/>
  <c r="D43" i="8"/>
  <c r="D51" i="8" s="1"/>
  <c r="C41" i="8"/>
  <c r="N41" i="8" s="1"/>
  <c r="Q15" i="8"/>
  <c r="P14" i="8"/>
  <c r="Q9" i="8"/>
  <c r="F6" i="8"/>
  <c r="H6" i="8"/>
  <c r="P9" i="8"/>
  <c r="G6" i="8"/>
  <c r="Q24" i="8"/>
  <c r="P10" i="8"/>
  <c r="Q34" i="8"/>
  <c r="H29" i="8"/>
  <c r="P27" i="8"/>
  <c r="P12" i="8"/>
  <c r="P26" i="8"/>
  <c r="Q14" i="8"/>
  <c r="I29" i="8"/>
  <c r="Q18" i="8"/>
  <c r="P13" i="8"/>
  <c r="Q16" i="8"/>
  <c r="P40" i="8"/>
  <c r="P15" i="8"/>
  <c r="Q26" i="8"/>
  <c r="P44" i="8"/>
  <c r="Q22" i="8"/>
  <c r="P16" i="8"/>
  <c r="I21" i="7"/>
  <c r="Q55" i="7"/>
  <c r="G17" i="7"/>
  <c r="J21" i="7"/>
  <c r="R34" i="7"/>
  <c r="H43" i="7"/>
  <c r="G26" i="7"/>
  <c r="Q56" i="7"/>
  <c r="R57" i="7"/>
  <c r="I47" i="7"/>
  <c r="J47" i="7"/>
  <c r="D41" i="7"/>
  <c r="M43" i="7"/>
  <c r="R61" i="7"/>
  <c r="Q57" i="7"/>
  <c r="H30" i="7"/>
  <c r="O17" i="7"/>
  <c r="P17" i="7"/>
  <c r="R17" i="7" s="1"/>
  <c r="O21" i="7"/>
  <c r="R36" i="7"/>
  <c r="F42" i="7"/>
  <c r="R48" i="7"/>
  <c r="H42" i="7"/>
  <c r="I43" i="7"/>
  <c r="J43" i="7"/>
  <c r="Q44" i="7"/>
  <c r="G43" i="7"/>
  <c r="G30" i="7"/>
  <c r="G24" i="7"/>
  <c r="J30" i="7"/>
  <c r="F24" i="7"/>
  <c r="E24" i="7"/>
  <c r="D24" i="7"/>
  <c r="O24" i="7" s="1"/>
  <c r="J24" i="7"/>
  <c r="Q12" i="7"/>
  <c r="H17" i="7"/>
  <c r="D10" i="7"/>
  <c r="O11" i="7"/>
  <c r="R12" i="7"/>
  <c r="Q18" i="7"/>
  <c r="G11" i="7"/>
  <c r="E10" i="7"/>
  <c r="P11" i="8"/>
  <c r="F41" i="8"/>
  <c r="J42" i="7"/>
  <c r="I42" i="7"/>
  <c r="G42" i="7"/>
  <c r="F41" i="7"/>
  <c r="J41" i="7" s="1"/>
  <c r="G41" i="7"/>
  <c r="H41" i="7"/>
  <c r="H24" i="7"/>
  <c r="D40" i="7"/>
  <c r="E40" i="7"/>
  <c r="E59" i="7" s="1"/>
  <c r="E62" i="7" s="1"/>
  <c r="I41" i="7"/>
  <c r="D59" i="7"/>
  <c r="D62" i="7" s="1"/>
  <c r="O52" i="8"/>
  <c r="P52" i="8" s="1"/>
  <c r="M52" i="8"/>
  <c r="G52" i="8"/>
  <c r="F52" i="8"/>
  <c r="H52" i="8"/>
  <c r="E51" i="8"/>
  <c r="E57" i="8" s="1"/>
  <c r="L41" i="7"/>
  <c r="P42" i="7"/>
  <c r="R42" i="7" s="1"/>
  <c r="N21" i="7"/>
  <c r="P43" i="7"/>
  <c r="Q43" i="7" s="1"/>
  <c r="P47" i="7"/>
  <c r="P21" i="7"/>
  <c r="R54" i="7"/>
  <c r="R19" i="7"/>
  <c r="M17" i="7"/>
  <c r="M47" i="7"/>
  <c r="Q15" i="7"/>
  <c r="N43" i="7"/>
  <c r="Q33" i="7"/>
  <c r="Q32" i="7"/>
  <c r="R49" i="7"/>
  <c r="M21" i="7"/>
  <c r="M11" i="7"/>
  <c r="Q46" i="7"/>
  <c r="Q36" i="7"/>
  <c r="Q58" i="7"/>
  <c r="R45" i="7"/>
  <c r="R32" i="7"/>
  <c r="R33" i="7"/>
  <c r="R46" i="7"/>
  <c r="Q49" i="7"/>
  <c r="K41" i="7"/>
  <c r="O41" i="7" s="1"/>
  <c r="Q31" i="7"/>
  <c r="R53" i="7"/>
  <c r="N47" i="7"/>
  <c r="N42" i="7"/>
  <c r="O47" i="7"/>
  <c r="R47" i="7" s="1"/>
  <c r="Q53" i="7"/>
  <c r="E64" i="8"/>
  <c r="Q21" i="7"/>
  <c r="R21" i="7"/>
  <c r="M41" i="7"/>
  <c r="G57" i="8" l="1"/>
  <c r="L40" i="7"/>
  <c r="M10" i="7"/>
  <c r="R24" i="7"/>
  <c r="Q24" i="7"/>
  <c r="P35" i="8"/>
  <c r="Q35" i="8"/>
  <c r="D57" i="8"/>
  <c r="F57" i="8" s="1"/>
  <c r="G51" i="8"/>
  <c r="F51" i="8"/>
  <c r="N14" i="7"/>
  <c r="M24" i="7"/>
  <c r="J26" i="7"/>
  <c r="P30" i="7"/>
  <c r="M30" i="7"/>
  <c r="P20" i="8"/>
  <c r="M6" i="8"/>
  <c r="P11" i="7"/>
  <c r="P21" i="8"/>
  <c r="N26" i="7"/>
  <c r="Q17" i="7"/>
  <c r="F43" i="8"/>
  <c r="N41" i="7"/>
  <c r="N24" i="7"/>
  <c r="M26" i="7"/>
  <c r="R29" i="7"/>
  <c r="Q16" i="7"/>
  <c r="P41" i="7"/>
  <c r="O30" i="7"/>
  <c r="F10" i="7"/>
  <c r="M35" i="8"/>
  <c r="K10" i="7"/>
  <c r="K41" i="8"/>
  <c r="Q20" i="7"/>
  <c r="C43" i="8"/>
  <c r="Q25" i="7"/>
  <c r="R28" i="7"/>
  <c r="I41" i="8"/>
  <c r="Q60" i="7"/>
  <c r="R27" i="7"/>
  <c r="J11" i="7"/>
  <c r="P33" i="8"/>
  <c r="P31" i="8"/>
  <c r="P38" i="8"/>
  <c r="Q13" i="7"/>
  <c r="L35" i="8"/>
  <c r="H14" i="7"/>
  <c r="Q23" i="7"/>
  <c r="O26" i="7"/>
  <c r="Q26" i="7" s="1"/>
  <c r="G43" i="8"/>
  <c r="P39" i="8"/>
  <c r="N6" i="8"/>
  <c r="Q29" i="8"/>
  <c r="H11" i="7"/>
  <c r="P8" i="8"/>
  <c r="P14" i="7"/>
  <c r="Q14" i="7" l="1"/>
  <c r="R14" i="7"/>
  <c r="I43" i="8"/>
  <c r="N43" i="8"/>
  <c r="C51" i="8"/>
  <c r="H43" i="8"/>
  <c r="O41" i="8"/>
  <c r="L41" i="8"/>
  <c r="M41" i="8"/>
  <c r="K43" i="8"/>
  <c r="I10" i="7"/>
  <c r="H10" i="7"/>
  <c r="G10" i="7"/>
  <c r="F40" i="7"/>
  <c r="J10" i="7"/>
  <c r="R26" i="7"/>
  <c r="P10" i="7"/>
  <c r="L59" i="7"/>
  <c r="P40" i="7"/>
  <c r="P59" i="7" s="1"/>
  <c r="O10" i="7"/>
  <c r="K40" i="7"/>
  <c r="Q11" i="7"/>
  <c r="R11" i="7"/>
  <c r="P6" i="8"/>
  <c r="Q6" i="8"/>
  <c r="R41" i="7"/>
  <c r="Q41" i="7"/>
  <c r="R30" i="7"/>
  <c r="Q30" i="7"/>
  <c r="N10" i="7"/>
  <c r="R59" i="7" l="1"/>
  <c r="K59" i="7"/>
  <c r="K62" i="7" s="1"/>
  <c r="O62" i="7" s="1"/>
  <c r="O40" i="7"/>
  <c r="O59" i="7" s="1"/>
  <c r="Q59" i="7" s="1"/>
  <c r="H40" i="7"/>
  <c r="G40" i="7"/>
  <c r="I40" i="7"/>
  <c r="F59" i="7"/>
  <c r="J40" i="7"/>
  <c r="C57" i="8"/>
  <c r="N51" i="8"/>
  <c r="I51" i="8"/>
  <c r="H51" i="8"/>
  <c r="Q41" i="8"/>
  <c r="P41" i="8"/>
  <c r="N40" i="7"/>
  <c r="L62" i="7"/>
  <c r="N59" i="7"/>
  <c r="M59" i="7"/>
  <c r="O43" i="8"/>
  <c r="L43" i="8"/>
  <c r="L51" i="8" s="1"/>
  <c r="M43" i="8"/>
  <c r="K51" i="8"/>
  <c r="M40" i="7"/>
  <c r="Q10" i="7"/>
  <c r="R10" i="7"/>
  <c r="I59" i="7" l="1"/>
  <c r="J59" i="7"/>
  <c r="G59" i="7"/>
  <c r="H59" i="7"/>
  <c r="F62" i="7"/>
  <c r="M51" i="8"/>
  <c r="O51" i="8"/>
  <c r="K57" i="8"/>
  <c r="Q43" i="8"/>
  <c r="P43" i="8"/>
  <c r="N57" i="8"/>
  <c r="H57" i="8"/>
  <c r="I57" i="8"/>
  <c r="M62" i="7"/>
  <c r="N62" i="7"/>
  <c r="L65" i="7"/>
  <c r="R40" i="7"/>
  <c r="Q40" i="7"/>
  <c r="M57" i="8" l="1"/>
  <c r="L57" i="8"/>
  <c r="O57" i="8"/>
  <c r="Q51" i="8"/>
  <c r="P51" i="8"/>
  <c r="G62" i="7"/>
  <c r="I62" i="7"/>
  <c r="H62" i="7"/>
  <c r="J62" i="7"/>
  <c r="P62" i="7"/>
  <c r="Q57" i="8" l="1"/>
  <c r="P57" i="8"/>
  <c r="R62" i="7"/>
  <c r="Q62" i="7"/>
</calcChain>
</file>

<file path=xl/sharedStrings.xml><?xml version="1.0" encoding="utf-8"?>
<sst xmlns="http://schemas.openxmlformats.org/spreadsheetml/2006/main" count="254" uniqueCount="217">
  <si>
    <t>Кредитування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</si>
  <si>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</si>
  <si>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</si>
  <si>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</si>
  <si>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</si>
  <si>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</si>
  <si>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</si>
  <si>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</si>
  <si>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4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</si>
  <si>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</si>
  <si>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</si>
  <si>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</si>
  <si>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</si>
  <si>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</si>
  <si>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</si>
  <si>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</si>
  <si>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</si>
  <si>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</si>
  <si>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</si>
  <si>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 xml:space="preserve">Збір за забруднення навколишнього природнього середовища </t>
  </si>
  <si>
    <t>Цільові фонди, утоворені органами місцевого самоврядування</t>
  </si>
  <si>
    <t xml:space="preserve">  </t>
  </si>
  <si>
    <t>Найменування видатків</t>
  </si>
  <si>
    <t>900201</t>
  </si>
  <si>
    <t>900202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</si>
  <si>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</si>
  <si>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</si>
  <si>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</si>
  <si>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Податки на доходи, податки на прибуток, податки на збільшення ринкової вартості</t>
  </si>
  <si>
    <t>Податки на власність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</si>
  <si>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</si>
  <si>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</si>
  <si>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</si>
  <si>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</si>
  <si>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</si>
  <si>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</si>
  <si>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Засоби масової інформації</t>
  </si>
  <si>
    <t>Фізична культура і спорт</t>
  </si>
  <si>
    <t>Доходи від операцій з капіталом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</si>
  <si>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</si>
  <si>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</si>
  <si>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</si>
  <si>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</si>
  <si>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</si>
  <si>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</si>
  <si>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</si>
  <si>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</si>
  <si>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</si>
  <si>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 xml:space="preserve">Застверджено місцевими радами на 2005 рік </t>
  </si>
  <si>
    <t>Доходи від операцій  з кредитування та надання гарантій</t>
  </si>
  <si>
    <t>Відхилення       від кошторисних призначень (+;-)</t>
  </si>
  <si>
    <t>Виконано з початку року</t>
  </si>
  <si>
    <t>Інші податки та збори</t>
  </si>
  <si>
    <t>Екологічний податок</t>
  </si>
  <si>
    <t>Збір за забруднення навколишнього природного середовища  </t>
  </si>
  <si>
    <t>Збір за першу реєстрацію транспортного засобу</t>
  </si>
  <si>
    <t>16</t>
  </si>
  <si>
    <t>17</t>
  </si>
  <si>
    <t>Базова дотація</t>
  </si>
  <si>
    <t>6</t>
  </si>
  <si>
    <t>7</t>
  </si>
  <si>
    <t>2000</t>
  </si>
  <si>
    <t>3000</t>
  </si>
  <si>
    <t>3100</t>
  </si>
  <si>
    <t>3110</t>
  </si>
  <si>
    <t>3130</t>
  </si>
  <si>
    <t>3140</t>
  </si>
  <si>
    <t>3200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</si>
  <si>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</si>
  <si>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</si>
  <si>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</si>
  <si>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</si>
  <si>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</si>
  <si>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</si>
  <si>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3090</t>
  </si>
  <si>
    <t>3050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</si>
  <si>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</si>
  <si>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</si>
  <si>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</si>
  <si>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</si>
  <si>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</si>
  <si>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</si>
  <si>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</si>
  <si>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</si>
  <si>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</si>
  <si>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</si>
  <si>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</si>
  <si>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9100</t>
  </si>
  <si>
    <t xml:space="preserve">про виконання обласного бюджету  </t>
  </si>
  <si>
    <t>Код типової програмної класифікації видатків та кредитування місцевих бюджетів</t>
  </si>
  <si>
    <t>Усього</t>
  </si>
  <si>
    <t>Разом видатків без урахування міжбюджетних трансфертів</t>
  </si>
  <si>
    <t>900203</t>
  </si>
  <si>
    <t>II  Видатки  обласного бюджету (загальний та спеціальний фонди)</t>
  </si>
  <si>
    <t xml:space="preserve"> I. Доходи обласного бюджету (загальний та спеціальний фонди)</t>
  </si>
  <si>
    <t>в тис.грн.</t>
  </si>
  <si>
    <t>відхилення</t>
  </si>
  <si>
    <t>контроль по казнач звіту 90010100 в грн.коп</t>
  </si>
  <si>
    <t>контроль по казнач звіту 90010200 в грн.коп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</si>
  <si>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</si>
  <si>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41033900</t>
  </si>
  <si>
    <t>Освітня субвенція з державного бюджету місцевим бюджетам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</si>
  <si>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</si>
  <si>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</si>
  <si>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</si>
  <si>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3120</t>
  </si>
  <si>
    <t>3170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</si>
  <si>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</si>
  <si>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</si>
  <si>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</si>
  <si>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</si>
  <si>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</si>
  <si>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</si>
  <si>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реалізації окремих програм для осіб з інвалідністю</t>
  </si>
  <si>
    <t>Забезпечення обробки інформації з нарахування та виплати допомог і компенсацій</t>
  </si>
  <si>
    <t>Інші заклади та заходи</t>
  </si>
  <si>
    <t>7100</t>
  </si>
  <si>
    <t>8300</t>
  </si>
  <si>
    <t>8400</t>
  </si>
  <si>
    <t>8700</t>
  </si>
  <si>
    <t>Економічна діяльність</t>
  </si>
  <si>
    <t>Сільське, лісове, рибне господарство та мисливство</t>
  </si>
  <si>
    <t>Будівництво та регіональний розвиток</t>
  </si>
  <si>
    <t>Транспорт та транспортна інфраструктура, дорожнє господарство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</si>
  <si>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</si>
  <si>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</si>
  <si>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</si>
  <si>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</si>
  <si>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9200</t>
  </si>
  <si>
    <t>9300</t>
  </si>
  <si>
    <t>9400</t>
  </si>
  <si>
    <t>9700</t>
  </si>
  <si>
    <t>Дотації з місцевого бюджету іншим бюджетам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</si>
  <si>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</si>
  <si>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</si>
  <si>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</si>
  <si>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</si>
  <si>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Виконання Автономною Республікою Крим чи територіальною громадою міста, об’єднаною територіальною громадою гарантійних зобов'язань за позичальників, що отримали кредити під місцеві гарантії</t>
  </si>
  <si>
    <t>Податок з власників транспортних засобів та інших самохідних машин і механізмів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</si>
  <si>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</si>
  <si>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</si>
  <si>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</si>
  <si>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Рентна плата за користування надрами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</si>
  <si>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</si>
  <si>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</si>
  <si>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</si>
  <si>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Субвенції з державного бюджету місцевим бюджетам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</si>
  <si>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</si>
  <si>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</si>
  <si>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Субвенції з місцевих бюджетів іншим місцевим бюджетам</t>
  </si>
  <si>
    <t>3040</t>
  </si>
  <si>
    <t>Надання допомоги сім'ям з дітьми, малозабезпеченим сім’ям, тимчасової допомоги дітям</t>
  </si>
  <si>
    <t>Бюджетні позички  суб'єктам господарювання  та їх повернення</t>
  </si>
  <si>
    <t>Охорона здоров'я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</si>
  <si>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</si>
  <si>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</si>
  <si>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41054100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</si>
  <si>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</si>
  <si>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Відхилення (+/-)</t>
  </si>
  <si>
    <t xml:space="preserve">     Відхилення       (+/-)</t>
  </si>
  <si>
    <t>Відхилення                 (+/-)</t>
  </si>
  <si>
    <t>Податок та збір на доходи фізичних осіб</t>
  </si>
  <si>
    <t>Дотації з державного бюджету місцевим бюджетам</t>
  </si>
  <si>
    <t>Усього доходів з урахуванням міжбюджетних трансфертів з державного бюджету</t>
  </si>
  <si>
    <t xml:space="preserve">Усього </t>
  </si>
  <si>
    <t>Усього доходів без урахування міжбюджетних трансфертів</t>
  </si>
  <si>
    <t>24170000</t>
  </si>
  <si>
    <t>Надходження коштів пайової участі у розвитку інфраструктури населеного пункту</t>
  </si>
  <si>
    <t>Всього видатків з міжбюджетними трансфертами</t>
  </si>
  <si>
    <t>РАЗОМ</t>
  </si>
  <si>
    <t>(тис. грн)</t>
  </si>
  <si>
    <t>8200</t>
  </si>
  <si>
    <t>Громадський порядок та безпека</t>
  </si>
  <si>
    <t>9500</t>
  </si>
  <si>
    <t>9600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</si>
  <si>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</si>
  <si>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</si>
  <si>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(по шифровому звіту)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</si>
  <si>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</si>
  <si>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42000000</t>
  </si>
  <si>
    <t>Від Європейського Союзу, урядів іноземних держав, міжнародних організацій, донорських установ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</si>
  <si>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</si>
  <si>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</si>
  <si>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</si>
  <si>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</si>
  <si>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внутрішніх кредитів</t>
  </si>
  <si>
    <t>Повернення внутрішніх кредитів</t>
  </si>
  <si>
    <t>Затверджено  на 2026 рік із урахуванням змін</t>
  </si>
  <si>
    <t>Процент виконання до плану 2026 року</t>
  </si>
  <si>
    <t>Затверджено  на 2026 рік із урахуванням змін (кошторисні призначення)</t>
  </si>
  <si>
    <t>Затверджено на 2026 рік з урахуванням змін (кошторисні призначення)</t>
  </si>
  <si>
    <t>Затверджено   на 2026 рік із урахуванням змін</t>
  </si>
  <si>
    <t>Затверджено   на 2026 рік із урахуванням змін (кошторисні призначення)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</si>
  <si>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</si>
  <si>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</si>
  <si>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41031100</t>
  </si>
  <si>
    <t>41033000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</si>
  <si>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</si>
  <si>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</si>
  <si>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</si>
  <si>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</si>
  <si>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</si>
  <si>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</si>
  <si>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41032300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</si>
  <si>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</si>
  <si>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</si>
  <si>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</si>
  <si>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</si>
  <si>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</si>
  <si>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41033600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</si>
  <si>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</si>
  <si>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за січень-травень 2026 року</t>
  </si>
  <si>
    <t>План на січень-травень 2026 року</t>
  </si>
  <si>
    <t>Відхилення до плану на січень-травень 2026 року (+/-)</t>
  </si>
  <si>
    <t xml:space="preserve">Процент виконання до плану на січень-травень 2026 року 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</si>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</sst>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09" formatCode="0.0%"/>
  </numFmts>
  <fonts count="7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4"/>
      <name val="Times New Roman CYR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 Cyr"/>
      <family val="1"/>
      <charset val="204"/>
    </font>
    <font>
      <i/>
      <sz val="12"/>
      <color indexed="10"/>
      <name val="Times New Roman Cyr"/>
      <family val="1"/>
      <charset val="204"/>
    </font>
    <font>
      <i/>
      <sz val="14"/>
      <name val="Times New Roman CYR"/>
      <family val="1"/>
      <charset val="204"/>
    </font>
    <font>
      <b/>
      <i/>
      <sz val="14"/>
      <name val="Times New Roman"/>
      <family val="1"/>
      <charset val="204"/>
    </font>
    <font>
      <sz val="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4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8" fillId="0" borderId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7" fillId="4" borderId="0" applyNumberFormat="0" applyBorder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2" fillId="0" borderId="0" applyNumberFormat="0" applyFill="0" applyBorder="0" applyAlignment="0" applyProtection="0"/>
    <xf numFmtId="0" fontId="48" fillId="0" borderId="0"/>
    <xf numFmtId="0" fontId="33" fillId="0" borderId="0"/>
    <xf numFmtId="0" fontId="60" fillId="0" borderId="0"/>
    <xf numFmtId="0" fontId="33" fillId="0" borderId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2" fillId="20" borderId="6" applyNumberFormat="0" applyAlignment="0" applyProtection="0"/>
    <xf numFmtId="0" fontId="42" fillId="20" borderId="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/>
    <xf numFmtId="0" fontId="48" fillId="0" borderId="0"/>
    <xf numFmtId="0" fontId="60" fillId="0" borderId="0"/>
    <xf numFmtId="0" fontId="53" fillId="0" borderId="0"/>
    <xf numFmtId="0" fontId="2" fillId="0" borderId="0"/>
    <xf numFmtId="0" fontId="3" fillId="0" borderId="0"/>
    <xf numFmtId="0" fontId="3" fillId="0" borderId="0"/>
    <xf numFmtId="0" fontId="39" fillId="22" borderId="7" applyNumberFormat="0" applyFont="0" applyAlignment="0" applyProtection="0"/>
    <xf numFmtId="0" fontId="44" fillId="21" borderId="0" applyNumberFormat="0" applyBorder="0" applyAlignment="0" applyProtection="0"/>
    <xf numFmtId="0" fontId="4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8" xfId="67" applyFont="1" applyFill="1" applyBorder="1" applyAlignment="1" applyProtection="1">
      <alignment horizontal="center" vertical="center" wrapText="1"/>
    </xf>
    <xf numFmtId="0" fontId="8" fillId="0" borderId="0" xfId="67" applyFont="1" applyFill="1" applyProtection="1"/>
    <xf numFmtId="0" fontId="5" fillId="0" borderId="0" xfId="67" applyFont="1" applyFill="1" applyAlignment="1" applyProtection="1">
      <alignment horizontal="left" vertical="center"/>
    </xf>
    <xf numFmtId="0" fontId="10" fillId="0" borderId="9" xfId="67" applyFont="1" applyFill="1" applyBorder="1" applyAlignment="1" applyProtection="1">
      <alignment horizontal="centerContinuous" vertical="center" wrapText="1"/>
    </xf>
    <xf numFmtId="0" fontId="21" fillId="0" borderId="0" xfId="67" applyFont="1" applyFill="1" applyAlignment="1" applyProtection="1"/>
    <xf numFmtId="0" fontId="18" fillId="0" borderId="0" xfId="67" applyFont="1" applyFill="1" applyAlignment="1" applyProtection="1"/>
    <xf numFmtId="0" fontId="22" fillId="0" borderId="0" xfId="67" applyFont="1" applyFill="1" applyProtection="1"/>
    <xf numFmtId="0" fontId="6" fillId="0" borderId="8" xfId="0" applyFont="1" applyFill="1" applyBorder="1" applyAlignment="1" applyProtection="1"/>
    <xf numFmtId="0" fontId="18" fillId="0" borderId="0" xfId="0" applyFont="1" applyFill="1" applyAlignment="1" applyProtection="1"/>
    <xf numFmtId="191" fontId="18" fillId="0" borderId="0" xfId="0" applyNumberFormat="1" applyFont="1" applyFill="1" applyBorder="1" applyAlignment="1" applyProtection="1">
      <alignment vertical="center"/>
    </xf>
    <xf numFmtId="0" fontId="6" fillId="0" borderId="10" xfId="67" applyFont="1" applyFill="1" applyBorder="1" applyAlignment="1" applyProtection="1">
      <alignment horizontal="center" wrapText="1"/>
    </xf>
    <xf numFmtId="191" fontId="31" fillId="0" borderId="8" xfId="0" applyNumberFormat="1" applyFont="1" applyFill="1" applyBorder="1" applyAlignment="1">
      <alignment vertical="center"/>
    </xf>
    <xf numFmtId="191" fontId="22" fillId="0" borderId="0" xfId="67" applyNumberFormat="1" applyFont="1" applyFill="1" applyProtection="1"/>
    <xf numFmtId="191" fontId="14" fillId="0" borderId="8" xfId="67" applyNumberFormat="1" applyFont="1" applyFill="1" applyBorder="1" applyProtection="1">
      <protection locked="0"/>
    </xf>
    <xf numFmtId="0" fontId="6" fillId="0" borderId="0" xfId="67" applyFont="1" applyFill="1" applyAlignment="1" applyProtection="1">
      <alignment horizontal="center" wrapText="1"/>
    </xf>
    <xf numFmtId="2" fontId="8" fillId="0" borderId="0" xfId="67" applyNumberFormat="1" applyFont="1" applyFill="1" applyProtection="1"/>
    <xf numFmtId="0" fontId="6" fillId="0" borderId="8" xfId="67" applyFont="1" applyFill="1" applyBorder="1" applyAlignment="1" applyProtection="1">
      <alignment horizontal="center" vertical="center" wrapText="1"/>
    </xf>
    <xf numFmtId="191" fontId="9" fillId="0" borderId="8" xfId="67" applyNumberFormat="1" applyFont="1" applyFill="1" applyBorder="1" applyProtection="1"/>
    <xf numFmtId="191" fontId="9" fillId="0" borderId="8" xfId="67" applyNumberFormat="1" applyFont="1" applyFill="1" applyBorder="1" applyProtection="1">
      <protection locked="0"/>
    </xf>
    <xf numFmtId="0" fontId="7" fillId="0" borderId="8" xfId="67" applyFont="1" applyFill="1" applyBorder="1" applyAlignment="1" applyProtection="1">
      <alignment vertical="center" wrapText="1"/>
    </xf>
    <xf numFmtId="191" fontId="13" fillId="0" borderId="8" xfId="67" applyNumberFormat="1" applyFont="1" applyFill="1" applyBorder="1" applyProtection="1">
      <protection locked="0"/>
    </xf>
    <xf numFmtId="191" fontId="17" fillId="0" borderId="8" xfId="67" applyNumberFormat="1" applyFont="1" applyFill="1" applyBorder="1" applyProtection="1">
      <protection locked="0"/>
    </xf>
    <xf numFmtId="191" fontId="28" fillId="0" borderId="0" xfId="67" applyNumberFormat="1" applyFont="1" applyFill="1" applyBorder="1" applyProtection="1"/>
    <xf numFmtId="191" fontId="29" fillId="0" borderId="0" xfId="67" applyNumberFormat="1" applyFont="1" applyFill="1" applyBorder="1" applyProtection="1"/>
    <xf numFmtId="191" fontId="15" fillId="0" borderId="8" xfId="0" applyNumberFormat="1" applyFont="1" applyFill="1" applyBorder="1" applyAlignment="1">
      <alignment vertical="center"/>
    </xf>
    <xf numFmtId="0" fontId="25" fillId="0" borderId="0" xfId="67" applyFont="1" applyFill="1" applyProtection="1"/>
    <xf numFmtId="0" fontId="2" fillId="0" borderId="0" xfId="67" applyFont="1" applyFill="1" applyProtection="1"/>
    <xf numFmtId="0" fontId="4" fillId="0" borderId="8" xfId="67" applyFont="1" applyFill="1" applyBorder="1" applyAlignment="1" applyProtection="1">
      <alignment horizontal="center" wrapText="1"/>
    </xf>
    <xf numFmtId="0" fontId="4" fillId="0" borderId="8" xfId="67" applyFont="1" applyFill="1" applyBorder="1" applyAlignment="1" applyProtection="1">
      <alignment horizontal="center"/>
    </xf>
    <xf numFmtId="0" fontId="26" fillId="0" borderId="8" xfId="67" applyFont="1" applyFill="1" applyBorder="1" applyAlignment="1" applyProtection="1">
      <alignment horizontal="center" vertical="center" wrapText="1"/>
    </xf>
    <xf numFmtId="0" fontId="24" fillId="0" borderId="0" xfId="67" applyFont="1" applyFill="1" applyProtection="1"/>
    <xf numFmtId="0" fontId="8" fillId="0" borderId="0" xfId="0" applyFont="1" applyFill="1" applyBorder="1" applyAlignment="1" applyProtection="1">
      <alignment vertical="center"/>
    </xf>
    <xf numFmtId="49" fontId="12" fillId="0" borderId="8" xfId="67" applyNumberFormat="1" applyFont="1" applyFill="1" applyBorder="1" applyAlignment="1" applyProtection="1">
      <alignment horizontal="center" vertical="top" wrapText="1"/>
    </xf>
    <xf numFmtId="0" fontId="12" fillId="0" borderId="9" xfId="67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Continuous" vertical="center" wrapText="1"/>
    </xf>
    <xf numFmtId="0" fontId="12" fillId="0" borderId="8" xfId="67" applyFont="1" applyFill="1" applyBorder="1" applyAlignment="1" applyProtection="1">
      <alignment horizontal="centerContinuous" vertical="center" wrapText="1"/>
    </xf>
    <xf numFmtId="0" fontId="12" fillId="0" borderId="11" xfId="0" applyFont="1" applyFill="1" applyBorder="1" applyAlignment="1" applyProtection="1">
      <alignment horizontal="centerContinuous" vertical="center" wrapText="1"/>
    </xf>
    <xf numFmtId="0" fontId="12" fillId="0" borderId="9" xfId="0" applyFont="1" applyFill="1" applyBorder="1" applyAlignment="1" applyProtection="1">
      <alignment horizontal="centerContinuous" vertical="center" wrapText="1"/>
    </xf>
    <xf numFmtId="49" fontId="4" fillId="0" borderId="8" xfId="67" applyNumberFormat="1" applyFont="1" applyFill="1" applyBorder="1" applyAlignment="1" applyProtection="1">
      <alignment horizontal="center"/>
    </xf>
    <xf numFmtId="49" fontId="26" fillId="0" borderId="8" xfId="67" applyNumberFormat="1" applyFont="1" applyFill="1" applyBorder="1" applyAlignment="1" applyProtection="1">
      <alignment horizontal="center"/>
    </xf>
    <xf numFmtId="49" fontId="26" fillId="0" borderId="8" xfId="67" applyNumberFormat="1" applyFont="1" applyFill="1" applyBorder="1" applyAlignment="1" applyProtection="1">
      <alignment horizontal="center" vertical="center" wrapText="1"/>
    </xf>
    <xf numFmtId="49" fontId="36" fillId="0" borderId="8" xfId="67" applyNumberFormat="1" applyFont="1" applyFill="1" applyBorder="1" applyAlignment="1" applyProtection="1">
      <alignment horizontal="center"/>
    </xf>
    <xf numFmtId="0" fontId="34" fillId="0" borderId="8" xfId="67" applyFont="1" applyFill="1" applyBorder="1" applyProtection="1">
      <protection locked="0"/>
    </xf>
    <xf numFmtId="0" fontId="12" fillId="0" borderId="8" xfId="67" applyFont="1" applyFill="1" applyBorder="1" applyAlignment="1" applyProtection="1">
      <alignment horizontal="center" vertical="center" wrapText="1"/>
    </xf>
    <xf numFmtId="191" fontId="6" fillId="0" borderId="0" xfId="67" applyNumberFormat="1" applyFont="1" applyFill="1" applyBorder="1" applyAlignment="1" applyProtection="1">
      <alignment horizontal="centerContinuous" vertical="center"/>
    </xf>
    <xf numFmtId="191" fontId="8" fillId="0" borderId="0" xfId="67" applyNumberFormat="1" applyFont="1" applyFill="1" applyBorder="1" applyAlignment="1" applyProtection="1">
      <alignment horizontal="centerContinuous" vertical="center"/>
    </xf>
    <xf numFmtId="0" fontId="12" fillId="0" borderId="12" xfId="0" applyFont="1" applyFill="1" applyBorder="1" applyAlignment="1" applyProtection="1">
      <alignment horizontal="center" vertical="center" wrapText="1"/>
    </xf>
    <xf numFmtId="0" fontId="20" fillId="0" borderId="0" xfId="67" applyFont="1" applyFill="1" applyAlignment="1" applyProtection="1"/>
    <xf numFmtId="0" fontId="19" fillId="0" borderId="0" xfId="68" applyFont="1" applyFill="1" applyAlignment="1" applyProtection="1"/>
    <xf numFmtId="0" fontId="12" fillId="0" borderId="8" xfId="67" applyFont="1" applyFill="1" applyBorder="1" applyAlignment="1" applyProtection="1">
      <alignment horizontal="center" vertical="top" wrapText="1"/>
    </xf>
    <xf numFmtId="49" fontId="12" fillId="0" borderId="13" xfId="67" applyNumberFormat="1" applyFont="1" applyFill="1" applyBorder="1" applyAlignment="1" applyProtection="1">
      <alignment horizontal="center" vertical="top" wrapText="1"/>
    </xf>
    <xf numFmtId="0" fontId="27" fillId="0" borderId="0" xfId="67" applyFont="1" applyFill="1" applyProtection="1"/>
    <xf numFmtId="0" fontId="11" fillId="0" borderId="0" xfId="67" applyFont="1" applyFill="1" applyProtection="1"/>
    <xf numFmtId="191" fontId="8" fillId="0" borderId="0" xfId="67" applyNumberFormat="1" applyFont="1" applyFill="1" applyProtection="1"/>
    <xf numFmtId="0" fontId="22" fillId="0" borderId="0" xfId="67" applyFont="1" applyFill="1" applyBorder="1" applyProtection="1"/>
    <xf numFmtId="191" fontId="22" fillId="0" borderId="0" xfId="67" applyNumberFormat="1" applyFont="1" applyFill="1" applyBorder="1" applyProtection="1"/>
    <xf numFmtId="200" fontId="6" fillId="0" borderId="0" xfId="69" applyNumberFormat="1" applyFont="1" applyFill="1" applyAlignment="1" applyProtection="1">
      <alignment horizontal="center"/>
    </xf>
    <xf numFmtId="0" fontId="23" fillId="0" borderId="0" xfId="0" applyFont="1" applyFill="1" applyProtection="1"/>
    <xf numFmtId="0" fontId="12" fillId="0" borderId="0" xfId="0" applyFont="1" applyFill="1" applyProtection="1"/>
    <xf numFmtId="191" fontId="6" fillId="0" borderId="0" xfId="67" applyNumberFormat="1" applyFont="1" applyFill="1" applyBorder="1" applyAlignment="1" applyProtection="1">
      <alignment horizontal="center" vertical="center" wrapText="1"/>
    </xf>
    <xf numFmtId="191" fontId="30" fillId="0" borderId="0" xfId="0" applyNumberFormat="1" applyFont="1" applyFill="1" applyBorder="1" applyAlignment="1">
      <alignment horizontal="center" vertical="center"/>
    </xf>
    <xf numFmtId="0" fontId="32" fillId="0" borderId="0" xfId="67" applyFont="1" applyFill="1" applyProtection="1"/>
    <xf numFmtId="191" fontId="8" fillId="0" borderId="0" xfId="67" applyNumberFormat="1" applyFont="1" applyFill="1" applyBorder="1" applyAlignment="1" applyProtection="1">
      <alignment horizontal="center" vertical="center" wrapText="1"/>
    </xf>
    <xf numFmtId="191" fontId="8" fillId="0" borderId="0" xfId="67" applyNumberFormat="1" applyFont="1" applyFill="1" applyBorder="1" applyAlignment="1" applyProtection="1">
      <alignment wrapText="1"/>
    </xf>
    <xf numFmtId="191" fontId="8" fillId="0" borderId="0" xfId="67" applyNumberFormat="1" applyFont="1" applyFill="1" applyBorder="1" applyAlignment="1" applyProtection="1">
      <alignment horizontal="center"/>
    </xf>
    <xf numFmtId="191" fontId="8" fillId="0" borderId="0" xfId="67" applyNumberFormat="1" applyFont="1" applyFill="1" applyBorder="1" applyProtection="1"/>
    <xf numFmtId="191" fontId="8" fillId="0" borderId="0" xfId="67" applyNumberFormat="1" applyFont="1" applyFill="1" applyAlignment="1" applyProtection="1">
      <alignment wrapText="1"/>
    </xf>
    <xf numFmtId="191" fontId="8" fillId="0" borderId="0" xfId="67" applyNumberFormat="1" applyFont="1" applyFill="1" applyAlignment="1" applyProtection="1">
      <alignment horizontal="center"/>
    </xf>
    <xf numFmtId="0" fontId="8" fillId="0" borderId="0" xfId="67" applyFont="1" applyFill="1" applyAlignment="1" applyProtection="1">
      <alignment wrapText="1"/>
    </xf>
    <xf numFmtId="0" fontId="8" fillId="0" borderId="0" xfId="67" applyFont="1" applyFill="1" applyAlignment="1" applyProtection="1">
      <alignment horizontal="center"/>
    </xf>
    <xf numFmtId="0" fontId="8" fillId="23" borderId="0" xfId="67" applyFont="1" applyFill="1" applyProtection="1"/>
    <xf numFmtId="0" fontId="25" fillId="23" borderId="0" xfId="67" applyFont="1" applyFill="1" applyProtection="1"/>
    <xf numFmtId="200" fontId="25" fillId="23" borderId="0" xfId="67" applyNumberFormat="1" applyFont="1" applyFill="1" applyProtection="1"/>
    <xf numFmtId="0" fontId="2" fillId="23" borderId="0" xfId="67" applyFont="1" applyFill="1" applyProtection="1"/>
    <xf numFmtId="0" fontId="22" fillId="23" borderId="0" xfId="67" applyFont="1" applyFill="1" applyProtection="1"/>
    <xf numFmtId="0" fontId="8" fillId="0" borderId="0" xfId="67" applyFont="1" applyFill="1" applyBorder="1" applyProtection="1"/>
    <xf numFmtId="0" fontId="8" fillId="0" borderId="0" xfId="67" applyFont="1" applyFill="1" applyBorder="1" applyAlignment="1" applyProtection="1">
      <alignment horizontal="centerContinuous" vertical="center"/>
    </xf>
    <xf numFmtId="0" fontId="12" fillId="24" borderId="12" xfId="0" applyFont="1" applyFill="1" applyBorder="1" applyAlignment="1" applyProtection="1">
      <alignment horizontal="center" vertical="center" wrapText="1"/>
    </xf>
    <xf numFmtId="49" fontId="12" fillId="24" borderId="8" xfId="67" applyNumberFormat="1" applyFont="1" applyFill="1" applyBorder="1" applyAlignment="1" applyProtection="1">
      <alignment horizontal="center" vertical="top" wrapText="1"/>
    </xf>
    <xf numFmtId="191" fontId="22" fillId="24" borderId="0" xfId="67" applyNumberFormat="1" applyFont="1" applyFill="1" applyProtection="1"/>
    <xf numFmtId="191" fontId="18" fillId="24" borderId="0" xfId="0" applyNumberFormat="1" applyFont="1" applyFill="1" applyBorder="1" applyAlignment="1" applyProtection="1">
      <alignment vertical="center"/>
    </xf>
    <xf numFmtId="0" fontId="22" fillId="24" borderId="0" xfId="67" applyFont="1" applyFill="1" applyProtection="1"/>
    <xf numFmtId="200" fontId="8" fillId="24" borderId="0" xfId="67" applyNumberFormat="1" applyFont="1" applyFill="1" applyProtection="1"/>
    <xf numFmtId="0" fontId="8" fillId="24" borderId="0" xfId="67" applyFont="1" applyFill="1" applyProtection="1"/>
    <xf numFmtId="0" fontId="8" fillId="24" borderId="8" xfId="67" applyFont="1" applyFill="1" applyBorder="1" applyAlignment="1" applyProtection="1">
      <alignment horizontal="center" vertical="center"/>
    </xf>
    <xf numFmtId="0" fontId="12" fillId="24" borderId="8" xfId="67" applyFont="1" applyFill="1" applyBorder="1" applyAlignment="1" applyProtection="1">
      <alignment horizontal="center" vertical="top" wrapText="1"/>
    </xf>
    <xf numFmtId="0" fontId="6" fillId="24" borderId="8" xfId="67" applyFont="1" applyFill="1" applyBorder="1" applyAlignment="1" applyProtection="1">
      <alignment horizontal="center" vertical="center"/>
    </xf>
    <xf numFmtId="0" fontId="11" fillId="24" borderId="8" xfId="67" applyFont="1" applyFill="1" applyBorder="1" applyAlignment="1" applyProtection="1">
      <alignment horizontal="center" vertical="center"/>
    </xf>
    <xf numFmtId="0" fontId="37" fillId="24" borderId="8" xfId="67" applyFont="1" applyFill="1" applyBorder="1" applyAlignment="1" applyProtection="1">
      <alignment horizontal="center" vertical="center"/>
    </xf>
    <xf numFmtId="0" fontId="22" fillId="25" borderId="0" xfId="67" applyFont="1" applyFill="1" applyProtection="1"/>
    <xf numFmtId="191" fontId="38" fillId="0" borderId="8" xfId="0" applyNumberFormat="1" applyFont="1" applyFill="1" applyBorder="1" applyAlignment="1">
      <alignment vertical="center"/>
    </xf>
    <xf numFmtId="0" fontId="6" fillId="0" borderId="0" xfId="67" applyFont="1" applyFill="1" applyProtection="1"/>
    <xf numFmtId="1" fontId="8" fillId="0" borderId="0" xfId="67" applyNumberFormat="1" applyFont="1" applyFill="1" applyBorder="1" applyAlignment="1" applyProtection="1">
      <alignment horizontal="center"/>
    </xf>
    <xf numFmtId="200" fontId="8" fillId="0" borderId="0" xfId="67" applyNumberFormat="1" applyFont="1" applyFill="1" applyBorder="1" applyProtection="1"/>
    <xf numFmtId="200" fontId="8" fillId="0" borderId="0" xfId="67" applyNumberFormat="1" applyFont="1" applyFill="1" applyProtection="1"/>
    <xf numFmtId="0" fontId="4" fillId="26" borderId="8" xfId="67" applyFont="1" applyFill="1" applyBorder="1" applyAlignment="1" applyProtection="1">
      <alignment horizontal="center" vertical="center"/>
    </xf>
    <xf numFmtId="0" fontId="4" fillId="26" borderId="8" xfId="67" applyFont="1" applyFill="1" applyBorder="1" applyAlignment="1" applyProtection="1">
      <alignment horizontal="center" vertical="center" wrapText="1"/>
    </xf>
    <xf numFmtId="191" fontId="4" fillId="26" borderId="8" xfId="67" applyNumberFormat="1" applyFont="1" applyFill="1" applyBorder="1" applyAlignment="1" applyProtection="1">
      <alignment horizontal="center"/>
    </xf>
    <xf numFmtId="49" fontId="12" fillId="28" borderId="8" xfId="67" applyNumberFormat="1" applyFont="1" applyFill="1" applyBorder="1" applyAlignment="1" applyProtection="1">
      <alignment horizontal="center" vertical="top" wrapText="1"/>
    </xf>
    <xf numFmtId="0" fontId="12" fillId="28" borderId="8" xfId="0" applyFont="1" applyFill="1" applyBorder="1" applyAlignment="1" applyProtection="1">
      <alignment horizontal="centerContinuous" vertical="center" wrapText="1"/>
    </xf>
    <xf numFmtId="0" fontId="12" fillId="28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200" fontId="4" fillId="28" borderId="8" xfId="67" applyNumberFormat="1" applyFont="1" applyFill="1" applyBorder="1" applyAlignment="1" applyProtection="1">
      <alignment horizontal="center"/>
    </xf>
    <xf numFmtId="200" fontId="4" fillId="0" borderId="8" xfId="67" applyNumberFormat="1" applyFont="1" applyFill="1" applyBorder="1" applyAlignment="1" applyProtection="1">
      <alignment horizontal="center"/>
    </xf>
    <xf numFmtId="200" fontId="4" fillId="28" borderId="14" xfId="67" applyNumberFormat="1" applyFont="1" applyFill="1" applyBorder="1" applyAlignment="1" applyProtection="1">
      <alignment horizontal="center"/>
    </xf>
    <xf numFmtId="200" fontId="4" fillId="26" borderId="8" xfId="67" applyNumberFormat="1" applyFont="1" applyFill="1" applyBorder="1" applyAlignment="1" applyProtection="1">
      <alignment horizontal="center"/>
    </xf>
    <xf numFmtId="200" fontId="34" fillId="28" borderId="8" xfId="67" applyNumberFormat="1" applyFont="1" applyFill="1" applyBorder="1" applyAlignment="1" applyProtection="1">
      <alignment horizontal="center"/>
    </xf>
    <xf numFmtId="200" fontId="34" fillId="0" borderId="8" xfId="67" applyNumberFormat="1" applyFont="1" applyFill="1" applyBorder="1" applyAlignment="1" applyProtection="1">
      <alignment horizontal="center"/>
    </xf>
    <xf numFmtId="200" fontId="4" fillId="0" borderId="8" xfId="0" applyNumberFormat="1" applyFont="1" applyFill="1" applyBorder="1" applyAlignment="1" applyProtection="1">
      <alignment horizontal="center"/>
    </xf>
    <xf numFmtId="200" fontId="34" fillId="0" borderId="8" xfId="0" applyNumberFormat="1" applyFont="1" applyFill="1" applyBorder="1" applyAlignment="1" applyProtection="1">
      <alignment horizontal="center"/>
    </xf>
    <xf numFmtId="209" fontId="4" fillId="0" borderId="8" xfId="46" applyNumberFormat="1" applyFont="1" applyFill="1" applyBorder="1" applyAlignment="1" applyProtection="1">
      <alignment horizontal="center"/>
    </xf>
    <xf numFmtId="209" fontId="34" fillId="0" borderId="8" xfId="46" applyNumberFormat="1" applyFont="1" applyFill="1" applyBorder="1" applyAlignment="1" applyProtection="1">
      <alignment horizontal="center"/>
    </xf>
    <xf numFmtId="209" fontId="4" fillId="28" borderId="8" xfId="46" applyNumberFormat="1" applyFont="1" applyFill="1" applyBorder="1" applyAlignment="1" applyProtection="1">
      <alignment horizontal="center"/>
    </xf>
    <xf numFmtId="209" fontId="4" fillId="26" borderId="8" xfId="46" applyNumberFormat="1" applyFont="1" applyFill="1" applyBorder="1" applyAlignment="1" applyProtection="1">
      <alignment horizontal="center"/>
    </xf>
    <xf numFmtId="209" fontId="4" fillId="26" borderId="8" xfId="46" applyNumberFormat="1" applyFont="1" applyFill="1" applyBorder="1" applyAlignment="1" applyProtection="1">
      <alignment horizontal="center" vertical="center"/>
    </xf>
    <xf numFmtId="209" fontId="34" fillId="28" borderId="8" xfId="46" applyNumberFormat="1" applyFont="1" applyFill="1" applyBorder="1" applyAlignment="1" applyProtection="1">
      <alignment horizontal="center"/>
    </xf>
    <xf numFmtId="200" fontId="4" fillId="0" borderId="8" xfId="67" applyNumberFormat="1" applyFont="1" applyFill="1" applyBorder="1" applyAlignment="1" applyProtection="1">
      <alignment horizontal="center"/>
      <protection locked="0"/>
    </xf>
    <xf numFmtId="0" fontId="8" fillId="0" borderId="8" xfId="67" applyFont="1" applyFill="1" applyBorder="1" applyAlignment="1" applyProtection="1">
      <alignment vertical="center" wrapText="1"/>
    </xf>
    <xf numFmtId="200" fontId="34" fillId="28" borderId="8" xfId="67" applyNumberFormat="1" applyFont="1" applyFill="1" applyBorder="1" applyAlignment="1" applyProtection="1">
      <alignment horizontal="center"/>
      <protection locked="0"/>
    </xf>
    <xf numFmtId="200" fontId="34" fillId="0" borderId="8" xfId="67" applyNumberFormat="1" applyFont="1" applyFill="1" applyBorder="1" applyAlignment="1" applyProtection="1">
      <alignment horizontal="center"/>
      <protection locked="0"/>
    </xf>
    <xf numFmtId="200" fontId="4" fillId="24" borderId="8" xfId="67" applyNumberFormat="1" applyFont="1" applyFill="1" applyBorder="1" applyAlignment="1" applyProtection="1">
      <alignment horizontal="center"/>
      <protection locked="0"/>
    </xf>
    <xf numFmtId="0" fontId="8" fillId="0" borderId="8" xfId="0" applyNumberFormat="1" applyFont="1" applyFill="1" applyBorder="1" applyAlignment="1">
      <alignment horizontal="left" vertical="center" wrapText="1"/>
    </xf>
    <xf numFmtId="200" fontId="36" fillId="0" borderId="8" xfId="0" applyNumberFormat="1" applyFont="1" applyFill="1" applyBorder="1" applyAlignment="1">
      <alignment horizontal="center"/>
    </xf>
    <xf numFmtId="0" fontId="62" fillId="29" borderId="0" xfId="67" applyFont="1" applyFill="1" applyProtection="1"/>
    <xf numFmtId="49" fontId="54" fillId="0" borderId="8" xfId="0" applyNumberFormat="1" applyFont="1" applyFill="1" applyBorder="1" applyAlignment="1">
      <alignment horizontal="center" vertical="center"/>
    </xf>
    <xf numFmtId="0" fontId="55" fillId="0" borderId="8" xfId="67" applyFont="1" applyFill="1" applyBorder="1" applyAlignment="1" applyProtection="1">
      <alignment vertical="center" wrapText="1"/>
    </xf>
    <xf numFmtId="200" fontId="54" fillId="28" borderId="8" xfId="67" applyNumberFormat="1" applyFont="1" applyFill="1" applyBorder="1" applyAlignment="1" applyProtection="1">
      <alignment horizontal="center"/>
    </xf>
    <xf numFmtId="200" fontId="54" fillId="0" borderId="8" xfId="67" applyNumberFormat="1" applyFont="1" applyFill="1" applyBorder="1" applyAlignment="1" applyProtection="1">
      <alignment horizontal="center"/>
    </xf>
    <xf numFmtId="209" fontId="54" fillId="0" borderId="8" xfId="46" applyNumberFormat="1" applyFont="1" applyFill="1" applyBorder="1" applyAlignment="1" applyProtection="1">
      <alignment horizontal="center"/>
    </xf>
    <xf numFmtId="209" fontId="54" fillId="28" borderId="8" xfId="46" applyNumberFormat="1" applyFont="1" applyFill="1" applyBorder="1" applyAlignment="1" applyProtection="1">
      <alignment horizontal="center"/>
    </xf>
    <xf numFmtId="0" fontId="7" fillId="0" borderId="0" xfId="67" applyFont="1" applyFill="1" applyProtection="1"/>
    <xf numFmtId="0" fontId="56" fillId="0" borderId="0" xfId="67" applyFont="1" applyFill="1" applyProtection="1"/>
    <xf numFmtId="0" fontId="55" fillId="0" borderId="0" xfId="67" applyFont="1" applyFill="1" applyProtection="1"/>
    <xf numFmtId="0" fontId="54" fillId="0" borderId="8" xfId="0" applyNumberFormat="1" applyFont="1" applyFill="1" applyBorder="1" applyAlignment="1" applyProtection="1">
      <alignment horizontal="center" vertical="center"/>
      <protection hidden="1"/>
    </xf>
    <xf numFmtId="49" fontId="57" fillId="0" borderId="8" xfId="67" applyNumberFormat="1" applyFont="1" applyFill="1" applyBorder="1" applyAlignment="1" applyProtection="1">
      <alignment horizontal="center" vertical="center" wrapText="1"/>
    </xf>
    <xf numFmtId="0" fontId="57" fillId="0" borderId="8" xfId="67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56" fillId="23" borderId="0" xfId="67" applyFont="1" applyFill="1" applyProtection="1"/>
    <xf numFmtId="200" fontId="56" fillId="23" borderId="0" xfId="67" applyNumberFormat="1" applyFont="1" applyFill="1" applyProtection="1"/>
    <xf numFmtId="0" fontId="55" fillId="23" borderId="0" xfId="67" applyFont="1" applyFill="1" applyProtection="1"/>
    <xf numFmtId="0" fontId="7" fillId="24" borderId="8" xfId="67" applyFont="1" applyFill="1" applyBorder="1" applyAlignment="1" applyProtection="1">
      <alignment horizontal="center" vertical="center"/>
    </xf>
    <xf numFmtId="200" fontId="54" fillId="28" borderId="8" xfId="67" applyNumberFormat="1" applyFont="1" applyFill="1" applyBorder="1" applyAlignment="1" applyProtection="1">
      <alignment horizontal="center"/>
      <protection locked="0"/>
    </xf>
    <xf numFmtId="200" fontId="54" fillId="0" borderId="8" xfId="67" applyNumberFormat="1" applyFont="1" applyFill="1" applyBorder="1" applyAlignment="1" applyProtection="1">
      <alignment horizontal="center"/>
      <protection locked="0"/>
    </xf>
    <xf numFmtId="209" fontId="58" fillId="0" borderId="8" xfId="46" applyNumberFormat="1" applyFont="1" applyFill="1" applyBorder="1" applyAlignment="1" applyProtection="1">
      <alignment horizontal="center"/>
    </xf>
    <xf numFmtId="200" fontId="54" fillId="28" borderId="8" xfId="67" applyNumberFormat="1" applyFont="1" applyFill="1" applyBorder="1" applyAlignment="1" applyProtection="1">
      <alignment horizontal="center" vertical="center"/>
      <protection locked="0"/>
    </xf>
    <xf numFmtId="209" fontId="54" fillId="0" borderId="8" xfId="46" applyNumberFormat="1" applyFont="1" applyFill="1" applyBorder="1" applyAlignment="1" applyProtection="1">
      <alignment horizontal="center" vertical="center"/>
    </xf>
    <xf numFmtId="200" fontId="54" fillId="0" borderId="8" xfId="67" applyNumberFormat="1" applyFont="1" applyFill="1" applyBorder="1" applyAlignment="1" applyProtection="1">
      <alignment horizontal="center" vertical="center"/>
      <protection locked="0"/>
    </xf>
    <xf numFmtId="200" fontId="4" fillId="26" borderId="8" xfId="67" applyNumberFormat="1" applyFont="1" applyFill="1" applyBorder="1" applyAlignment="1" applyProtection="1">
      <alignment horizontal="center" vertical="center"/>
    </xf>
    <xf numFmtId="0" fontId="8" fillId="28" borderId="0" xfId="67" applyFont="1" applyFill="1" applyProtection="1"/>
    <xf numFmtId="200" fontId="6" fillId="28" borderId="0" xfId="69" applyNumberFormat="1" applyFont="1" applyFill="1" applyAlignment="1" applyProtection="1">
      <alignment horizontal="center"/>
    </xf>
    <xf numFmtId="4" fontId="8" fillId="0" borderId="0" xfId="67" applyNumberFormat="1" applyFont="1" applyFill="1" applyProtection="1"/>
    <xf numFmtId="4" fontId="7" fillId="0" borderId="0" xfId="67" applyNumberFormat="1" applyFont="1" applyFill="1" applyProtection="1"/>
    <xf numFmtId="0" fontId="62" fillId="28" borderId="0" xfId="67" applyFont="1" applyFill="1" applyProtection="1"/>
    <xf numFmtId="200" fontId="62" fillId="28" borderId="0" xfId="67" applyNumberFormat="1" applyFont="1" applyFill="1" applyProtection="1"/>
    <xf numFmtId="191" fontId="62" fillId="28" borderId="0" xfId="67" applyNumberFormat="1" applyFont="1" applyFill="1" applyProtection="1"/>
    <xf numFmtId="4" fontId="62" fillId="28" borderId="0" xfId="67" applyNumberFormat="1" applyFont="1" applyFill="1" applyBorder="1" applyProtection="1"/>
    <xf numFmtId="0" fontId="62" fillId="28" borderId="0" xfId="67" applyFont="1" applyFill="1" applyBorder="1" applyProtection="1"/>
    <xf numFmtId="0" fontId="62" fillId="29" borderId="0" xfId="67" applyFont="1" applyFill="1" applyBorder="1" applyProtection="1"/>
    <xf numFmtId="4" fontId="62" fillId="29" borderId="0" xfId="67" applyNumberFormat="1" applyFont="1" applyFill="1" applyBorder="1" applyProtection="1"/>
    <xf numFmtId="0" fontId="34" fillId="0" borderId="8" xfId="0" applyNumberFormat="1" applyFont="1" applyFill="1" applyBorder="1" applyAlignment="1" applyProtection="1">
      <alignment horizontal="center" vertical="center"/>
      <protection hidden="1"/>
    </xf>
    <xf numFmtId="0" fontId="54" fillId="0" borderId="8" xfId="67" applyFont="1" applyFill="1" applyBorder="1" applyAlignment="1" applyProtection="1">
      <alignment horizontal="center"/>
      <protection locked="0"/>
    </xf>
    <xf numFmtId="0" fontId="63" fillId="28" borderId="0" xfId="67" applyFont="1" applyFill="1" applyAlignment="1" applyProtection="1">
      <alignment horizontal="center" wrapText="1"/>
    </xf>
    <xf numFmtId="200" fontId="63" fillId="28" borderId="0" xfId="67" applyNumberFormat="1" applyFont="1" applyFill="1" applyBorder="1" applyAlignment="1" applyProtection="1">
      <alignment horizontal="center" wrapText="1"/>
    </xf>
    <xf numFmtId="2" fontId="62" fillId="28" borderId="0" xfId="67" applyNumberFormat="1" applyFont="1" applyFill="1" applyProtection="1"/>
    <xf numFmtId="191" fontId="63" fillId="28" borderId="0" xfId="67" applyNumberFormat="1" applyFont="1" applyFill="1" applyBorder="1" applyAlignment="1" applyProtection="1">
      <alignment horizontal="centerContinuous" vertical="center"/>
    </xf>
    <xf numFmtId="191" fontId="62" fillId="28" borderId="0" xfId="67" applyNumberFormat="1" applyFont="1" applyFill="1" applyBorder="1" applyAlignment="1" applyProtection="1">
      <alignment horizontal="centerContinuous" vertical="center"/>
    </xf>
    <xf numFmtId="191" fontId="62" fillId="28" borderId="0" xfId="67" applyNumberFormat="1" applyFont="1" applyFill="1" applyBorder="1" applyAlignment="1" applyProtection="1">
      <alignment horizontal="center" vertical="center" wrapText="1"/>
    </xf>
    <xf numFmtId="191" fontId="62" fillId="29" borderId="0" xfId="67" applyNumberFormat="1" applyFont="1" applyFill="1" applyBorder="1" applyAlignment="1" applyProtection="1">
      <alignment horizontal="center"/>
    </xf>
    <xf numFmtId="191" fontId="62" fillId="28" borderId="0" xfId="67" applyNumberFormat="1" applyFont="1" applyFill="1" applyBorder="1" applyProtection="1"/>
    <xf numFmtId="191" fontId="62" fillId="29" borderId="0" xfId="67" applyNumberFormat="1" applyFont="1" applyFill="1" applyBorder="1" applyProtection="1"/>
    <xf numFmtId="200" fontId="64" fillId="29" borderId="0" xfId="67" applyNumberFormat="1" applyFont="1" applyFill="1" applyBorder="1" applyAlignment="1" applyProtection="1">
      <alignment horizontal="center"/>
    </xf>
    <xf numFmtId="200" fontId="65" fillId="27" borderId="0" xfId="67" applyNumberFormat="1" applyFont="1" applyFill="1" applyBorder="1" applyAlignment="1" applyProtection="1">
      <alignment horizontal="center"/>
    </xf>
    <xf numFmtId="200" fontId="65" fillId="29" borderId="0" xfId="67" applyNumberFormat="1" applyFont="1" applyFill="1" applyBorder="1" applyAlignment="1" applyProtection="1">
      <alignment horizontal="center"/>
    </xf>
    <xf numFmtId="191" fontId="62" fillId="29" borderId="0" xfId="67" applyNumberFormat="1" applyFont="1" applyFill="1" applyAlignment="1" applyProtection="1">
      <alignment horizontal="center"/>
    </xf>
    <xf numFmtId="191" fontId="62" fillId="29" borderId="0" xfId="67" applyNumberFormat="1" applyFont="1" applyFill="1" applyProtection="1"/>
    <xf numFmtId="0" fontId="62" fillId="29" borderId="0" xfId="67" applyFont="1" applyFill="1" applyAlignment="1" applyProtection="1">
      <alignment horizontal="center"/>
    </xf>
    <xf numFmtId="0" fontId="62" fillId="24" borderId="0" xfId="67" applyFont="1" applyFill="1" applyProtection="1"/>
    <xf numFmtId="200" fontId="62" fillId="28" borderId="0" xfId="67" applyNumberFormat="1" applyFont="1" applyFill="1" applyBorder="1" applyAlignment="1" applyProtection="1">
      <alignment horizontal="centerContinuous" vertical="center"/>
    </xf>
    <xf numFmtId="0" fontId="62" fillId="28" borderId="0" xfId="67" applyFont="1" applyFill="1" applyBorder="1" applyAlignment="1" applyProtection="1">
      <alignment horizontal="centerContinuous" vertical="center"/>
    </xf>
    <xf numFmtId="0" fontId="66" fillId="29" borderId="0" xfId="67" applyFont="1" applyFill="1" applyBorder="1" applyProtection="1"/>
    <xf numFmtId="200" fontId="8" fillId="28" borderId="0" xfId="67" applyNumberFormat="1" applyFont="1" applyFill="1" applyProtection="1"/>
    <xf numFmtId="200" fontId="67" fillId="28" borderId="0" xfId="0" applyNumberFormat="1" applyFont="1" applyFill="1" applyAlignment="1">
      <alignment horizontal="right" vertical="center" wrapText="1"/>
    </xf>
    <xf numFmtId="0" fontId="68" fillId="28" borderId="0" xfId="0" applyFont="1" applyFill="1" applyAlignment="1">
      <alignment horizontal="right" vertical="center" wrapText="1"/>
    </xf>
    <xf numFmtId="4" fontId="69" fillId="29" borderId="8" xfId="53" applyNumberFormat="1" applyFont="1" applyFill="1" applyBorder="1" applyAlignment="1">
      <alignment vertical="center"/>
    </xf>
    <xf numFmtId="200" fontId="5" fillId="28" borderId="0" xfId="67" applyNumberFormat="1" applyFont="1" applyFill="1" applyAlignment="1" applyProtection="1">
      <alignment horizontal="left" vertical="center"/>
    </xf>
    <xf numFmtId="39" fontId="59" fillId="28" borderId="0" xfId="0" applyNumberFormat="1" applyFont="1" applyFill="1" applyBorder="1" applyAlignment="1">
      <alignment horizontal="right" vertical="center" wrapText="1"/>
    </xf>
    <xf numFmtId="0" fontId="12" fillId="28" borderId="9" xfId="67" applyFont="1" applyFill="1" applyBorder="1" applyAlignment="1" applyProtection="1">
      <alignment horizontal="center" vertical="center" wrapText="1"/>
    </xf>
    <xf numFmtId="0" fontId="12" fillId="28" borderId="12" xfId="67" applyFont="1" applyFill="1" applyBorder="1" applyAlignment="1" applyProtection="1">
      <alignment horizontal="center" vertical="center" wrapText="1"/>
    </xf>
    <xf numFmtId="191" fontId="6" fillId="28" borderId="0" xfId="0" applyNumberFormat="1" applyFont="1" applyFill="1" applyBorder="1" applyAlignment="1" applyProtection="1">
      <alignment vertical="center"/>
    </xf>
    <xf numFmtId="0" fontId="6" fillId="29" borderId="0" xfId="0" applyFont="1" applyFill="1" applyAlignment="1" applyProtection="1"/>
    <xf numFmtId="191" fontId="8" fillId="28" borderId="0" xfId="67" applyNumberFormat="1" applyFont="1" applyFill="1" applyProtection="1"/>
    <xf numFmtId="191" fontId="6" fillId="29" borderId="0" xfId="0" applyNumberFormat="1" applyFont="1" applyFill="1" applyBorder="1" applyAlignment="1" applyProtection="1">
      <alignment vertical="center"/>
    </xf>
    <xf numFmtId="4" fontId="33" fillId="29" borderId="8" xfId="0" applyNumberFormat="1" applyFont="1" applyFill="1" applyBorder="1" applyAlignment="1">
      <alignment vertical="center"/>
    </xf>
    <xf numFmtId="4" fontId="8" fillId="28" borderId="0" xfId="67" applyNumberFormat="1" applyFont="1" applyFill="1" applyBorder="1" applyProtection="1"/>
    <xf numFmtId="4" fontId="8" fillId="29" borderId="0" xfId="67" applyNumberFormat="1" applyFont="1" applyFill="1" applyBorder="1" applyProtection="1"/>
    <xf numFmtId="4" fontId="8" fillId="28" borderId="0" xfId="67" applyNumberFormat="1" applyFont="1" applyFill="1" applyProtection="1"/>
    <xf numFmtId="200" fontId="8" fillId="28" borderId="0" xfId="67" applyNumberFormat="1" applyFont="1" applyFill="1" applyBorder="1" applyProtection="1"/>
    <xf numFmtId="200" fontId="8" fillId="29" borderId="0" xfId="67" applyNumberFormat="1" applyFont="1" applyFill="1" applyBorder="1" applyProtection="1"/>
    <xf numFmtId="0" fontId="8" fillId="28" borderId="0" xfId="67" applyFont="1" applyFill="1" applyBorder="1" applyProtection="1"/>
    <xf numFmtId="0" fontId="8" fillId="29" borderId="0" xfId="67" applyFont="1" applyFill="1" applyBorder="1" applyProtection="1"/>
    <xf numFmtId="0" fontId="8" fillId="29" borderId="0" xfId="67" applyFont="1" applyFill="1" applyProtection="1"/>
    <xf numFmtId="200" fontId="8" fillId="29" borderId="0" xfId="67" applyNumberFormat="1" applyFont="1" applyFill="1" applyProtection="1"/>
    <xf numFmtId="49" fontId="12" fillId="28" borderId="14" xfId="67" applyNumberFormat="1" applyFont="1" applyFill="1" applyBorder="1" applyAlignment="1" applyProtection="1">
      <alignment horizontal="center" vertical="top" wrapText="1"/>
    </xf>
    <xf numFmtId="0" fontId="12" fillId="28" borderId="8" xfId="67" applyFont="1" applyFill="1" applyBorder="1" applyAlignment="1" applyProtection="1">
      <alignment horizontal="center" vertical="center" wrapText="1"/>
    </xf>
    <xf numFmtId="200" fontId="12" fillId="28" borderId="8" xfId="67" applyNumberFormat="1" applyFont="1" applyFill="1" applyBorder="1" applyAlignment="1" applyProtection="1">
      <alignment horizontal="center" vertical="center" wrapText="1"/>
    </xf>
    <xf numFmtId="200" fontId="12" fillId="28" borderId="8" xfId="0" applyNumberFormat="1" applyFont="1" applyFill="1" applyBorder="1" applyAlignment="1" applyProtection="1">
      <alignment horizontal="centerContinuous" vertical="center" wrapText="1"/>
    </xf>
    <xf numFmtId="200" fontId="12" fillId="28" borderId="8" xfId="67" applyNumberFormat="1" applyFont="1" applyFill="1" applyBorder="1" applyAlignment="1" applyProtection="1">
      <alignment horizontal="center" vertical="top" wrapText="1"/>
    </xf>
    <xf numFmtId="200" fontId="4" fillId="28" borderId="8" xfId="0" applyNumberFormat="1" applyFont="1" applyFill="1" applyBorder="1" applyAlignment="1" applyProtection="1">
      <alignment horizontal="center"/>
    </xf>
    <xf numFmtId="200" fontId="36" fillId="28" borderId="8" xfId="0" applyNumberFormat="1" applyFont="1" applyFill="1" applyBorder="1" applyAlignment="1">
      <alignment horizontal="center"/>
    </xf>
    <xf numFmtId="200" fontId="4" fillId="0" borderId="8" xfId="67" applyNumberFormat="1" applyFont="1" applyFill="1" applyBorder="1" applyAlignment="1" applyProtection="1">
      <alignment horizontal="center" vertical="center"/>
    </xf>
    <xf numFmtId="200" fontId="4" fillId="0" borderId="13" xfId="67" applyNumberFormat="1" applyFont="1" applyFill="1" applyBorder="1" applyAlignment="1" applyProtection="1">
      <alignment horizontal="center" vertical="center"/>
    </xf>
    <xf numFmtId="209" fontId="4" fillId="0" borderId="8" xfId="46" applyNumberFormat="1" applyFont="1" applyFill="1" applyBorder="1" applyAlignment="1" applyProtection="1">
      <alignment horizontal="center" vertical="center"/>
    </xf>
    <xf numFmtId="200" fontId="54" fillId="0" borderId="8" xfId="67" applyNumberFormat="1" applyFont="1" applyFill="1" applyBorder="1" applyAlignment="1" applyProtection="1">
      <alignment horizontal="center" vertical="center"/>
    </xf>
    <xf numFmtId="200" fontId="54" fillId="0" borderId="13" xfId="67" applyNumberFormat="1" applyFont="1" applyFill="1" applyBorder="1" applyAlignment="1" applyProtection="1">
      <alignment horizontal="center" vertical="center"/>
    </xf>
    <xf numFmtId="200" fontId="34" fillId="0" borderId="8" xfId="67" applyNumberFormat="1" applyFont="1" applyFill="1" applyBorder="1" applyAlignment="1" applyProtection="1">
      <alignment horizontal="center" vertical="center"/>
    </xf>
    <xf numFmtId="200" fontId="34" fillId="0" borderId="8" xfId="67" applyNumberFormat="1" applyFont="1" applyFill="1" applyBorder="1" applyAlignment="1" applyProtection="1">
      <alignment horizontal="center" vertical="center"/>
      <protection locked="0"/>
    </xf>
    <xf numFmtId="200" fontId="34" fillId="0" borderId="13" xfId="67" applyNumberFormat="1" applyFont="1" applyFill="1" applyBorder="1" applyAlignment="1" applyProtection="1">
      <alignment horizontal="center" vertical="center"/>
    </xf>
    <xf numFmtId="209" fontId="58" fillId="0" borderId="8" xfId="46" applyNumberFormat="1" applyFont="1" applyFill="1" applyBorder="1" applyAlignment="1" applyProtection="1">
      <alignment horizontal="center" vertical="center"/>
    </xf>
    <xf numFmtId="200" fontId="4" fillId="0" borderId="8" xfId="67" applyNumberFormat="1" applyFont="1" applyFill="1" applyBorder="1" applyAlignment="1" applyProtection="1">
      <alignment horizontal="center" vertical="center"/>
      <protection locked="0"/>
    </xf>
    <xf numFmtId="200" fontId="4" fillId="28" borderId="8" xfId="67" applyNumberFormat="1" applyFont="1" applyFill="1" applyBorder="1" applyAlignment="1" applyProtection="1">
      <alignment horizontal="center" vertical="center"/>
    </xf>
    <xf numFmtId="209" fontId="54" fillId="0" borderId="8" xfId="46" applyNumberFormat="1" applyFont="1" applyFill="1" applyBorder="1" applyAlignment="1" applyProtection="1">
      <alignment horizontal="center" vertical="center"/>
      <protection locked="0"/>
    </xf>
    <xf numFmtId="209" fontId="34" fillId="0" borderId="8" xfId="46" applyNumberFormat="1" applyFont="1" applyFill="1" applyBorder="1" applyAlignment="1" applyProtection="1">
      <alignment horizontal="center" vertical="center"/>
      <protection locked="0"/>
    </xf>
    <xf numFmtId="200" fontId="4" fillId="24" borderId="8" xfId="67" applyNumberFormat="1" applyFont="1" applyFill="1" applyBorder="1" applyAlignment="1" applyProtection="1">
      <alignment horizontal="center" vertical="center"/>
      <protection locked="0"/>
    </xf>
    <xf numFmtId="209" fontId="34" fillId="0" borderId="8" xfId="46" applyNumberFormat="1" applyFont="1" applyFill="1" applyBorder="1" applyAlignment="1" applyProtection="1">
      <alignment horizontal="center" vertical="center"/>
    </xf>
    <xf numFmtId="209" fontId="54" fillId="28" borderId="8" xfId="46" applyNumberFormat="1" applyFont="1" applyFill="1" applyBorder="1" applyAlignment="1" applyProtection="1">
      <alignment horizontal="center" vertical="center"/>
    </xf>
    <xf numFmtId="200" fontId="34" fillId="28" borderId="8" xfId="67" applyNumberFormat="1" applyFont="1" applyFill="1" applyBorder="1" applyAlignment="1" applyProtection="1">
      <alignment horizontal="center" vertical="center"/>
      <protection locked="0"/>
    </xf>
    <xf numFmtId="0" fontId="22" fillId="0" borderId="0" xfId="67" applyFont="1" applyFill="1" applyAlignment="1" applyProtection="1">
      <alignment horizontal="center"/>
    </xf>
    <xf numFmtId="0" fontId="35" fillId="0" borderId="0" xfId="67" applyFont="1" applyFill="1" applyAlignment="1" applyProtection="1">
      <alignment horizontal="center" vertical="center" wrapText="1"/>
    </xf>
    <xf numFmtId="0" fontId="34" fillId="0" borderId="10" xfId="67" applyFont="1" applyFill="1" applyBorder="1" applyAlignment="1" applyProtection="1">
      <alignment horizontal="center"/>
    </xf>
    <xf numFmtId="0" fontId="9" fillId="24" borderId="8" xfId="67" applyFont="1" applyFill="1" applyBorder="1" applyAlignment="1" applyProtection="1">
      <alignment horizontal="center" vertical="center" wrapText="1"/>
    </xf>
    <xf numFmtId="0" fontId="4" fillId="0" borderId="8" xfId="67" applyFont="1" applyFill="1" applyBorder="1" applyAlignment="1" applyProtection="1">
      <alignment horizontal="center" vertical="center" wrapText="1"/>
    </xf>
    <xf numFmtId="0" fontId="5" fillId="0" borderId="8" xfId="67" applyFont="1" applyFill="1" applyBorder="1" applyAlignment="1" applyProtection="1">
      <alignment horizontal="center" vertical="center"/>
    </xf>
    <xf numFmtId="0" fontId="5" fillId="0" borderId="9" xfId="67" applyFont="1" applyFill="1" applyBorder="1" applyAlignment="1" applyProtection="1">
      <alignment horizontal="center" vertical="center"/>
    </xf>
    <xf numFmtId="0" fontId="5" fillId="0" borderId="11" xfId="67" applyFont="1" applyFill="1" applyBorder="1" applyAlignment="1" applyProtection="1">
      <alignment horizontal="center" vertical="center"/>
    </xf>
    <xf numFmtId="0" fontId="5" fillId="0" borderId="15" xfId="67" applyFont="1" applyFill="1" applyBorder="1" applyAlignment="1" applyProtection="1">
      <alignment horizontal="center" vertical="center"/>
    </xf>
    <xf numFmtId="0" fontId="5" fillId="0" borderId="13" xfId="67" applyFont="1" applyFill="1" applyBorder="1" applyAlignment="1" applyProtection="1">
      <alignment horizontal="center" vertical="center"/>
    </xf>
    <xf numFmtId="0" fontId="5" fillId="0" borderId="0" xfId="67" applyFont="1" applyFill="1" applyAlignment="1" applyProtection="1">
      <alignment horizontal="center"/>
    </xf>
    <xf numFmtId="0" fontId="5" fillId="0" borderId="0" xfId="67" applyFont="1" applyFill="1" applyAlignment="1" applyProtection="1">
      <alignment horizontal="center" vertical="center" wrapText="1"/>
    </xf>
    <xf numFmtId="0" fontId="5" fillId="0" borderId="0" xfId="68" applyFont="1" applyFill="1" applyAlignment="1" applyProtection="1">
      <alignment horizontal="center"/>
    </xf>
    <xf numFmtId="0" fontId="5" fillId="0" borderId="0" xfId="67" applyFont="1" applyFill="1" applyAlignment="1" applyProtection="1">
      <alignment horizontal="center" wrapText="1"/>
    </xf>
    <xf numFmtId="0" fontId="9" fillId="0" borderId="8" xfId="67" applyFont="1" applyFill="1" applyBorder="1" applyAlignment="1" applyProtection="1">
      <alignment horizontal="center" vertical="center" wrapText="1"/>
    </xf>
    <xf numFmtId="0" fontId="5" fillId="28" borderId="8" xfId="67" applyFont="1" applyFill="1" applyBorder="1" applyAlignment="1" applyProtection="1">
      <alignment horizontal="center" vertical="center"/>
    </xf>
  </cellXfs>
  <cellStyles count="7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від 2" xfId="45"/>
    <cellStyle name="Відсотковий" xfId="46" builtinId="5"/>
    <cellStyle name="Відсотковий 2" xfId="47"/>
    <cellStyle name="Добре" xfId="48"/>
    <cellStyle name="Заголовок 1 2" xfId="49"/>
    <cellStyle name="Заголовок 2 2" xfId="50"/>
    <cellStyle name="Заголовок 3 2" xfId="51"/>
    <cellStyle name="Заголовок 4 2" xfId="52"/>
    <cellStyle name="Звичайний" xfId="0" builtinId="0"/>
    <cellStyle name="Звичайний 2" xfId="53"/>
    <cellStyle name="Звичайний 3" xfId="54"/>
    <cellStyle name="Звичайний 4" xfId="55"/>
    <cellStyle name="Звичайний 5" xfId="56"/>
    <cellStyle name="Зв'язана клітинка" xfId="57"/>
    <cellStyle name="Зв'язана клітинка 2" xfId="58"/>
    <cellStyle name="Контрольна клітинка" xfId="59"/>
    <cellStyle name="Контрольна клітинка 2" xfId="60"/>
    <cellStyle name="Назва" xfId="61"/>
    <cellStyle name="Назва 2" xfId="62"/>
    <cellStyle name="Обычный 2" xfId="63"/>
    <cellStyle name="Обычный 2 2" xfId="64"/>
    <cellStyle name="Обычный 3" xfId="65"/>
    <cellStyle name="Обычный 3 2" xfId="66"/>
    <cellStyle name="Обычный_ZV1PIV98" xfId="67"/>
    <cellStyle name="Обычный_Додаток 4" xfId="68"/>
    <cellStyle name="Обычный_Додаток 5" xfId="69"/>
    <cellStyle name="Примечание 2" xfId="70"/>
    <cellStyle name="Середній" xfId="71"/>
    <cellStyle name="Стиль 1" xfId="72"/>
    <cellStyle name="Текст попередження" xfId="73"/>
    <cellStyle name="Текст попередження 2" xfId="74"/>
    <cellStyle name="Тысячи [0]_Розподіл (2)" xfId="75"/>
    <cellStyle name="Тысячи_Розподіл (2)" xfId="76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ZV_2026/04_&#1053;&#1072;_01.05.2026/&#1054;&#1041;&#1051;&#1040;&#1057;&#1053;&#1048;&#1049;/&#1060;&#1086;&#1088;&#1084;&#1072;%202&#1084;&#1084;&#1073;%20&#1044;&#1086;&#1093;&#1086;&#1076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03">
          <cell r="H103">
            <v>76388728.409999996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5"/>
  <sheetViews>
    <sheetView view="pageBreakPreview" zoomScale="75" zoomScaleNormal="75" zoomScaleSheetLayoutView="75" workbookViewId="0">
      <pane xSplit="3" ySplit="9" topLeftCell="F10" activePane="bottomRight" state="frozen"/>
      <selection pane="topRight" activeCell="D1" sqref="D1"/>
      <selection pane="bottomLeft" activeCell="A10" sqref="A10"/>
      <selection pane="bottomRight" activeCell="J54" sqref="J54"/>
    </sheetView>
  </sheetViews>
  <sheetFormatPr defaultColWidth="7.88671875" defaultRowHeight="15.6" x14ac:dyDescent="0.3"/>
  <cols>
    <col min="1" max="1" width="12.44140625" style="82" customWidth="1"/>
    <col min="2" max="2" width="83.109375" style="7" customWidth="1"/>
    <col min="3" max="3" width="0.109375" style="7" customWidth="1"/>
    <col min="4" max="4" width="20.5546875" style="149" customWidth="1"/>
    <col min="5" max="5" width="21.33203125" style="201" customWidth="1"/>
    <col min="6" max="6" width="21.88671875" style="149" customWidth="1"/>
    <col min="7" max="7" width="19.44140625" style="82" customWidth="1"/>
    <col min="8" max="8" width="21.44140625" style="7" customWidth="1"/>
    <col min="9" max="9" width="20.44140625" style="7" customWidth="1"/>
    <col min="10" max="10" width="17.6640625" style="7" customWidth="1"/>
    <col min="11" max="11" width="17.6640625" style="153" customWidth="1"/>
    <col min="12" max="12" width="19.88671875" style="153" customWidth="1"/>
    <col min="13" max="13" width="18.44140625" style="2" customWidth="1"/>
    <col min="14" max="14" width="13.5546875" style="2" customWidth="1"/>
    <col min="15" max="15" width="19.5546875" style="2" customWidth="1"/>
    <col min="16" max="16" width="20.6640625" style="2" customWidth="1"/>
    <col min="17" max="17" width="20.88671875" style="2" customWidth="1"/>
    <col min="18" max="18" width="13.33203125" style="2" customWidth="1"/>
    <col min="19" max="33" width="7.88671875" style="7" customWidth="1"/>
    <col min="34" max="16384" width="7.88671875" style="2"/>
  </cols>
  <sheetData>
    <row r="1" spans="1:33" s="48" customFormat="1" ht="20.399999999999999" x14ac:dyDescent="0.35">
      <c r="A1" s="237" t="s">
        <v>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</row>
    <row r="2" spans="1:33" s="5" customFormat="1" ht="24" customHeight="1" x14ac:dyDescent="0.35">
      <c r="A2" s="238" t="s">
        <v>88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</row>
    <row r="3" spans="1:33" s="49" customFormat="1" ht="21.6" customHeight="1" x14ac:dyDescent="0.35">
      <c r="A3" s="239" t="s">
        <v>3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33" s="6" customFormat="1" ht="24.75" customHeight="1" x14ac:dyDescent="0.3">
      <c r="A4" s="238" t="s">
        <v>211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</row>
    <row r="5" spans="1:33" s="6" customFormat="1" ht="23.25" customHeight="1" x14ac:dyDescent="0.3">
      <c r="A5" s="228" t="s">
        <v>177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</row>
    <row r="6" spans="1:33" ht="28.5" customHeight="1" x14ac:dyDescent="0.35">
      <c r="A6" s="84"/>
      <c r="B6" s="3" t="s">
        <v>94</v>
      </c>
      <c r="C6" s="3"/>
      <c r="D6" s="185"/>
      <c r="E6" s="185"/>
      <c r="F6" s="186"/>
      <c r="G6" s="83"/>
      <c r="H6" s="95"/>
      <c r="I6" s="95"/>
      <c r="J6" s="2"/>
      <c r="K6" s="154"/>
      <c r="L6" s="183"/>
      <c r="M6" s="181"/>
      <c r="N6" s="95"/>
      <c r="Q6" s="229" t="s">
        <v>170</v>
      </c>
      <c r="R6" s="229"/>
    </row>
    <row r="7" spans="1:33" s="7" customFormat="1" ht="28.5" customHeight="1" x14ac:dyDescent="0.3">
      <c r="A7" s="230" t="s">
        <v>4</v>
      </c>
      <c r="B7" s="231" t="s">
        <v>5</v>
      </c>
      <c r="C7" s="232" t="s">
        <v>46</v>
      </c>
      <c r="D7" s="232"/>
      <c r="E7" s="232"/>
      <c r="F7" s="232"/>
      <c r="G7" s="232"/>
      <c r="H7" s="232"/>
      <c r="I7" s="232"/>
      <c r="J7" s="232"/>
      <c r="K7" s="232" t="s">
        <v>47</v>
      </c>
      <c r="L7" s="233"/>
      <c r="M7" s="233"/>
      <c r="N7" s="233"/>
      <c r="O7" s="234" t="s">
        <v>169</v>
      </c>
      <c r="P7" s="234"/>
      <c r="Q7" s="235"/>
      <c r="R7" s="236"/>
    </row>
    <row r="8" spans="1:33" s="7" customFormat="1" ht="90" customHeight="1" x14ac:dyDescent="0.3">
      <c r="A8" s="230"/>
      <c r="B8" s="231"/>
      <c r="C8" s="4" t="s">
        <v>48</v>
      </c>
      <c r="D8" s="187" t="s">
        <v>191</v>
      </c>
      <c r="E8" s="188" t="s">
        <v>212</v>
      </c>
      <c r="F8" s="188" t="s">
        <v>6</v>
      </c>
      <c r="G8" s="78" t="s">
        <v>213</v>
      </c>
      <c r="H8" s="34" t="s">
        <v>214</v>
      </c>
      <c r="I8" s="34" t="s">
        <v>68</v>
      </c>
      <c r="J8" s="44" t="s">
        <v>188</v>
      </c>
      <c r="K8" s="188" t="s">
        <v>192</v>
      </c>
      <c r="L8" s="100" t="s">
        <v>6</v>
      </c>
      <c r="M8" s="35" t="s">
        <v>50</v>
      </c>
      <c r="N8" s="35" t="s">
        <v>7</v>
      </c>
      <c r="O8" s="36" t="s">
        <v>191</v>
      </c>
      <c r="P8" s="35" t="s">
        <v>6</v>
      </c>
      <c r="Q8" s="37" t="s">
        <v>158</v>
      </c>
      <c r="R8" s="38" t="s">
        <v>7</v>
      </c>
    </row>
    <row r="9" spans="1:33" s="53" customFormat="1" ht="13.8" x14ac:dyDescent="0.25">
      <c r="A9" s="86">
        <v>1</v>
      </c>
      <c r="B9" s="50">
        <v>2</v>
      </c>
      <c r="C9" s="33" t="s">
        <v>42</v>
      </c>
      <c r="D9" s="99" t="s">
        <v>42</v>
      </c>
      <c r="E9" s="99" t="s">
        <v>8</v>
      </c>
      <c r="F9" s="99" t="s">
        <v>9</v>
      </c>
      <c r="G9" s="79" t="s">
        <v>59</v>
      </c>
      <c r="H9" s="33" t="s">
        <v>60</v>
      </c>
      <c r="I9" s="33" t="s">
        <v>43</v>
      </c>
      <c r="J9" s="33" t="s">
        <v>10</v>
      </c>
      <c r="K9" s="203" t="s">
        <v>11</v>
      </c>
      <c r="L9" s="99" t="s">
        <v>12</v>
      </c>
      <c r="M9" s="33" t="s">
        <v>13</v>
      </c>
      <c r="N9" s="33" t="s">
        <v>44</v>
      </c>
      <c r="O9" s="33" t="s">
        <v>14</v>
      </c>
      <c r="P9" s="33" t="s">
        <v>41</v>
      </c>
      <c r="Q9" s="51" t="s">
        <v>56</v>
      </c>
      <c r="R9" s="33" t="s">
        <v>57</v>
      </c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spans="1:33" ht="32.25" customHeight="1" x14ac:dyDescent="0.3">
      <c r="A10" s="87">
        <v>10000000</v>
      </c>
      <c r="B10" s="1" t="s">
        <v>15</v>
      </c>
      <c r="C10" s="18" t="e">
        <f>C11+C14+C17+#REF!+#REF!</f>
        <v>#REF!</v>
      </c>
      <c r="D10" s="103">
        <f>D11+D14+D17+D21</f>
        <v>1042025.7540000001</v>
      </c>
      <c r="E10" s="103">
        <f>E11+E17+E21</f>
        <v>432554.65400000004</v>
      </c>
      <c r="F10" s="103">
        <f>F11+F14+F17+F21</f>
        <v>455522.95188999997</v>
      </c>
      <c r="G10" s="103">
        <f t="shared" ref="G10:G27" si="0">F10-E10</f>
        <v>22968.297889999929</v>
      </c>
      <c r="H10" s="111">
        <f>IFERROR(F10/E10,"")</f>
        <v>1.0530991810574761</v>
      </c>
      <c r="I10" s="104">
        <f t="shared" ref="I10:I20" si="1">F10-D10</f>
        <v>-586502.80211000005</v>
      </c>
      <c r="J10" s="111">
        <f>IFERROR(F10/D10,"")</f>
        <v>0.43715133732673556</v>
      </c>
      <c r="K10" s="104">
        <f>K11+K14+K17+K21</f>
        <v>3900</v>
      </c>
      <c r="L10" s="104">
        <f>L11+L14+L17+L21</f>
        <v>3766.4225299999998</v>
      </c>
      <c r="M10" s="104">
        <f>L10-K10</f>
        <v>-133.57747000000018</v>
      </c>
      <c r="N10" s="111">
        <f>IFERROR(L10/K10,"")</f>
        <v>0.96574936666666666</v>
      </c>
      <c r="O10" s="210">
        <f t="shared" ref="O10:O20" si="2">D10+K10</f>
        <v>1045925.7540000001</v>
      </c>
      <c r="P10" s="210">
        <f t="shared" ref="P10:P20" si="3">L10+F10</f>
        <v>459289.37441999995</v>
      </c>
      <c r="Q10" s="211">
        <f t="shared" ref="Q10:Q20" si="4">P10-O10</f>
        <v>-586636.37958000018</v>
      </c>
      <c r="R10" s="212">
        <f>IFERROR(P10/O10,"")</f>
        <v>0.43912234942443146</v>
      </c>
    </row>
    <row r="11" spans="1:33" ht="32.25" customHeight="1" x14ac:dyDescent="0.3">
      <c r="A11" s="87">
        <v>11000000</v>
      </c>
      <c r="B11" s="17" t="s">
        <v>28</v>
      </c>
      <c r="C11" s="18">
        <f>C12+C13</f>
        <v>107497.5</v>
      </c>
      <c r="D11" s="103">
        <f>D12+D13</f>
        <v>1033990.454</v>
      </c>
      <c r="E11" s="103">
        <f>E12+E13</f>
        <v>428406.25400000002</v>
      </c>
      <c r="F11" s="103">
        <f>F12+F13</f>
        <v>450342.76539999997</v>
      </c>
      <c r="G11" s="103">
        <f t="shared" si="0"/>
        <v>21936.511399999959</v>
      </c>
      <c r="H11" s="111">
        <f>IFERROR(F11/E11,"")</f>
        <v>1.0512049280214288</v>
      </c>
      <c r="I11" s="104">
        <f t="shared" si="1"/>
        <v>-583647.68859999999</v>
      </c>
      <c r="J11" s="111">
        <f t="shared" ref="J11:J35" si="5">IFERROR(F11/D11,"")</f>
        <v>0.43553861030132873</v>
      </c>
      <c r="K11" s="104">
        <f>K12+K13</f>
        <v>0</v>
      </c>
      <c r="L11" s="104">
        <f>L12+L13</f>
        <v>0</v>
      </c>
      <c r="M11" s="104">
        <f>L11-K11</f>
        <v>0</v>
      </c>
      <c r="N11" s="111" t="str">
        <f t="shared" ref="N11:N35" si="6">IFERROR(L11/K11,"")</f>
        <v/>
      </c>
      <c r="O11" s="210">
        <f t="shared" si="2"/>
        <v>1033990.454</v>
      </c>
      <c r="P11" s="210">
        <f t="shared" si="3"/>
        <v>450342.76539999997</v>
      </c>
      <c r="Q11" s="211">
        <f t="shared" si="4"/>
        <v>-583647.68859999999</v>
      </c>
      <c r="R11" s="212">
        <f t="shared" ref="R11:R35" si="7">IFERROR(P11/O11,"")</f>
        <v>0.43553861030132873</v>
      </c>
    </row>
    <row r="12" spans="1:33" s="131" customFormat="1" ht="23.25" customHeight="1" x14ac:dyDescent="0.35">
      <c r="A12" s="141">
        <v>11010000</v>
      </c>
      <c r="B12" s="20" t="s">
        <v>161</v>
      </c>
      <c r="C12" s="14">
        <v>106199</v>
      </c>
      <c r="D12" s="142">
        <v>951404.554</v>
      </c>
      <c r="E12" s="142">
        <v>381916.35399999999</v>
      </c>
      <c r="F12" s="142">
        <v>401070.06482999999</v>
      </c>
      <c r="G12" s="142">
        <f t="shared" si="0"/>
        <v>19153.710829999996</v>
      </c>
      <c r="H12" s="129">
        <f>IFERROR(F12/E12,"")</f>
        <v>1.0501515858888828</v>
      </c>
      <c r="I12" s="143">
        <f t="shared" si="1"/>
        <v>-550334.48916999996</v>
      </c>
      <c r="J12" s="129">
        <f t="shared" si="5"/>
        <v>0.42155575474573564</v>
      </c>
      <c r="K12" s="128">
        <v>0</v>
      </c>
      <c r="L12" s="128">
        <v>0</v>
      </c>
      <c r="M12" s="128">
        <v>0</v>
      </c>
      <c r="N12" s="129" t="str">
        <f t="shared" si="6"/>
        <v/>
      </c>
      <c r="O12" s="213">
        <f t="shared" si="2"/>
        <v>951404.554</v>
      </c>
      <c r="P12" s="147">
        <f t="shared" si="3"/>
        <v>401070.06482999999</v>
      </c>
      <c r="Q12" s="214">
        <f t="shared" si="4"/>
        <v>-550334.48916999996</v>
      </c>
      <c r="R12" s="146">
        <f t="shared" si="7"/>
        <v>0.42155575474573564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</row>
    <row r="13" spans="1:33" s="131" customFormat="1" ht="24" customHeight="1" x14ac:dyDescent="0.35">
      <c r="A13" s="141">
        <v>11020000</v>
      </c>
      <c r="B13" s="20" t="s">
        <v>39</v>
      </c>
      <c r="C13" s="14">
        <v>1298.5</v>
      </c>
      <c r="D13" s="142">
        <v>82585.899999999994</v>
      </c>
      <c r="E13" s="142">
        <v>46489.9</v>
      </c>
      <c r="F13" s="142">
        <v>49272.700569999994</v>
      </c>
      <c r="G13" s="142">
        <f t="shared" si="0"/>
        <v>2782.8005699999921</v>
      </c>
      <c r="H13" s="129">
        <f>IFERROR(F13/E13,"")</f>
        <v>1.0598581750014517</v>
      </c>
      <c r="I13" s="143">
        <f t="shared" si="1"/>
        <v>-33313.199430000001</v>
      </c>
      <c r="J13" s="129">
        <f t="shared" si="5"/>
        <v>0.59662364362439591</v>
      </c>
      <c r="K13" s="128">
        <v>0</v>
      </c>
      <c r="L13" s="128">
        <v>0</v>
      </c>
      <c r="M13" s="128">
        <v>0</v>
      </c>
      <c r="N13" s="129" t="str">
        <f t="shared" si="6"/>
        <v/>
      </c>
      <c r="O13" s="213">
        <f t="shared" si="2"/>
        <v>82585.899999999994</v>
      </c>
      <c r="P13" s="147">
        <f t="shared" si="3"/>
        <v>49272.700569999994</v>
      </c>
      <c r="Q13" s="214">
        <f t="shared" si="4"/>
        <v>-33313.199430000001</v>
      </c>
      <c r="R13" s="146">
        <f t="shared" si="7"/>
        <v>0.59662364362439591</v>
      </c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</row>
    <row r="14" spans="1:33" ht="17.399999999999999" x14ac:dyDescent="0.3">
      <c r="A14" s="87">
        <v>12000000</v>
      </c>
      <c r="B14" s="17" t="s">
        <v>29</v>
      </c>
      <c r="C14" s="19">
        <f>C15</f>
        <v>0</v>
      </c>
      <c r="D14" s="103">
        <f>D15</f>
        <v>0</v>
      </c>
      <c r="E14" s="103"/>
      <c r="F14" s="103">
        <f>F15</f>
        <v>0</v>
      </c>
      <c r="G14" s="103">
        <f t="shared" si="0"/>
        <v>0</v>
      </c>
      <c r="H14" s="111" t="str">
        <f t="shared" ref="H14:H35" si="8">IFERROR(F14/E14,"")</f>
        <v/>
      </c>
      <c r="I14" s="104">
        <f t="shared" si="1"/>
        <v>0</v>
      </c>
      <c r="J14" s="111" t="str">
        <f t="shared" si="5"/>
        <v/>
      </c>
      <c r="K14" s="105">
        <f>K15</f>
        <v>0</v>
      </c>
      <c r="L14" s="105">
        <f>L15</f>
        <v>0</v>
      </c>
      <c r="M14" s="105">
        <f>M15</f>
        <v>0</v>
      </c>
      <c r="N14" s="111" t="str">
        <f t="shared" si="6"/>
        <v/>
      </c>
      <c r="O14" s="210">
        <f t="shared" si="2"/>
        <v>0</v>
      </c>
      <c r="P14" s="210">
        <f t="shared" si="3"/>
        <v>0</v>
      </c>
      <c r="Q14" s="211">
        <f t="shared" si="4"/>
        <v>0</v>
      </c>
      <c r="R14" s="212" t="str">
        <f t="shared" si="7"/>
        <v/>
      </c>
    </row>
    <row r="15" spans="1:33" ht="37.5" hidden="1" customHeight="1" x14ac:dyDescent="0.35">
      <c r="A15" s="85">
        <v>12020000</v>
      </c>
      <c r="B15" s="118" t="s">
        <v>138</v>
      </c>
      <c r="C15" s="21"/>
      <c r="D15" s="119">
        <v>0</v>
      </c>
      <c r="E15" s="119"/>
      <c r="F15" s="119">
        <v>0</v>
      </c>
      <c r="G15" s="119">
        <f t="shared" si="0"/>
        <v>0</v>
      </c>
      <c r="H15" s="111" t="str">
        <f t="shared" si="8"/>
        <v/>
      </c>
      <c r="I15" s="120">
        <f t="shared" si="1"/>
        <v>0</v>
      </c>
      <c r="J15" s="111" t="str">
        <f t="shared" si="5"/>
        <v/>
      </c>
      <c r="K15" s="108">
        <v>0</v>
      </c>
      <c r="L15" s="108">
        <v>0</v>
      </c>
      <c r="M15" s="108">
        <f t="shared" ref="M15:M20" si="9">L15-K15</f>
        <v>0</v>
      </c>
      <c r="N15" s="111" t="str">
        <f t="shared" si="6"/>
        <v/>
      </c>
      <c r="O15" s="215">
        <f t="shared" si="2"/>
        <v>0</v>
      </c>
      <c r="P15" s="216">
        <f t="shared" si="3"/>
        <v>0</v>
      </c>
      <c r="Q15" s="217">
        <f t="shared" si="4"/>
        <v>0</v>
      </c>
      <c r="R15" s="212" t="str">
        <f t="shared" si="7"/>
        <v/>
      </c>
    </row>
    <row r="16" spans="1:33" ht="18.75" hidden="1" customHeight="1" x14ac:dyDescent="0.35">
      <c r="A16" s="85">
        <v>12030000</v>
      </c>
      <c r="B16" s="118" t="s">
        <v>55</v>
      </c>
      <c r="C16" s="21"/>
      <c r="D16" s="119"/>
      <c r="E16" s="119"/>
      <c r="F16" s="119"/>
      <c r="G16" s="119">
        <f t="shared" si="0"/>
        <v>0</v>
      </c>
      <c r="H16" s="111" t="str">
        <f t="shared" si="8"/>
        <v/>
      </c>
      <c r="I16" s="120">
        <f t="shared" si="1"/>
        <v>0</v>
      </c>
      <c r="J16" s="111" t="str">
        <f t="shared" si="5"/>
        <v/>
      </c>
      <c r="K16" s="108"/>
      <c r="L16" s="108"/>
      <c r="M16" s="108">
        <f t="shared" si="9"/>
        <v>0</v>
      </c>
      <c r="N16" s="111" t="str">
        <f t="shared" si="6"/>
        <v/>
      </c>
      <c r="O16" s="215">
        <f t="shared" si="2"/>
        <v>0</v>
      </c>
      <c r="P16" s="216">
        <f t="shared" si="3"/>
        <v>0</v>
      </c>
      <c r="Q16" s="217">
        <f t="shared" si="4"/>
        <v>0</v>
      </c>
      <c r="R16" s="212" t="str">
        <f t="shared" si="7"/>
        <v/>
      </c>
    </row>
    <row r="17" spans="1:33" ht="23.25" customHeight="1" x14ac:dyDescent="0.3">
      <c r="A17" s="87">
        <v>13000000</v>
      </c>
      <c r="B17" s="17" t="s">
        <v>139</v>
      </c>
      <c r="C17" s="19" t="e">
        <f>C18+#REF!+#REF!+#REF!</f>
        <v>#REF!</v>
      </c>
      <c r="D17" s="103">
        <f>SUM(D18:D20)</f>
        <v>8035.3</v>
      </c>
      <c r="E17" s="103">
        <f>SUM(E18:E20)</f>
        <v>4148.3999999999996</v>
      </c>
      <c r="F17" s="103">
        <f>SUM(F18:F20)</f>
        <v>5180.18649</v>
      </c>
      <c r="G17" s="103">
        <f t="shared" si="0"/>
        <v>1031.7864900000004</v>
      </c>
      <c r="H17" s="111">
        <f t="shared" si="8"/>
        <v>1.2487191423199306</v>
      </c>
      <c r="I17" s="104">
        <f t="shared" si="1"/>
        <v>-2855.1135100000001</v>
      </c>
      <c r="J17" s="111">
        <f t="shared" si="5"/>
        <v>0.64467866663347972</v>
      </c>
      <c r="K17" s="104">
        <f>K18+K19+K20</f>
        <v>0</v>
      </c>
      <c r="L17" s="104">
        <f>L18+L19+L20</f>
        <v>0</v>
      </c>
      <c r="M17" s="104">
        <f t="shared" si="9"/>
        <v>0</v>
      </c>
      <c r="N17" s="111" t="str">
        <f t="shared" si="6"/>
        <v/>
      </c>
      <c r="O17" s="210">
        <f t="shared" si="2"/>
        <v>8035.3</v>
      </c>
      <c r="P17" s="210">
        <f t="shared" si="3"/>
        <v>5180.18649</v>
      </c>
      <c r="Q17" s="211">
        <f t="shared" si="4"/>
        <v>-2855.1135100000001</v>
      </c>
      <c r="R17" s="212">
        <f t="shared" si="7"/>
        <v>0.64467866663347972</v>
      </c>
    </row>
    <row r="18" spans="1:33" s="131" customFormat="1" ht="18" x14ac:dyDescent="0.35">
      <c r="A18" s="141">
        <v>13010000</v>
      </c>
      <c r="B18" s="20" t="s">
        <v>140</v>
      </c>
      <c r="C18" s="14">
        <v>1</v>
      </c>
      <c r="D18" s="142">
        <v>0</v>
      </c>
      <c r="E18" s="142"/>
      <c r="F18" s="142">
        <v>0</v>
      </c>
      <c r="G18" s="142">
        <f t="shared" si="0"/>
        <v>0</v>
      </c>
      <c r="H18" s="144" t="str">
        <f t="shared" si="8"/>
        <v/>
      </c>
      <c r="I18" s="143">
        <f t="shared" si="1"/>
        <v>0</v>
      </c>
      <c r="J18" s="144" t="str">
        <f t="shared" si="5"/>
        <v/>
      </c>
      <c r="K18" s="128">
        <v>0</v>
      </c>
      <c r="L18" s="128">
        <v>0</v>
      </c>
      <c r="M18" s="128">
        <f t="shared" si="9"/>
        <v>0</v>
      </c>
      <c r="N18" s="144" t="str">
        <f t="shared" si="6"/>
        <v/>
      </c>
      <c r="O18" s="213">
        <f t="shared" si="2"/>
        <v>0</v>
      </c>
      <c r="P18" s="147">
        <f t="shared" si="3"/>
        <v>0</v>
      </c>
      <c r="Q18" s="214">
        <f t="shared" si="4"/>
        <v>0</v>
      </c>
      <c r="R18" s="218" t="str">
        <f t="shared" si="7"/>
        <v/>
      </c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</row>
    <row r="19" spans="1:33" s="131" customFormat="1" ht="24" customHeight="1" x14ac:dyDescent="0.35">
      <c r="A19" s="141">
        <v>13020000</v>
      </c>
      <c r="B19" s="20" t="s">
        <v>141</v>
      </c>
      <c r="C19" s="14"/>
      <c r="D19" s="142">
        <v>5000</v>
      </c>
      <c r="E19" s="142">
        <v>2402.5</v>
      </c>
      <c r="F19" s="142">
        <v>2815.4992299999999</v>
      </c>
      <c r="G19" s="142">
        <f t="shared" si="0"/>
        <v>412.9992299999999</v>
      </c>
      <c r="H19" s="129">
        <f t="shared" si="8"/>
        <v>1.1719039458896983</v>
      </c>
      <c r="I19" s="143">
        <f t="shared" si="1"/>
        <v>-2184.5007700000001</v>
      </c>
      <c r="J19" s="129">
        <f t="shared" si="5"/>
        <v>0.56309984599999996</v>
      </c>
      <c r="K19" s="128">
        <v>0</v>
      </c>
      <c r="L19" s="128">
        <v>0</v>
      </c>
      <c r="M19" s="128">
        <f t="shared" si="9"/>
        <v>0</v>
      </c>
      <c r="N19" s="129" t="str">
        <f t="shared" si="6"/>
        <v/>
      </c>
      <c r="O19" s="213">
        <f t="shared" si="2"/>
        <v>5000</v>
      </c>
      <c r="P19" s="147">
        <f t="shared" si="3"/>
        <v>2815.4992299999999</v>
      </c>
      <c r="Q19" s="214">
        <f t="shared" si="4"/>
        <v>-2184.5007700000001</v>
      </c>
      <c r="R19" s="146">
        <f t="shared" si="7"/>
        <v>0.56309984599999996</v>
      </c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</row>
    <row r="20" spans="1:33" s="131" customFormat="1" ht="23.25" customHeight="1" x14ac:dyDescent="0.35">
      <c r="A20" s="141">
        <v>13030000</v>
      </c>
      <c r="B20" s="20" t="s">
        <v>142</v>
      </c>
      <c r="C20" s="14"/>
      <c r="D20" s="142">
        <v>3035.3</v>
      </c>
      <c r="E20" s="142">
        <v>1745.9</v>
      </c>
      <c r="F20" s="142">
        <v>2364.6872599999997</v>
      </c>
      <c r="G20" s="142">
        <f t="shared" si="0"/>
        <v>618.78725999999961</v>
      </c>
      <c r="H20" s="129">
        <f t="shared" si="8"/>
        <v>1.3544230826507815</v>
      </c>
      <c r="I20" s="143">
        <f t="shared" si="1"/>
        <v>-670.61274000000049</v>
      </c>
      <c r="J20" s="129">
        <f t="shared" si="5"/>
        <v>0.77906212236022787</v>
      </c>
      <c r="K20" s="128">
        <v>0</v>
      </c>
      <c r="L20" s="128">
        <v>0</v>
      </c>
      <c r="M20" s="128">
        <f t="shared" si="9"/>
        <v>0</v>
      </c>
      <c r="N20" s="129" t="str">
        <f t="shared" si="6"/>
        <v/>
      </c>
      <c r="O20" s="213">
        <f t="shared" si="2"/>
        <v>3035.3</v>
      </c>
      <c r="P20" s="147">
        <f t="shared" si="3"/>
        <v>2364.6872599999997</v>
      </c>
      <c r="Q20" s="214">
        <f t="shared" si="4"/>
        <v>-670.61274000000049</v>
      </c>
      <c r="R20" s="146">
        <f t="shared" si="7"/>
        <v>0.77906212236022787</v>
      </c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</row>
    <row r="21" spans="1:33" ht="23.25" customHeight="1" x14ac:dyDescent="0.3">
      <c r="A21" s="87">
        <v>19000000</v>
      </c>
      <c r="B21" s="1" t="s">
        <v>52</v>
      </c>
      <c r="C21" s="14"/>
      <c r="D21" s="103">
        <f>D22+D23</f>
        <v>0</v>
      </c>
      <c r="E21" s="103">
        <f>E22+E23</f>
        <v>0</v>
      </c>
      <c r="F21" s="103">
        <f>F22+F23</f>
        <v>0</v>
      </c>
      <c r="G21" s="103">
        <f t="shared" si="0"/>
        <v>0</v>
      </c>
      <c r="H21" s="111" t="str">
        <f t="shared" si="8"/>
        <v/>
      </c>
      <c r="I21" s="104">
        <f>F21-D21</f>
        <v>0</v>
      </c>
      <c r="J21" s="111" t="str">
        <f t="shared" si="5"/>
        <v/>
      </c>
      <c r="K21" s="104">
        <f>K22+K23</f>
        <v>3900</v>
      </c>
      <c r="L21" s="104">
        <f>L22+L23</f>
        <v>3766.4225299999998</v>
      </c>
      <c r="M21" s="104">
        <f>L21-K21</f>
        <v>-133.57747000000018</v>
      </c>
      <c r="N21" s="111">
        <f t="shared" si="6"/>
        <v>0.96574936666666666</v>
      </c>
      <c r="O21" s="210">
        <f t="shared" ref="O21:O55" si="10">D21+K21</f>
        <v>3900</v>
      </c>
      <c r="P21" s="210">
        <f>L21+F21</f>
        <v>3766.4225299999998</v>
      </c>
      <c r="Q21" s="210">
        <f t="shared" ref="Q21:Q44" si="11">P21-O21</f>
        <v>-133.57747000000018</v>
      </c>
      <c r="R21" s="212">
        <f t="shared" si="7"/>
        <v>0.96574936666666666</v>
      </c>
    </row>
    <row r="22" spans="1:33" s="131" customFormat="1" ht="21.75" customHeight="1" x14ac:dyDescent="0.35">
      <c r="A22" s="141">
        <v>19010000</v>
      </c>
      <c r="B22" s="20" t="s">
        <v>53</v>
      </c>
      <c r="C22" s="14"/>
      <c r="D22" s="142">
        <v>0</v>
      </c>
      <c r="E22" s="142">
        <v>0</v>
      </c>
      <c r="F22" s="142">
        <v>0</v>
      </c>
      <c r="G22" s="142">
        <f t="shared" si="0"/>
        <v>0</v>
      </c>
      <c r="H22" s="129" t="str">
        <f t="shared" si="8"/>
        <v/>
      </c>
      <c r="I22" s="143">
        <f>F22-D22</f>
        <v>0</v>
      </c>
      <c r="J22" s="129" t="str">
        <f t="shared" si="5"/>
        <v/>
      </c>
      <c r="K22" s="128">
        <v>3900</v>
      </c>
      <c r="L22" s="128">
        <v>3766.4225299999998</v>
      </c>
      <c r="M22" s="128">
        <f>L22-K22</f>
        <v>-133.57747000000018</v>
      </c>
      <c r="N22" s="129">
        <f t="shared" si="6"/>
        <v>0.96574936666666666</v>
      </c>
      <c r="O22" s="213">
        <f t="shared" si="10"/>
        <v>3900</v>
      </c>
      <c r="P22" s="147">
        <f>L22+F22</f>
        <v>3766.4225299999998</v>
      </c>
      <c r="Q22" s="213">
        <f t="shared" si="11"/>
        <v>-133.57747000000018</v>
      </c>
      <c r="R22" s="146">
        <f t="shared" si="7"/>
        <v>0.96574936666666666</v>
      </c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</row>
    <row r="23" spans="1:33" ht="18.75" hidden="1" customHeight="1" x14ac:dyDescent="0.35">
      <c r="A23" s="85">
        <v>19050000</v>
      </c>
      <c r="B23" s="118" t="s">
        <v>54</v>
      </c>
      <c r="C23" s="14"/>
      <c r="D23" s="119">
        <v>0</v>
      </c>
      <c r="E23" s="119">
        <v>0</v>
      </c>
      <c r="F23" s="119">
        <v>0</v>
      </c>
      <c r="G23" s="119">
        <f t="shared" si="0"/>
        <v>0</v>
      </c>
      <c r="H23" s="111" t="str">
        <f t="shared" si="8"/>
        <v/>
      </c>
      <c r="I23" s="120">
        <f>F23-D23</f>
        <v>0</v>
      </c>
      <c r="J23" s="111" t="str">
        <f t="shared" si="5"/>
        <v/>
      </c>
      <c r="K23" s="108">
        <v>0</v>
      </c>
      <c r="L23" s="108">
        <v>0</v>
      </c>
      <c r="M23" s="108">
        <f>L23-K23</f>
        <v>0</v>
      </c>
      <c r="N23" s="111" t="str">
        <f t="shared" si="6"/>
        <v/>
      </c>
      <c r="O23" s="215">
        <f t="shared" si="10"/>
        <v>0</v>
      </c>
      <c r="P23" s="216">
        <f>L23+F23</f>
        <v>0</v>
      </c>
      <c r="Q23" s="215">
        <f t="shared" si="11"/>
        <v>0</v>
      </c>
      <c r="R23" s="212" t="str">
        <f t="shared" si="7"/>
        <v/>
      </c>
    </row>
    <row r="24" spans="1:33" ht="24" customHeight="1" x14ac:dyDescent="0.3">
      <c r="A24" s="87">
        <v>20000000</v>
      </c>
      <c r="B24" s="1" t="s">
        <v>16</v>
      </c>
      <c r="C24" s="19">
        <v>5750.4</v>
      </c>
      <c r="D24" s="103">
        <f>D25+D26+D30</f>
        <v>26867.699999999997</v>
      </c>
      <c r="E24" s="103">
        <f>E25+E26+E30</f>
        <v>11291.699999999999</v>
      </c>
      <c r="F24" s="103">
        <f>F25+F26+F30</f>
        <v>17614.362380000002</v>
      </c>
      <c r="G24" s="103">
        <f>G25+G26+G30</f>
        <v>6322.6623800000034</v>
      </c>
      <c r="H24" s="111">
        <f t="shared" si="8"/>
        <v>1.5599389268223567</v>
      </c>
      <c r="I24" s="103">
        <f>I25+I26+I30</f>
        <v>-9253.3376199999948</v>
      </c>
      <c r="J24" s="111">
        <f t="shared" si="5"/>
        <v>0.65559621329700735</v>
      </c>
      <c r="K24" s="104">
        <f>K25+K26+K30+K34</f>
        <v>255279.10759999999</v>
      </c>
      <c r="L24" s="104">
        <f>L25+L26+L30+L34</f>
        <v>87937.383419999998</v>
      </c>
      <c r="M24" s="104">
        <f>L24-K24</f>
        <v>-167341.72417999999</v>
      </c>
      <c r="N24" s="111">
        <f t="shared" si="6"/>
        <v>0.34447544198481833</v>
      </c>
      <c r="O24" s="210">
        <f t="shared" si="10"/>
        <v>282146.8076</v>
      </c>
      <c r="P24" s="219">
        <f>L24+F24</f>
        <v>105551.7458</v>
      </c>
      <c r="Q24" s="210">
        <f t="shared" si="11"/>
        <v>-176595.0618</v>
      </c>
      <c r="R24" s="212">
        <f t="shared" si="7"/>
        <v>0.37410221543119809</v>
      </c>
      <c r="S24" s="23"/>
    </row>
    <row r="25" spans="1:33" ht="39" customHeight="1" x14ac:dyDescent="0.3">
      <c r="A25" s="87">
        <v>21000000</v>
      </c>
      <c r="B25" s="17" t="s">
        <v>40</v>
      </c>
      <c r="C25" s="19">
        <v>1</v>
      </c>
      <c r="D25" s="103">
        <v>17.600000000000001</v>
      </c>
      <c r="E25" s="103">
        <v>8.8000000000000007</v>
      </c>
      <c r="F25" s="103">
        <v>107.11218</v>
      </c>
      <c r="G25" s="103">
        <f>F25-E25</f>
        <v>98.312179999999998</v>
      </c>
      <c r="H25" s="111">
        <f t="shared" si="8"/>
        <v>12.171838636363635</v>
      </c>
      <c r="I25" s="104">
        <f>F25-D25</f>
        <v>89.512180000000001</v>
      </c>
      <c r="J25" s="111">
        <f t="shared" si="5"/>
        <v>6.0859193181818174</v>
      </c>
      <c r="K25" s="104"/>
      <c r="L25" s="104">
        <v>415.38274999999999</v>
      </c>
      <c r="M25" s="104">
        <f t="shared" ref="M25:M30" si="12">L25-K25</f>
        <v>415.38274999999999</v>
      </c>
      <c r="N25" s="111" t="str">
        <f t="shared" si="6"/>
        <v/>
      </c>
      <c r="O25" s="210">
        <f t="shared" si="10"/>
        <v>17.600000000000001</v>
      </c>
      <c r="P25" s="210">
        <f t="shared" ref="P25:P55" si="13">L25+F25</f>
        <v>522.49492999999995</v>
      </c>
      <c r="Q25" s="210">
        <f t="shared" si="11"/>
        <v>504.89492999999993</v>
      </c>
      <c r="R25" s="212">
        <f t="shared" si="7"/>
        <v>29.687211931818176</v>
      </c>
    </row>
    <row r="26" spans="1:33" ht="30.75" customHeight="1" x14ac:dyDescent="0.3">
      <c r="A26" s="87">
        <v>22000000</v>
      </c>
      <c r="B26" s="17" t="s">
        <v>143</v>
      </c>
      <c r="C26" s="19">
        <v>4948.8</v>
      </c>
      <c r="D26" s="103">
        <f>SUM(D28:D28)+D29+D27</f>
        <v>24955.1</v>
      </c>
      <c r="E26" s="103">
        <f>SUM(E28:E28)+E29+E27</f>
        <v>9387.9</v>
      </c>
      <c r="F26" s="103">
        <f>SUM(F28:F28)+F29+F27</f>
        <v>13577.767520000003</v>
      </c>
      <c r="G26" s="103">
        <f t="shared" si="0"/>
        <v>4189.8675200000034</v>
      </c>
      <c r="H26" s="111">
        <f t="shared" si="8"/>
        <v>1.4463050863345375</v>
      </c>
      <c r="I26" s="103">
        <f>F26-D26</f>
        <v>-11377.332479999995</v>
      </c>
      <c r="J26" s="111">
        <f t="shared" si="5"/>
        <v>0.54408788263721664</v>
      </c>
      <c r="K26" s="104">
        <f>SUM(K28:K28)+K29+K27</f>
        <v>0</v>
      </c>
      <c r="L26" s="104">
        <f>SUM(L28:L28)+L29+L27</f>
        <v>0</v>
      </c>
      <c r="M26" s="104">
        <f t="shared" si="12"/>
        <v>0</v>
      </c>
      <c r="N26" s="111" t="str">
        <f t="shared" si="6"/>
        <v/>
      </c>
      <c r="O26" s="210">
        <f t="shared" si="10"/>
        <v>24955.1</v>
      </c>
      <c r="P26" s="210">
        <f t="shared" si="13"/>
        <v>13577.767520000003</v>
      </c>
      <c r="Q26" s="210">
        <f t="shared" si="11"/>
        <v>-11377.332479999995</v>
      </c>
      <c r="R26" s="212">
        <f t="shared" si="7"/>
        <v>0.54408788263721664</v>
      </c>
    </row>
    <row r="27" spans="1:33" s="131" customFormat="1" ht="21.75" customHeight="1" x14ac:dyDescent="0.35">
      <c r="A27" s="141">
        <v>22010000</v>
      </c>
      <c r="B27" s="20" t="s">
        <v>69</v>
      </c>
      <c r="C27" s="22"/>
      <c r="D27" s="142">
        <v>19955.099999999999</v>
      </c>
      <c r="E27" s="142">
        <v>7311.4</v>
      </c>
      <c r="F27" s="142">
        <v>10483.167600000002</v>
      </c>
      <c r="G27" s="142">
        <f t="shared" si="0"/>
        <v>3171.7676000000029</v>
      </c>
      <c r="H27" s="129">
        <f t="shared" si="8"/>
        <v>1.4338112536586705</v>
      </c>
      <c r="I27" s="142">
        <f>F27-D27</f>
        <v>-9471.9323999999961</v>
      </c>
      <c r="J27" s="129">
        <f t="shared" si="5"/>
        <v>0.52533776327856052</v>
      </c>
      <c r="K27" s="143">
        <v>0</v>
      </c>
      <c r="L27" s="143">
        <v>0</v>
      </c>
      <c r="M27" s="143">
        <f t="shared" si="12"/>
        <v>0</v>
      </c>
      <c r="N27" s="129" t="str">
        <f t="shared" si="6"/>
        <v/>
      </c>
      <c r="O27" s="213">
        <f t="shared" si="10"/>
        <v>19955.099999999999</v>
      </c>
      <c r="P27" s="147">
        <f t="shared" si="13"/>
        <v>10483.167600000002</v>
      </c>
      <c r="Q27" s="213">
        <f t="shared" si="11"/>
        <v>-9471.9323999999961</v>
      </c>
      <c r="R27" s="146">
        <f t="shared" si="7"/>
        <v>0.52533776327856052</v>
      </c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</row>
    <row r="28" spans="1:33" s="131" customFormat="1" ht="31.2" x14ac:dyDescent="0.35">
      <c r="A28" s="141">
        <v>22080000</v>
      </c>
      <c r="B28" s="20" t="s">
        <v>144</v>
      </c>
      <c r="C28" s="14">
        <v>259.60000000000002</v>
      </c>
      <c r="D28" s="142">
        <v>5000</v>
      </c>
      <c r="E28" s="142">
        <v>2076.5</v>
      </c>
      <c r="F28" s="142">
        <v>3094.5999200000001</v>
      </c>
      <c r="G28" s="142">
        <f t="shared" ref="G28:G34" si="14">F28-E28</f>
        <v>1018.0999200000001</v>
      </c>
      <c r="H28" s="129">
        <f t="shared" si="8"/>
        <v>1.4902961329159645</v>
      </c>
      <c r="I28" s="142">
        <f t="shared" ref="I28:I35" si="15">F28-D28</f>
        <v>-1905.4000799999999</v>
      </c>
      <c r="J28" s="129">
        <f t="shared" si="5"/>
        <v>0.61891998400000003</v>
      </c>
      <c r="K28" s="143">
        <v>0</v>
      </c>
      <c r="L28" s="143">
        <v>0</v>
      </c>
      <c r="M28" s="143">
        <f t="shared" si="12"/>
        <v>0</v>
      </c>
      <c r="N28" s="129" t="str">
        <f t="shared" si="6"/>
        <v/>
      </c>
      <c r="O28" s="213">
        <f t="shared" si="10"/>
        <v>5000</v>
      </c>
      <c r="P28" s="147">
        <f t="shared" si="13"/>
        <v>3094.5999200000001</v>
      </c>
      <c r="Q28" s="213">
        <f t="shared" si="11"/>
        <v>-1905.4000799999999</v>
      </c>
      <c r="R28" s="146">
        <f t="shared" si="7"/>
        <v>0.61891998400000003</v>
      </c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</row>
    <row r="29" spans="1:33" s="131" customFormat="1" ht="49.5" hidden="1" customHeight="1" x14ac:dyDescent="0.35">
      <c r="A29" s="141">
        <v>22130000</v>
      </c>
      <c r="B29" s="20" t="s">
        <v>145</v>
      </c>
      <c r="C29" s="14"/>
      <c r="D29" s="142">
        <v>0</v>
      </c>
      <c r="E29" s="142">
        <v>0</v>
      </c>
      <c r="F29" s="142"/>
      <c r="G29" s="142">
        <f t="shared" si="14"/>
        <v>0</v>
      </c>
      <c r="H29" s="129" t="str">
        <f t="shared" si="8"/>
        <v/>
      </c>
      <c r="I29" s="142">
        <f t="shared" si="15"/>
        <v>0</v>
      </c>
      <c r="J29" s="129" t="str">
        <f t="shared" si="5"/>
        <v/>
      </c>
      <c r="K29" s="143">
        <v>0</v>
      </c>
      <c r="L29" s="143">
        <v>0</v>
      </c>
      <c r="M29" s="143">
        <f t="shared" si="12"/>
        <v>0</v>
      </c>
      <c r="N29" s="129" t="str">
        <f t="shared" si="6"/>
        <v/>
      </c>
      <c r="O29" s="213">
        <f t="shared" si="10"/>
        <v>0</v>
      </c>
      <c r="P29" s="147">
        <f t="shared" si="13"/>
        <v>0</v>
      </c>
      <c r="Q29" s="213">
        <f t="shared" si="11"/>
        <v>0</v>
      </c>
      <c r="R29" s="146" t="str">
        <f t="shared" si="7"/>
        <v/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</row>
    <row r="30" spans="1:33" ht="20.25" customHeight="1" x14ac:dyDescent="0.3">
      <c r="A30" s="87">
        <v>24000000</v>
      </c>
      <c r="B30" s="17" t="s">
        <v>30</v>
      </c>
      <c r="C30" s="19">
        <f>C31+C34</f>
        <v>0</v>
      </c>
      <c r="D30" s="121">
        <f>SUM(D31:D32)</f>
        <v>1895</v>
      </c>
      <c r="E30" s="121">
        <f>SUM(E31:E32)</f>
        <v>1895</v>
      </c>
      <c r="F30" s="121">
        <f>SUM(F31:F32)</f>
        <v>3929.4826800000001</v>
      </c>
      <c r="G30" s="121">
        <f t="shared" si="14"/>
        <v>2034.4826800000001</v>
      </c>
      <c r="H30" s="111">
        <f t="shared" si="8"/>
        <v>2.0736056358839052</v>
      </c>
      <c r="I30" s="121">
        <f t="shared" si="15"/>
        <v>2034.4826800000001</v>
      </c>
      <c r="J30" s="111">
        <f t="shared" si="5"/>
        <v>2.0736056358839052</v>
      </c>
      <c r="K30" s="117">
        <f>SUM(K31:K33)</f>
        <v>700</v>
      </c>
      <c r="L30" s="117">
        <f>SUM(L31:L33)</f>
        <v>471.85323</v>
      </c>
      <c r="M30" s="117">
        <f t="shared" si="12"/>
        <v>-228.14677</v>
      </c>
      <c r="N30" s="111">
        <f t="shared" si="6"/>
        <v>0.67407604285714284</v>
      </c>
      <c r="O30" s="210">
        <f t="shared" si="10"/>
        <v>2595</v>
      </c>
      <c r="P30" s="219">
        <f t="shared" si="13"/>
        <v>4401.3359099999998</v>
      </c>
      <c r="Q30" s="210">
        <f t="shared" si="11"/>
        <v>1806.3359099999998</v>
      </c>
      <c r="R30" s="212">
        <f t="shared" si="7"/>
        <v>1.6960832023121386</v>
      </c>
    </row>
    <row r="31" spans="1:33" s="131" customFormat="1" ht="20.25" customHeight="1" x14ac:dyDescent="0.35">
      <c r="A31" s="141">
        <v>24060000</v>
      </c>
      <c r="B31" s="20" t="s">
        <v>17</v>
      </c>
      <c r="C31" s="14">
        <v>0</v>
      </c>
      <c r="D31" s="142">
        <v>1895</v>
      </c>
      <c r="E31" s="142">
        <v>1895</v>
      </c>
      <c r="F31" s="142">
        <v>3929.4826800000001</v>
      </c>
      <c r="G31" s="142">
        <f t="shared" si="14"/>
        <v>2034.4826800000001</v>
      </c>
      <c r="H31" s="129">
        <f t="shared" si="8"/>
        <v>2.0736056358839052</v>
      </c>
      <c r="I31" s="142">
        <f t="shared" si="15"/>
        <v>2034.4826800000001</v>
      </c>
      <c r="J31" s="129">
        <f t="shared" si="5"/>
        <v>2.0736056358839052</v>
      </c>
      <c r="K31" s="128">
        <v>700</v>
      </c>
      <c r="L31" s="128">
        <v>471.85323</v>
      </c>
      <c r="M31" s="128">
        <f t="shared" ref="M31:M40" si="16">L31-K31</f>
        <v>-228.14677</v>
      </c>
      <c r="N31" s="129">
        <f t="shared" si="6"/>
        <v>0.67407604285714284</v>
      </c>
      <c r="O31" s="213">
        <f t="shared" si="10"/>
        <v>2595</v>
      </c>
      <c r="P31" s="147">
        <f t="shared" si="13"/>
        <v>4401.3359099999998</v>
      </c>
      <c r="Q31" s="213">
        <f t="shared" si="11"/>
        <v>1806.3359099999998</v>
      </c>
      <c r="R31" s="146">
        <f t="shared" si="7"/>
        <v>1.6960832023121386</v>
      </c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</row>
    <row r="32" spans="1:33" ht="21.75" hidden="1" customHeight="1" x14ac:dyDescent="0.35">
      <c r="A32" s="85">
        <v>24110000</v>
      </c>
      <c r="B32" s="118" t="s">
        <v>49</v>
      </c>
      <c r="C32" s="14"/>
      <c r="D32" s="119">
        <v>0</v>
      </c>
      <c r="E32" s="119">
        <v>0</v>
      </c>
      <c r="F32" s="119">
        <v>0</v>
      </c>
      <c r="G32" s="119">
        <v>0</v>
      </c>
      <c r="H32" s="111" t="str">
        <f t="shared" si="8"/>
        <v/>
      </c>
      <c r="I32" s="119">
        <f t="shared" si="15"/>
        <v>0</v>
      </c>
      <c r="J32" s="111" t="str">
        <f t="shared" si="5"/>
        <v/>
      </c>
      <c r="K32" s="108">
        <v>0</v>
      </c>
      <c r="L32" s="108">
        <v>0</v>
      </c>
      <c r="M32" s="108">
        <f t="shared" si="16"/>
        <v>0</v>
      </c>
      <c r="N32" s="111" t="str">
        <f t="shared" si="6"/>
        <v/>
      </c>
      <c r="O32" s="215">
        <f t="shared" si="10"/>
        <v>0</v>
      </c>
      <c r="P32" s="216">
        <f t="shared" si="13"/>
        <v>0</v>
      </c>
      <c r="Q32" s="215">
        <f t="shared" si="11"/>
        <v>0</v>
      </c>
      <c r="R32" s="212" t="str">
        <f t="shared" si="7"/>
        <v/>
      </c>
    </row>
    <row r="33" spans="1:33" ht="35.25" hidden="1" customHeight="1" x14ac:dyDescent="0.35">
      <c r="A33" s="85" t="s">
        <v>166</v>
      </c>
      <c r="B33" s="118" t="s">
        <v>167</v>
      </c>
      <c r="C33" s="14"/>
      <c r="D33" s="119">
        <v>0</v>
      </c>
      <c r="E33" s="119">
        <v>0</v>
      </c>
      <c r="F33" s="119">
        <v>0</v>
      </c>
      <c r="G33" s="119">
        <f t="shared" si="14"/>
        <v>0</v>
      </c>
      <c r="H33" s="111" t="str">
        <f t="shared" si="8"/>
        <v/>
      </c>
      <c r="I33" s="119">
        <f t="shared" si="15"/>
        <v>0</v>
      </c>
      <c r="J33" s="111" t="str">
        <f t="shared" si="5"/>
        <v/>
      </c>
      <c r="K33" s="108">
        <v>0</v>
      </c>
      <c r="L33" s="108">
        <v>0</v>
      </c>
      <c r="M33" s="108">
        <f t="shared" si="16"/>
        <v>0</v>
      </c>
      <c r="N33" s="111" t="str">
        <f t="shared" si="6"/>
        <v/>
      </c>
      <c r="O33" s="215">
        <f t="shared" si="10"/>
        <v>0</v>
      </c>
      <c r="P33" s="216">
        <f t="shared" si="13"/>
        <v>0</v>
      </c>
      <c r="Q33" s="215">
        <f t="shared" si="11"/>
        <v>0</v>
      </c>
      <c r="R33" s="212" t="str">
        <f t="shared" si="7"/>
        <v/>
      </c>
    </row>
    <row r="34" spans="1:33" ht="22.2" customHeight="1" x14ac:dyDescent="0.3">
      <c r="A34" s="87">
        <v>25000000</v>
      </c>
      <c r="B34" s="17" t="s">
        <v>25</v>
      </c>
      <c r="C34" s="19"/>
      <c r="D34" s="103">
        <v>0</v>
      </c>
      <c r="E34" s="103">
        <v>0</v>
      </c>
      <c r="F34" s="103">
        <v>0</v>
      </c>
      <c r="G34" s="103">
        <f t="shared" si="14"/>
        <v>0</v>
      </c>
      <c r="H34" s="111" t="str">
        <f t="shared" si="8"/>
        <v/>
      </c>
      <c r="I34" s="103">
        <f t="shared" si="15"/>
        <v>0</v>
      </c>
      <c r="J34" s="111" t="str">
        <f t="shared" si="5"/>
        <v/>
      </c>
      <c r="K34" s="104">
        <v>254579.10759999999</v>
      </c>
      <c r="L34" s="104">
        <v>87050.147440000001</v>
      </c>
      <c r="M34" s="104">
        <f t="shared" si="16"/>
        <v>-167528.96015999999</v>
      </c>
      <c r="N34" s="111">
        <f t="shared" si="6"/>
        <v>0.34193751506417808</v>
      </c>
      <c r="O34" s="210">
        <f t="shared" si="10"/>
        <v>254579.10759999999</v>
      </c>
      <c r="P34" s="210">
        <f t="shared" si="13"/>
        <v>87050.147440000001</v>
      </c>
      <c r="Q34" s="210">
        <f t="shared" si="11"/>
        <v>-167528.96015999999</v>
      </c>
      <c r="R34" s="212">
        <f t="shared" si="7"/>
        <v>0.34193751506417808</v>
      </c>
    </row>
    <row r="35" spans="1:33" ht="17.399999999999999" hidden="1" x14ac:dyDescent="0.3">
      <c r="A35" s="87">
        <v>30000000</v>
      </c>
      <c r="B35" s="1" t="s">
        <v>38</v>
      </c>
      <c r="C35" s="22"/>
      <c r="D35" s="103">
        <v>0</v>
      </c>
      <c r="E35" s="103">
        <v>0</v>
      </c>
      <c r="F35" s="103">
        <v>0</v>
      </c>
      <c r="G35" s="103">
        <f t="shared" ref="G35:G53" si="17">F35-E35</f>
        <v>0</v>
      </c>
      <c r="H35" s="111" t="str">
        <f t="shared" si="8"/>
        <v/>
      </c>
      <c r="I35" s="104">
        <f t="shared" si="15"/>
        <v>0</v>
      </c>
      <c r="J35" s="111" t="str">
        <f t="shared" si="5"/>
        <v/>
      </c>
      <c r="K35" s="104">
        <v>0</v>
      </c>
      <c r="L35" s="104">
        <v>0</v>
      </c>
      <c r="M35" s="104">
        <f t="shared" si="16"/>
        <v>0</v>
      </c>
      <c r="N35" s="111" t="str">
        <f t="shared" si="6"/>
        <v/>
      </c>
      <c r="O35" s="210">
        <f t="shared" si="10"/>
        <v>0</v>
      </c>
      <c r="P35" s="210">
        <f t="shared" si="13"/>
        <v>0</v>
      </c>
      <c r="Q35" s="210">
        <f t="shared" si="11"/>
        <v>0</v>
      </c>
      <c r="R35" s="212" t="str">
        <f t="shared" si="7"/>
        <v/>
      </c>
      <c r="S35" s="23"/>
      <c r="T35" s="23"/>
      <c r="U35" s="23"/>
      <c r="V35" s="23"/>
      <c r="W35" s="24"/>
    </row>
    <row r="36" spans="1:33" ht="34.799999999999997" hidden="1" x14ac:dyDescent="0.3">
      <c r="A36" s="87" t="s">
        <v>179</v>
      </c>
      <c r="B36" s="1" t="s">
        <v>180</v>
      </c>
      <c r="C36" s="1"/>
      <c r="D36" s="103"/>
      <c r="E36" s="103"/>
      <c r="F36" s="103"/>
      <c r="G36" s="103"/>
      <c r="H36" s="111"/>
      <c r="I36" s="104"/>
      <c r="J36" s="111"/>
      <c r="K36" s="104"/>
      <c r="L36" s="104"/>
      <c r="M36" s="104"/>
      <c r="N36" s="111"/>
      <c r="O36" s="210">
        <f>D36+K36</f>
        <v>0</v>
      </c>
      <c r="P36" s="210">
        <f>L36+F36</f>
        <v>0</v>
      </c>
      <c r="Q36" s="210">
        <f>P36-O36</f>
        <v>0</v>
      </c>
      <c r="R36" s="212" t="str">
        <f>IFERROR(P36/O36,"")</f>
        <v/>
      </c>
      <c r="S36" s="23"/>
      <c r="T36" s="23"/>
      <c r="U36" s="23"/>
      <c r="V36" s="23"/>
      <c r="W36" s="24"/>
    </row>
    <row r="37" spans="1:33" ht="18" hidden="1" x14ac:dyDescent="0.35">
      <c r="A37" s="87">
        <v>50000000</v>
      </c>
      <c r="B37" s="1" t="s">
        <v>18</v>
      </c>
      <c r="C37" s="19">
        <f>C38+C39</f>
        <v>0</v>
      </c>
      <c r="D37" s="103"/>
      <c r="E37" s="103"/>
      <c r="F37" s="103">
        <f>F38+F39</f>
        <v>0</v>
      </c>
      <c r="G37" s="103">
        <f t="shared" si="17"/>
        <v>0</v>
      </c>
      <c r="H37" s="119" t="e">
        <f>F37/E37*100</f>
        <v>#DIV/0!</v>
      </c>
      <c r="I37" s="104"/>
      <c r="J37" s="104"/>
      <c r="K37" s="104">
        <f>K38+K39</f>
        <v>0</v>
      </c>
      <c r="L37" s="104">
        <f>L38+L39</f>
        <v>0</v>
      </c>
      <c r="M37" s="104">
        <f t="shared" si="16"/>
        <v>0</v>
      </c>
      <c r="N37" s="104"/>
      <c r="O37" s="210">
        <f t="shared" si="10"/>
        <v>0</v>
      </c>
      <c r="P37" s="210">
        <f t="shared" si="13"/>
        <v>0</v>
      </c>
      <c r="Q37" s="210">
        <f t="shared" si="11"/>
        <v>0</v>
      </c>
      <c r="R37" s="210"/>
    </row>
    <row r="38" spans="1:33" ht="18" hidden="1" x14ac:dyDescent="0.35">
      <c r="A38" s="85">
        <v>50080000</v>
      </c>
      <c r="B38" s="118" t="s">
        <v>19</v>
      </c>
      <c r="C38" s="14"/>
      <c r="D38" s="119"/>
      <c r="E38" s="119"/>
      <c r="F38" s="119"/>
      <c r="G38" s="119">
        <f t="shared" si="17"/>
        <v>0</v>
      </c>
      <c r="H38" s="119" t="e">
        <f>F38/E38*100</f>
        <v>#DIV/0!</v>
      </c>
      <c r="I38" s="120"/>
      <c r="J38" s="120"/>
      <c r="K38" s="108"/>
      <c r="L38" s="108"/>
      <c r="M38" s="108">
        <f t="shared" si="16"/>
        <v>0</v>
      </c>
      <c r="N38" s="120"/>
      <c r="O38" s="215">
        <f t="shared" si="10"/>
        <v>0</v>
      </c>
      <c r="P38" s="216">
        <f t="shared" si="13"/>
        <v>0</v>
      </c>
      <c r="Q38" s="215">
        <f t="shared" si="11"/>
        <v>0</v>
      </c>
      <c r="R38" s="215"/>
    </row>
    <row r="39" spans="1:33" ht="18" hidden="1" x14ac:dyDescent="0.35">
      <c r="A39" s="85">
        <v>50110000</v>
      </c>
      <c r="B39" s="118" t="s">
        <v>20</v>
      </c>
      <c r="C39" s="14"/>
      <c r="D39" s="119"/>
      <c r="E39" s="119"/>
      <c r="F39" s="119"/>
      <c r="G39" s="119">
        <f t="shared" si="17"/>
        <v>0</v>
      </c>
      <c r="H39" s="119" t="e">
        <f>F39/E39*100</f>
        <v>#DIV/0!</v>
      </c>
      <c r="I39" s="120"/>
      <c r="J39" s="120"/>
      <c r="K39" s="108"/>
      <c r="L39" s="108"/>
      <c r="M39" s="108">
        <f t="shared" si="16"/>
        <v>0</v>
      </c>
      <c r="N39" s="120"/>
      <c r="O39" s="215">
        <f t="shared" si="10"/>
        <v>0</v>
      </c>
      <c r="P39" s="216">
        <f t="shared" si="13"/>
        <v>0</v>
      </c>
      <c r="Q39" s="215">
        <f t="shared" si="11"/>
        <v>0</v>
      </c>
      <c r="R39" s="215"/>
    </row>
    <row r="40" spans="1:33" s="71" customFormat="1" ht="21.75" customHeight="1" x14ac:dyDescent="0.3">
      <c r="A40" s="96">
        <v>90010100</v>
      </c>
      <c r="B40" s="97" t="s">
        <v>165</v>
      </c>
      <c r="C40" s="98" t="e">
        <f>C10+C24+C37+C38</f>
        <v>#REF!</v>
      </c>
      <c r="D40" s="148">
        <f>D10+D24+D37+D35</f>
        <v>1068893.4540000001</v>
      </c>
      <c r="E40" s="148">
        <f>E10+E24+E37+E35</f>
        <v>443846.35400000005</v>
      </c>
      <c r="F40" s="148">
        <f>F10+F24+F37+F35</f>
        <v>473137.31426999997</v>
      </c>
      <c r="G40" s="148">
        <f t="shared" si="17"/>
        <v>29290.960269999923</v>
      </c>
      <c r="H40" s="115">
        <f>IFERROR(F40/E40,"")</f>
        <v>1.0659934682486993</v>
      </c>
      <c r="I40" s="148">
        <f t="shared" ref="I40:I53" si="18">F40-D40</f>
        <v>-595756.13973000017</v>
      </c>
      <c r="J40" s="115">
        <f>IFERROR(F40/D40,"")</f>
        <v>0.4426421665315951</v>
      </c>
      <c r="K40" s="148">
        <f>K10+K24+K35+K37+K36</f>
        <v>259179.10759999999</v>
      </c>
      <c r="L40" s="148">
        <f>L10+L24+L35+L37+L36</f>
        <v>91703.805949999994</v>
      </c>
      <c r="M40" s="148">
        <f t="shared" si="16"/>
        <v>-167475.30164999998</v>
      </c>
      <c r="N40" s="115">
        <f>IFERROR(L40/K40,"")</f>
        <v>0.35382406706766512</v>
      </c>
      <c r="O40" s="148">
        <f t="shared" si="10"/>
        <v>1328072.5616000001</v>
      </c>
      <c r="P40" s="148">
        <f t="shared" si="13"/>
        <v>564841.12021999992</v>
      </c>
      <c r="Q40" s="148">
        <f t="shared" si="11"/>
        <v>-763231.44138000021</v>
      </c>
      <c r="R40" s="115">
        <f>IFERROR(P40/O40,"")</f>
        <v>0.42530893006290676</v>
      </c>
    </row>
    <row r="41" spans="1:33" ht="28.5" customHeight="1" x14ac:dyDescent="0.3">
      <c r="A41" s="89">
        <v>40000000</v>
      </c>
      <c r="B41" s="1" t="s">
        <v>26</v>
      </c>
      <c r="C41" s="12" t="e">
        <f>C42+#REF!</f>
        <v>#REF!</v>
      </c>
      <c r="D41" s="220">
        <f>D42</f>
        <v>890795.46699999995</v>
      </c>
      <c r="E41" s="220">
        <f>E42</f>
        <v>430904.46100000001</v>
      </c>
      <c r="F41" s="220">
        <f>F42</f>
        <v>432854.06099999999</v>
      </c>
      <c r="G41" s="220">
        <f t="shared" si="17"/>
        <v>1949.5999999999767</v>
      </c>
      <c r="H41" s="212">
        <f>IFERROR(F41/E41,"")</f>
        <v>1.004524436798532</v>
      </c>
      <c r="I41" s="210">
        <f t="shared" si="18"/>
        <v>-457941.40599999996</v>
      </c>
      <c r="J41" s="212">
        <f>IFERROR(F41/D41,"")</f>
        <v>0.48591857169834479</v>
      </c>
      <c r="K41" s="210">
        <f>K42</f>
        <v>1742.1</v>
      </c>
      <c r="L41" s="210">
        <f>L42</f>
        <v>1742.1</v>
      </c>
      <c r="M41" s="210">
        <f t="shared" ref="M41:M46" si="19">L41-K41</f>
        <v>0</v>
      </c>
      <c r="N41" s="212">
        <f>IFERROR(L41/K41,"")</f>
        <v>1</v>
      </c>
      <c r="O41" s="210">
        <f t="shared" si="10"/>
        <v>892537.56699999992</v>
      </c>
      <c r="P41" s="210">
        <f t="shared" si="13"/>
        <v>434596.16099999996</v>
      </c>
      <c r="Q41" s="210">
        <f t="shared" si="11"/>
        <v>-457941.40599999996</v>
      </c>
      <c r="R41" s="212">
        <f>IFERROR(P41/O41,"")</f>
        <v>0.48692198185087709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28.5" customHeight="1" x14ac:dyDescent="0.3">
      <c r="A42" s="89">
        <v>41000000</v>
      </c>
      <c r="B42" s="1" t="s">
        <v>27</v>
      </c>
      <c r="C42" s="12" t="e">
        <f>C43+C47</f>
        <v>#REF!</v>
      </c>
      <c r="D42" s="220">
        <f>D43+D47</f>
        <v>890795.46699999995</v>
      </c>
      <c r="E42" s="220">
        <f>E43+E47</f>
        <v>430904.46100000001</v>
      </c>
      <c r="F42" s="220">
        <f>F43+F47</f>
        <v>432854.06099999999</v>
      </c>
      <c r="G42" s="220">
        <f t="shared" si="17"/>
        <v>1949.5999999999767</v>
      </c>
      <c r="H42" s="212">
        <f t="shared" ref="H42:H60" si="20">IFERROR(F42/E42,"")</f>
        <v>1.004524436798532</v>
      </c>
      <c r="I42" s="210">
        <f t="shared" si="18"/>
        <v>-457941.40599999996</v>
      </c>
      <c r="J42" s="212">
        <f t="shared" ref="J42:J57" si="21">IFERROR(F42/D42,"")</f>
        <v>0.48591857169834479</v>
      </c>
      <c r="K42" s="210">
        <f>K43+K47</f>
        <v>1742.1</v>
      </c>
      <c r="L42" s="210">
        <f>L43+L47</f>
        <v>1742.1</v>
      </c>
      <c r="M42" s="210">
        <f t="shared" si="19"/>
        <v>0</v>
      </c>
      <c r="N42" s="212">
        <f t="shared" ref="N42:N57" si="22">IFERROR(L42/K42,"")</f>
        <v>1</v>
      </c>
      <c r="O42" s="210">
        <f t="shared" si="10"/>
        <v>892537.56699999992</v>
      </c>
      <c r="P42" s="210">
        <f t="shared" si="13"/>
        <v>434596.16099999996</v>
      </c>
      <c r="Q42" s="210">
        <f t="shared" si="11"/>
        <v>-457941.40599999996</v>
      </c>
      <c r="R42" s="212">
        <f t="shared" ref="R42:R55" si="23">IFERROR(P42/O42,"")</f>
        <v>0.48692198185087709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92" customFormat="1" ht="28.5" customHeight="1" x14ac:dyDescent="0.3">
      <c r="A43" s="87">
        <v>41020000</v>
      </c>
      <c r="B43" s="1" t="s">
        <v>162</v>
      </c>
      <c r="C43" s="91">
        <f>SUM(C44:C44)</f>
        <v>226954.7</v>
      </c>
      <c r="D43" s="223">
        <f>D44+D45+D46</f>
        <v>444665.8</v>
      </c>
      <c r="E43" s="223">
        <f>E44+E45+E46</f>
        <v>185277.5</v>
      </c>
      <c r="F43" s="223">
        <f>F44+F45+F46</f>
        <v>185277.5</v>
      </c>
      <c r="G43" s="223">
        <f t="shared" si="17"/>
        <v>0</v>
      </c>
      <c r="H43" s="212">
        <f t="shared" si="20"/>
        <v>1</v>
      </c>
      <c r="I43" s="219">
        <f t="shared" si="18"/>
        <v>-259388.3</v>
      </c>
      <c r="J43" s="212">
        <f t="shared" si="21"/>
        <v>0.41666685407332876</v>
      </c>
      <c r="K43" s="219">
        <f>K44+K45</f>
        <v>0</v>
      </c>
      <c r="L43" s="219">
        <f>L44+L45</f>
        <v>0</v>
      </c>
      <c r="M43" s="219">
        <f t="shared" si="19"/>
        <v>0</v>
      </c>
      <c r="N43" s="212" t="str">
        <f t="shared" si="22"/>
        <v/>
      </c>
      <c r="O43" s="219">
        <f t="shared" si="10"/>
        <v>444665.8</v>
      </c>
      <c r="P43" s="219">
        <f t="shared" si="13"/>
        <v>185277.5</v>
      </c>
      <c r="Q43" s="219">
        <f t="shared" si="11"/>
        <v>-259388.3</v>
      </c>
      <c r="R43" s="212">
        <f t="shared" si="23"/>
        <v>0.41666685407332876</v>
      </c>
    </row>
    <row r="44" spans="1:33" s="131" customFormat="1" ht="28.5" customHeight="1" x14ac:dyDescent="0.3">
      <c r="A44" s="141">
        <v>41020100</v>
      </c>
      <c r="B44" s="20" t="s">
        <v>58</v>
      </c>
      <c r="C44" s="25">
        <v>226954.7</v>
      </c>
      <c r="D44" s="145">
        <v>312484.59999999998</v>
      </c>
      <c r="E44" s="145">
        <v>130202</v>
      </c>
      <c r="F44" s="145">
        <v>130202</v>
      </c>
      <c r="G44" s="145">
        <f t="shared" si="17"/>
        <v>0</v>
      </c>
      <c r="H44" s="146">
        <f t="shared" si="20"/>
        <v>1</v>
      </c>
      <c r="I44" s="147">
        <f t="shared" si="18"/>
        <v>-182282.59999999998</v>
      </c>
      <c r="J44" s="146">
        <f t="shared" si="21"/>
        <v>0.41666693334647537</v>
      </c>
      <c r="K44" s="147"/>
      <c r="L44" s="147"/>
      <c r="M44" s="147">
        <f t="shared" si="19"/>
        <v>0</v>
      </c>
      <c r="N44" s="146" t="str">
        <f t="shared" si="22"/>
        <v/>
      </c>
      <c r="O44" s="147">
        <f t="shared" si="10"/>
        <v>312484.59999999998</v>
      </c>
      <c r="P44" s="147">
        <f t="shared" si="13"/>
        <v>130202</v>
      </c>
      <c r="Q44" s="147">
        <f t="shared" si="11"/>
        <v>-182282.59999999998</v>
      </c>
      <c r="R44" s="146">
        <f t="shared" si="23"/>
        <v>0.41666693334647537</v>
      </c>
    </row>
    <row r="45" spans="1:33" s="131" customFormat="1" ht="46.8" x14ac:dyDescent="0.3">
      <c r="A45" s="141">
        <v>41020200</v>
      </c>
      <c r="B45" s="20" t="s">
        <v>99</v>
      </c>
      <c r="C45" s="25"/>
      <c r="D45" s="145">
        <v>112638.9</v>
      </c>
      <c r="E45" s="145">
        <v>46933</v>
      </c>
      <c r="F45" s="145">
        <v>46933</v>
      </c>
      <c r="G45" s="145">
        <f t="shared" si="17"/>
        <v>0</v>
      </c>
      <c r="H45" s="146">
        <f t="shared" si="20"/>
        <v>1</v>
      </c>
      <c r="I45" s="147">
        <f t="shared" si="18"/>
        <v>-65705.899999999994</v>
      </c>
      <c r="J45" s="146">
        <f t="shared" si="21"/>
        <v>0.41666777640761765</v>
      </c>
      <c r="K45" s="147"/>
      <c r="L45" s="147"/>
      <c r="M45" s="147">
        <f t="shared" si="19"/>
        <v>0</v>
      </c>
      <c r="N45" s="146" t="str">
        <f t="shared" si="22"/>
        <v/>
      </c>
      <c r="O45" s="147">
        <f>D45+K45</f>
        <v>112638.9</v>
      </c>
      <c r="P45" s="147">
        <f>L45+F45</f>
        <v>46933</v>
      </c>
      <c r="Q45" s="147">
        <f>P45-O45</f>
        <v>-65705.899999999994</v>
      </c>
      <c r="R45" s="146">
        <f t="shared" si="23"/>
        <v>0.41666777640761765</v>
      </c>
    </row>
    <row r="46" spans="1:33" ht="62.4" x14ac:dyDescent="0.3">
      <c r="A46" s="141" t="s">
        <v>193</v>
      </c>
      <c r="B46" s="20" t="s">
        <v>194</v>
      </c>
      <c r="C46" s="20"/>
      <c r="D46" s="145">
        <v>19542.3</v>
      </c>
      <c r="E46" s="145">
        <v>8142.5</v>
      </c>
      <c r="F46" s="145">
        <v>8142.5</v>
      </c>
      <c r="G46" s="145">
        <f>F46-E46</f>
        <v>0</v>
      </c>
      <c r="H46" s="146">
        <f>IFERROR(F46/E46,"")</f>
        <v>1</v>
      </c>
      <c r="I46" s="147">
        <f>F46-D46</f>
        <v>-11399.8</v>
      </c>
      <c r="J46" s="146">
        <f>IFERROR(F46/D46,"")</f>
        <v>0.4166602702854833</v>
      </c>
      <c r="K46" s="147"/>
      <c r="L46" s="147"/>
      <c r="M46" s="147">
        <f t="shared" si="19"/>
        <v>0</v>
      </c>
      <c r="N46" s="146" t="str">
        <f>IFERROR(L46/K46,"")</f>
        <v/>
      </c>
      <c r="O46" s="147">
        <f>D46+K46</f>
        <v>19542.3</v>
      </c>
      <c r="P46" s="147">
        <f>L46+F46</f>
        <v>8142.5</v>
      </c>
      <c r="Q46" s="147">
        <f>P46-O46</f>
        <v>-11399.8</v>
      </c>
      <c r="R46" s="146">
        <f>IFERROR(P46/O46,"")</f>
        <v>0.4166602702854833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25.5" customHeight="1" x14ac:dyDescent="0.3">
      <c r="A47" s="87">
        <v>41030000</v>
      </c>
      <c r="B47" s="1" t="s">
        <v>146</v>
      </c>
      <c r="C47" s="19" t="e">
        <f>#REF!</f>
        <v>#REF!</v>
      </c>
      <c r="D47" s="220">
        <f>SUM(D48:D57)+D58</f>
        <v>446129.66700000002</v>
      </c>
      <c r="E47" s="220">
        <f>SUM(E48:E57)+E58</f>
        <v>245626.96099999998</v>
      </c>
      <c r="F47" s="220">
        <f>SUM(F48:F57)+F58</f>
        <v>247576.56099999999</v>
      </c>
      <c r="G47" s="220">
        <f>SUM(G48:G57)</f>
        <v>1949.5999999999995</v>
      </c>
      <c r="H47" s="212">
        <f t="shared" si="20"/>
        <v>1.0079372394303245</v>
      </c>
      <c r="I47" s="219">
        <f t="shared" si="18"/>
        <v>-198553.10600000003</v>
      </c>
      <c r="J47" s="212">
        <f t="shared" si="21"/>
        <v>0.55494305649931142</v>
      </c>
      <c r="K47" s="220">
        <f>SUM(K48:K57)</f>
        <v>1742.1</v>
      </c>
      <c r="L47" s="220">
        <f>SUM(L48:L57)</f>
        <v>1742.1</v>
      </c>
      <c r="M47" s="220">
        <f>SUM(M48:M57)</f>
        <v>0</v>
      </c>
      <c r="N47" s="212">
        <f t="shared" si="22"/>
        <v>1</v>
      </c>
      <c r="O47" s="220">
        <f>SUM(O48:O57)</f>
        <v>396625.76699999999</v>
      </c>
      <c r="P47" s="220">
        <f>SUM(P48:P57)</f>
        <v>199330.16099999999</v>
      </c>
      <c r="Q47" s="220">
        <f>SUM(Q48:Q57)</f>
        <v>-197295.606</v>
      </c>
      <c r="R47" s="212">
        <f t="shared" si="23"/>
        <v>0.50256482958153348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52.5" customHeight="1" x14ac:dyDescent="0.3">
      <c r="A48" s="141" t="s">
        <v>195</v>
      </c>
      <c r="B48" s="20" t="s">
        <v>197</v>
      </c>
      <c r="C48" s="20"/>
      <c r="D48" s="145">
        <v>1148.4000000000001</v>
      </c>
      <c r="E48" s="145">
        <v>1148.4000000000001</v>
      </c>
      <c r="F48" s="145">
        <v>1148.4000000000001</v>
      </c>
      <c r="G48" s="145">
        <f t="shared" si="17"/>
        <v>0</v>
      </c>
      <c r="H48" s="146">
        <f t="shared" si="20"/>
        <v>1</v>
      </c>
      <c r="I48" s="147">
        <f t="shared" si="18"/>
        <v>0</v>
      </c>
      <c r="J48" s="146">
        <f t="shared" si="21"/>
        <v>1</v>
      </c>
      <c r="K48" s="145">
        <v>0</v>
      </c>
      <c r="L48" s="145">
        <v>0</v>
      </c>
      <c r="M48" s="145">
        <f>L48-K48</f>
        <v>0</v>
      </c>
      <c r="N48" s="146" t="str">
        <f t="shared" si="22"/>
        <v/>
      </c>
      <c r="O48" s="147">
        <f t="shared" si="10"/>
        <v>1148.4000000000001</v>
      </c>
      <c r="P48" s="147">
        <f t="shared" si="13"/>
        <v>1148.4000000000001</v>
      </c>
      <c r="Q48" s="147">
        <f t="shared" ref="Q48:Q62" si="24">P48-O48</f>
        <v>0</v>
      </c>
      <c r="R48" s="146">
        <f t="shared" si="23"/>
        <v>1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8" ht="55.5" customHeight="1" x14ac:dyDescent="0.3">
      <c r="A49" s="141" t="s">
        <v>205</v>
      </c>
      <c r="B49" s="20" t="s">
        <v>206</v>
      </c>
      <c r="C49" s="20"/>
      <c r="D49" s="145">
        <v>73102</v>
      </c>
      <c r="E49" s="145">
        <v>29241</v>
      </c>
      <c r="F49" s="145">
        <v>29241</v>
      </c>
      <c r="G49" s="145">
        <f>F49-E49</f>
        <v>0</v>
      </c>
      <c r="H49" s="146">
        <f>IFERROR(F49/E49,"")</f>
        <v>1</v>
      </c>
      <c r="I49" s="147">
        <f>F49-D49</f>
        <v>-43861</v>
      </c>
      <c r="J49" s="146">
        <f>IFERROR(F49/D49,"")</f>
        <v>0.40000273590325847</v>
      </c>
      <c r="K49" s="145"/>
      <c r="L49" s="145"/>
      <c r="M49" s="145"/>
      <c r="N49" s="146"/>
      <c r="O49" s="147">
        <f t="shared" ref="O49:O54" si="25">D49+K49</f>
        <v>73102</v>
      </c>
      <c r="P49" s="147">
        <f t="shared" ref="P49:P54" si="26">L49+F49</f>
        <v>29241</v>
      </c>
      <c r="Q49" s="147">
        <f>P49-O49</f>
        <v>-43861</v>
      </c>
      <c r="R49" s="146">
        <f>IFERROR(P49/O49,"")</f>
        <v>0.40000273590325847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8" ht="67.5" customHeight="1" x14ac:dyDescent="0.3">
      <c r="A50" s="141" t="s">
        <v>203</v>
      </c>
      <c r="B50" s="20" t="s">
        <v>204</v>
      </c>
      <c r="C50" s="20"/>
      <c r="D50" s="145">
        <v>27257.866999999998</v>
      </c>
      <c r="E50" s="145">
        <v>8177.3609999999999</v>
      </c>
      <c r="F50" s="145">
        <v>8177.3609999999999</v>
      </c>
      <c r="G50" s="145">
        <f>F50-E50</f>
        <v>0</v>
      </c>
      <c r="H50" s="146">
        <f>IFERROR(F50/E50,"")</f>
        <v>1</v>
      </c>
      <c r="I50" s="147">
        <f>F50-D50</f>
        <v>-19080.505999999998</v>
      </c>
      <c r="J50" s="146">
        <f>IFERROR(F50/D50,"")</f>
        <v>0.30000003301799072</v>
      </c>
      <c r="K50" s="145"/>
      <c r="L50" s="145"/>
      <c r="M50" s="145"/>
      <c r="N50" s="146"/>
      <c r="O50" s="147">
        <f t="shared" si="25"/>
        <v>27257.866999999998</v>
      </c>
      <c r="P50" s="147">
        <f t="shared" si="26"/>
        <v>8177.3609999999999</v>
      </c>
      <c r="Q50" s="147">
        <f>P50-O50</f>
        <v>-19080.505999999998</v>
      </c>
      <c r="R50" s="146">
        <f>IFERROR(P50/O50,"")</f>
        <v>0.30000003301799072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8" ht="54" customHeight="1" x14ac:dyDescent="0.3">
      <c r="A51" s="141" t="s">
        <v>196</v>
      </c>
      <c r="B51" s="20" t="s">
        <v>198</v>
      </c>
      <c r="C51" s="20"/>
      <c r="D51" s="145">
        <v>24574.799999999999</v>
      </c>
      <c r="E51" s="145">
        <v>10289.799999999999</v>
      </c>
      <c r="F51" s="145">
        <v>10289.799999999999</v>
      </c>
      <c r="G51" s="145">
        <f>F51-E51</f>
        <v>0</v>
      </c>
      <c r="H51" s="146">
        <f>IFERROR(F51/E51,"")</f>
        <v>1</v>
      </c>
      <c r="I51" s="147">
        <f>F51-D51</f>
        <v>-14285</v>
      </c>
      <c r="J51" s="146">
        <f>IFERROR(F51/D51,"")</f>
        <v>0.41871347884825105</v>
      </c>
      <c r="K51" s="145"/>
      <c r="L51" s="145"/>
      <c r="M51" s="145"/>
      <c r="N51" s="212"/>
      <c r="O51" s="147">
        <f t="shared" si="25"/>
        <v>24574.799999999999</v>
      </c>
      <c r="P51" s="147">
        <f t="shared" si="26"/>
        <v>10289.799999999999</v>
      </c>
      <c r="Q51" s="147">
        <f t="shared" si="24"/>
        <v>-14285</v>
      </c>
      <c r="R51" s="146">
        <f>IFERROR(P51/O51,"")</f>
        <v>0.41871347884825105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8" ht="93" customHeight="1" x14ac:dyDescent="0.3">
      <c r="A52" s="141" t="s">
        <v>209</v>
      </c>
      <c r="B52" s="20" t="s">
        <v>210</v>
      </c>
      <c r="C52" s="20"/>
      <c r="D52" s="145">
        <v>35350</v>
      </c>
      <c r="E52" s="145">
        <v>10605</v>
      </c>
      <c r="F52" s="145">
        <v>10605</v>
      </c>
      <c r="G52" s="145">
        <f>F52-E52</f>
        <v>0</v>
      </c>
      <c r="H52" s="146">
        <f>IFERROR(F52/E52,"")</f>
        <v>1</v>
      </c>
      <c r="I52" s="147">
        <f>F52-D52</f>
        <v>-24745</v>
      </c>
      <c r="J52" s="146">
        <f>IFERROR(F52/D52,"")</f>
        <v>0.3</v>
      </c>
      <c r="K52" s="145"/>
      <c r="L52" s="145"/>
      <c r="M52" s="145"/>
      <c r="N52" s="212"/>
      <c r="O52" s="147">
        <f t="shared" si="25"/>
        <v>35350</v>
      </c>
      <c r="P52" s="147">
        <f t="shared" si="26"/>
        <v>10605</v>
      </c>
      <c r="Q52" s="147">
        <f>P52-O52</f>
        <v>-24745</v>
      </c>
      <c r="R52" s="146">
        <f>IFERROR(P52/O52,"")</f>
        <v>0.3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8" s="131" customFormat="1" ht="35.25" customHeight="1" x14ac:dyDescent="0.3">
      <c r="A53" s="141" t="s">
        <v>100</v>
      </c>
      <c r="B53" s="20" t="s">
        <v>101</v>
      </c>
      <c r="C53" s="20"/>
      <c r="D53" s="145">
        <v>167079.6</v>
      </c>
      <c r="E53" s="145">
        <v>105828.2</v>
      </c>
      <c r="F53" s="145">
        <v>105828.2</v>
      </c>
      <c r="G53" s="145">
        <f t="shared" si="17"/>
        <v>0</v>
      </c>
      <c r="H53" s="146">
        <f t="shared" si="20"/>
        <v>1</v>
      </c>
      <c r="I53" s="147">
        <f t="shared" si="18"/>
        <v>-61251.400000000009</v>
      </c>
      <c r="J53" s="146">
        <f t="shared" si="21"/>
        <v>0.63339988843640993</v>
      </c>
      <c r="K53" s="145">
        <v>1742.1</v>
      </c>
      <c r="L53" s="145">
        <v>1742.1</v>
      </c>
      <c r="M53" s="145">
        <f>L53-K53</f>
        <v>0</v>
      </c>
      <c r="N53" s="146">
        <f t="shared" si="22"/>
        <v>1</v>
      </c>
      <c r="O53" s="147">
        <f t="shared" si="25"/>
        <v>168821.7</v>
      </c>
      <c r="P53" s="147">
        <f t="shared" si="26"/>
        <v>107570.3</v>
      </c>
      <c r="Q53" s="147">
        <f t="shared" si="24"/>
        <v>-61251.400000000009</v>
      </c>
      <c r="R53" s="146">
        <f t="shared" si="23"/>
        <v>0.63718289769620851</v>
      </c>
    </row>
    <row r="54" spans="1:38" s="131" customFormat="1" ht="35.25" customHeight="1" x14ac:dyDescent="0.3">
      <c r="A54" s="141" t="s">
        <v>201</v>
      </c>
      <c r="B54" s="20" t="s">
        <v>202</v>
      </c>
      <c r="C54" s="20"/>
      <c r="D54" s="145">
        <v>3.8</v>
      </c>
      <c r="E54" s="145">
        <v>3</v>
      </c>
      <c r="F54" s="145">
        <v>3</v>
      </c>
      <c r="G54" s="145">
        <f>F54-E54</f>
        <v>0</v>
      </c>
      <c r="H54" s="146">
        <f>IFERROR(F54/E54,"")</f>
        <v>1</v>
      </c>
      <c r="I54" s="147">
        <f>F54-D54</f>
        <v>-0.79999999999999982</v>
      </c>
      <c r="J54" s="146">
        <f>IFERROR(F54/D54,"")</f>
        <v>0.78947368421052633</v>
      </c>
      <c r="K54" s="145"/>
      <c r="L54" s="145"/>
      <c r="M54" s="145"/>
      <c r="N54" s="146"/>
      <c r="O54" s="147">
        <f t="shared" si="25"/>
        <v>3.8</v>
      </c>
      <c r="P54" s="147">
        <f t="shared" si="26"/>
        <v>3</v>
      </c>
      <c r="Q54" s="147">
        <f t="shared" si="24"/>
        <v>-0.79999999999999982</v>
      </c>
      <c r="R54" s="146">
        <f>IFERROR(P54/O54,"")</f>
        <v>0.78947368421052633</v>
      </c>
    </row>
    <row r="55" spans="1:38" s="131" customFormat="1" ht="75" customHeight="1" x14ac:dyDescent="0.3">
      <c r="A55" s="141" t="s">
        <v>181</v>
      </c>
      <c r="B55" s="20" t="s">
        <v>182</v>
      </c>
      <c r="C55" s="20"/>
      <c r="D55" s="145">
        <v>43327.8</v>
      </c>
      <c r="E55" s="145">
        <v>17342.900000000001</v>
      </c>
      <c r="F55" s="145">
        <v>17342.900000000001</v>
      </c>
      <c r="G55" s="145">
        <f t="shared" ref="G55:G62" si="27">F55-E55</f>
        <v>0</v>
      </c>
      <c r="H55" s="146">
        <f t="shared" si="20"/>
        <v>1</v>
      </c>
      <c r="I55" s="147">
        <f t="shared" ref="I55:I62" si="28">F55-D55</f>
        <v>-25984.9</v>
      </c>
      <c r="J55" s="146">
        <f t="shared" si="21"/>
        <v>0.40027188087094201</v>
      </c>
      <c r="K55" s="145"/>
      <c r="L55" s="145"/>
      <c r="M55" s="145">
        <f>L55-K55</f>
        <v>0</v>
      </c>
      <c r="N55" s="146" t="str">
        <f t="shared" si="22"/>
        <v/>
      </c>
      <c r="O55" s="147">
        <f t="shared" si="10"/>
        <v>43327.8</v>
      </c>
      <c r="P55" s="147">
        <f t="shared" si="13"/>
        <v>17342.900000000001</v>
      </c>
      <c r="Q55" s="147">
        <f t="shared" si="24"/>
        <v>-25984.9</v>
      </c>
      <c r="R55" s="146">
        <f t="shared" si="23"/>
        <v>0.40027188087094201</v>
      </c>
    </row>
    <row r="56" spans="1:38" s="131" customFormat="1" ht="54.75" customHeight="1" x14ac:dyDescent="0.3">
      <c r="A56" s="141" t="s">
        <v>207</v>
      </c>
      <c r="B56" s="20" t="s">
        <v>208</v>
      </c>
      <c r="C56" s="20"/>
      <c r="D56" s="145">
        <v>14299.7</v>
      </c>
      <c r="E56" s="145">
        <v>5719.8</v>
      </c>
      <c r="F56" s="145">
        <v>7669.4</v>
      </c>
      <c r="G56" s="145">
        <f>F56-E56</f>
        <v>1949.5999999999995</v>
      </c>
      <c r="H56" s="146">
        <f>IFERROR(F56/E56,"")</f>
        <v>1.3408510787090457</v>
      </c>
      <c r="I56" s="147">
        <f>F56-D56</f>
        <v>-6630.3000000000011</v>
      </c>
      <c r="J56" s="146">
        <f>IFERROR(F56/D56,"")</f>
        <v>0.53633293006146976</v>
      </c>
      <c r="K56" s="145"/>
      <c r="L56" s="145"/>
      <c r="M56" s="145"/>
      <c r="N56" s="146"/>
      <c r="O56" s="147">
        <f>D56+K56</f>
        <v>14299.7</v>
      </c>
      <c r="P56" s="147">
        <f>L56+F56</f>
        <v>7669.4</v>
      </c>
      <c r="Q56" s="147">
        <f>P56-O56</f>
        <v>-6630.3000000000011</v>
      </c>
      <c r="R56" s="146">
        <f>IFERROR(P56/O56,"")</f>
        <v>0.53633293006146976</v>
      </c>
    </row>
    <row r="57" spans="1:38" ht="31.2" x14ac:dyDescent="0.3">
      <c r="A57" s="141" t="s">
        <v>183</v>
      </c>
      <c r="B57" s="20" t="s">
        <v>184</v>
      </c>
      <c r="C57" s="20"/>
      <c r="D57" s="145">
        <v>8739.7000000000007</v>
      </c>
      <c r="E57" s="145">
        <v>7283</v>
      </c>
      <c r="F57" s="145">
        <v>7283</v>
      </c>
      <c r="G57" s="145">
        <f t="shared" si="27"/>
        <v>0</v>
      </c>
      <c r="H57" s="146">
        <f t="shared" si="20"/>
        <v>1</v>
      </c>
      <c r="I57" s="147">
        <f t="shared" si="28"/>
        <v>-1456.7000000000007</v>
      </c>
      <c r="J57" s="146">
        <f t="shared" si="21"/>
        <v>0.8333237982997127</v>
      </c>
      <c r="K57" s="145"/>
      <c r="L57" s="145"/>
      <c r="M57" s="145">
        <f>L57-K57</f>
        <v>0</v>
      </c>
      <c r="N57" s="224" t="str">
        <f t="shared" si="22"/>
        <v/>
      </c>
      <c r="O57" s="147">
        <f>D57+K57</f>
        <v>8739.7000000000007</v>
      </c>
      <c r="P57" s="147">
        <f>L57+F57</f>
        <v>7283</v>
      </c>
      <c r="Q57" s="147">
        <f t="shared" si="24"/>
        <v>-1456.7000000000007</v>
      </c>
      <c r="R57" s="146">
        <f>IFERROR(P57/O57,"")</f>
        <v>0.8333237982997127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8" ht="31.2" x14ac:dyDescent="0.3">
      <c r="A58" s="141" t="s">
        <v>215</v>
      </c>
      <c r="B58" s="20" t="s">
        <v>216</v>
      </c>
      <c r="C58" s="20"/>
      <c r="D58" s="145">
        <v>51246</v>
      </c>
      <c r="E58" s="145">
        <v>49988.5</v>
      </c>
      <c r="F58" s="145">
        <v>49988.5</v>
      </c>
      <c r="G58" s="145">
        <f>F58-E58</f>
        <v>0</v>
      </c>
      <c r="H58" s="146">
        <f>IFERROR(F58/E58,"")</f>
        <v>1</v>
      </c>
      <c r="I58" s="147">
        <f>F58-D58</f>
        <v>-1257.5</v>
      </c>
      <c r="J58" s="146">
        <f>IFERROR(F58/D58,"")</f>
        <v>0.97546149943410221</v>
      </c>
      <c r="K58" s="145"/>
      <c r="L58" s="145"/>
      <c r="M58" s="145"/>
      <c r="N58" s="224"/>
      <c r="O58" s="147">
        <f>D58+K58</f>
        <v>51246</v>
      </c>
      <c r="P58" s="147">
        <f>L58+F58</f>
        <v>49988.5</v>
      </c>
      <c r="Q58" s="147">
        <f>P58-O58</f>
        <v>-1257.5</v>
      </c>
      <c r="R58" s="146">
        <f>IFERROR(P58/O58,"")</f>
        <v>0.97546149943410221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8" s="71" customFormat="1" ht="34.799999999999997" x14ac:dyDescent="0.3">
      <c r="A59" s="96">
        <v>900102</v>
      </c>
      <c r="B59" s="97" t="s">
        <v>163</v>
      </c>
      <c r="C59" s="98"/>
      <c r="D59" s="148">
        <f>D40+D41</f>
        <v>1959688.9210000001</v>
      </c>
      <c r="E59" s="148">
        <f>E40+E41</f>
        <v>874750.81500000006</v>
      </c>
      <c r="F59" s="148">
        <f>F40+F41</f>
        <v>905991.37526999996</v>
      </c>
      <c r="G59" s="148">
        <f t="shared" si="27"/>
        <v>31240.5602699999</v>
      </c>
      <c r="H59" s="115">
        <f>IFERROR(F59/E59,"")</f>
        <v>1.0357136680918666</v>
      </c>
      <c r="I59" s="148">
        <f t="shared" si="28"/>
        <v>-1053697.5457300001</v>
      </c>
      <c r="J59" s="115">
        <f>IFERROR(F59/D59,"")</f>
        <v>0.46231387316701572</v>
      </c>
      <c r="K59" s="148">
        <f>K41+K40</f>
        <v>260921.20759999999</v>
      </c>
      <c r="L59" s="148">
        <f>L41+L40</f>
        <v>93445.90595</v>
      </c>
      <c r="M59" s="148">
        <f>L59-K59</f>
        <v>-167475.30164999998</v>
      </c>
      <c r="N59" s="115">
        <f>IFERROR(L59/K59,"")</f>
        <v>0.35813840817897546</v>
      </c>
      <c r="O59" s="148">
        <f>O41+O40</f>
        <v>2220610.1285999999</v>
      </c>
      <c r="P59" s="148">
        <f>P41+P40</f>
        <v>999437.28121999989</v>
      </c>
      <c r="Q59" s="148">
        <f t="shared" si="24"/>
        <v>-1221172.8473800002</v>
      </c>
      <c r="R59" s="115">
        <f>IFERROR(P59/O59,"")</f>
        <v>0.4500732786669322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s="131" customFormat="1" ht="24" customHeight="1" x14ac:dyDescent="0.3">
      <c r="A60" s="141">
        <v>41050000</v>
      </c>
      <c r="B60" s="20" t="s">
        <v>149</v>
      </c>
      <c r="C60" s="14"/>
      <c r="D60" s="145">
        <v>12322.057000000001</v>
      </c>
      <c r="E60" s="145">
        <v>12210.76</v>
      </c>
      <c r="F60" s="145">
        <v>7710.76</v>
      </c>
      <c r="G60" s="145">
        <f t="shared" si="27"/>
        <v>-4500</v>
      </c>
      <c r="H60" s="225">
        <f t="shared" si="20"/>
        <v>0.63147257009391722</v>
      </c>
      <c r="I60" s="147">
        <f t="shared" si="28"/>
        <v>-4611.2970000000005</v>
      </c>
      <c r="J60" s="221">
        <f>IFERROR(F60/D60,"")</f>
        <v>0.62576889556670612</v>
      </c>
      <c r="K60" s="147">
        <v>1426.325</v>
      </c>
      <c r="L60" s="147">
        <v>1326.325</v>
      </c>
      <c r="M60" s="147">
        <f>L60-K60</f>
        <v>-100</v>
      </c>
      <c r="N60" s="221">
        <f>IFERROR(L60/K60,"")</f>
        <v>0.92988975163444521</v>
      </c>
      <c r="O60" s="147">
        <f>D60+K60</f>
        <v>13748.382000000001</v>
      </c>
      <c r="P60" s="147">
        <f>L60+F60</f>
        <v>9037.0850000000009</v>
      </c>
      <c r="Q60" s="147">
        <f t="shared" si="24"/>
        <v>-4711.2970000000005</v>
      </c>
      <c r="R60" s="221">
        <f>IFERROR(P60/O60,"")</f>
        <v>0.65731989407917235</v>
      </c>
    </row>
    <row r="61" spans="1:38" ht="46.8" hidden="1" x14ac:dyDescent="0.3">
      <c r="A61" s="88" t="s">
        <v>156</v>
      </c>
      <c r="B61" s="20" t="s">
        <v>157</v>
      </c>
      <c r="C61" s="14"/>
      <c r="D61" s="226">
        <v>0</v>
      </c>
      <c r="E61" s="226">
        <v>0</v>
      </c>
      <c r="F61" s="226">
        <v>0</v>
      </c>
      <c r="G61" s="226">
        <f t="shared" si="27"/>
        <v>0</v>
      </c>
      <c r="H61" s="216"/>
      <c r="I61" s="216">
        <f t="shared" si="28"/>
        <v>0</v>
      </c>
      <c r="J61" s="216"/>
      <c r="K61" s="216">
        <v>5000</v>
      </c>
      <c r="L61" s="216">
        <v>5000</v>
      </c>
      <c r="M61" s="216">
        <f>L61-K61</f>
        <v>0</v>
      </c>
      <c r="N61" s="216">
        <f>L61/K61*100</f>
        <v>100</v>
      </c>
      <c r="O61" s="216">
        <f>D61+K61</f>
        <v>5000</v>
      </c>
      <c r="P61" s="216">
        <f>L61+F61</f>
        <v>5000</v>
      </c>
      <c r="Q61" s="216">
        <f t="shared" si="24"/>
        <v>0</v>
      </c>
      <c r="R61" s="222">
        <f>P61/O61*100</f>
        <v>100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8" ht="21.75" customHeight="1" x14ac:dyDescent="0.3">
      <c r="A62" s="96">
        <v>900103</v>
      </c>
      <c r="B62" s="97" t="s">
        <v>164</v>
      </c>
      <c r="C62" s="98" t="e">
        <f>C40+C41</f>
        <v>#REF!</v>
      </c>
      <c r="D62" s="148">
        <f>D59+D60</f>
        <v>1972010.9780000001</v>
      </c>
      <c r="E62" s="148">
        <f>E59+E60</f>
        <v>886961.57500000007</v>
      </c>
      <c r="F62" s="148">
        <f>F59+F60</f>
        <v>913702.13526999997</v>
      </c>
      <c r="G62" s="148">
        <f t="shared" si="27"/>
        <v>26740.5602699999</v>
      </c>
      <c r="H62" s="115">
        <f>IFERROR(F62/E62,"")</f>
        <v>1.0301484991274847</v>
      </c>
      <c r="I62" s="148">
        <f t="shared" si="28"/>
        <v>-1058308.8427300001</v>
      </c>
      <c r="J62" s="115">
        <f>IFERROR(F62/D62,"")</f>
        <v>0.46333521743204004</v>
      </c>
      <c r="K62" s="148">
        <f>K59+K60</f>
        <v>262347.53259999998</v>
      </c>
      <c r="L62" s="148">
        <f>L59+L60</f>
        <v>94772.230949999997</v>
      </c>
      <c r="M62" s="148">
        <f>L62-K62</f>
        <v>-167575.30164999998</v>
      </c>
      <c r="N62" s="115">
        <f>IFERROR(L62/K62,"")</f>
        <v>0.3612468926646959</v>
      </c>
      <c r="O62" s="148">
        <f>D62+K62</f>
        <v>2234358.5106000002</v>
      </c>
      <c r="P62" s="148">
        <f>L62+F62</f>
        <v>1008474.36622</v>
      </c>
      <c r="Q62" s="148">
        <f t="shared" si="24"/>
        <v>-1225884.1443800002</v>
      </c>
      <c r="R62" s="115">
        <f>IFERROR(P62/O62,"")</f>
        <v>0.4513485017895319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8" x14ac:dyDescent="0.3">
      <c r="B63" s="102"/>
      <c r="C63" s="9"/>
      <c r="D63" s="189"/>
      <c r="E63" s="190"/>
      <c r="F63" s="191"/>
      <c r="G63" s="80"/>
      <c r="H63" s="13"/>
      <c r="I63" s="55"/>
      <c r="J63" s="55"/>
      <c r="K63" s="169"/>
    </row>
    <row r="64" spans="1:38" x14ac:dyDescent="0.3">
      <c r="B64" s="32"/>
      <c r="C64" s="10"/>
      <c r="D64" s="189"/>
      <c r="E64" s="192"/>
      <c r="F64" s="189"/>
      <c r="G64" s="81"/>
      <c r="H64" s="10"/>
      <c r="K64" s="169"/>
      <c r="L64" s="169"/>
    </row>
    <row r="65" spans="2:12" x14ac:dyDescent="0.3">
      <c r="C65" s="10"/>
      <c r="E65" s="192"/>
      <c r="F65" s="193">
        <v>1000</v>
      </c>
      <c r="G65" s="80"/>
      <c r="H65" s="13"/>
      <c r="I65" s="13"/>
      <c r="J65" s="13"/>
      <c r="L65" s="169">
        <f>L62-[1]Page1!$H$103</f>
        <v>-76293956.179049999</v>
      </c>
    </row>
    <row r="66" spans="2:12" hidden="1" x14ac:dyDescent="0.3">
      <c r="B66" s="55" t="s">
        <v>97</v>
      </c>
      <c r="C66" s="56"/>
      <c r="D66" s="194"/>
      <c r="E66" s="195"/>
      <c r="F66" s="196"/>
      <c r="K66" s="155"/>
      <c r="L66" s="155"/>
    </row>
    <row r="67" spans="2:12" hidden="1" x14ac:dyDescent="0.3">
      <c r="B67" s="55" t="s">
        <v>95</v>
      </c>
      <c r="C67" s="55"/>
      <c r="D67" s="197"/>
      <c r="E67" s="198"/>
      <c r="F67" s="181"/>
      <c r="G67" s="80"/>
      <c r="H67" s="13"/>
    </row>
    <row r="68" spans="2:12" hidden="1" x14ac:dyDescent="0.3">
      <c r="B68" s="55" t="s">
        <v>96</v>
      </c>
      <c r="C68" s="55"/>
      <c r="D68" s="197"/>
      <c r="E68" s="198"/>
      <c r="F68" s="181"/>
    </row>
    <row r="69" spans="2:12" hidden="1" x14ac:dyDescent="0.3">
      <c r="B69" s="55"/>
      <c r="C69" s="55"/>
      <c r="D69" s="199"/>
      <c r="E69" s="200"/>
    </row>
    <row r="70" spans="2:12" hidden="1" x14ac:dyDescent="0.3">
      <c r="B70" s="55"/>
      <c r="C70" s="55"/>
      <c r="D70" s="199"/>
      <c r="E70" s="200"/>
    </row>
    <row r="71" spans="2:12" hidden="1" x14ac:dyDescent="0.3">
      <c r="B71" s="55" t="s">
        <v>98</v>
      </c>
      <c r="C71" s="55"/>
      <c r="D71" s="194"/>
      <c r="E71" s="195"/>
      <c r="F71" s="196"/>
    </row>
    <row r="72" spans="2:12" hidden="1" x14ac:dyDescent="0.3">
      <c r="B72" s="55" t="s">
        <v>95</v>
      </c>
      <c r="D72" s="197"/>
      <c r="E72" s="198"/>
      <c r="F72" s="181"/>
    </row>
    <row r="73" spans="2:12" hidden="1" x14ac:dyDescent="0.3">
      <c r="B73" s="55" t="s">
        <v>96</v>
      </c>
      <c r="D73" s="181"/>
      <c r="F73" s="181"/>
    </row>
    <row r="75" spans="2:12" x14ac:dyDescent="0.3">
      <c r="F75" s="181"/>
    </row>
    <row r="76" spans="2:12" x14ac:dyDescent="0.3">
      <c r="G76" s="90"/>
    </row>
    <row r="77" spans="2:12" x14ac:dyDescent="0.3">
      <c r="E77" s="202"/>
    </row>
    <row r="115" spans="1:13" x14ac:dyDescent="0.3">
      <c r="A115" s="227"/>
      <c r="B115" s="227"/>
      <c r="C115" s="227"/>
      <c r="D115" s="227"/>
      <c r="E115" s="227"/>
      <c r="F115" s="227"/>
      <c r="G115" s="227"/>
      <c r="H115" s="227"/>
      <c r="I115" s="227"/>
      <c r="J115" s="227"/>
      <c r="K115" s="227"/>
      <c r="L115" s="227"/>
      <c r="M115" s="227"/>
    </row>
  </sheetData>
  <sheetProtection password="C4FF" sheet="1"/>
  <mergeCells count="12">
    <mergeCell ref="A1:R1"/>
    <mergeCell ref="A2:R2"/>
    <mergeCell ref="A3:R3"/>
    <mergeCell ref="A4:R4"/>
    <mergeCell ref="A115:M115"/>
    <mergeCell ref="A5:R5"/>
    <mergeCell ref="Q6:R6"/>
    <mergeCell ref="A7:A8"/>
    <mergeCell ref="B7:B8"/>
    <mergeCell ref="C7:J7"/>
    <mergeCell ref="K7:N7"/>
    <mergeCell ref="O7:R7"/>
  </mergeCells>
  <phoneticPr fontId="16" type="noConversion"/>
  <conditionalFormatting sqref="F65">
    <cfRule type="expression" dxfId="0" priority="1" stopIfTrue="1">
      <formula>A65=1</formula>
    </cfRule>
  </conditionalFormatting>
  <pageMargins left="0.19685039370078741" right="0.19685039370078741" top="0.98425196850393704" bottom="0.39370078740157483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5"/>
  <sheetViews>
    <sheetView tabSelected="1" view="pageBreakPreview" zoomScale="75" zoomScaleNormal="75" zoomScaleSheetLayoutView="75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C51" sqref="C51:M57"/>
    </sheetView>
  </sheetViews>
  <sheetFormatPr defaultColWidth="7.5546875" defaultRowHeight="15.6" x14ac:dyDescent="0.3"/>
  <cols>
    <col min="1" max="1" width="16" style="69" customWidth="1"/>
    <col min="2" max="2" width="65.33203125" style="70" customWidth="1"/>
    <col min="3" max="3" width="21" style="176" customWidth="1"/>
    <col min="4" max="4" width="20.44140625" style="177" customWidth="1"/>
    <col min="5" max="5" width="20.33203125" style="124" customWidth="1"/>
    <col min="6" max="6" width="21.5546875" style="2" customWidth="1"/>
    <col min="7" max="7" width="15.33203125" style="2" customWidth="1"/>
    <col min="8" max="8" width="20" style="2" customWidth="1"/>
    <col min="9" max="9" width="16" style="2" customWidth="1"/>
    <col min="10" max="10" width="21.5546875" style="124" customWidth="1"/>
    <col min="11" max="11" width="20.6640625" style="124" customWidth="1"/>
    <col min="12" max="12" width="18.6640625" style="2" customWidth="1"/>
    <col min="13" max="13" width="14.33203125" style="2" customWidth="1"/>
    <col min="14" max="14" width="19.109375" style="2" customWidth="1"/>
    <col min="15" max="15" width="19.44140625" style="2" customWidth="1"/>
    <col min="16" max="16" width="21.5546875" style="2" customWidth="1"/>
    <col min="17" max="17" width="11.88671875" style="2" customWidth="1"/>
    <col min="18" max="19" width="7.5546875" style="7" customWidth="1"/>
    <col min="20" max="16384" width="7.5546875" style="2"/>
  </cols>
  <sheetData>
    <row r="1" spans="1:19" ht="23.25" customHeight="1" x14ac:dyDescent="0.35">
      <c r="A1" s="240" t="s">
        <v>93</v>
      </c>
      <c r="B1" s="240"/>
      <c r="C1" s="240"/>
      <c r="D1" s="240"/>
      <c r="E1" s="162"/>
      <c r="F1" s="15"/>
      <c r="G1" s="15"/>
      <c r="H1" s="54"/>
      <c r="I1" s="54"/>
      <c r="J1" s="153" t="s">
        <v>21</v>
      </c>
      <c r="K1" s="153"/>
      <c r="L1" s="149"/>
      <c r="M1" s="149"/>
    </row>
    <row r="2" spans="1:19" ht="21.75" customHeight="1" x14ac:dyDescent="0.35">
      <c r="A2" s="11"/>
      <c r="B2" s="11" t="s">
        <v>21</v>
      </c>
      <c r="C2" s="163"/>
      <c r="D2" s="154"/>
      <c r="E2" s="164"/>
      <c r="F2" s="95"/>
      <c r="G2" s="16"/>
      <c r="H2" s="57"/>
      <c r="I2" s="95"/>
      <c r="J2" s="183"/>
      <c r="K2" s="182"/>
      <c r="L2" s="150"/>
      <c r="M2" s="149"/>
      <c r="P2" s="229" t="s">
        <v>170</v>
      </c>
      <c r="Q2" s="229"/>
    </row>
    <row r="3" spans="1:19" s="7" customFormat="1" ht="20.399999999999999" x14ac:dyDescent="0.3">
      <c r="A3" s="241" t="s">
        <v>89</v>
      </c>
      <c r="B3" s="231" t="s">
        <v>22</v>
      </c>
      <c r="C3" s="232" t="s">
        <v>46</v>
      </c>
      <c r="D3" s="232"/>
      <c r="E3" s="232"/>
      <c r="F3" s="232"/>
      <c r="G3" s="232"/>
      <c r="H3" s="232"/>
      <c r="I3" s="232"/>
      <c r="J3" s="242" t="s">
        <v>47</v>
      </c>
      <c r="K3" s="242"/>
      <c r="L3" s="242"/>
      <c r="M3" s="242"/>
      <c r="N3" s="232" t="s">
        <v>169</v>
      </c>
      <c r="O3" s="232"/>
      <c r="P3" s="232"/>
      <c r="Q3" s="232"/>
    </row>
    <row r="4" spans="1:19" s="7" customFormat="1" ht="92.25" customHeight="1" x14ac:dyDescent="0.3">
      <c r="A4" s="241"/>
      <c r="B4" s="231"/>
      <c r="C4" s="204" t="s">
        <v>187</v>
      </c>
      <c r="D4" s="188" t="s">
        <v>212</v>
      </c>
      <c r="E4" s="100" t="s">
        <v>51</v>
      </c>
      <c r="F4" s="47" t="s">
        <v>213</v>
      </c>
      <c r="G4" s="34" t="s">
        <v>214</v>
      </c>
      <c r="H4" s="44" t="s">
        <v>68</v>
      </c>
      <c r="I4" s="44" t="s">
        <v>188</v>
      </c>
      <c r="J4" s="205" t="s">
        <v>189</v>
      </c>
      <c r="K4" s="206" t="s">
        <v>51</v>
      </c>
      <c r="L4" s="101" t="s">
        <v>159</v>
      </c>
      <c r="M4" s="100" t="s">
        <v>7</v>
      </c>
      <c r="N4" s="36" t="s">
        <v>190</v>
      </c>
      <c r="O4" s="35" t="s">
        <v>51</v>
      </c>
      <c r="P4" s="35" t="s">
        <v>160</v>
      </c>
      <c r="Q4" s="35" t="s">
        <v>7</v>
      </c>
    </row>
    <row r="5" spans="1:19" s="59" customFormat="1" ht="13.8" x14ac:dyDescent="0.25">
      <c r="A5" s="50">
        <v>1</v>
      </c>
      <c r="B5" s="50">
        <v>2</v>
      </c>
      <c r="C5" s="99" t="s">
        <v>42</v>
      </c>
      <c r="D5" s="99" t="s">
        <v>8</v>
      </c>
      <c r="E5" s="99" t="s">
        <v>9</v>
      </c>
      <c r="F5" s="33" t="s">
        <v>59</v>
      </c>
      <c r="G5" s="33" t="s">
        <v>60</v>
      </c>
      <c r="H5" s="33" t="s">
        <v>43</v>
      </c>
      <c r="I5" s="33" t="s">
        <v>10</v>
      </c>
      <c r="J5" s="207" t="s">
        <v>11</v>
      </c>
      <c r="K5" s="207" t="s">
        <v>12</v>
      </c>
      <c r="L5" s="99" t="s">
        <v>13</v>
      </c>
      <c r="M5" s="99" t="s">
        <v>44</v>
      </c>
      <c r="N5" s="33" t="s">
        <v>14</v>
      </c>
      <c r="O5" s="33" t="s">
        <v>41</v>
      </c>
      <c r="P5" s="33" t="s">
        <v>56</v>
      </c>
      <c r="Q5" s="33" t="s">
        <v>57</v>
      </c>
      <c r="R5" s="58"/>
      <c r="S5" s="58"/>
    </row>
    <row r="6" spans="1:19" ht="22.5" customHeight="1" x14ac:dyDescent="0.3">
      <c r="A6" s="39" t="s">
        <v>70</v>
      </c>
      <c r="B6" s="28" t="s">
        <v>31</v>
      </c>
      <c r="C6" s="104">
        <f>C7+C8</f>
        <v>48550</v>
      </c>
      <c r="D6" s="104">
        <f>D7+D8</f>
        <v>21976</v>
      </c>
      <c r="E6" s="104">
        <f>E7+E8</f>
        <v>15480.459650000001</v>
      </c>
      <c r="F6" s="104">
        <f>E6-D6</f>
        <v>-6495.5403499999993</v>
      </c>
      <c r="G6" s="111">
        <f>IFERROR(E6/D6,"")</f>
        <v>0.70442572124135427</v>
      </c>
      <c r="H6" s="104">
        <f>E6-C6</f>
        <v>-33069.540349999996</v>
      </c>
      <c r="I6" s="111">
        <f>IFERROR(E6/C6,"")</f>
        <v>0.31885601750772402</v>
      </c>
      <c r="J6" s="103">
        <f>J7+J8</f>
        <v>0</v>
      </c>
      <c r="K6" s="103">
        <f>K7+K8</f>
        <v>0</v>
      </c>
      <c r="L6" s="103">
        <f>K6-J6</f>
        <v>0</v>
      </c>
      <c r="M6" s="113" t="str">
        <f>IFERROR(K6/J6,"")</f>
        <v/>
      </c>
      <c r="N6" s="104">
        <f>C6+J6</f>
        <v>48550</v>
      </c>
      <c r="O6" s="104">
        <f>E6+K6</f>
        <v>15480.459650000001</v>
      </c>
      <c r="P6" s="104">
        <f>O6-N6</f>
        <v>-33069.540349999996</v>
      </c>
      <c r="Q6" s="111">
        <f>IFERROR(O6/N6,"")</f>
        <v>0.31885601750772402</v>
      </c>
    </row>
    <row r="7" spans="1:19" s="131" customFormat="1" ht="62.4" x14ac:dyDescent="0.35">
      <c r="A7" s="125" t="s">
        <v>102</v>
      </c>
      <c r="B7" s="126" t="s">
        <v>103</v>
      </c>
      <c r="C7" s="128">
        <v>31150</v>
      </c>
      <c r="D7" s="128">
        <v>12950</v>
      </c>
      <c r="E7" s="128">
        <v>10398.85556</v>
      </c>
      <c r="F7" s="128">
        <f t="shared" ref="F7:F51" si="0">E7-D7</f>
        <v>-2551.14444</v>
      </c>
      <c r="G7" s="129">
        <f t="shared" ref="G7:G40" si="1">IFERROR(E7/D7,"")</f>
        <v>0.80300042934362936</v>
      </c>
      <c r="H7" s="128">
        <f t="shared" ref="H7:H51" si="2">E7-C7</f>
        <v>-20751.14444</v>
      </c>
      <c r="I7" s="129">
        <f t="shared" ref="I7:I40" si="3">IFERROR(E7/C7,"")</f>
        <v>0.33383163916532904</v>
      </c>
      <c r="J7" s="127">
        <v>0</v>
      </c>
      <c r="K7" s="127">
        <v>0</v>
      </c>
      <c r="L7" s="127">
        <f t="shared" ref="L7:L40" si="4">K7-J7</f>
        <v>0</v>
      </c>
      <c r="M7" s="130" t="str">
        <f t="shared" ref="M7:M40" si="5">IFERROR(K7/J7,"")</f>
        <v/>
      </c>
      <c r="N7" s="128">
        <f t="shared" ref="N7:N44" si="6">C7+J7</f>
        <v>31150</v>
      </c>
      <c r="O7" s="128">
        <f t="shared" ref="O7:O44" si="7">E7+K7</f>
        <v>10398.85556</v>
      </c>
      <c r="P7" s="128">
        <f t="shared" ref="P7:P44" si="8">O7-N7</f>
        <v>-20751.14444</v>
      </c>
      <c r="Q7" s="129">
        <f t="shared" ref="Q7:Q40" si="9">IFERROR(O7/N7,"")</f>
        <v>0.33383163916532904</v>
      </c>
      <c r="R7" s="62"/>
      <c r="S7" s="62"/>
    </row>
    <row r="8" spans="1:19" s="133" customFormat="1" ht="18" x14ac:dyDescent="0.35">
      <c r="A8" s="125" t="s">
        <v>71</v>
      </c>
      <c r="B8" s="126" t="s">
        <v>104</v>
      </c>
      <c r="C8" s="128">
        <v>17400</v>
      </c>
      <c r="D8" s="128">
        <v>9026</v>
      </c>
      <c r="E8" s="128">
        <v>5081.6040899999998</v>
      </c>
      <c r="F8" s="128">
        <f t="shared" si="0"/>
        <v>-3944.3959100000002</v>
      </c>
      <c r="G8" s="129">
        <f t="shared" si="1"/>
        <v>0.56299624307555951</v>
      </c>
      <c r="H8" s="128">
        <f t="shared" si="2"/>
        <v>-12318.395909999999</v>
      </c>
      <c r="I8" s="129">
        <f t="shared" si="3"/>
        <v>0.29204621206896553</v>
      </c>
      <c r="J8" s="127"/>
      <c r="K8" s="127"/>
      <c r="L8" s="127">
        <f t="shared" si="4"/>
        <v>0</v>
      </c>
      <c r="M8" s="130" t="str">
        <f t="shared" si="5"/>
        <v/>
      </c>
      <c r="N8" s="128">
        <f t="shared" si="6"/>
        <v>17400</v>
      </c>
      <c r="O8" s="128">
        <f t="shared" si="7"/>
        <v>5081.6040899999998</v>
      </c>
      <c r="P8" s="128">
        <f t="shared" si="8"/>
        <v>-12318.395909999999</v>
      </c>
      <c r="Q8" s="129">
        <f t="shared" si="9"/>
        <v>0.29204621206896553</v>
      </c>
      <c r="R8" s="132"/>
      <c r="S8" s="132"/>
    </row>
    <row r="9" spans="1:19" ht="18" customHeight="1" x14ac:dyDescent="0.3">
      <c r="A9" s="39" t="s">
        <v>72</v>
      </c>
      <c r="B9" s="28" t="s">
        <v>32</v>
      </c>
      <c r="C9" s="104">
        <v>656556.06299999997</v>
      </c>
      <c r="D9" s="104">
        <v>307269.67000000004</v>
      </c>
      <c r="E9" s="104">
        <v>274147.85288999992</v>
      </c>
      <c r="F9" s="104">
        <f t="shared" si="0"/>
        <v>-33121.81711000012</v>
      </c>
      <c r="G9" s="111">
        <f t="shared" si="1"/>
        <v>0.89220603156178702</v>
      </c>
      <c r="H9" s="104">
        <f t="shared" si="2"/>
        <v>-382408.21011000004</v>
      </c>
      <c r="I9" s="111">
        <f t="shared" si="3"/>
        <v>0.41755436944308583</v>
      </c>
      <c r="J9" s="103">
        <v>131367.28041000001</v>
      </c>
      <c r="K9" s="103">
        <v>44687.388529999997</v>
      </c>
      <c r="L9" s="103">
        <f t="shared" si="4"/>
        <v>-86679.89188000001</v>
      </c>
      <c r="M9" s="113">
        <f t="shared" si="5"/>
        <v>0.34017137593569519</v>
      </c>
      <c r="N9" s="104">
        <f>C9+J9</f>
        <v>787923.34340999997</v>
      </c>
      <c r="O9" s="104">
        <f>E9+K9</f>
        <v>318835.24141999992</v>
      </c>
      <c r="P9" s="104">
        <f t="shared" si="8"/>
        <v>-469088.10199000005</v>
      </c>
      <c r="Q9" s="111">
        <f t="shared" si="9"/>
        <v>0.4046526151137172</v>
      </c>
    </row>
    <row r="10" spans="1:19" ht="20.25" customHeight="1" x14ac:dyDescent="0.3">
      <c r="A10" s="39" t="s">
        <v>61</v>
      </c>
      <c r="B10" s="29" t="s">
        <v>153</v>
      </c>
      <c r="C10" s="104">
        <v>205560.09999999998</v>
      </c>
      <c r="D10" s="104">
        <v>106308.09999999999</v>
      </c>
      <c r="E10" s="104">
        <v>86249.034</v>
      </c>
      <c r="F10" s="104">
        <f t="shared" si="0"/>
        <v>-20059.065999999992</v>
      </c>
      <c r="G10" s="111">
        <f t="shared" si="1"/>
        <v>0.81131196964295293</v>
      </c>
      <c r="H10" s="104">
        <f t="shared" si="2"/>
        <v>-119311.06599999998</v>
      </c>
      <c r="I10" s="111">
        <f t="shared" si="3"/>
        <v>0.41958061900145022</v>
      </c>
      <c r="J10" s="103">
        <v>118258.17600000001</v>
      </c>
      <c r="K10" s="103">
        <v>1731.4808</v>
      </c>
      <c r="L10" s="103">
        <f t="shared" si="4"/>
        <v>-116526.6952</v>
      </c>
      <c r="M10" s="113">
        <f t="shared" si="5"/>
        <v>1.4641531423586306E-2</v>
      </c>
      <c r="N10" s="104">
        <f>C10+J10</f>
        <v>323818.27599999995</v>
      </c>
      <c r="O10" s="104">
        <f>E10+K10</f>
        <v>87980.514800000004</v>
      </c>
      <c r="P10" s="104">
        <f t="shared" si="8"/>
        <v>-235837.76119999995</v>
      </c>
      <c r="Q10" s="111">
        <f t="shared" si="9"/>
        <v>0.27169718734466985</v>
      </c>
    </row>
    <row r="11" spans="1:19" ht="17.399999999999999" x14ac:dyDescent="0.3">
      <c r="A11" s="39" t="s">
        <v>62</v>
      </c>
      <c r="B11" s="1" t="s">
        <v>33</v>
      </c>
      <c r="C11" s="104">
        <f>SUM(C13:C24)+C12</f>
        <v>240185.736</v>
      </c>
      <c r="D11" s="104">
        <f>SUM(D13:D24)+D12</f>
        <v>130859.50799999999</v>
      </c>
      <c r="E11" s="104">
        <f>SUM(E13:E24)+E12</f>
        <v>111928.70351000002</v>
      </c>
      <c r="F11" s="104">
        <f t="shared" si="0"/>
        <v>-18930.804489999966</v>
      </c>
      <c r="G11" s="111">
        <f t="shared" si="1"/>
        <v>0.85533489480947789</v>
      </c>
      <c r="H11" s="104">
        <f t="shared" si="2"/>
        <v>-128257.03248999998</v>
      </c>
      <c r="I11" s="111">
        <f t="shared" si="3"/>
        <v>0.46600895362911982</v>
      </c>
      <c r="J11" s="103">
        <f>SUM(J13:J25)</f>
        <v>73466.645529999994</v>
      </c>
      <c r="K11" s="103">
        <f>SUM(K13:K25)</f>
        <v>19949.979160000003</v>
      </c>
      <c r="L11" s="103">
        <f t="shared" si="4"/>
        <v>-53516.666369999992</v>
      </c>
      <c r="M11" s="113">
        <f t="shared" si="5"/>
        <v>0.27155151859837479</v>
      </c>
      <c r="N11" s="104">
        <f t="shared" si="6"/>
        <v>313652.38153000001</v>
      </c>
      <c r="O11" s="104">
        <f t="shared" si="7"/>
        <v>131878.68267000001</v>
      </c>
      <c r="P11" s="104">
        <f t="shared" si="8"/>
        <v>-181773.69886</v>
      </c>
      <c r="Q11" s="111">
        <f t="shared" si="9"/>
        <v>0.42046128273183914</v>
      </c>
    </row>
    <row r="12" spans="1:19" ht="31.5" hidden="1" customHeight="1" x14ac:dyDescent="0.35">
      <c r="A12" s="160" t="s">
        <v>150</v>
      </c>
      <c r="B12" s="118" t="s">
        <v>151</v>
      </c>
      <c r="C12" s="108">
        <v>0</v>
      </c>
      <c r="D12" s="108">
        <v>0</v>
      </c>
      <c r="E12" s="108">
        <v>0</v>
      </c>
      <c r="F12" s="108">
        <f>E12-D12</f>
        <v>0</v>
      </c>
      <c r="G12" s="112" t="str">
        <f t="shared" si="1"/>
        <v/>
      </c>
      <c r="H12" s="108">
        <f>E12-C12</f>
        <v>0</v>
      </c>
      <c r="I12" s="112" t="str">
        <f t="shared" si="3"/>
        <v/>
      </c>
      <c r="J12" s="107">
        <v>0</v>
      </c>
      <c r="K12" s="107">
        <v>0</v>
      </c>
      <c r="L12" s="107">
        <f t="shared" si="4"/>
        <v>0</v>
      </c>
      <c r="M12" s="116" t="str">
        <f t="shared" si="5"/>
        <v/>
      </c>
      <c r="N12" s="108">
        <f>C12+J12</f>
        <v>0</v>
      </c>
      <c r="O12" s="108">
        <f>E12+K12</f>
        <v>0</v>
      </c>
      <c r="P12" s="108">
        <f>O12-N12</f>
        <v>0</v>
      </c>
      <c r="Q12" s="112" t="str">
        <f t="shared" si="9"/>
        <v/>
      </c>
    </row>
    <row r="13" spans="1:19" s="133" customFormat="1" ht="36" customHeight="1" x14ac:dyDescent="0.35">
      <c r="A13" s="134" t="s">
        <v>75</v>
      </c>
      <c r="B13" s="20" t="s">
        <v>107</v>
      </c>
      <c r="C13" s="128">
        <v>700</v>
      </c>
      <c r="D13" s="128">
        <v>233.20000000000002</v>
      </c>
      <c r="E13" s="128">
        <v>218.68297000000001</v>
      </c>
      <c r="F13" s="128">
        <f t="shared" si="0"/>
        <v>-14.517030000000005</v>
      </c>
      <c r="G13" s="129">
        <f t="shared" si="1"/>
        <v>0.93774858490566038</v>
      </c>
      <c r="H13" s="128">
        <f t="shared" ref="H13:H24" si="10">E13-C13</f>
        <v>-481.31702999999999</v>
      </c>
      <c r="I13" s="129">
        <f t="shared" si="3"/>
        <v>0.31240424285714286</v>
      </c>
      <c r="J13" s="127">
        <v>0</v>
      </c>
      <c r="K13" s="127">
        <v>0</v>
      </c>
      <c r="L13" s="127">
        <f t="shared" si="4"/>
        <v>0</v>
      </c>
      <c r="M13" s="130" t="str">
        <f t="shared" si="5"/>
        <v/>
      </c>
      <c r="N13" s="128">
        <f t="shared" si="6"/>
        <v>700</v>
      </c>
      <c r="O13" s="128">
        <f t="shared" si="7"/>
        <v>218.68297000000001</v>
      </c>
      <c r="P13" s="128">
        <f t="shared" si="8"/>
        <v>-481.31702999999999</v>
      </c>
      <c r="Q13" s="129">
        <f t="shared" si="9"/>
        <v>0.31240424285714286</v>
      </c>
      <c r="R13" s="132"/>
      <c r="S13" s="132"/>
    </row>
    <row r="14" spans="1:19" s="133" customFormat="1" ht="33" customHeight="1" x14ac:dyDescent="0.35">
      <c r="A14" s="134" t="s">
        <v>74</v>
      </c>
      <c r="B14" s="20" t="s">
        <v>108</v>
      </c>
      <c r="C14" s="128">
        <v>300</v>
      </c>
      <c r="D14" s="128">
        <v>125</v>
      </c>
      <c r="E14" s="128">
        <v>37.043800000000005</v>
      </c>
      <c r="F14" s="128">
        <f t="shared" si="0"/>
        <v>-87.956199999999995</v>
      </c>
      <c r="G14" s="129">
        <f t="shared" si="1"/>
        <v>0.29635040000000001</v>
      </c>
      <c r="H14" s="128">
        <f t="shared" si="10"/>
        <v>-262.95619999999997</v>
      </c>
      <c r="I14" s="129">
        <f t="shared" si="3"/>
        <v>0.12347933333333334</v>
      </c>
      <c r="J14" s="127">
        <v>0</v>
      </c>
      <c r="K14" s="127">
        <v>0</v>
      </c>
      <c r="L14" s="127">
        <f t="shared" si="4"/>
        <v>0</v>
      </c>
      <c r="M14" s="130" t="str">
        <f t="shared" si="5"/>
        <v/>
      </c>
      <c r="N14" s="128">
        <f t="shared" si="6"/>
        <v>300</v>
      </c>
      <c r="O14" s="128">
        <f t="shared" si="7"/>
        <v>37.043800000000005</v>
      </c>
      <c r="P14" s="128">
        <f t="shared" si="8"/>
        <v>-262.95619999999997</v>
      </c>
      <c r="Q14" s="129">
        <f t="shared" si="9"/>
        <v>0.12347933333333334</v>
      </c>
      <c r="R14" s="132"/>
      <c r="S14" s="132"/>
    </row>
    <row r="15" spans="1:19" s="133" customFormat="1" ht="53.25" customHeight="1" x14ac:dyDescent="0.35">
      <c r="A15" s="134" t="s">
        <v>63</v>
      </c>
      <c r="B15" s="20" t="s">
        <v>109</v>
      </c>
      <c r="C15" s="128">
        <v>170594.80000000002</v>
      </c>
      <c r="D15" s="128">
        <v>97960.547999999995</v>
      </c>
      <c r="E15" s="128">
        <v>87333.910280000026</v>
      </c>
      <c r="F15" s="128">
        <f t="shared" si="0"/>
        <v>-10626.63771999997</v>
      </c>
      <c r="G15" s="129">
        <f t="shared" si="1"/>
        <v>0.89152125077944677</v>
      </c>
      <c r="H15" s="128">
        <f t="shared" si="10"/>
        <v>-83260.889719999992</v>
      </c>
      <c r="I15" s="129">
        <f t="shared" si="3"/>
        <v>0.51193770431455132</v>
      </c>
      <c r="J15" s="127">
        <v>61768.469019999997</v>
      </c>
      <c r="K15" s="127">
        <v>17429.998270000004</v>
      </c>
      <c r="L15" s="127">
        <f t="shared" si="4"/>
        <v>-44338.470749999993</v>
      </c>
      <c r="M15" s="130">
        <f t="shared" si="5"/>
        <v>0.28218277944296061</v>
      </c>
      <c r="N15" s="128">
        <f t="shared" si="6"/>
        <v>232363.26902000001</v>
      </c>
      <c r="O15" s="128">
        <f t="shared" si="7"/>
        <v>104763.90855000002</v>
      </c>
      <c r="P15" s="128">
        <f t="shared" si="8"/>
        <v>-127599.36046999999</v>
      </c>
      <c r="Q15" s="129">
        <f t="shared" si="9"/>
        <v>0.45086260402448874</v>
      </c>
      <c r="R15" s="132"/>
      <c r="S15" s="132"/>
    </row>
    <row r="16" spans="1:19" s="133" customFormat="1" ht="23.25" customHeight="1" x14ac:dyDescent="0.35">
      <c r="A16" s="134" t="s">
        <v>64</v>
      </c>
      <c r="B16" s="20" t="s">
        <v>110</v>
      </c>
      <c r="C16" s="128">
        <v>10000</v>
      </c>
      <c r="D16" s="128">
        <v>5386.05</v>
      </c>
      <c r="E16" s="128">
        <v>4337.31682</v>
      </c>
      <c r="F16" s="128">
        <f t="shared" si="0"/>
        <v>-1048.7331800000002</v>
      </c>
      <c r="G16" s="129">
        <f t="shared" si="1"/>
        <v>0.80528714363958742</v>
      </c>
      <c r="H16" s="128">
        <f t="shared" si="10"/>
        <v>-5662.68318</v>
      </c>
      <c r="I16" s="129">
        <f t="shared" si="3"/>
        <v>0.43373168200000001</v>
      </c>
      <c r="J16" s="127">
        <v>47.974339999999998</v>
      </c>
      <c r="K16" s="127">
        <v>45.954339999999995</v>
      </c>
      <c r="L16" s="127">
        <f t="shared" si="4"/>
        <v>-2.0200000000000031</v>
      </c>
      <c r="M16" s="130">
        <f t="shared" si="5"/>
        <v>0.95789415758507557</v>
      </c>
      <c r="N16" s="128">
        <f t="shared" si="6"/>
        <v>10047.974340000001</v>
      </c>
      <c r="O16" s="128">
        <f t="shared" si="7"/>
        <v>4383.2711600000002</v>
      </c>
      <c r="P16" s="128">
        <f t="shared" si="8"/>
        <v>-5664.7031800000004</v>
      </c>
      <c r="Q16" s="129">
        <f t="shared" si="9"/>
        <v>0.43623431068594865</v>
      </c>
      <c r="R16" s="132"/>
      <c r="S16" s="132"/>
    </row>
    <row r="17" spans="1:19" s="133" customFormat="1" ht="40.5" customHeight="1" x14ac:dyDescent="0.35">
      <c r="A17" s="134" t="s">
        <v>105</v>
      </c>
      <c r="B17" s="20" t="s">
        <v>111</v>
      </c>
      <c r="C17" s="128">
        <v>4161.5</v>
      </c>
      <c r="D17" s="128">
        <v>2393.4</v>
      </c>
      <c r="E17" s="128">
        <v>2008.1326799999999</v>
      </c>
      <c r="F17" s="128">
        <f t="shared" si="0"/>
        <v>-385.26732000000015</v>
      </c>
      <c r="G17" s="129">
        <f t="shared" si="1"/>
        <v>0.83902928052143388</v>
      </c>
      <c r="H17" s="128">
        <f t="shared" si="10"/>
        <v>-2153.3673200000003</v>
      </c>
      <c r="I17" s="129">
        <f t="shared" si="3"/>
        <v>0.4825502054547639</v>
      </c>
      <c r="J17" s="127">
        <v>0</v>
      </c>
      <c r="K17" s="127">
        <v>0</v>
      </c>
      <c r="L17" s="127">
        <f t="shared" si="4"/>
        <v>0</v>
      </c>
      <c r="M17" s="130" t="str">
        <f t="shared" si="5"/>
        <v/>
      </c>
      <c r="N17" s="128">
        <f t="shared" si="6"/>
        <v>4161.5</v>
      </c>
      <c r="O17" s="128">
        <f t="shared" si="7"/>
        <v>2008.1326799999999</v>
      </c>
      <c r="P17" s="128">
        <f t="shared" si="8"/>
        <v>-2153.3673200000003</v>
      </c>
      <c r="Q17" s="129">
        <f t="shared" si="9"/>
        <v>0.4825502054547639</v>
      </c>
      <c r="R17" s="132"/>
      <c r="S17" s="132"/>
    </row>
    <row r="18" spans="1:19" s="133" customFormat="1" ht="47.25" customHeight="1" x14ac:dyDescent="0.35">
      <c r="A18" s="134" t="s">
        <v>65</v>
      </c>
      <c r="B18" s="20" t="s">
        <v>200</v>
      </c>
      <c r="C18" s="128">
        <v>1990</v>
      </c>
      <c r="D18" s="128">
        <v>787.67</v>
      </c>
      <c r="E18" s="128">
        <v>659.23811999999998</v>
      </c>
      <c r="F18" s="128">
        <f t="shared" si="0"/>
        <v>-128.43187999999998</v>
      </c>
      <c r="G18" s="129">
        <f t="shared" si="1"/>
        <v>0.83694709713458681</v>
      </c>
      <c r="H18" s="128">
        <f t="shared" si="10"/>
        <v>-1330.76188</v>
      </c>
      <c r="I18" s="129">
        <f t="shared" si="3"/>
        <v>0.33127543718592961</v>
      </c>
      <c r="J18" s="127">
        <v>0</v>
      </c>
      <c r="K18" s="127">
        <v>0</v>
      </c>
      <c r="L18" s="127">
        <f t="shared" si="4"/>
        <v>0</v>
      </c>
      <c r="M18" s="130" t="str">
        <f t="shared" si="5"/>
        <v/>
      </c>
      <c r="N18" s="128">
        <f t="shared" si="6"/>
        <v>1990</v>
      </c>
      <c r="O18" s="128">
        <f t="shared" si="7"/>
        <v>659.23811999999998</v>
      </c>
      <c r="P18" s="128">
        <f t="shared" si="8"/>
        <v>-1330.76188</v>
      </c>
      <c r="Q18" s="129">
        <f t="shared" si="9"/>
        <v>0.33127543718592961</v>
      </c>
      <c r="R18" s="132"/>
      <c r="S18" s="132"/>
    </row>
    <row r="19" spans="1:19" s="133" customFormat="1" ht="62.4" x14ac:dyDescent="0.35">
      <c r="A19" s="134" t="s">
        <v>66</v>
      </c>
      <c r="B19" s="20" t="s">
        <v>112</v>
      </c>
      <c r="C19" s="128">
        <v>0</v>
      </c>
      <c r="D19" s="128">
        <v>0</v>
      </c>
      <c r="E19" s="128">
        <v>0</v>
      </c>
      <c r="F19" s="128">
        <f t="shared" si="0"/>
        <v>0</v>
      </c>
      <c r="G19" s="129" t="str">
        <f t="shared" si="1"/>
        <v/>
      </c>
      <c r="H19" s="128">
        <f t="shared" si="10"/>
        <v>0</v>
      </c>
      <c r="I19" s="129" t="str">
        <f t="shared" si="3"/>
        <v/>
      </c>
      <c r="J19" s="127">
        <v>52.210050000000003</v>
      </c>
      <c r="K19" s="127">
        <v>3.5009899999999998</v>
      </c>
      <c r="L19" s="127">
        <f t="shared" si="4"/>
        <v>-48.709060000000001</v>
      </c>
      <c r="M19" s="130">
        <f t="shared" si="5"/>
        <v>6.7055863765692614E-2</v>
      </c>
      <c r="N19" s="128">
        <f t="shared" si="6"/>
        <v>52.210050000000003</v>
      </c>
      <c r="O19" s="128">
        <f t="shared" si="7"/>
        <v>3.5009899999999998</v>
      </c>
      <c r="P19" s="128">
        <f t="shared" si="8"/>
        <v>-48.709060000000001</v>
      </c>
      <c r="Q19" s="129">
        <f t="shared" si="9"/>
        <v>6.7055863765692614E-2</v>
      </c>
      <c r="R19" s="132"/>
      <c r="S19" s="132"/>
    </row>
    <row r="20" spans="1:19" s="133" customFormat="1" ht="36" customHeight="1" x14ac:dyDescent="0.35">
      <c r="A20" s="134" t="s">
        <v>106</v>
      </c>
      <c r="B20" s="20" t="s">
        <v>113</v>
      </c>
      <c r="C20" s="128">
        <v>500</v>
      </c>
      <c r="D20" s="128">
        <v>250</v>
      </c>
      <c r="E20" s="128">
        <v>185.31748000000002</v>
      </c>
      <c r="F20" s="128">
        <f t="shared" si="0"/>
        <v>-64.682519999999982</v>
      </c>
      <c r="G20" s="129">
        <f t="shared" si="1"/>
        <v>0.74126992000000003</v>
      </c>
      <c r="H20" s="128">
        <f t="shared" si="10"/>
        <v>-314.68251999999995</v>
      </c>
      <c r="I20" s="129">
        <f t="shared" si="3"/>
        <v>0.37063496000000001</v>
      </c>
      <c r="J20" s="127">
        <v>0</v>
      </c>
      <c r="K20" s="127">
        <v>0</v>
      </c>
      <c r="L20" s="127">
        <f t="shared" si="4"/>
        <v>0</v>
      </c>
      <c r="M20" s="130" t="str">
        <f t="shared" si="5"/>
        <v/>
      </c>
      <c r="N20" s="128">
        <f t="shared" si="6"/>
        <v>500</v>
      </c>
      <c r="O20" s="128">
        <f t="shared" si="7"/>
        <v>185.31748000000002</v>
      </c>
      <c r="P20" s="128">
        <f t="shared" si="8"/>
        <v>-314.68251999999995</v>
      </c>
      <c r="Q20" s="129">
        <f t="shared" si="9"/>
        <v>0.37063496000000001</v>
      </c>
      <c r="R20" s="132"/>
      <c r="S20" s="132"/>
    </row>
    <row r="21" spans="1:19" s="133" customFormat="1" ht="23.25" customHeight="1" x14ac:dyDescent="0.35">
      <c r="A21" s="134" t="s">
        <v>76</v>
      </c>
      <c r="B21" s="20" t="s">
        <v>73</v>
      </c>
      <c r="C21" s="128">
        <v>11595.736000000001</v>
      </c>
      <c r="D21" s="128">
        <v>5084.3899999999994</v>
      </c>
      <c r="E21" s="128">
        <v>2523.6291000000001</v>
      </c>
      <c r="F21" s="128">
        <f t="shared" si="0"/>
        <v>-2560.7608999999993</v>
      </c>
      <c r="G21" s="129">
        <f t="shared" si="1"/>
        <v>0.496348450846611</v>
      </c>
      <c r="H21" s="128">
        <f t="shared" si="10"/>
        <v>-9072.1069000000007</v>
      </c>
      <c r="I21" s="129">
        <f t="shared" si="3"/>
        <v>0.21763423210048935</v>
      </c>
      <c r="J21" s="127">
        <v>0</v>
      </c>
      <c r="K21" s="127">
        <v>0</v>
      </c>
      <c r="L21" s="127">
        <f t="shared" si="4"/>
        <v>0</v>
      </c>
      <c r="M21" s="130" t="str">
        <f t="shared" si="5"/>
        <v/>
      </c>
      <c r="N21" s="128">
        <f t="shared" si="6"/>
        <v>11595.736000000001</v>
      </c>
      <c r="O21" s="128">
        <f t="shared" si="7"/>
        <v>2523.6291000000001</v>
      </c>
      <c r="P21" s="128">
        <f t="shared" si="8"/>
        <v>-9072.1069000000007</v>
      </c>
      <c r="Q21" s="129">
        <f t="shared" si="9"/>
        <v>0.21763423210048935</v>
      </c>
      <c r="R21" s="132"/>
      <c r="S21" s="132"/>
    </row>
    <row r="22" spans="1:19" s="133" customFormat="1" ht="40.5" customHeight="1" x14ac:dyDescent="0.35">
      <c r="A22" s="134" t="s">
        <v>67</v>
      </c>
      <c r="B22" s="20" t="s">
        <v>114</v>
      </c>
      <c r="C22" s="128">
        <v>7911.3</v>
      </c>
      <c r="D22" s="128">
        <v>3822.819</v>
      </c>
      <c r="E22" s="128">
        <v>3388.8928699999992</v>
      </c>
      <c r="F22" s="128">
        <f t="shared" si="0"/>
        <v>-433.92613000000074</v>
      </c>
      <c r="G22" s="129">
        <f t="shared" si="1"/>
        <v>0.88649053748032514</v>
      </c>
      <c r="H22" s="128">
        <f t="shared" si="10"/>
        <v>-4522.4071300000014</v>
      </c>
      <c r="I22" s="129">
        <f t="shared" si="3"/>
        <v>0.42836106202520435</v>
      </c>
      <c r="J22" s="127">
        <v>911.1455400000001</v>
      </c>
      <c r="K22" s="127">
        <v>122.59187</v>
      </c>
      <c r="L22" s="127">
        <f t="shared" si="4"/>
        <v>-788.55367000000012</v>
      </c>
      <c r="M22" s="130">
        <f t="shared" si="5"/>
        <v>0.13454696820444292</v>
      </c>
      <c r="N22" s="128">
        <f t="shared" si="6"/>
        <v>8822.4455400000006</v>
      </c>
      <c r="O22" s="128">
        <f t="shared" si="7"/>
        <v>3511.4847399999994</v>
      </c>
      <c r="P22" s="128">
        <f t="shared" si="8"/>
        <v>-5310.9608000000007</v>
      </c>
      <c r="Q22" s="129">
        <f t="shared" si="9"/>
        <v>0.39801716248395219</v>
      </c>
      <c r="R22" s="132"/>
      <c r="S22" s="132"/>
    </row>
    <row r="23" spans="1:19" s="133" customFormat="1" ht="49.5" customHeight="1" x14ac:dyDescent="0.35">
      <c r="A23" s="134">
        <v>3230</v>
      </c>
      <c r="B23" s="20" t="s">
        <v>178</v>
      </c>
      <c r="C23" s="128">
        <v>4000</v>
      </c>
      <c r="D23" s="128">
        <v>1905.2</v>
      </c>
      <c r="E23" s="128">
        <v>1170.2429999999999</v>
      </c>
      <c r="F23" s="128">
        <f t="shared" si="0"/>
        <v>-734.95700000000011</v>
      </c>
      <c r="G23" s="129">
        <f t="shared" si="1"/>
        <v>0.61423630065085022</v>
      </c>
      <c r="H23" s="128">
        <f t="shared" si="10"/>
        <v>-2829.7570000000001</v>
      </c>
      <c r="I23" s="129">
        <f t="shared" si="3"/>
        <v>0.29256074999999998</v>
      </c>
      <c r="J23" s="127"/>
      <c r="K23" s="127">
        <v>0</v>
      </c>
      <c r="L23" s="127">
        <f t="shared" si="4"/>
        <v>0</v>
      </c>
      <c r="M23" s="130"/>
      <c r="N23" s="128">
        <f>C23+J23</f>
        <v>4000</v>
      </c>
      <c r="O23" s="128">
        <f>E23+K23</f>
        <v>1170.2429999999999</v>
      </c>
      <c r="P23" s="128">
        <f t="shared" si="8"/>
        <v>-2829.7570000000001</v>
      </c>
      <c r="Q23" s="129"/>
      <c r="R23" s="132"/>
      <c r="S23" s="132"/>
    </row>
    <row r="24" spans="1:19" s="133" customFormat="1" ht="23.25" customHeight="1" x14ac:dyDescent="0.35">
      <c r="A24" s="134" t="s">
        <v>77</v>
      </c>
      <c r="B24" s="20" t="s">
        <v>115</v>
      </c>
      <c r="C24" s="128">
        <v>28432.400000000001</v>
      </c>
      <c r="D24" s="128">
        <v>12911.231</v>
      </c>
      <c r="E24" s="128">
        <v>10066.29639</v>
      </c>
      <c r="F24" s="128">
        <f t="shared" si="0"/>
        <v>-2844.9346100000002</v>
      </c>
      <c r="G24" s="129">
        <f t="shared" si="1"/>
        <v>0.77965427076628091</v>
      </c>
      <c r="H24" s="128">
        <f t="shared" si="10"/>
        <v>-18366.103610000002</v>
      </c>
      <c r="I24" s="129">
        <f t="shared" si="3"/>
        <v>0.354043147606252</v>
      </c>
      <c r="J24" s="127">
        <v>3486.4465800000003</v>
      </c>
      <c r="K24" s="127">
        <v>2245.2966900000001</v>
      </c>
      <c r="L24" s="127">
        <f t="shared" si="4"/>
        <v>-1241.1498900000001</v>
      </c>
      <c r="M24" s="130">
        <f t="shared" si="5"/>
        <v>0.64400719715028587</v>
      </c>
      <c r="N24" s="128">
        <f t="shared" si="6"/>
        <v>31918.846580000001</v>
      </c>
      <c r="O24" s="128">
        <f t="shared" si="7"/>
        <v>12311.593079999999</v>
      </c>
      <c r="P24" s="128">
        <f t="shared" si="8"/>
        <v>-19607.253500000003</v>
      </c>
      <c r="Q24" s="129">
        <f t="shared" si="9"/>
        <v>0.38571547531151418</v>
      </c>
      <c r="R24" s="132"/>
      <c r="S24" s="132"/>
    </row>
    <row r="25" spans="1:19" s="133" customFormat="1" ht="68.25" customHeight="1" x14ac:dyDescent="0.35">
      <c r="A25" s="134">
        <v>3250</v>
      </c>
      <c r="B25" s="20" t="s">
        <v>199</v>
      </c>
      <c r="C25" s="128">
        <v>0</v>
      </c>
      <c r="D25" s="128"/>
      <c r="E25" s="128">
        <v>0</v>
      </c>
      <c r="F25" s="128"/>
      <c r="G25" s="129"/>
      <c r="H25" s="128"/>
      <c r="I25" s="129"/>
      <c r="J25" s="127">
        <v>7200.4000000000005</v>
      </c>
      <c r="K25" s="127">
        <v>102.637</v>
      </c>
      <c r="L25" s="127">
        <f t="shared" si="4"/>
        <v>-7097.7630000000008</v>
      </c>
      <c r="M25" s="130">
        <f t="shared" si="5"/>
        <v>1.4254346980723292E-2</v>
      </c>
      <c r="N25" s="128">
        <f>C25+J25</f>
        <v>7200.4000000000005</v>
      </c>
      <c r="O25" s="128">
        <f>E25+K25</f>
        <v>102.637</v>
      </c>
      <c r="P25" s="128">
        <f>O25-N25</f>
        <v>-7097.7630000000008</v>
      </c>
      <c r="Q25" s="129">
        <f>IFERROR(O25/N25,"")</f>
        <v>1.4254346980723292E-2</v>
      </c>
      <c r="R25" s="132"/>
      <c r="S25" s="132"/>
    </row>
    <row r="26" spans="1:19" s="27" customFormat="1" ht="17.399999999999999" x14ac:dyDescent="0.3">
      <c r="A26" s="40" t="s">
        <v>78</v>
      </c>
      <c r="B26" s="30" t="s">
        <v>35</v>
      </c>
      <c r="C26" s="104">
        <v>127401.30000000002</v>
      </c>
      <c r="D26" s="104">
        <v>50247</v>
      </c>
      <c r="E26" s="104">
        <v>45243.707729999995</v>
      </c>
      <c r="F26" s="104">
        <f t="shared" si="0"/>
        <v>-5003.2922700000054</v>
      </c>
      <c r="G26" s="111">
        <f t="shared" si="1"/>
        <v>0.90042604991342756</v>
      </c>
      <c r="H26" s="104">
        <f t="shared" si="2"/>
        <v>-82157.592270000023</v>
      </c>
      <c r="I26" s="111">
        <f t="shared" si="3"/>
        <v>0.35512752012734555</v>
      </c>
      <c r="J26" s="103">
        <v>2169.6651700000002</v>
      </c>
      <c r="K26" s="103">
        <v>831.10475000000008</v>
      </c>
      <c r="L26" s="103">
        <f t="shared" si="4"/>
        <v>-1338.5604200000002</v>
      </c>
      <c r="M26" s="113">
        <f t="shared" si="5"/>
        <v>0.38305668611530508</v>
      </c>
      <c r="N26" s="104">
        <f t="shared" si="6"/>
        <v>129570.96517000001</v>
      </c>
      <c r="O26" s="104">
        <f t="shared" si="7"/>
        <v>46074.812479999993</v>
      </c>
      <c r="P26" s="104">
        <f t="shared" si="8"/>
        <v>-83496.152690000017</v>
      </c>
      <c r="Q26" s="111">
        <f t="shared" si="9"/>
        <v>0.35559519387347932</v>
      </c>
      <c r="R26" s="26"/>
      <c r="S26" s="26"/>
    </row>
    <row r="27" spans="1:19" s="27" customFormat="1" ht="32.25" customHeight="1" x14ac:dyDescent="0.3">
      <c r="A27" s="41" t="s">
        <v>79</v>
      </c>
      <c r="B27" s="30" t="s">
        <v>37</v>
      </c>
      <c r="C27" s="104">
        <v>65850</v>
      </c>
      <c r="D27" s="104">
        <v>27803.72</v>
      </c>
      <c r="E27" s="104">
        <v>25582.312830000003</v>
      </c>
      <c r="F27" s="104">
        <f t="shared" si="0"/>
        <v>-2221.4071699999986</v>
      </c>
      <c r="G27" s="111">
        <f t="shared" si="1"/>
        <v>0.92010395839117931</v>
      </c>
      <c r="H27" s="104">
        <f t="shared" si="2"/>
        <v>-40267.687169999997</v>
      </c>
      <c r="I27" s="111">
        <f t="shared" si="3"/>
        <v>0.38849374077448751</v>
      </c>
      <c r="J27" s="103">
        <v>1164.69913</v>
      </c>
      <c r="K27" s="103">
        <v>105.08848999999999</v>
      </c>
      <c r="L27" s="103">
        <f t="shared" si="4"/>
        <v>-1059.6106399999999</v>
      </c>
      <c r="M27" s="113">
        <f t="shared" si="5"/>
        <v>9.0228014508777044E-2</v>
      </c>
      <c r="N27" s="104">
        <f t="shared" si="6"/>
        <v>67014.699129999994</v>
      </c>
      <c r="O27" s="104">
        <f t="shared" si="7"/>
        <v>25687.401320000001</v>
      </c>
      <c r="P27" s="104">
        <f t="shared" si="8"/>
        <v>-41327.297809999989</v>
      </c>
      <c r="Q27" s="111">
        <f t="shared" si="9"/>
        <v>0.38330995518117167</v>
      </c>
      <c r="R27" s="26"/>
      <c r="S27" s="26"/>
    </row>
    <row r="28" spans="1:19" s="27" customFormat="1" ht="24" customHeight="1" x14ac:dyDescent="0.3">
      <c r="A28" s="41" t="s">
        <v>80</v>
      </c>
      <c r="B28" s="30" t="s">
        <v>34</v>
      </c>
      <c r="C28" s="104">
        <v>5800</v>
      </c>
      <c r="D28" s="104">
        <v>2200</v>
      </c>
      <c r="E28" s="104">
        <v>893.64179999999999</v>
      </c>
      <c r="F28" s="104">
        <f t="shared" si="0"/>
        <v>-1306.3582000000001</v>
      </c>
      <c r="G28" s="111">
        <f t="shared" si="1"/>
        <v>0.40620081818181819</v>
      </c>
      <c r="H28" s="104">
        <f t="shared" si="2"/>
        <v>-4906.3581999999997</v>
      </c>
      <c r="I28" s="111">
        <f t="shared" si="3"/>
        <v>0.15407617241379309</v>
      </c>
      <c r="J28" s="103">
        <v>0</v>
      </c>
      <c r="K28" s="103">
        <v>0</v>
      </c>
      <c r="L28" s="103">
        <f t="shared" si="4"/>
        <v>0</v>
      </c>
      <c r="M28" s="113" t="str">
        <f t="shared" si="5"/>
        <v/>
      </c>
      <c r="N28" s="104">
        <f t="shared" ref="N28:N40" si="11">C28+J28</f>
        <v>5800</v>
      </c>
      <c r="O28" s="104">
        <f t="shared" ref="O28:O40" si="12">E28+K28</f>
        <v>893.64179999999999</v>
      </c>
      <c r="P28" s="104">
        <f t="shared" ref="P28:P40" si="13">O28-N28</f>
        <v>-4906.3581999999997</v>
      </c>
      <c r="Q28" s="111">
        <f t="shared" si="9"/>
        <v>0.15407617241379309</v>
      </c>
      <c r="R28" s="26"/>
      <c r="S28" s="26"/>
    </row>
    <row r="29" spans="1:19" s="27" customFormat="1" ht="24" customHeight="1" x14ac:dyDescent="0.3">
      <c r="A29" s="41" t="s">
        <v>81</v>
      </c>
      <c r="B29" s="30" t="s">
        <v>120</v>
      </c>
      <c r="C29" s="104">
        <f>SUM(C30:C34)</f>
        <v>97330</v>
      </c>
      <c r="D29" s="104">
        <f>SUM(D30:D34)</f>
        <v>55379.606</v>
      </c>
      <c r="E29" s="104">
        <f>SUM(E30:E34)</f>
        <v>42001.485240000002</v>
      </c>
      <c r="F29" s="104">
        <f t="shared" si="0"/>
        <v>-13378.120759999998</v>
      </c>
      <c r="G29" s="111">
        <f t="shared" si="1"/>
        <v>0.75842874794017134</v>
      </c>
      <c r="H29" s="104">
        <f t="shared" si="2"/>
        <v>-55328.514759999998</v>
      </c>
      <c r="I29" s="111">
        <f t="shared" si="3"/>
        <v>0.43153688729066064</v>
      </c>
      <c r="J29" s="103">
        <f>J30+J31+J32+J33+J34</f>
        <v>127760.03587000001</v>
      </c>
      <c r="K29" s="103">
        <f>K30+K31+K32+K33+K34</f>
        <v>8788.8123000000014</v>
      </c>
      <c r="L29" s="103">
        <f t="shared" si="4"/>
        <v>-118971.22357</v>
      </c>
      <c r="M29" s="113">
        <f t="shared" si="5"/>
        <v>6.8791560992851497E-2</v>
      </c>
      <c r="N29" s="104">
        <f t="shared" si="11"/>
        <v>225090.03587000002</v>
      </c>
      <c r="O29" s="104">
        <f t="shared" si="12"/>
        <v>50790.29754</v>
      </c>
      <c r="P29" s="104">
        <f t="shared" si="13"/>
        <v>-174299.73833000002</v>
      </c>
      <c r="Q29" s="111">
        <f t="shared" si="9"/>
        <v>0.22564436201580138</v>
      </c>
      <c r="R29" s="26"/>
      <c r="S29" s="26"/>
    </row>
    <row r="30" spans="1:19" s="133" customFormat="1" ht="39" customHeight="1" x14ac:dyDescent="0.35">
      <c r="A30" s="135" t="s">
        <v>116</v>
      </c>
      <c r="B30" s="136" t="s">
        <v>121</v>
      </c>
      <c r="C30" s="128">
        <v>1000</v>
      </c>
      <c r="D30" s="128">
        <v>400</v>
      </c>
      <c r="E30" s="128">
        <v>0</v>
      </c>
      <c r="F30" s="128">
        <f t="shared" si="0"/>
        <v>-400</v>
      </c>
      <c r="G30" s="129">
        <f t="shared" si="1"/>
        <v>0</v>
      </c>
      <c r="H30" s="128">
        <f t="shared" si="2"/>
        <v>-1000</v>
      </c>
      <c r="I30" s="129">
        <f t="shared" si="3"/>
        <v>0</v>
      </c>
      <c r="J30" s="128"/>
      <c r="K30" s="128">
        <v>0</v>
      </c>
      <c r="L30" s="128">
        <f t="shared" si="4"/>
        <v>0</v>
      </c>
      <c r="M30" s="130" t="str">
        <f t="shared" si="5"/>
        <v/>
      </c>
      <c r="N30" s="128">
        <f t="shared" si="11"/>
        <v>1000</v>
      </c>
      <c r="O30" s="128">
        <f t="shared" si="12"/>
        <v>0</v>
      </c>
      <c r="P30" s="128">
        <f t="shared" si="13"/>
        <v>-1000</v>
      </c>
      <c r="Q30" s="129">
        <f t="shared" si="9"/>
        <v>0</v>
      </c>
      <c r="R30" s="132"/>
      <c r="S30" s="132"/>
    </row>
    <row r="31" spans="1:19" s="133" customFormat="1" ht="18" x14ac:dyDescent="0.35">
      <c r="A31" s="135" t="s">
        <v>85</v>
      </c>
      <c r="B31" s="136" t="s">
        <v>122</v>
      </c>
      <c r="C31" s="128">
        <v>0</v>
      </c>
      <c r="D31" s="128">
        <v>0</v>
      </c>
      <c r="E31" s="128">
        <v>0</v>
      </c>
      <c r="F31" s="128">
        <f t="shared" si="0"/>
        <v>0</v>
      </c>
      <c r="G31" s="129" t="str">
        <f t="shared" si="1"/>
        <v/>
      </c>
      <c r="H31" s="128">
        <f t="shared" si="2"/>
        <v>0</v>
      </c>
      <c r="I31" s="129" t="str">
        <f t="shared" si="3"/>
        <v/>
      </c>
      <c r="J31" s="128">
        <v>26176.423999999999</v>
      </c>
      <c r="K31" s="128">
        <v>0</v>
      </c>
      <c r="L31" s="128">
        <f t="shared" si="4"/>
        <v>-26176.423999999999</v>
      </c>
      <c r="M31" s="130">
        <f t="shared" si="5"/>
        <v>0</v>
      </c>
      <c r="N31" s="128">
        <f t="shared" si="11"/>
        <v>26176.423999999999</v>
      </c>
      <c r="O31" s="128">
        <f t="shared" si="12"/>
        <v>0</v>
      </c>
      <c r="P31" s="128">
        <f t="shared" si="13"/>
        <v>-26176.423999999999</v>
      </c>
      <c r="Q31" s="129">
        <f t="shared" si="9"/>
        <v>0</v>
      </c>
      <c r="R31" s="31"/>
      <c r="S31" s="132"/>
    </row>
    <row r="32" spans="1:19" s="133" customFormat="1" ht="36" x14ac:dyDescent="0.35">
      <c r="A32" s="135" t="s">
        <v>86</v>
      </c>
      <c r="B32" s="136" t="s">
        <v>123</v>
      </c>
      <c r="C32" s="128">
        <v>86280</v>
      </c>
      <c r="D32" s="128">
        <v>49469.606</v>
      </c>
      <c r="E32" s="128">
        <v>39843.607090000005</v>
      </c>
      <c r="F32" s="128">
        <f t="shared" si="0"/>
        <v>-9625.9989099999948</v>
      </c>
      <c r="G32" s="129">
        <f t="shared" si="1"/>
        <v>0.80541589698531268</v>
      </c>
      <c r="H32" s="128">
        <f t="shared" si="2"/>
        <v>-46436.392909999995</v>
      </c>
      <c r="I32" s="129">
        <f t="shared" si="3"/>
        <v>0.46179424072786285</v>
      </c>
      <c r="J32" s="128"/>
      <c r="K32" s="128">
        <v>0</v>
      </c>
      <c r="L32" s="128">
        <f t="shared" si="4"/>
        <v>0</v>
      </c>
      <c r="M32" s="130" t="str">
        <f t="shared" si="5"/>
        <v/>
      </c>
      <c r="N32" s="128">
        <f t="shared" si="11"/>
        <v>86280</v>
      </c>
      <c r="O32" s="128">
        <f t="shared" si="12"/>
        <v>39843.607090000005</v>
      </c>
      <c r="P32" s="128">
        <f t="shared" si="13"/>
        <v>-46436.392909999995</v>
      </c>
      <c r="Q32" s="129">
        <f t="shared" si="9"/>
        <v>0.46179424072786285</v>
      </c>
      <c r="R32" s="31"/>
      <c r="S32" s="132"/>
    </row>
    <row r="33" spans="1:19" s="133" customFormat="1" ht="36" x14ac:dyDescent="0.35">
      <c r="A33" s="135" t="s">
        <v>84</v>
      </c>
      <c r="B33" s="136" t="s">
        <v>124</v>
      </c>
      <c r="C33" s="128">
        <v>7750</v>
      </c>
      <c r="D33" s="128">
        <v>3310</v>
      </c>
      <c r="E33" s="128">
        <v>2157.87815</v>
      </c>
      <c r="F33" s="128">
        <f t="shared" si="0"/>
        <v>-1152.12185</v>
      </c>
      <c r="G33" s="129">
        <f t="shared" si="1"/>
        <v>0.65192693353474318</v>
      </c>
      <c r="H33" s="128">
        <f t="shared" si="2"/>
        <v>-5592.1218499999995</v>
      </c>
      <c r="I33" s="129">
        <f t="shared" si="3"/>
        <v>0.27843589032258065</v>
      </c>
      <c r="J33" s="128"/>
      <c r="K33" s="128">
        <v>0</v>
      </c>
      <c r="L33" s="128">
        <f t="shared" si="4"/>
        <v>0</v>
      </c>
      <c r="M33" s="130" t="str">
        <f t="shared" si="5"/>
        <v/>
      </c>
      <c r="N33" s="128">
        <f t="shared" si="11"/>
        <v>7750</v>
      </c>
      <c r="O33" s="128">
        <f t="shared" si="12"/>
        <v>2157.87815</v>
      </c>
      <c r="P33" s="128">
        <f t="shared" si="13"/>
        <v>-5592.1218499999995</v>
      </c>
      <c r="Q33" s="129">
        <f t="shared" si="9"/>
        <v>0.27843589032258065</v>
      </c>
      <c r="R33" s="31"/>
      <c r="S33" s="132"/>
    </row>
    <row r="34" spans="1:19" s="27" customFormat="1" ht="54" x14ac:dyDescent="0.35">
      <c r="A34" s="135" t="s">
        <v>154</v>
      </c>
      <c r="B34" s="136" t="s">
        <v>155</v>
      </c>
      <c r="C34" s="128">
        <v>2300</v>
      </c>
      <c r="D34" s="128">
        <v>2200</v>
      </c>
      <c r="E34" s="128">
        <v>0</v>
      </c>
      <c r="F34" s="128">
        <f t="shared" si="0"/>
        <v>-2200</v>
      </c>
      <c r="G34" s="129">
        <f t="shared" si="1"/>
        <v>0</v>
      </c>
      <c r="H34" s="128">
        <f t="shared" si="2"/>
        <v>-2300</v>
      </c>
      <c r="I34" s="129">
        <f t="shared" si="3"/>
        <v>0</v>
      </c>
      <c r="J34" s="128">
        <v>101583.61187000001</v>
      </c>
      <c r="K34" s="128">
        <v>8788.8123000000014</v>
      </c>
      <c r="L34" s="128">
        <f t="shared" si="4"/>
        <v>-92794.799570000003</v>
      </c>
      <c r="M34" s="130">
        <f t="shared" si="5"/>
        <v>8.6518013469016469E-2</v>
      </c>
      <c r="N34" s="128">
        <f>C34+J34</f>
        <v>103883.61187000001</v>
      </c>
      <c r="O34" s="128">
        <f>E34+K34</f>
        <v>8788.8123000000014</v>
      </c>
      <c r="P34" s="128">
        <f>O34-N34</f>
        <v>-95094.799570000003</v>
      </c>
      <c r="Q34" s="129">
        <f t="shared" si="9"/>
        <v>8.4602490631518715E-2</v>
      </c>
      <c r="R34" s="31"/>
      <c r="S34" s="26"/>
    </row>
    <row r="35" spans="1:19" s="27" customFormat="1" ht="17.399999999999999" x14ac:dyDescent="0.3">
      <c r="A35" s="41" t="s">
        <v>82</v>
      </c>
      <c r="B35" s="30" t="s">
        <v>125</v>
      </c>
      <c r="C35" s="104">
        <f>SUM(C36:C40)</f>
        <v>47692.5</v>
      </c>
      <c r="D35" s="104">
        <f>SUM(D36:D40)</f>
        <v>29902.400000000001</v>
      </c>
      <c r="E35" s="104">
        <f>SUM(E36:E40)</f>
        <v>5764.4067000000005</v>
      </c>
      <c r="F35" s="104">
        <f t="shared" si="0"/>
        <v>-24137.993300000002</v>
      </c>
      <c r="G35" s="111">
        <f t="shared" si="1"/>
        <v>0.19277404823693081</v>
      </c>
      <c r="H35" s="104">
        <f t="shared" si="2"/>
        <v>-41928.0933</v>
      </c>
      <c r="I35" s="111">
        <f t="shared" si="3"/>
        <v>0.12086610473344866</v>
      </c>
      <c r="J35" s="103">
        <f>J36+J38+J39+J40+J37</f>
        <v>7135.3009099999999</v>
      </c>
      <c r="K35" s="103">
        <f>(K36+K38+K39+K40+K37)</f>
        <v>2535.3009099999999</v>
      </c>
      <c r="L35" s="103">
        <f t="shared" si="4"/>
        <v>-4600</v>
      </c>
      <c r="M35" s="113">
        <f t="shared" si="5"/>
        <v>0.35531800858556922</v>
      </c>
      <c r="N35" s="104">
        <f t="shared" si="11"/>
        <v>54827.800909999998</v>
      </c>
      <c r="O35" s="104">
        <f t="shared" si="12"/>
        <v>8299.7076100000013</v>
      </c>
      <c r="P35" s="104">
        <f t="shared" si="13"/>
        <v>-46528.093299999993</v>
      </c>
      <c r="Q35" s="111">
        <f t="shared" si="9"/>
        <v>0.15137772210897163</v>
      </c>
      <c r="R35" s="31"/>
      <c r="S35" s="26"/>
    </row>
    <row r="36" spans="1:19" s="133" customFormat="1" ht="36" x14ac:dyDescent="0.35">
      <c r="A36" s="135" t="s">
        <v>83</v>
      </c>
      <c r="B36" s="136" t="s">
        <v>126</v>
      </c>
      <c r="C36" s="128">
        <v>600</v>
      </c>
      <c r="D36" s="128">
        <v>250</v>
      </c>
      <c r="E36" s="128">
        <v>83.940839999999994</v>
      </c>
      <c r="F36" s="128">
        <f t="shared" si="0"/>
        <v>-166.05916000000002</v>
      </c>
      <c r="G36" s="129">
        <f t="shared" si="1"/>
        <v>0.33576335999999996</v>
      </c>
      <c r="H36" s="128">
        <f t="shared" si="2"/>
        <v>-516.05916000000002</v>
      </c>
      <c r="I36" s="129">
        <f t="shared" si="3"/>
        <v>0.13990139999999998</v>
      </c>
      <c r="J36" s="128"/>
      <c r="K36" s="128"/>
      <c r="L36" s="128">
        <f t="shared" si="4"/>
        <v>0</v>
      </c>
      <c r="M36" s="130" t="str">
        <f t="shared" si="5"/>
        <v/>
      </c>
      <c r="N36" s="128">
        <f t="shared" si="11"/>
        <v>600</v>
      </c>
      <c r="O36" s="128">
        <f t="shared" si="12"/>
        <v>83.940839999999994</v>
      </c>
      <c r="P36" s="128">
        <f t="shared" si="13"/>
        <v>-516.05916000000002</v>
      </c>
      <c r="Q36" s="129">
        <f t="shared" si="9"/>
        <v>0.13990139999999998</v>
      </c>
      <c r="R36" s="31"/>
      <c r="S36" s="132"/>
    </row>
    <row r="37" spans="1:19" s="133" customFormat="1" ht="18" x14ac:dyDescent="0.35">
      <c r="A37" s="135" t="s">
        <v>171</v>
      </c>
      <c r="B37" s="136" t="s">
        <v>172</v>
      </c>
      <c r="C37" s="128">
        <v>18700</v>
      </c>
      <c r="D37" s="128">
        <v>10578.900000000001</v>
      </c>
      <c r="E37" s="128">
        <v>5636.6078600000001</v>
      </c>
      <c r="F37" s="128">
        <f t="shared" si="0"/>
        <v>-4942.2921400000014</v>
      </c>
      <c r="G37" s="129">
        <f t="shared" si="1"/>
        <v>0.53281606405202808</v>
      </c>
      <c r="H37" s="128">
        <f t="shared" si="2"/>
        <v>-13063.39214</v>
      </c>
      <c r="I37" s="129">
        <f t="shared" si="3"/>
        <v>0.30142288021390373</v>
      </c>
      <c r="J37" s="128">
        <v>1908.60419</v>
      </c>
      <c r="K37" s="128">
        <v>1908.60419</v>
      </c>
      <c r="L37" s="128">
        <f t="shared" si="4"/>
        <v>0</v>
      </c>
      <c r="M37" s="130">
        <f t="shared" si="5"/>
        <v>1</v>
      </c>
      <c r="N37" s="128">
        <f>C37+J37</f>
        <v>20608.604189999998</v>
      </c>
      <c r="O37" s="128">
        <f>E37+K37</f>
        <v>7545.2120500000001</v>
      </c>
      <c r="P37" s="128">
        <f>O37-N37</f>
        <v>-13063.392139999998</v>
      </c>
      <c r="Q37" s="129">
        <f t="shared" si="9"/>
        <v>0.36611950913498525</v>
      </c>
      <c r="R37" s="31"/>
      <c r="S37" s="132"/>
    </row>
    <row r="38" spans="1:19" s="133" customFormat="1" ht="18" x14ac:dyDescent="0.35">
      <c r="A38" s="135" t="s">
        <v>117</v>
      </c>
      <c r="B38" s="136" t="s">
        <v>127</v>
      </c>
      <c r="C38" s="128">
        <v>0</v>
      </c>
      <c r="D38" s="128">
        <v>0</v>
      </c>
      <c r="E38" s="128">
        <v>0</v>
      </c>
      <c r="F38" s="128">
        <f t="shared" si="0"/>
        <v>0</v>
      </c>
      <c r="G38" s="129" t="str">
        <f t="shared" si="1"/>
        <v/>
      </c>
      <c r="H38" s="128">
        <f t="shared" si="2"/>
        <v>0</v>
      </c>
      <c r="I38" s="129" t="str">
        <f t="shared" si="3"/>
        <v/>
      </c>
      <c r="J38" s="128">
        <v>4600</v>
      </c>
      <c r="K38" s="128">
        <v>0</v>
      </c>
      <c r="L38" s="128">
        <f t="shared" si="4"/>
        <v>-4600</v>
      </c>
      <c r="M38" s="130">
        <f t="shared" si="5"/>
        <v>0</v>
      </c>
      <c r="N38" s="128">
        <f t="shared" si="11"/>
        <v>4600</v>
      </c>
      <c r="O38" s="128">
        <f t="shared" si="12"/>
        <v>0</v>
      </c>
      <c r="P38" s="128">
        <f t="shared" si="13"/>
        <v>-4600</v>
      </c>
      <c r="Q38" s="129">
        <f t="shared" si="9"/>
        <v>0</v>
      </c>
      <c r="R38" s="31"/>
      <c r="S38" s="132"/>
    </row>
    <row r="39" spans="1:19" s="133" customFormat="1" ht="27.75" customHeight="1" x14ac:dyDescent="0.35">
      <c r="A39" s="135" t="s">
        <v>118</v>
      </c>
      <c r="B39" s="136" t="s">
        <v>36</v>
      </c>
      <c r="C39" s="128">
        <v>1360</v>
      </c>
      <c r="D39" s="128">
        <v>723</v>
      </c>
      <c r="E39" s="128">
        <v>43.858000000000004</v>
      </c>
      <c r="F39" s="128">
        <f t="shared" si="0"/>
        <v>-679.14200000000005</v>
      </c>
      <c r="G39" s="129">
        <f t="shared" si="1"/>
        <v>6.0661134163208855E-2</v>
      </c>
      <c r="H39" s="128">
        <f t="shared" si="2"/>
        <v>-1316.1420000000001</v>
      </c>
      <c r="I39" s="129">
        <f t="shared" si="3"/>
        <v>3.2248529411764711E-2</v>
      </c>
      <c r="J39" s="128">
        <v>626.69672000000003</v>
      </c>
      <c r="K39" s="128">
        <v>626.69672000000003</v>
      </c>
      <c r="L39" s="128">
        <f t="shared" si="4"/>
        <v>0</v>
      </c>
      <c r="M39" s="130">
        <f t="shared" si="5"/>
        <v>1</v>
      </c>
      <c r="N39" s="128">
        <f t="shared" si="11"/>
        <v>1986.6967199999999</v>
      </c>
      <c r="O39" s="128">
        <f t="shared" si="12"/>
        <v>670.55472000000009</v>
      </c>
      <c r="P39" s="128">
        <f t="shared" si="13"/>
        <v>-1316.1419999999998</v>
      </c>
      <c r="Q39" s="129">
        <f t="shared" si="9"/>
        <v>0.33752243774782098</v>
      </c>
      <c r="R39" s="31"/>
      <c r="S39" s="132"/>
    </row>
    <row r="40" spans="1:19" s="133" customFormat="1" ht="26.25" customHeight="1" x14ac:dyDescent="0.35">
      <c r="A40" s="135" t="s">
        <v>119</v>
      </c>
      <c r="B40" s="136" t="s">
        <v>45</v>
      </c>
      <c r="C40" s="128">
        <v>27032.5</v>
      </c>
      <c r="D40" s="128">
        <v>18350.5</v>
      </c>
      <c r="E40" s="128">
        <v>0</v>
      </c>
      <c r="F40" s="128">
        <f t="shared" si="0"/>
        <v>-18350.5</v>
      </c>
      <c r="G40" s="129">
        <f t="shared" si="1"/>
        <v>0</v>
      </c>
      <c r="H40" s="128">
        <f t="shared" si="2"/>
        <v>-27032.5</v>
      </c>
      <c r="I40" s="129">
        <f t="shared" si="3"/>
        <v>0</v>
      </c>
      <c r="J40" s="128">
        <v>0</v>
      </c>
      <c r="K40" s="128">
        <v>0</v>
      </c>
      <c r="L40" s="128">
        <f t="shared" si="4"/>
        <v>0</v>
      </c>
      <c r="M40" s="130" t="str">
        <f t="shared" si="5"/>
        <v/>
      </c>
      <c r="N40" s="128">
        <f t="shared" si="11"/>
        <v>27032.5</v>
      </c>
      <c r="O40" s="128">
        <f t="shared" si="12"/>
        <v>0</v>
      </c>
      <c r="P40" s="128">
        <f t="shared" si="13"/>
        <v>-27032.5</v>
      </c>
      <c r="Q40" s="129">
        <f t="shared" si="9"/>
        <v>0</v>
      </c>
      <c r="R40" s="31"/>
      <c r="S40" s="132"/>
    </row>
    <row r="41" spans="1:19" s="74" customFormat="1" ht="42.75" customHeight="1" x14ac:dyDescent="0.3">
      <c r="A41" s="96" t="s">
        <v>23</v>
      </c>
      <c r="B41" s="97" t="s">
        <v>91</v>
      </c>
      <c r="C41" s="106">
        <f>C6+C9+C10+C11+C26+C27+C28+C29+C35</f>
        <v>1494925.699</v>
      </c>
      <c r="D41" s="106">
        <f>D6+D9+D10+D11+D26+D27+D28+D29+D35</f>
        <v>731946.00400000007</v>
      </c>
      <c r="E41" s="106">
        <f>E6+E9+E10+E11+E26+E27+E28+E29+E35</f>
        <v>607291.6043499998</v>
      </c>
      <c r="F41" s="106">
        <f t="shared" si="0"/>
        <v>-124654.39965000027</v>
      </c>
      <c r="G41" s="114">
        <f t="shared" ref="G41:G54" si="14">IFERROR(E41/D41,"")</f>
        <v>0.82969454171649493</v>
      </c>
      <c r="H41" s="106">
        <f t="shared" si="2"/>
        <v>-887634.09465000022</v>
      </c>
      <c r="I41" s="114">
        <f t="shared" ref="I41:I51" si="15">IFERROR(E41/C41,"")</f>
        <v>0.40623530972558375</v>
      </c>
      <c r="J41" s="106">
        <f>J6+J9+J10+J11+J26+J27+J28+J29+J35</f>
        <v>461321.80302000005</v>
      </c>
      <c r="K41" s="106">
        <f>K6+K9+K10+K11+K26+K27+K28+K29+K35</f>
        <v>78629.154940000008</v>
      </c>
      <c r="L41" s="106">
        <f t="shared" ref="L41:L57" si="16">K41-J41</f>
        <v>-382692.64808000007</v>
      </c>
      <c r="M41" s="114">
        <f>IFERROR(K41/J41,"")</f>
        <v>0.17044317963135841</v>
      </c>
      <c r="N41" s="106">
        <f t="shared" si="6"/>
        <v>1956247.50202</v>
      </c>
      <c r="O41" s="106">
        <f t="shared" si="7"/>
        <v>685920.75928999984</v>
      </c>
      <c r="P41" s="106">
        <f t="shared" si="8"/>
        <v>-1270326.7427300001</v>
      </c>
      <c r="Q41" s="114">
        <f>IFERROR(O41/N41,"")</f>
        <v>0.35063086781285369</v>
      </c>
      <c r="R41" s="72"/>
      <c r="S41" s="73"/>
    </row>
    <row r="42" spans="1:19" s="140" customFormat="1" ht="42.75" customHeight="1" x14ac:dyDescent="0.35">
      <c r="A42" s="125" t="s">
        <v>147</v>
      </c>
      <c r="B42" s="137" t="s">
        <v>148</v>
      </c>
      <c r="C42" s="128">
        <v>139759.196</v>
      </c>
      <c r="D42" s="128">
        <v>103759.196</v>
      </c>
      <c r="E42" s="128">
        <v>55776.196000000004</v>
      </c>
      <c r="F42" s="128">
        <f t="shared" si="0"/>
        <v>-47982.999999999993</v>
      </c>
      <c r="G42" s="129">
        <f t="shared" si="14"/>
        <v>0.53755424242107663</v>
      </c>
      <c r="H42" s="128">
        <f t="shared" si="2"/>
        <v>-83983</v>
      </c>
      <c r="I42" s="129">
        <f t="shared" si="15"/>
        <v>0.39908784249159535</v>
      </c>
      <c r="J42" s="128">
        <v>1131.325</v>
      </c>
      <c r="K42" s="128">
        <v>0</v>
      </c>
      <c r="L42" s="128">
        <f t="shared" si="16"/>
        <v>-1131.325</v>
      </c>
      <c r="M42" s="130">
        <f t="shared" ref="M42:M57" si="17">IFERROR(K42/J42,"")</f>
        <v>0</v>
      </c>
      <c r="N42" s="128">
        <f t="shared" si="6"/>
        <v>140890.52100000001</v>
      </c>
      <c r="O42" s="128">
        <f t="shared" si="7"/>
        <v>55776.196000000004</v>
      </c>
      <c r="P42" s="128">
        <f t="shared" si="8"/>
        <v>-85114.325000000012</v>
      </c>
      <c r="Q42" s="130">
        <f t="shared" ref="Q42:Q57" si="18">IFERROR(O42/N42,"")</f>
        <v>0.39588324043460665</v>
      </c>
      <c r="R42" s="138"/>
      <c r="S42" s="139"/>
    </row>
    <row r="43" spans="1:19" s="72" customFormat="1" ht="18.75" customHeight="1" x14ac:dyDescent="0.3">
      <c r="A43" s="96" t="s">
        <v>24</v>
      </c>
      <c r="B43" s="97" t="s">
        <v>168</v>
      </c>
      <c r="C43" s="106">
        <f>C41+C42</f>
        <v>1634684.895</v>
      </c>
      <c r="D43" s="106">
        <f>D41+D42</f>
        <v>835705.20000000007</v>
      </c>
      <c r="E43" s="106">
        <f>E41+E42</f>
        <v>663067.8003499998</v>
      </c>
      <c r="F43" s="106">
        <f t="shared" si="0"/>
        <v>-172637.39965000027</v>
      </c>
      <c r="G43" s="114">
        <f t="shared" si="14"/>
        <v>0.79342308789032279</v>
      </c>
      <c r="H43" s="106">
        <f t="shared" si="2"/>
        <v>-971617.09465000022</v>
      </c>
      <c r="I43" s="114">
        <f t="shared" si="15"/>
        <v>0.40562422909645823</v>
      </c>
      <c r="J43" s="106">
        <f>J41+J42</f>
        <v>462453.12802000006</v>
      </c>
      <c r="K43" s="106">
        <f>K41+K42</f>
        <v>78629.154940000008</v>
      </c>
      <c r="L43" s="106">
        <f t="shared" si="16"/>
        <v>-383823.97308000003</v>
      </c>
      <c r="M43" s="114">
        <f t="shared" si="17"/>
        <v>0.17002621493047718</v>
      </c>
      <c r="N43" s="106">
        <f t="shared" si="6"/>
        <v>2097138.0230200002</v>
      </c>
      <c r="O43" s="106">
        <f t="shared" si="7"/>
        <v>741696.95528999984</v>
      </c>
      <c r="P43" s="106">
        <f t="shared" si="8"/>
        <v>-1355441.0677300002</v>
      </c>
      <c r="Q43" s="114">
        <f t="shared" si="18"/>
        <v>0.35367102553503527</v>
      </c>
    </row>
    <row r="44" spans="1:19" s="132" customFormat="1" ht="33" hidden="1" customHeight="1" x14ac:dyDescent="0.35">
      <c r="A44" s="125" t="s">
        <v>87</v>
      </c>
      <c r="B44" s="137" t="s">
        <v>132</v>
      </c>
      <c r="C44" s="128"/>
      <c r="D44" s="128"/>
      <c r="E44" s="128"/>
      <c r="F44" s="128">
        <f t="shared" si="0"/>
        <v>0</v>
      </c>
      <c r="G44" s="129" t="str">
        <f t="shared" si="14"/>
        <v/>
      </c>
      <c r="H44" s="128">
        <f t="shared" si="2"/>
        <v>0</v>
      </c>
      <c r="I44" s="129" t="str">
        <f t="shared" si="15"/>
        <v/>
      </c>
      <c r="J44" s="128">
        <v>0</v>
      </c>
      <c r="K44" s="128">
        <v>0</v>
      </c>
      <c r="L44" s="128">
        <f t="shared" si="16"/>
        <v>0</v>
      </c>
      <c r="M44" s="130" t="str">
        <f t="shared" si="17"/>
        <v/>
      </c>
      <c r="N44" s="128">
        <f t="shared" si="6"/>
        <v>0</v>
      </c>
      <c r="O44" s="128">
        <f t="shared" si="7"/>
        <v>0</v>
      </c>
      <c r="P44" s="128">
        <f t="shared" si="8"/>
        <v>0</v>
      </c>
      <c r="Q44" s="130" t="str">
        <f t="shared" si="18"/>
        <v/>
      </c>
    </row>
    <row r="45" spans="1:19" s="132" customFormat="1" ht="52.5" customHeight="1" x14ac:dyDescent="0.35">
      <c r="A45" s="125" t="s">
        <v>128</v>
      </c>
      <c r="B45" s="137" t="s">
        <v>133</v>
      </c>
      <c r="C45" s="128">
        <v>38132.063999999998</v>
      </c>
      <c r="D45" s="128">
        <v>15178.01</v>
      </c>
      <c r="E45" s="128">
        <v>11777.662</v>
      </c>
      <c r="F45" s="128">
        <f t="shared" si="0"/>
        <v>-3400.348</v>
      </c>
      <c r="G45" s="129">
        <f t="shared" si="14"/>
        <v>0.77596878642193545</v>
      </c>
      <c r="H45" s="128">
        <f t="shared" si="2"/>
        <v>-26354.401999999998</v>
      </c>
      <c r="I45" s="129">
        <f t="shared" si="15"/>
        <v>0.30886505382976387</v>
      </c>
      <c r="J45" s="128">
        <v>0</v>
      </c>
      <c r="K45" s="128">
        <v>0</v>
      </c>
      <c r="L45" s="128">
        <f t="shared" si="16"/>
        <v>0</v>
      </c>
      <c r="M45" s="130" t="str">
        <f t="shared" si="17"/>
        <v/>
      </c>
      <c r="N45" s="128">
        <f t="shared" ref="N45:N51" si="19">C45+J45</f>
        <v>38132.063999999998</v>
      </c>
      <c r="O45" s="128">
        <f t="shared" ref="O45:O51" si="20">E45+K45</f>
        <v>11777.662</v>
      </c>
      <c r="P45" s="128">
        <f t="shared" ref="P45:P51" si="21">O45-N45</f>
        <v>-26354.401999999998</v>
      </c>
      <c r="Q45" s="130">
        <f t="shared" si="18"/>
        <v>0.30886505382976387</v>
      </c>
    </row>
    <row r="46" spans="1:19" s="62" customFormat="1" ht="59.25" customHeight="1" x14ac:dyDescent="0.35">
      <c r="A46" s="125" t="s">
        <v>129</v>
      </c>
      <c r="B46" s="20" t="s">
        <v>134</v>
      </c>
      <c r="C46" s="128">
        <v>162260.89400000003</v>
      </c>
      <c r="D46" s="128">
        <v>70712.58</v>
      </c>
      <c r="E46" s="128">
        <v>25146.78</v>
      </c>
      <c r="F46" s="128">
        <f t="shared" si="0"/>
        <v>-45565.8</v>
      </c>
      <c r="G46" s="129">
        <f t="shared" si="14"/>
        <v>0.35561960827903605</v>
      </c>
      <c r="H46" s="128">
        <f t="shared" si="2"/>
        <v>-137114.11400000003</v>
      </c>
      <c r="I46" s="129">
        <f t="shared" si="15"/>
        <v>0.15497745254626782</v>
      </c>
      <c r="J46" s="128">
        <v>0</v>
      </c>
      <c r="K46" s="128">
        <v>0</v>
      </c>
      <c r="L46" s="128">
        <f t="shared" si="16"/>
        <v>0</v>
      </c>
      <c r="M46" s="130" t="str">
        <f t="shared" si="17"/>
        <v/>
      </c>
      <c r="N46" s="128">
        <f t="shared" si="19"/>
        <v>162260.89400000003</v>
      </c>
      <c r="O46" s="128">
        <f t="shared" si="20"/>
        <v>25146.78</v>
      </c>
      <c r="P46" s="128">
        <f t="shared" si="21"/>
        <v>-137114.11400000003</v>
      </c>
      <c r="Q46" s="130">
        <f t="shared" si="18"/>
        <v>0.15497745254626782</v>
      </c>
    </row>
    <row r="47" spans="1:19" s="62" customFormat="1" ht="56.25" hidden="1" customHeight="1" x14ac:dyDescent="0.35">
      <c r="A47" s="125" t="s">
        <v>130</v>
      </c>
      <c r="B47" s="137" t="s">
        <v>135</v>
      </c>
      <c r="C47" s="128">
        <v>0</v>
      </c>
      <c r="D47" s="128"/>
      <c r="E47" s="128"/>
      <c r="F47" s="128">
        <f t="shared" si="0"/>
        <v>0</v>
      </c>
      <c r="G47" s="129" t="str">
        <f t="shared" si="14"/>
        <v/>
      </c>
      <c r="H47" s="128">
        <f t="shared" si="2"/>
        <v>0</v>
      </c>
      <c r="I47" s="129" t="str">
        <f t="shared" si="15"/>
        <v/>
      </c>
      <c r="J47" s="128">
        <v>0</v>
      </c>
      <c r="K47" s="128">
        <v>0</v>
      </c>
      <c r="L47" s="128">
        <f t="shared" si="16"/>
        <v>0</v>
      </c>
      <c r="M47" s="130" t="str">
        <f t="shared" si="17"/>
        <v/>
      </c>
      <c r="N47" s="128">
        <f t="shared" si="19"/>
        <v>0</v>
      </c>
      <c r="O47" s="128">
        <f t="shared" si="20"/>
        <v>0</v>
      </c>
      <c r="P47" s="128">
        <f t="shared" si="21"/>
        <v>0</v>
      </c>
      <c r="Q47" s="130" t="str">
        <f t="shared" si="18"/>
        <v/>
      </c>
    </row>
    <row r="48" spans="1:19" s="62" customFormat="1" ht="62.4" x14ac:dyDescent="0.35">
      <c r="A48" s="125" t="s">
        <v>173</v>
      </c>
      <c r="B48" s="137" t="s">
        <v>175</v>
      </c>
      <c r="C48" s="128">
        <v>27257.867000000002</v>
      </c>
      <c r="D48" s="128">
        <v>8177.3609999999999</v>
      </c>
      <c r="E48" s="128">
        <v>0</v>
      </c>
      <c r="F48" s="128">
        <f t="shared" si="0"/>
        <v>-8177.3609999999999</v>
      </c>
      <c r="G48" s="129">
        <f t="shared" si="14"/>
        <v>0</v>
      </c>
      <c r="H48" s="128">
        <f t="shared" si="2"/>
        <v>-27257.867000000002</v>
      </c>
      <c r="I48" s="129">
        <f t="shared" si="15"/>
        <v>0</v>
      </c>
      <c r="J48" s="128">
        <v>0</v>
      </c>
      <c r="K48" s="128">
        <v>0</v>
      </c>
      <c r="L48" s="128">
        <f>K48-J48</f>
        <v>0</v>
      </c>
      <c r="M48" s="130" t="str">
        <f>IFERROR(K48/J48,"")</f>
        <v/>
      </c>
      <c r="N48" s="128">
        <f t="shared" si="19"/>
        <v>27257.867000000002</v>
      </c>
      <c r="O48" s="128">
        <f t="shared" si="20"/>
        <v>0</v>
      </c>
      <c r="P48" s="128">
        <f t="shared" si="21"/>
        <v>-27257.867000000002</v>
      </c>
      <c r="Q48" s="130">
        <f>IFERROR(O48/N48,"")</f>
        <v>0</v>
      </c>
    </row>
    <row r="49" spans="1:19" s="62" customFormat="1" ht="46.8" hidden="1" x14ac:dyDescent="0.35">
      <c r="A49" s="125" t="s">
        <v>174</v>
      </c>
      <c r="B49" s="137" t="s">
        <v>176</v>
      </c>
      <c r="C49" s="128">
        <v>0</v>
      </c>
      <c r="D49" s="128"/>
      <c r="E49" s="128"/>
      <c r="F49" s="128">
        <f t="shared" si="0"/>
        <v>0</v>
      </c>
      <c r="G49" s="129" t="str">
        <f t="shared" si="14"/>
        <v/>
      </c>
      <c r="H49" s="128">
        <f t="shared" si="2"/>
        <v>0</v>
      </c>
      <c r="I49" s="129" t="str">
        <f t="shared" si="15"/>
        <v/>
      </c>
      <c r="J49" s="128">
        <v>0</v>
      </c>
      <c r="K49" s="128">
        <v>0</v>
      </c>
      <c r="L49" s="128">
        <f>K49-J49</f>
        <v>0</v>
      </c>
      <c r="M49" s="130" t="str">
        <f>IFERROR(K49/J49,"")</f>
        <v/>
      </c>
      <c r="N49" s="128">
        <f t="shared" si="19"/>
        <v>0</v>
      </c>
      <c r="O49" s="128">
        <f t="shared" si="20"/>
        <v>0</v>
      </c>
      <c r="P49" s="128">
        <f t="shared" si="21"/>
        <v>0</v>
      </c>
      <c r="Q49" s="130" t="str">
        <f>IFERROR(O49/N49,"")</f>
        <v/>
      </c>
    </row>
    <row r="50" spans="1:19" s="62" customFormat="1" ht="46.8" x14ac:dyDescent="0.35">
      <c r="A50" s="125" t="s">
        <v>131</v>
      </c>
      <c r="B50" s="20" t="s">
        <v>136</v>
      </c>
      <c r="C50" s="128">
        <v>245</v>
      </c>
      <c r="D50" s="128">
        <v>105</v>
      </c>
      <c r="E50" s="128">
        <v>0</v>
      </c>
      <c r="F50" s="128">
        <f t="shared" si="0"/>
        <v>-105</v>
      </c>
      <c r="G50" s="129">
        <f t="shared" si="14"/>
        <v>0</v>
      </c>
      <c r="H50" s="128">
        <f t="shared" si="2"/>
        <v>-245</v>
      </c>
      <c r="I50" s="129">
        <f t="shared" si="15"/>
        <v>0</v>
      </c>
      <c r="J50" s="128"/>
      <c r="K50" s="128"/>
      <c r="L50" s="128">
        <f t="shared" si="16"/>
        <v>0</v>
      </c>
      <c r="M50" s="130" t="str">
        <f t="shared" si="17"/>
        <v/>
      </c>
      <c r="N50" s="128">
        <f t="shared" si="19"/>
        <v>245</v>
      </c>
      <c r="O50" s="128">
        <f t="shared" si="20"/>
        <v>0</v>
      </c>
      <c r="P50" s="128">
        <f t="shared" si="21"/>
        <v>-245</v>
      </c>
      <c r="Q50" s="130">
        <f t="shared" si="18"/>
        <v>0</v>
      </c>
    </row>
    <row r="51" spans="1:19" s="71" customFormat="1" ht="17.399999999999999" x14ac:dyDescent="0.3">
      <c r="A51" s="96" t="s">
        <v>92</v>
      </c>
      <c r="B51" s="97" t="s">
        <v>90</v>
      </c>
      <c r="C51" s="106">
        <f>C43+SUM(C44:C50)</f>
        <v>1862580.72</v>
      </c>
      <c r="D51" s="106">
        <f>D43+SUM(D44:D50)</f>
        <v>929878.15100000007</v>
      </c>
      <c r="E51" s="106">
        <f>E43+SUM(E44:E50)</f>
        <v>699992.24234999984</v>
      </c>
      <c r="F51" s="106">
        <f t="shared" si="0"/>
        <v>-229885.90865000023</v>
      </c>
      <c r="G51" s="114">
        <f t="shared" si="14"/>
        <v>0.75277845984145486</v>
      </c>
      <c r="H51" s="106">
        <f t="shared" si="2"/>
        <v>-1162588.4776500002</v>
      </c>
      <c r="I51" s="114">
        <f t="shared" si="15"/>
        <v>0.37581847317199751</v>
      </c>
      <c r="J51" s="106">
        <f>J43+SUM(J44:J50)</f>
        <v>462453.12802000006</v>
      </c>
      <c r="K51" s="106">
        <f>K43+SUM(K44:K50)</f>
        <v>78629.154940000008</v>
      </c>
      <c r="L51" s="106">
        <f>L43+SUM(L44:L50)</f>
        <v>-383823.97308000003</v>
      </c>
      <c r="M51" s="114">
        <f t="shared" si="17"/>
        <v>0.17002621493047718</v>
      </c>
      <c r="N51" s="106">
        <f t="shared" si="19"/>
        <v>2325033.8480199999</v>
      </c>
      <c r="O51" s="106">
        <f t="shared" si="20"/>
        <v>778621.39728999988</v>
      </c>
      <c r="P51" s="106">
        <f t="shared" si="21"/>
        <v>-1546412.4507300002</v>
      </c>
      <c r="Q51" s="114">
        <f t="shared" si="18"/>
        <v>0.33488604819799689</v>
      </c>
      <c r="R51" s="75"/>
      <c r="S51" s="75"/>
    </row>
    <row r="52" spans="1:19" ht="18" x14ac:dyDescent="0.35">
      <c r="A52" s="42"/>
      <c r="B52" s="8" t="s">
        <v>0</v>
      </c>
      <c r="C52" s="208">
        <f>C53+C54</f>
        <v>0</v>
      </c>
      <c r="D52" s="208">
        <f>D53+D54</f>
        <v>0</v>
      </c>
      <c r="E52" s="208">
        <f>E53+E54</f>
        <v>-15.863</v>
      </c>
      <c r="F52" s="109">
        <f t="shared" ref="F52:F57" si="22">E52-D52</f>
        <v>-15.863</v>
      </c>
      <c r="G52" s="111" t="str">
        <f t="shared" si="14"/>
        <v/>
      </c>
      <c r="H52" s="109">
        <f t="shared" ref="H52:H57" si="23">E52-C52</f>
        <v>-15.863</v>
      </c>
      <c r="I52" s="113" t="str">
        <f t="shared" ref="I52:I57" si="24">IFERROR(E52/C52,"")</f>
        <v/>
      </c>
      <c r="J52" s="208">
        <f>J53+J54</f>
        <v>0</v>
      </c>
      <c r="K52" s="208">
        <f>K53+K54</f>
        <v>-225.63800000000003</v>
      </c>
      <c r="L52" s="109">
        <f t="shared" si="16"/>
        <v>-225.63800000000003</v>
      </c>
      <c r="M52" s="116" t="str">
        <f t="shared" si="17"/>
        <v/>
      </c>
      <c r="N52" s="109">
        <f t="shared" ref="N52:N57" si="25">C52+J52</f>
        <v>0</v>
      </c>
      <c r="O52" s="109">
        <f t="shared" ref="O52:O57" si="26">E52+K52</f>
        <v>-241.50100000000003</v>
      </c>
      <c r="P52" s="109">
        <f t="shared" ref="P52:P57" si="27">O52-N52</f>
        <v>-241.50100000000003</v>
      </c>
      <c r="Q52" s="113" t="str">
        <f t="shared" si="18"/>
        <v/>
      </c>
      <c r="R52" s="2"/>
      <c r="S52" s="2"/>
    </row>
    <row r="53" spans="1:19" ht="18" x14ac:dyDescent="0.35">
      <c r="A53" s="161">
        <v>4110</v>
      </c>
      <c r="B53" s="137" t="s">
        <v>185</v>
      </c>
      <c r="C53" s="209">
        <v>0</v>
      </c>
      <c r="D53" s="209">
        <v>0</v>
      </c>
      <c r="E53" s="209"/>
      <c r="F53" s="123">
        <f t="shared" si="22"/>
        <v>0</v>
      </c>
      <c r="G53" s="112" t="str">
        <f t="shared" si="14"/>
        <v/>
      </c>
      <c r="H53" s="123">
        <f t="shared" si="23"/>
        <v>0</v>
      </c>
      <c r="I53" s="116" t="str">
        <f t="shared" si="24"/>
        <v/>
      </c>
      <c r="J53" s="209">
        <v>2000</v>
      </c>
      <c r="K53" s="209">
        <v>700</v>
      </c>
      <c r="L53" s="110">
        <f t="shared" si="16"/>
        <v>-1300</v>
      </c>
      <c r="M53" s="116">
        <f t="shared" si="17"/>
        <v>0.35</v>
      </c>
      <c r="N53" s="123">
        <f t="shared" si="25"/>
        <v>2000</v>
      </c>
      <c r="O53" s="123">
        <f t="shared" si="26"/>
        <v>700</v>
      </c>
      <c r="P53" s="123">
        <f t="shared" si="27"/>
        <v>-1300</v>
      </c>
      <c r="Q53" s="116">
        <f t="shared" si="18"/>
        <v>0.35</v>
      </c>
      <c r="R53" s="2"/>
      <c r="S53" s="2"/>
    </row>
    <row r="54" spans="1:19" ht="21" customHeight="1" x14ac:dyDescent="0.35">
      <c r="A54" s="161">
        <v>4120</v>
      </c>
      <c r="B54" s="137" t="s">
        <v>186</v>
      </c>
      <c r="C54" s="209">
        <v>0</v>
      </c>
      <c r="D54" s="209">
        <v>0</v>
      </c>
      <c r="E54" s="209">
        <v>-15.863</v>
      </c>
      <c r="F54" s="123">
        <f>E54-D54</f>
        <v>-15.863</v>
      </c>
      <c r="G54" s="112" t="str">
        <f t="shared" si="14"/>
        <v/>
      </c>
      <c r="H54" s="123">
        <f>E54-C54</f>
        <v>-15.863</v>
      </c>
      <c r="I54" s="116" t="str">
        <f t="shared" si="24"/>
        <v/>
      </c>
      <c r="J54" s="209">
        <v>-2000</v>
      </c>
      <c r="K54" s="209">
        <v>-925.63800000000003</v>
      </c>
      <c r="L54" s="123">
        <f t="shared" si="16"/>
        <v>1074.3620000000001</v>
      </c>
      <c r="M54" s="116">
        <f t="shared" si="17"/>
        <v>0.46281900000000004</v>
      </c>
      <c r="N54" s="123">
        <f>C54+J54</f>
        <v>-2000</v>
      </c>
      <c r="O54" s="123">
        <f>E54+K54</f>
        <v>-941.50099999999998</v>
      </c>
      <c r="P54" s="123">
        <f t="shared" si="27"/>
        <v>1058.499</v>
      </c>
      <c r="Q54" s="116">
        <f t="shared" si="18"/>
        <v>0.47075049999999996</v>
      </c>
      <c r="R54" s="2"/>
      <c r="S54" s="2"/>
    </row>
    <row r="55" spans="1:19" ht="62.4" hidden="1" x14ac:dyDescent="0.35">
      <c r="A55" s="43">
        <v>8880</v>
      </c>
      <c r="B55" s="122" t="s">
        <v>137</v>
      </c>
      <c r="C55" s="209">
        <v>0</v>
      </c>
      <c r="D55" s="209">
        <v>0</v>
      </c>
      <c r="E55" s="209">
        <v>0</v>
      </c>
      <c r="F55" s="123">
        <f t="shared" si="22"/>
        <v>0</v>
      </c>
      <c r="G55" s="108"/>
      <c r="H55" s="123">
        <f t="shared" si="23"/>
        <v>0</v>
      </c>
      <c r="I55" s="114" t="str">
        <f t="shared" si="24"/>
        <v/>
      </c>
      <c r="J55" s="209">
        <v>0</v>
      </c>
      <c r="K55" s="209">
        <v>0</v>
      </c>
      <c r="L55" s="123">
        <f t="shared" si="16"/>
        <v>0</v>
      </c>
      <c r="M55" s="114" t="str">
        <f t="shared" si="17"/>
        <v/>
      </c>
      <c r="N55" s="123">
        <f t="shared" si="25"/>
        <v>0</v>
      </c>
      <c r="O55" s="123">
        <f t="shared" si="26"/>
        <v>0</v>
      </c>
      <c r="P55" s="123">
        <f t="shared" si="27"/>
        <v>0</v>
      </c>
      <c r="Q55" s="114" t="str">
        <f t="shared" si="18"/>
        <v/>
      </c>
      <c r="R55" s="2"/>
      <c r="S55" s="2"/>
    </row>
    <row r="56" spans="1:19" ht="18" hidden="1" x14ac:dyDescent="0.35">
      <c r="A56" s="43">
        <v>8860</v>
      </c>
      <c r="B56" s="122" t="s">
        <v>152</v>
      </c>
      <c r="C56" s="209">
        <v>0</v>
      </c>
      <c r="D56" s="209">
        <v>0</v>
      </c>
      <c r="E56" s="209">
        <v>0</v>
      </c>
      <c r="F56" s="123"/>
      <c r="G56" s="108"/>
      <c r="H56" s="123"/>
      <c r="I56" s="114" t="str">
        <f t="shared" si="24"/>
        <v/>
      </c>
      <c r="J56" s="209">
        <v>0</v>
      </c>
      <c r="K56" s="209">
        <v>0</v>
      </c>
      <c r="L56" s="123">
        <f t="shared" si="16"/>
        <v>0</v>
      </c>
      <c r="M56" s="114" t="str">
        <f t="shared" si="17"/>
        <v/>
      </c>
      <c r="N56" s="123"/>
      <c r="O56" s="123"/>
      <c r="P56" s="123"/>
      <c r="Q56" s="114" t="str">
        <f t="shared" si="18"/>
        <v/>
      </c>
      <c r="R56" s="2"/>
      <c r="S56" s="2"/>
    </row>
    <row r="57" spans="1:19" s="71" customFormat="1" ht="17.399999999999999" x14ac:dyDescent="0.3">
      <c r="A57" s="96"/>
      <c r="B57" s="97" t="s">
        <v>1</v>
      </c>
      <c r="C57" s="106">
        <f>C51+C52</f>
        <v>1862580.72</v>
      </c>
      <c r="D57" s="106">
        <f>D51+D52</f>
        <v>929878.15100000007</v>
      </c>
      <c r="E57" s="106">
        <f>E51+E52</f>
        <v>699976.37934999983</v>
      </c>
      <c r="F57" s="106">
        <f t="shared" si="22"/>
        <v>-229901.77165000024</v>
      </c>
      <c r="G57" s="114">
        <f>IFERROR(E57/D57,"")</f>
        <v>0.75276140061710062</v>
      </c>
      <c r="H57" s="106">
        <f t="shared" si="23"/>
        <v>-1162604.3406500001</v>
      </c>
      <c r="I57" s="114">
        <f t="shared" si="24"/>
        <v>0.37580995649412707</v>
      </c>
      <c r="J57" s="106">
        <f>J51+J52</f>
        <v>462453.12802000006</v>
      </c>
      <c r="K57" s="106">
        <f>K51+K52</f>
        <v>78403.516940000001</v>
      </c>
      <c r="L57" s="106">
        <f t="shared" si="16"/>
        <v>-384049.61108000006</v>
      </c>
      <c r="M57" s="114">
        <f t="shared" si="17"/>
        <v>0.16953829953683269</v>
      </c>
      <c r="N57" s="106">
        <f t="shared" si="25"/>
        <v>2325033.8480199999</v>
      </c>
      <c r="O57" s="106">
        <f t="shared" si="26"/>
        <v>778379.89628999983</v>
      </c>
      <c r="P57" s="106">
        <f t="shared" si="27"/>
        <v>-1546653.9517300001</v>
      </c>
      <c r="Q57" s="114">
        <f t="shared" si="18"/>
        <v>0.33478217831231516</v>
      </c>
    </row>
    <row r="58" spans="1:19" x14ac:dyDescent="0.3">
      <c r="A58" s="60"/>
      <c r="B58" s="61"/>
      <c r="C58" s="165"/>
      <c r="D58" s="165"/>
      <c r="E58" s="165"/>
      <c r="F58" s="45"/>
      <c r="G58" s="45"/>
      <c r="H58" s="46"/>
      <c r="I58" s="77"/>
      <c r="J58" s="178"/>
      <c r="K58" s="179"/>
      <c r="M58" s="131"/>
    </row>
    <row r="59" spans="1:19" x14ac:dyDescent="0.3">
      <c r="A59" s="63"/>
      <c r="B59" s="32"/>
      <c r="C59" s="166"/>
      <c r="D59" s="166"/>
      <c r="E59" s="166"/>
      <c r="F59" s="46"/>
      <c r="G59" s="46"/>
      <c r="H59" s="46"/>
      <c r="I59" s="77"/>
      <c r="J59" s="179"/>
      <c r="K59" s="178" t="s">
        <v>21</v>
      </c>
      <c r="M59" s="131"/>
    </row>
    <row r="60" spans="1:19" x14ac:dyDescent="0.3">
      <c r="A60" s="64"/>
      <c r="B60" s="65"/>
      <c r="C60" s="167"/>
      <c r="D60" s="167"/>
      <c r="E60" s="167"/>
      <c r="F60" s="63"/>
      <c r="G60" s="63"/>
      <c r="H60" s="66"/>
      <c r="I60" s="76"/>
      <c r="J60" s="156"/>
      <c r="K60" s="157"/>
      <c r="M60" s="131"/>
    </row>
    <row r="61" spans="1:19" x14ac:dyDescent="0.3">
      <c r="A61" s="64"/>
      <c r="B61" s="65"/>
      <c r="C61" s="168"/>
      <c r="D61" s="169"/>
      <c r="E61" s="170"/>
      <c r="F61" s="66"/>
      <c r="G61" s="66"/>
      <c r="H61" s="66"/>
      <c r="I61" s="76"/>
      <c r="J61" s="158"/>
      <c r="K61" s="158"/>
      <c r="M61" s="131"/>
    </row>
    <row r="62" spans="1:19" ht="17.399999999999999" x14ac:dyDescent="0.3">
      <c r="A62" s="64"/>
      <c r="B62" s="93"/>
      <c r="C62" s="171"/>
      <c r="D62" s="172"/>
      <c r="E62" s="173"/>
      <c r="F62" s="66"/>
      <c r="G62" s="66"/>
      <c r="H62" s="66"/>
      <c r="I62" s="76"/>
      <c r="J62" s="180"/>
      <c r="K62" s="158"/>
      <c r="M62" s="131"/>
    </row>
    <row r="63" spans="1:19" x14ac:dyDescent="0.3">
      <c r="A63" s="64"/>
      <c r="B63" s="65"/>
      <c r="C63" s="168"/>
      <c r="D63" s="169"/>
      <c r="E63" s="170"/>
      <c r="F63" s="66"/>
      <c r="G63" s="66"/>
      <c r="H63" s="66"/>
      <c r="I63" s="76"/>
      <c r="J63" s="158"/>
      <c r="K63" s="158"/>
      <c r="M63" s="131"/>
    </row>
    <row r="64" spans="1:19" x14ac:dyDescent="0.3">
      <c r="A64" s="64"/>
      <c r="B64" s="65"/>
      <c r="C64" s="168"/>
      <c r="D64" s="169"/>
      <c r="E64" s="170">
        <f>E51-E65</f>
        <v>300435.69769999961</v>
      </c>
      <c r="F64" s="66"/>
      <c r="G64" s="66"/>
      <c r="H64" s="66"/>
      <c r="I64" s="94"/>
      <c r="J64" s="159"/>
      <c r="K64" s="158"/>
      <c r="L64" s="151"/>
      <c r="M64" s="152"/>
    </row>
    <row r="65" spans="1:13" x14ac:dyDescent="0.3">
      <c r="A65" s="64"/>
      <c r="B65" s="65"/>
      <c r="C65" s="168"/>
      <c r="D65" s="169"/>
      <c r="E65" s="184">
        <v>399556.54465000023</v>
      </c>
      <c r="F65" s="66"/>
      <c r="G65" s="66"/>
      <c r="H65" s="66"/>
      <c r="I65" s="76"/>
      <c r="J65" s="159"/>
      <c r="K65" s="158"/>
      <c r="M65" s="131"/>
    </row>
    <row r="66" spans="1:13" x14ac:dyDescent="0.3">
      <c r="A66" s="67"/>
      <c r="B66" s="68"/>
      <c r="C66" s="174"/>
      <c r="D66" s="155"/>
      <c r="E66" s="175"/>
      <c r="F66" s="54"/>
      <c r="G66" s="54"/>
      <c r="H66" s="54"/>
      <c r="M66" s="131"/>
    </row>
    <row r="67" spans="1:13" x14ac:dyDescent="0.3">
      <c r="A67" s="67"/>
      <c r="B67" s="68"/>
      <c r="C67" s="174"/>
      <c r="D67" s="155"/>
      <c r="E67" s="175"/>
      <c r="F67" s="54"/>
      <c r="G67" s="54"/>
      <c r="H67" s="54"/>
      <c r="M67" s="131"/>
    </row>
    <row r="68" spans="1:13" x14ac:dyDescent="0.3">
      <c r="A68" s="67"/>
      <c r="B68" s="68"/>
      <c r="C68" s="174"/>
      <c r="D68" s="155"/>
      <c r="E68" s="175"/>
      <c r="F68" s="54"/>
      <c r="G68" s="54"/>
      <c r="H68" s="54"/>
      <c r="M68" s="131"/>
    </row>
    <row r="69" spans="1:13" x14ac:dyDescent="0.3">
      <c r="M69" s="131"/>
    </row>
    <row r="70" spans="1:13" x14ac:dyDescent="0.3">
      <c r="M70" s="131"/>
    </row>
    <row r="71" spans="1:13" x14ac:dyDescent="0.3">
      <c r="M71" s="131"/>
    </row>
    <row r="72" spans="1:13" x14ac:dyDescent="0.3">
      <c r="M72" s="131"/>
    </row>
    <row r="73" spans="1:13" x14ac:dyDescent="0.3">
      <c r="M73" s="131"/>
    </row>
    <row r="74" spans="1:13" x14ac:dyDescent="0.3">
      <c r="M74" s="131"/>
    </row>
    <row r="75" spans="1:13" x14ac:dyDescent="0.3">
      <c r="M75" s="131"/>
    </row>
    <row r="76" spans="1:13" x14ac:dyDescent="0.3">
      <c r="M76" s="131"/>
    </row>
    <row r="77" spans="1:13" x14ac:dyDescent="0.3">
      <c r="M77" s="131"/>
    </row>
    <row r="78" spans="1:13" x14ac:dyDescent="0.3">
      <c r="M78" s="131"/>
    </row>
    <row r="79" spans="1:13" x14ac:dyDescent="0.3">
      <c r="M79" s="131"/>
    </row>
    <row r="80" spans="1:13" x14ac:dyDescent="0.3">
      <c r="M80" s="131"/>
    </row>
    <row r="81" spans="13:13" x14ac:dyDescent="0.3">
      <c r="M81" s="131"/>
    </row>
    <row r="82" spans="13:13" x14ac:dyDescent="0.3">
      <c r="M82" s="131"/>
    </row>
    <row r="83" spans="13:13" x14ac:dyDescent="0.3">
      <c r="M83" s="131"/>
    </row>
    <row r="84" spans="13:13" x14ac:dyDescent="0.3">
      <c r="M84" s="131"/>
    </row>
    <row r="85" spans="13:13" x14ac:dyDescent="0.3">
      <c r="M85" s="131"/>
    </row>
    <row r="86" spans="13:13" x14ac:dyDescent="0.3">
      <c r="M86" s="131"/>
    </row>
    <row r="87" spans="13:13" x14ac:dyDescent="0.3">
      <c r="M87" s="131"/>
    </row>
    <row r="88" spans="13:13" x14ac:dyDescent="0.3">
      <c r="M88" s="131"/>
    </row>
    <row r="89" spans="13:13" x14ac:dyDescent="0.3">
      <c r="M89" s="131"/>
    </row>
    <row r="90" spans="13:13" x14ac:dyDescent="0.3">
      <c r="M90" s="131"/>
    </row>
    <row r="91" spans="13:13" x14ac:dyDescent="0.3">
      <c r="M91" s="131"/>
    </row>
    <row r="92" spans="13:13" x14ac:dyDescent="0.3">
      <c r="M92" s="131"/>
    </row>
    <row r="93" spans="13:13" x14ac:dyDescent="0.3">
      <c r="M93" s="131"/>
    </row>
    <row r="94" spans="13:13" x14ac:dyDescent="0.3">
      <c r="M94" s="131"/>
    </row>
    <row r="95" spans="13:13" x14ac:dyDescent="0.3">
      <c r="M95" s="131"/>
    </row>
    <row r="96" spans="13:13" x14ac:dyDescent="0.3">
      <c r="M96" s="131"/>
    </row>
    <row r="97" spans="13:13" x14ac:dyDescent="0.3">
      <c r="M97" s="131"/>
    </row>
    <row r="98" spans="13:13" x14ac:dyDescent="0.3">
      <c r="M98" s="131"/>
    </row>
    <row r="99" spans="13:13" x14ac:dyDescent="0.3">
      <c r="M99" s="131"/>
    </row>
    <row r="100" spans="13:13" x14ac:dyDescent="0.3">
      <c r="M100" s="131"/>
    </row>
    <row r="101" spans="13:13" x14ac:dyDescent="0.3">
      <c r="M101" s="131"/>
    </row>
    <row r="102" spans="13:13" x14ac:dyDescent="0.3">
      <c r="M102" s="131"/>
    </row>
    <row r="103" spans="13:13" x14ac:dyDescent="0.3">
      <c r="M103" s="131"/>
    </row>
    <row r="104" spans="13:13" x14ac:dyDescent="0.3">
      <c r="M104" s="131"/>
    </row>
    <row r="105" spans="13:13" x14ac:dyDescent="0.3">
      <c r="M105" s="131"/>
    </row>
    <row r="106" spans="13:13" x14ac:dyDescent="0.3">
      <c r="M106" s="131"/>
    </row>
    <row r="107" spans="13:13" x14ac:dyDescent="0.3">
      <c r="M107" s="131"/>
    </row>
    <row r="108" spans="13:13" x14ac:dyDescent="0.3">
      <c r="M108" s="131"/>
    </row>
    <row r="109" spans="13:13" x14ac:dyDescent="0.3">
      <c r="M109" s="131"/>
    </row>
    <row r="110" spans="13:13" x14ac:dyDescent="0.3">
      <c r="M110" s="131"/>
    </row>
    <row r="111" spans="13:13" x14ac:dyDescent="0.3">
      <c r="M111" s="131"/>
    </row>
    <row r="112" spans="13:13" x14ac:dyDescent="0.3">
      <c r="M112" s="131"/>
    </row>
    <row r="113" spans="13:13" x14ac:dyDescent="0.3">
      <c r="M113" s="131"/>
    </row>
    <row r="114" spans="13:13" x14ac:dyDescent="0.3">
      <c r="M114" s="131"/>
    </row>
    <row r="115" spans="13:13" x14ac:dyDescent="0.3">
      <c r="M115" s="131"/>
    </row>
    <row r="116" spans="13:13" x14ac:dyDescent="0.3">
      <c r="M116" s="131"/>
    </row>
    <row r="117" spans="13:13" x14ac:dyDescent="0.3">
      <c r="M117" s="131"/>
    </row>
    <row r="118" spans="13:13" x14ac:dyDescent="0.3">
      <c r="M118" s="131"/>
    </row>
    <row r="119" spans="13:13" x14ac:dyDescent="0.3">
      <c r="M119" s="131"/>
    </row>
    <row r="120" spans="13:13" x14ac:dyDescent="0.3">
      <c r="M120" s="131"/>
    </row>
    <row r="121" spans="13:13" x14ac:dyDescent="0.3">
      <c r="M121" s="131"/>
    </row>
    <row r="122" spans="13:13" x14ac:dyDescent="0.3">
      <c r="M122" s="131"/>
    </row>
    <row r="123" spans="13:13" x14ac:dyDescent="0.3">
      <c r="M123" s="131"/>
    </row>
    <row r="124" spans="13:13" x14ac:dyDescent="0.3">
      <c r="M124" s="131"/>
    </row>
    <row r="125" spans="13:13" x14ac:dyDescent="0.3">
      <c r="M125" s="131"/>
    </row>
    <row r="126" spans="13:13" x14ac:dyDescent="0.3">
      <c r="M126" s="131"/>
    </row>
    <row r="127" spans="13:13" x14ac:dyDescent="0.3">
      <c r="M127" s="131"/>
    </row>
    <row r="128" spans="13:13" x14ac:dyDescent="0.3">
      <c r="M128" s="131"/>
    </row>
    <row r="129" spans="13:13" x14ac:dyDescent="0.3">
      <c r="M129" s="131"/>
    </row>
    <row r="130" spans="13:13" x14ac:dyDescent="0.3">
      <c r="M130" s="131"/>
    </row>
    <row r="131" spans="13:13" x14ac:dyDescent="0.3">
      <c r="M131" s="131"/>
    </row>
    <row r="132" spans="13:13" x14ac:dyDescent="0.3">
      <c r="M132" s="131"/>
    </row>
    <row r="133" spans="13:13" x14ac:dyDescent="0.3">
      <c r="M133" s="131"/>
    </row>
    <row r="134" spans="13:13" x14ac:dyDescent="0.3">
      <c r="M134" s="131"/>
    </row>
    <row r="135" spans="13:13" x14ac:dyDescent="0.3">
      <c r="M135" s="131"/>
    </row>
    <row r="136" spans="13:13" x14ac:dyDescent="0.3">
      <c r="M136" s="131"/>
    </row>
    <row r="137" spans="13:13" x14ac:dyDescent="0.3">
      <c r="M137" s="131"/>
    </row>
    <row r="138" spans="13:13" x14ac:dyDescent="0.3">
      <c r="M138" s="131"/>
    </row>
    <row r="139" spans="13:13" x14ac:dyDescent="0.3">
      <c r="M139" s="131"/>
    </row>
    <row r="140" spans="13:13" x14ac:dyDescent="0.3">
      <c r="M140" s="131"/>
    </row>
    <row r="141" spans="13:13" x14ac:dyDescent="0.3">
      <c r="M141" s="131"/>
    </row>
    <row r="142" spans="13:13" x14ac:dyDescent="0.3">
      <c r="M142" s="131"/>
    </row>
    <row r="143" spans="13:13" x14ac:dyDescent="0.3">
      <c r="M143" s="131"/>
    </row>
    <row r="144" spans="13:13" x14ac:dyDescent="0.3">
      <c r="M144" s="131"/>
    </row>
    <row r="145" spans="13:13" x14ac:dyDescent="0.3">
      <c r="M145" s="131"/>
    </row>
    <row r="146" spans="13:13" x14ac:dyDescent="0.3">
      <c r="M146" s="131"/>
    </row>
    <row r="147" spans="13:13" x14ac:dyDescent="0.3">
      <c r="M147" s="131"/>
    </row>
    <row r="148" spans="13:13" x14ac:dyDescent="0.3">
      <c r="M148" s="131"/>
    </row>
    <row r="149" spans="13:13" x14ac:dyDescent="0.3">
      <c r="M149" s="131"/>
    </row>
    <row r="150" spans="13:13" x14ac:dyDescent="0.3">
      <c r="M150" s="131"/>
    </row>
    <row r="151" spans="13:13" x14ac:dyDescent="0.3">
      <c r="M151" s="131"/>
    </row>
    <row r="152" spans="13:13" x14ac:dyDescent="0.3">
      <c r="M152" s="131"/>
    </row>
    <row r="153" spans="13:13" x14ac:dyDescent="0.3">
      <c r="M153" s="131"/>
    </row>
    <row r="154" spans="13:13" x14ac:dyDescent="0.3">
      <c r="M154" s="131"/>
    </row>
    <row r="155" spans="13:13" x14ac:dyDescent="0.3">
      <c r="M155" s="131"/>
    </row>
    <row r="156" spans="13:13" x14ac:dyDescent="0.3">
      <c r="M156" s="131"/>
    </row>
    <row r="157" spans="13:13" x14ac:dyDescent="0.3">
      <c r="M157" s="131"/>
    </row>
    <row r="158" spans="13:13" x14ac:dyDescent="0.3">
      <c r="M158" s="131"/>
    </row>
    <row r="159" spans="13:13" x14ac:dyDescent="0.3">
      <c r="M159" s="131"/>
    </row>
    <row r="160" spans="13:13" x14ac:dyDescent="0.3">
      <c r="M160" s="131"/>
    </row>
    <row r="161" spans="13:13" x14ac:dyDescent="0.3">
      <c r="M161" s="131"/>
    </row>
    <row r="162" spans="13:13" x14ac:dyDescent="0.3">
      <c r="M162" s="131"/>
    </row>
    <row r="163" spans="13:13" x14ac:dyDescent="0.3">
      <c r="M163" s="131"/>
    </row>
    <row r="164" spans="13:13" x14ac:dyDescent="0.3">
      <c r="M164" s="131"/>
    </row>
    <row r="165" spans="13:13" x14ac:dyDescent="0.3">
      <c r="M165" s="131"/>
    </row>
    <row r="166" spans="13:13" x14ac:dyDescent="0.3">
      <c r="M166" s="131"/>
    </row>
    <row r="167" spans="13:13" x14ac:dyDescent="0.3">
      <c r="M167" s="131"/>
    </row>
    <row r="168" spans="13:13" x14ac:dyDescent="0.3">
      <c r="M168" s="131"/>
    </row>
    <row r="169" spans="13:13" x14ac:dyDescent="0.3">
      <c r="M169" s="131"/>
    </row>
    <row r="170" spans="13:13" x14ac:dyDescent="0.3">
      <c r="M170" s="131"/>
    </row>
    <row r="171" spans="13:13" x14ac:dyDescent="0.3">
      <c r="M171" s="131"/>
    </row>
    <row r="172" spans="13:13" x14ac:dyDescent="0.3">
      <c r="M172" s="131"/>
    </row>
    <row r="173" spans="13:13" x14ac:dyDescent="0.3">
      <c r="M173" s="131"/>
    </row>
    <row r="174" spans="13:13" x14ac:dyDescent="0.3">
      <c r="M174" s="131"/>
    </row>
    <row r="175" spans="13:13" x14ac:dyDescent="0.3">
      <c r="M175" s="131"/>
    </row>
    <row r="176" spans="13:13" x14ac:dyDescent="0.3">
      <c r="M176" s="131"/>
    </row>
    <row r="177" spans="13:13" x14ac:dyDescent="0.3">
      <c r="M177" s="131"/>
    </row>
    <row r="178" spans="13:13" x14ac:dyDescent="0.3">
      <c r="M178" s="131"/>
    </row>
    <row r="179" spans="13:13" x14ac:dyDescent="0.3">
      <c r="M179" s="131"/>
    </row>
    <row r="180" spans="13:13" x14ac:dyDescent="0.3">
      <c r="M180" s="131"/>
    </row>
    <row r="181" spans="13:13" x14ac:dyDescent="0.3">
      <c r="M181" s="131"/>
    </row>
    <row r="182" spans="13:13" x14ac:dyDescent="0.3">
      <c r="M182" s="131"/>
    </row>
    <row r="183" spans="13:13" x14ac:dyDescent="0.3">
      <c r="M183" s="131"/>
    </row>
    <row r="184" spans="13:13" x14ac:dyDescent="0.3">
      <c r="M184" s="131"/>
    </row>
    <row r="185" spans="13:13" x14ac:dyDescent="0.3">
      <c r="M185" s="131"/>
    </row>
    <row r="186" spans="13:13" x14ac:dyDescent="0.3">
      <c r="M186" s="131"/>
    </row>
    <row r="187" spans="13:13" x14ac:dyDescent="0.3">
      <c r="M187" s="131"/>
    </row>
    <row r="188" spans="13:13" x14ac:dyDescent="0.3">
      <c r="M188" s="131"/>
    </row>
    <row r="189" spans="13:13" x14ac:dyDescent="0.3">
      <c r="M189" s="131"/>
    </row>
    <row r="190" spans="13:13" x14ac:dyDescent="0.3">
      <c r="M190" s="131"/>
    </row>
    <row r="191" spans="13:13" x14ac:dyDescent="0.3">
      <c r="M191" s="131"/>
    </row>
    <row r="192" spans="13:13" x14ac:dyDescent="0.3">
      <c r="M192" s="131"/>
    </row>
    <row r="193" spans="13:13" x14ac:dyDescent="0.3">
      <c r="M193" s="131"/>
    </row>
    <row r="194" spans="13:13" x14ac:dyDescent="0.3">
      <c r="M194" s="131"/>
    </row>
    <row r="195" spans="13:13" x14ac:dyDescent="0.3">
      <c r="M195" s="131"/>
    </row>
    <row r="196" spans="13:13" x14ac:dyDescent="0.3">
      <c r="M196" s="131"/>
    </row>
    <row r="197" spans="13:13" x14ac:dyDescent="0.3">
      <c r="M197" s="131"/>
    </row>
    <row r="198" spans="13:13" x14ac:dyDescent="0.3">
      <c r="M198" s="131"/>
    </row>
    <row r="199" spans="13:13" x14ac:dyDescent="0.3">
      <c r="M199" s="131"/>
    </row>
    <row r="200" spans="13:13" x14ac:dyDescent="0.3">
      <c r="M200" s="131"/>
    </row>
    <row r="201" spans="13:13" x14ac:dyDescent="0.3">
      <c r="M201" s="131"/>
    </row>
    <row r="202" spans="13:13" x14ac:dyDescent="0.3">
      <c r="M202" s="131"/>
    </row>
    <row r="203" spans="13:13" x14ac:dyDescent="0.3">
      <c r="M203" s="131"/>
    </row>
    <row r="204" spans="13:13" x14ac:dyDescent="0.3">
      <c r="M204" s="131"/>
    </row>
    <row r="205" spans="13:13" x14ac:dyDescent="0.3">
      <c r="M205" s="131"/>
    </row>
    <row r="206" spans="13:13" x14ac:dyDescent="0.3">
      <c r="M206" s="131"/>
    </row>
    <row r="207" spans="13:13" x14ac:dyDescent="0.3">
      <c r="M207" s="131"/>
    </row>
    <row r="208" spans="13:13" x14ac:dyDescent="0.3">
      <c r="M208" s="131"/>
    </row>
    <row r="209" spans="13:13" x14ac:dyDescent="0.3">
      <c r="M209" s="131"/>
    </row>
    <row r="210" spans="13:13" x14ac:dyDescent="0.3">
      <c r="M210" s="131"/>
    </row>
    <row r="211" spans="13:13" x14ac:dyDescent="0.3">
      <c r="M211" s="131"/>
    </row>
    <row r="212" spans="13:13" x14ac:dyDescent="0.3">
      <c r="M212" s="131"/>
    </row>
    <row r="213" spans="13:13" x14ac:dyDescent="0.3">
      <c r="M213" s="131"/>
    </row>
    <row r="214" spans="13:13" x14ac:dyDescent="0.3">
      <c r="M214" s="131"/>
    </row>
    <row r="215" spans="13:13" x14ac:dyDescent="0.3">
      <c r="M215" s="131"/>
    </row>
    <row r="216" spans="13:13" x14ac:dyDescent="0.3">
      <c r="M216" s="131"/>
    </row>
    <row r="217" spans="13:13" x14ac:dyDescent="0.3">
      <c r="M217" s="131"/>
    </row>
    <row r="218" spans="13:13" x14ac:dyDescent="0.3">
      <c r="M218" s="131"/>
    </row>
    <row r="219" spans="13:13" x14ac:dyDescent="0.3">
      <c r="M219" s="131"/>
    </row>
    <row r="220" spans="13:13" x14ac:dyDescent="0.3">
      <c r="M220" s="131"/>
    </row>
    <row r="221" spans="13:13" x14ac:dyDescent="0.3">
      <c r="M221" s="131"/>
    </row>
    <row r="222" spans="13:13" x14ac:dyDescent="0.3">
      <c r="M222" s="131"/>
    </row>
    <row r="223" spans="13:13" x14ac:dyDescent="0.3">
      <c r="M223" s="131"/>
    </row>
    <row r="224" spans="13:13" x14ac:dyDescent="0.3">
      <c r="M224" s="131"/>
    </row>
    <row r="225" spans="13:13" x14ac:dyDescent="0.3">
      <c r="M225" s="131"/>
    </row>
    <row r="226" spans="13:13" x14ac:dyDescent="0.3">
      <c r="M226" s="131"/>
    </row>
    <row r="227" spans="13:13" x14ac:dyDescent="0.3">
      <c r="M227" s="131"/>
    </row>
    <row r="228" spans="13:13" x14ac:dyDescent="0.3">
      <c r="M228" s="131"/>
    </row>
    <row r="229" spans="13:13" x14ac:dyDescent="0.3">
      <c r="M229" s="131"/>
    </row>
    <row r="230" spans="13:13" x14ac:dyDescent="0.3">
      <c r="M230" s="131"/>
    </row>
    <row r="231" spans="13:13" x14ac:dyDescent="0.3">
      <c r="M231" s="131"/>
    </row>
    <row r="232" spans="13:13" x14ac:dyDescent="0.3">
      <c r="M232" s="131"/>
    </row>
    <row r="233" spans="13:13" x14ac:dyDescent="0.3">
      <c r="M233" s="131"/>
    </row>
    <row r="234" spans="13:13" x14ac:dyDescent="0.3">
      <c r="M234" s="131"/>
    </row>
    <row r="235" spans="13:13" x14ac:dyDescent="0.3">
      <c r="M235" s="131"/>
    </row>
    <row r="236" spans="13:13" x14ac:dyDescent="0.3">
      <c r="M236" s="131"/>
    </row>
    <row r="237" spans="13:13" x14ac:dyDescent="0.3">
      <c r="M237" s="131"/>
    </row>
    <row r="238" spans="13:13" x14ac:dyDescent="0.3">
      <c r="M238" s="131"/>
    </row>
    <row r="239" spans="13:13" x14ac:dyDescent="0.3">
      <c r="M239" s="131"/>
    </row>
    <row r="240" spans="13:13" x14ac:dyDescent="0.3">
      <c r="M240" s="131"/>
    </row>
    <row r="241" spans="13:13" x14ac:dyDescent="0.3">
      <c r="M241" s="131"/>
    </row>
    <row r="242" spans="13:13" x14ac:dyDescent="0.3">
      <c r="M242" s="131"/>
    </row>
    <row r="243" spans="13:13" x14ac:dyDescent="0.3">
      <c r="M243" s="131"/>
    </row>
    <row r="244" spans="13:13" x14ac:dyDescent="0.3">
      <c r="M244" s="131"/>
    </row>
    <row r="245" spans="13:13" x14ac:dyDescent="0.3">
      <c r="M245" s="131"/>
    </row>
    <row r="246" spans="13:13" x14ac:dyDescent="0.3">
      <c r="M246" s="131"/>
    </row>
    <row r="247" spans="13:13" x14ac:dyDescent="0.3">
      <c r="M247" s="131"/>
    </row>
    <row r="248" spans="13:13" x14ac:dyDescent="0.3">
      <c r="M248" s="131"/>
    </row>
    <row r="249" spans="13:13" x14ac:dyDescent="0.3">
      <c r="M249" s="131"/>
    </row>
    <row r="250" spans="13:13" x14ac:dyDescent="0.3">
      <c r="M250" s="131"/>
    </row>
    <row r="251" spans="13:13" x14ac:dyDescent="0.3">
      <c r="M251" s="131"/>
    </row>
    <row r="252" spans="13:13" x14ac:dyDescent="0.3">
      <c r="M252" s="131"/>
    </row>
    <row r="253" spans="13:13" x14ac:dyDescent="0.3">
      <c r="M253" s="131"/>
    </row>
    <row r="254" spans="13:13" x14ac:dyDescent="0.3">
      <c r="M254" s="131"/>
    </row>
    <row r="255" spans="13:13" x14ac:dyDescent="0.3">
      <c r="M255" s="131"/>
    </row>
    <row r="256" spans="13:13" x14ac:dyDescent="0.3">
      <c r="M256" s="131"/>
    </row>
    <row r="257" spans="13:13" x14ac:dyDescent="0.3">
      <c r="M257" s="131"/>
    </row>
    <row r="258" spans="13:13" x14ac:dyDescent="0.3">
      <c r="M258" s="131"/>
    </row>
    <row r="259" spans="13:13" x14ac:dyDescent="0.3">
      <c r="M259" s="131"/>
    </row>
    <row r="260" spans="13:13" x14ac:dyDescent="0.3">
      <c r="M260" s="131"/>
    </row>
    <row r="261" spans="13:13" x14ac:dyDescent="0.3">
      <c r="M261" s="131"/>
    </row>
    <row r="262" spans="13:13" x14ac:dyDescent="0.3">
      <c r="M262" s="131"/>
    </row>
    <row r="263" spans="13:13" x14ac:dyDescent="0.3">
      <c r="M263" s="131"/>
    </row>
    <row r="264" spans="13:13" x14ac:dyDescent="0.3">
      <c r="M264" s="131"/>
    </row>
    <row r="265" spans="13:13" x14ac:dyDescent="0.3">
      <c r="M265" s="131"/>
    </row>
    <row r="266" spans="13:13" x14ac:dyDescent="0.3">
      <c r="M266" s="131"/>
    </row>
    <row r="267" spans="13:13" x14ac:dyDescent="0.3">
      <c r="M267" s="131"/>
    </row>
    <row r="268" spans="13:13" x14ac:dyDescent="0.3">
      <c r="M268" s="131"/>
    </row>
    <row r="269" spans="13:13" x14ac:dyDescent="0.3">
      <c r="M269" s="131"/>
    </row>
    <row r="270" spans="13:13" x14ac:dyDescent="0.3">
      <c r="M270" s="131"/>
    </row>
    <row r="271" spans="13:13" x14ac:dyDescent="0.3">
      <c r="M271" s="131"/>
    </row>
    <row r="272" spans="13:13" x14ac:dyDescent="0.3">
      <c r="M272" s="131"/>
    </row>
    <row r="273" spans="13:13" x14ac:dyDescent="0.3">
      <c r="M273" s="131"/>
    </row>
    <row r="274" spans="13:13" x14ac:dyDescent="0.3">
      <c r="M274" s="131"/>
    </row>
    <row r="275" spans="13:13" x14ac:dyDescent="0.3">
      <c r="M275" s="131"/>
    </row>
    <row r="276" spans="13:13" x14ac:dyDescent="0.3">
      <c r="M276" s="131"/>
    </row>
    <row r="277" spans="13:13" x14ac:dyDescent="0.3">
      <c r="M277" s="131"/>
    </row>
    <row r="278" spans="13:13" x14ac:dyDescent="0.3">
      <c r="M278" s="131"/>
    </row>
    <row r="279" spans="13:13" x14ac:dyDescent="0.3">
      <c r="M279" s="131"/>
    </row>
    <row r="280" spans="13:13" x14ac:dyDescent="0.3">
      <c r="M280" s="131"/>
    </row>
    <row r="281" spans="13:13" x14ac:dyDescent="0.3">
      <c r="M281" s="131"/>
    </row>
    <row r="282" spans="13:13" x14ac:dyDescent="0.3">
      <c r="M282" s="131"/>
    </row>
    <row r="283" spans="13:13" x14ac:dyDescent="0.3">
      <c r="M283" s="131"/>
    </row>
    <row r="284" spans="13:13" x14ac:dyDescent="0.3">
      <c r="M284" s="131"/>
    </row>
    <row r="285" spans="13:13" x14ac:dyDescent="0.3">
      <c r="M285" s="131"/>
    </row>
  </sheetData>
  <sheetProtection password="C4FF" sheet="1"/>
  <mergeCells count="7">
    <mergeCell ref="A1:D1"/>
    <mergeCell ref="P2:Q2"/>
    <mergeCell ref="A3:A4"/>
    <mergeCell ref="B3:B4"/>
    <mergeCell ref="C3:I3"/>
    <mergeCell ref="J3:M3"/>
    <mergeCell ref="N3:Q3"/>
  </mergeCells>
  <phoneticPr fontId="16" type="noConversion"/>
  <pageMargins left="0.19685039370078741" right="0.19685039370078741" top="0.78740157480314965" bottom="0.19685039370078741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2026-06-08T07:07:21Z</cp:lastPrinted>
  <dcterms:created xsi:type="dcterms:W3CDTF">2001-07-11T13:17:26Z</dcterms:created>
  <dcterms:modified xsi:type="dcterms:W3CDTF">2026-06-12T08:34:45Z</dcterms:modified>
</cp:coreProperties>
</file>