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256" windowHeight="5616" activeTab="1"/>
  </bookViews>
  <sheets>
    <sheet name="Доходи" sheetId="1" r:id="rId1"/>
    <sheet name="Видатки" sheetId="2" r:id="rId2"/>
  </sheets>
  <definedNames>
    <definedName name="_xlfn.IFERROR" hidden="1">#NAME?</definedName>
    <definedName name="_Б21000">#REF!</definedName>
    <definedName name="_Б22000">#REF!</definedName>
    <definedName name="_Б22100">#REF!</definedName>
    <definedName name="_Б22110">#REF!</definedName>
    <definedName name="_Б22111">#REF!</definedName>
    <definedName name="_Б22112">#REF!</definedName>
    <definedName name="_Б22200">#REF!</definedName>
    <definedName name="_Б23000">#REF!</definedName>
    <definedName name="_Б24000">#REF!</definedName>
    <definedName name="_Б25000">#REF!</definedName>
    <definedName name="_Б41000">#REF!</definedName>
    <definedName name="_Б42000">#REF!</definedName>
    <definedName name="_Б43000">#REF!</definedName>
    <definedName name="_Б44000">#REF!</definedName>
    <definedName name="_Б4500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1">'Видатки'!$3:$4</definedName>
    <definedName name="_xlnm.Print_Titles" localSheetId="0">'Доходи'!$7:$8</definedName>
    <definedName name="_xlnm.Print_Area" localSheetId="1">'Видатки'!$A$1:$N$56</definedName>
    <definedName name="_xlnm.Print_Area" localSheetId="0">'Доходи'!$A$1:$O$57</definedName>
  </definedNames>
  <calcPr fullCalcOnLoad="1"/>
</workbook>
</file>

<file path=xl/sharedStrings.xml><?xml version="1.0" encoding="utf-8"?>
<sst xmlns="http://schemas.openxmlformats.org/spreadsheetml/2006/main" count="223" uniqueCount="190">
  <si>
    <t>Кредитування</t>
  </si>
  <si>
    <t>Всьго видатків</t>
  </si>
  <si>
    <t>Дані</t>
  </si>
  <si>
    <t>Чернівецької області</t>
  </si>
  <si>
    <t>Код бюджетної класифікації</t>
  </si>
  <si>
    <t>Найменування доходів</t>
  </si>
  <si>
    <t>Надійшло з початку року</t>
  </si>
  <si>
    <t>Процент виконання</t>
  </si>
  <si>
    <t>4</t>
  </si>
  <si>
    <t>5</t>
  </si>
  <si>
    <t>9</t>
  </si>
  <si>
    <t>10</t>
  </si>
  <si>
    <t>11</t>
  </si>
  <si>
    <t>12</t>
  </si>
  <si>
    <t>14</t>
  </si>
  <si>
    <t>Податкові надходження</t>
  </si>
  <si>
    <t>Неподаткові надходження</t>
  </si>
  <si>
    <t>Інші надходження</t>
  </si>
  <si>
    <t>Цільові фонди</t>
  </si>
  <si>
    <t xml:space="preserve">Збір за забруднення навколишнього природнього середовища </t>
  </si>
  <si>
    <t>Цільові фонди, утоворені органами місцевого самоврядування</t>
  </si>
  <si>
    <t xml:space="preserve">  </t>
  </si>
  <si>
    <t>Найменування видатків</t>
  </si>
  <si>
    <t>900201</t>
  </si>
  <si>
    <t>900202</t>
  </si>
  <si>
    <t xml:space="preserve">Власні надходження бюджетних установ </t>
  </si>
  <si>
    <t>Офіційні трансферти</t>
  </si>
  <si>
    <t>Від органів державного управління</t>
  </si>
  <si>
    <t>Податки на доходи, податки на прибуток, податки на збільшення ринкової вартості</t>
  </si>
  <si>
    <t>Податки на власність</t>
  </si>
  <si>
    <t>Інші неподаткові надходження</t>
  </si>
  <si>
    <t>Державне управління</t>
  </si>
  <si>
    <t>Освіта</t>
  </si>
  <si>
    <t>Соціальний захист та соціальне забезпечення</t>
  </si>
  <si>
    <t>Житлово-комунальне господарство</t>
  </si>
  <si>
    <t>Культура і мистецтво</t>
  </si>
  <si>
    <t>Засоби масової інформації</t>
  </si>
  <si>
    <t>Фізична культура і спорт</t>
  </si>
  <si>
    <t>Доходи від операцій з капіталом</t>
  </si>
  <si>
    <t>Податок на прибуток підприємств</t>
  </si>
  <si>
    <t>Доходи від власності та підприємницької діяльності</t>
  </si>
  <si>
    <t>3</t>
  </si>
  <si>
    <t>8</t>
  </si>
  <si>
    <t>13</t>
  </si>
  <si>
    <t>Резервний фонд</t>
  </si>
  <si>
    <t>Загальний фонд</t>
  </si>
  <si>
    <t>Спеціальний фонд</t>
  </si>
  <si>
    <t xml:space="preserve">Застверджено місцевими радами на 2005 рік </t>
  </si>
  <si>
    <t>Доходи від операцій  з кредитування та надання гарантій</t>
  </si>
  <si>
    <t>Виконано з початку року</t>
  </si>
  <si>
    <t>Інші податки та збори</t>
  </si>
  <si>
    <t>Екологічний податок</t>
  </si>
  <si>
    <t>Збір за забруднення навколишнього природного середовища  </t>
  </si>
  <si>
    <t>Збір за першу реєстрацію транспортного засобу</t>
  </si>
  <si>
    <t>Базова дотація</t>
  </si>
  <si>
    <t>6</t>
  </si>
  <si>
    <t>7</t>
  </si>
  <si>
    <t>2000</t>
  </si>
  <si>
    <t>3000</t>
  </si>
  <si>
    <t>3100</t>
  </si>
  <si>
    <t>3110</t>
  </si>
  <si>
    <t>3130</t>
  </si>
  <si>
    <t>3140</t>
  </si>
  <si>
    <t>3200</t>
  </si>
  <si>
    <t>Відхилення (+/-) до плану на рік</t>
  </si>
  <si>
    <t>Плата за надання адміністративних послуг</t>
  </si>
  <si>
    <t>0100</t>
  </si>
  <si>
    <t>0180</t>
  </si>
  <si>
    <t>1000</t>
  </si>
  <si>
    <t>Соціальний захист ветеранів війни та праці</t>
  </si>
  <si>
    <t>3090</t>
  </si>
  <si>
    <t>3050</t>
  </si>
  <si>
    <t>3190</t>
  </si>
  <si>
    <t>Реалізація державної політики у молодіжній сфері</t>
  </si>
  <si>
    <t>3240</t>
  </si>
  <si>
    <t>4000</t>
  </si>
  <si>
    <t>5000</t>
  </si>
  <si>
    <t>6000</t>
  </si>
  <si>
    <t>7000</t>
  </si>
  <si>
    <t>8000</t>
  </si>
  <si>
    <t>8100</t>
  </si>
  <si>
    <t>7600</t>
  </si>
  <si>
    <t>7300</t>
  </si>
  <si>
    <t>7400</t>
  </si>
  <si>
    <t>9100</t>
  </si>
  <si>
    <t xml:space="preserve">про виконання обласного бюджету  </t>
  </si>
  <si>
    <t>Код типової програмної класифікації видатків та кредитування місцевих бюджетів</t>
  </si>
  <si>
    <t>Усього</t>
  </si>
  <si>
    <t>Разом видатків без урахування міжбюджетних трансфертів</t>
  </si>
  <si>
    <t>900203</t>
  </si>
  <si>
    <t>Субвенція з державного бюджету місцевим бюджетам на надання державної підтримки особам з особливими освітніми потребами</t>
  </si>
  <si>
    <t>II  Видатки  обласного бюджету (загальний та спеціальний фонди)</t>
  </si>
  <si>
    <t xml:space="preserve"> I. Доходи обласного бюджету (загальний та спеціальний фонди)</t>
  </si>
  <si>
    <t>в тис.грн.</t>
  </si>
  <si>
    <t>відхилення</t>
  </si>
  <si>
    <t>контроль по казнач звіту 90010100 в грн.коп</t>
  </si>
  <si>
    <t>контроль по казнач звіту 90010200 в грн.коп</t>
  </si>
  <si>
    <t>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здоров’я</t>
  </si>
  <si>
    <t>41033900</t>
  </si>
  <si>
    <t>41035400</t>
  </si>
  <si>
    <t>Освітня субвенція з державного бюджету місцевим бюджетам</t>
  </si>
  <si>
    <t>Субвенція з державного бюджету місцевим бюджетам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</si>
  <si>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</si>
  <si>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</si>
  <si>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Інша діяльність у сфері державного управління</t>
  </si>
  <si>
    <t>3120</t>
  </si>
  <si>
    <t>3170</t>
  </si>
  <si>
    <t>Пільгове медичне обслуговування осіб, які постраждали внаслідок Чорнобильської катастрофи</t>
  </si>
  <si>
    <t>Видатки на поховання учасників бойових дій та осіб з інвалідністю внаслідок війни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</si>
  <si>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</si>
  <si>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Заклади і заходи з питань дітей та їх соціального захисту</t>
  </si>
  <si>
    <t>Здійснення соціальної роботи з вразливими категоріями населення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</si>
  <si>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</si>
  <si>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Забезпечення реалізації окремих програм для осіб з інвалідністю</t>
  </si>
  <si>
    <t>Забезпечення обробки інформації з нарахування та виплати допомог і компенсацій</t>
  </si>
  <si>
    <t>Інші заклади та заходи</t>
  </si>
  <si>
    <t>7100</t>
  </si>
  <si>
    <t>8300</t>
  </si>
  <si>
    <t>8400</t>
  </si>
  <si>
    <t>8700</t>
  </si>
  <si>
    <t>Економічна діяльність</t>
  </si>
  <si>
    <t>Сільське, лісове, рибне господарство та мисливство</t>
  </si>
  <si>
    <t>Будівництво та регіональний розвиток</t>
  </si>
  <si>
    <t>Транспорт та транспортна інфраструктура, дорожнє господарство</t>
  </si>
  <si>
    <t>Інші програми та заходи, пов'язані з економічною діяльністю</t>
  </si>
  <si>
    <t>Інша діяльність</t>
  </si>
  <si>
    <t>Захист населення і територій від надзвичайних ситуацій техногенного та природного характеру</t>
  </si>
  <si>
    <t>Охорона навколишнього природного середовища</t>
  </si>
  <si>
    <t>9300</t>
  </si>
  <si>
    <t>9700</t>
  </si>
  <si>
    <t>Дотації з місцевого бюджету іншим бюджетам</t>
  </si>
  <si>
    <t>Субвенції з місцевого бюджету іншим місцевим бюджетам на здійснення програм у галузі освіти за рахунок субвенцій з державного бюджету</t>
  </si>
  <si>
    <t>Субвенції з місцевого бюджету іншим місцевим бюджетам на здійснення програм та заходів за рахунок коштів місцевих бюджетів</t>
  </si>
  <si>
    <t>Інші програми, заклади та заходи у сфері освіти</t>
  </si>
  <si>
    <t>8830</t>
  </si>
  <si>
    <t>Довгострокові кредити індивідуальним забудовникам житла на селі  та їх повернення</t>
  </si>
  <si>
    <t>Виконання Автономною Республікою Крим чи територіальною громадою міста, об’єднаною територіальною громадою гарантійних зобов'язань за позичальників, що отримали кредити під місцеві гарантії</t>
  </si>
  <si>
    <t>Пільгові довгострокові кредити молодим сім’ям та одиноким молодим громадянам на будівництво/придбання житла  та їх повернення</t>
  </si>
  <si>
    <t>Податок з власників транспортних засобів та інших самохідних машин і механізмів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</si>
  <si>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</si>
  <si>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</si>
  <si>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води</t>
  </si>
  <si>
    <t>Рентна плата за користування надрами</t>
  </si>
  <si>
    <t>Адміністративні збори та платежі, доходи від некомерційної господарської діяльності </t>
  </si>
  <si>
    <t>Надходження від орендної плати за користування цілісним майновим комплексом та іншим державним майном  </t>
  </si>
  <si>
    <t>Орендна плата за водні об'єкти (їх частини), що надаються в користування на умовах оренди, районними, Київською та Севастопольською міськими державними адміністраціями, місцевими радами</t>
  </si>
  <si>
    <t>Субвенції з державного бюджету місцевим бюджетам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</si>
  <si>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</si>
  <si>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</si>
  <si>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Субвенції з місцевих бюджетів іншим місцевим бюджетам</t>
  </si>
  <si>
    <t>3040</t>
  </si>
  <si>
    <t>Надання допомоги сім'ям з дітьми, малозабезпеченим сім’ям, тимчасової допомоги дітям</t>
  </si>
  <si>
    <t>Бюджетні позички  суб'єктам господарювання  та їх повернення</t>
  </si>
  <si>
    <t>Охорона здоров'я</t>
  </si>
  <si>
    <t>7700</t>
  </si>
  <si>
    <t>Реалізація програм допомоги і грантів Європейського Союзу, урядів іноземних держав, міжнародних організацій, донорських установ</t>
  </si>
  <si>
    <t>Відхилення (+/-)</t>
  </si>
  <si>
    <t xml:space="preserve">     Відхилення       (+/-)</t>
  </si>
  <si>
    <t>Відхилення                 (+/-)</t>
  </si>
  <si>
    <t>Податок та збір на доходи фізичних осіб</t>
  </si>
  <si>
    <t>Дотації з державного бюджету місцевим бюджетам</t>
  </si>
  <si>
    <t>Усього доходів з урахуванням міжбюджетних трансфертів з державного бюджету</t>
  </si>
  <si>
    <t xml:space="preserve">Усього </t>
  </si>
  <si>
    <t>Усього доходів без урахування міжбюджетних трансфертів</t>
  </si>
  <si>
    <t>24170000</t>
  </si>
  <si>
    <t>Надходження коштів пайової участі у розвитку інфраструктури населеного пункту</t>
  </si>
  <si>
    <t>Субвенція з державного бюджету місцевим бюджетам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III групи відповідно до пунктів 11 - 14 частини другої статті 7 або учасниками бойових дій відповідно до пунктів 19 - 20 частини першої статті 6 Закону України "Про статус ветеранів війни, гарантії їх соціального захисту", та які потребують поліпшення житлових умов</t>
  </si>
  <si>
    <t>Всього видатків з міжбюджетними трансфертами</t>
  </si>
  <si>
    <t>РАЗОМ</t>
  </si>
  <si>
    <t>(тис. грн)</t>
  </si>
  <si>
    <t>8200</t>
  </si>
  <si>
    <t>Громадський порядок та безпека</t>
  </si>
  <si>
    <t>Субвенція з державного бюджету місцевим бюджетам на реалізацію інфраструктурних проектів та розвиток об’єктів соціально-культурної сфери</t>
  </si>
  <si>
    <t>Субвеція з державного бюджету місцевим бюджетам на здійснення підтримки окремих закладів та заходів у системі охорони здоров'я</t>
  </si>
  <si>
    <t>Процент виконання до плану 2022 року</t>
  </si>
  <si>
    <t>Додаткова дотація з державного бюджету місцевим бюджетам на проведення розрахунків протягом опалювального періоду за комунальні послуги та енергоносії, які споживаються установами, організаціями, підприємствами, що утримуються за рахунок відповідних місцевих бюджетів</t>
  </si>
  <si>
    <t>Видатки, пов'язані з наданням підтримки внутрішньо переміщеним та/або евакуйованим особам у зв'язку із введенням воєнного стану</t>
  </si>
  <si>
    <t>41021300</t>
  </si>
  <si>
    <t>Додаткова дотація з державного бюджету місцевим бюджетам для надання компенсації закладам комунальної форми власності, закладам освіти державної форми власності, що передані на фінансування з місцевих бюджетів, закладам спільної власності територіальних громад області, що перебувають в управлінні обласних рад</t>
  </si>
  <si>
    <t>9400</t>
  </si>
  <si>
    <t>за  2022 року</t>
  </si>
  <si>
    <t>План на 2022 рік із урахуванням змін</t>
  </si>
  <si>
    <t>План на 2022 рік із урахуванням змін (кошторисні призначення)</t>
  </si>
  <si>
    <t>План на 2022 рік з урахуванням змін (кошторисні призначення)</t>
  </si>
  <si>
    <t>План на 2022 рік з урахуванням змін</t>
  </si>
  <si>
    <t>Субвенція з державного бюджету місцевим бюджетам на компенсацію різниці в тарифах на теплову енергію, послуги з постачання теплової енергії та постачання гарячої води згідно із Законом України «Про особливості регулювання відносин на ринку природного газу та у сфері теплопостачання під час дії воєнного стану та подальшого відновлення їх функціонування», послуги з централізованого постачання холодної води та водовідведення (з використанням внутрішньобудинкових систем), послуги з централізованого водопостачання і централізованого водовідведення згідно із Законом України «Про заходи, спрямовані на врегулювання заборгованості теплопостачальних та теплогенеруючих організацій та підприємств централізованого водопостачання і водовідведення</t>
  </si>
  <si>
    <t>9600</t>
  </si>
  <si>
    <t>Субвенції з місцевого бюджету іншим місцевим бюджетам на здійснення інших програм та заходів за рахунок субвенцій з державного бюджету</t>
  </si>
  <si>
    <t>(Є-звітність)</t>
  </si>
  <si>
    <t>Відхилення від кошторисних призначень (+/-)</t>
  </si>
</sst>
</file>

<file path=xl/styles.xml><?xml version="1.0" encoding="utf-8"?>
<styleSheet xmlns="http://schemas.openxmlformats.org/spreadsheetml/2006/main">
  <numFmts count="4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\ &quot;грн.&quot;;\-#,##0\ &quot;грн.&quot;"/>
    <numFmt numFmtId="175" formatCode="#,##0\ &quot;грн.&quot;;[Red]\-#,##0\ &quot;грн.&quot;"/>
    <numFmt numFmtId="176" formatCode="#,##0.00\ &quot;грн.&quot;;\-#,##0.00\ &quot;грн.&quot;"/>
    <numFmt numFmtId="177" formatCode="#,##0.00\ &quot;грн.&quot;;[Red]\-#,##0.00\ &quot;грн.&quot;"/>
    <numFmt numFmtId="178" formatCode="_-* #,##0\ &quot;грн.&quot;_-;\-* #,##0\ &quot;грн.&quot;_-;_-* &quot;-&quot;\ &quot;грн.&quot;_-;_-@_-"/>
    <numFmt numFmtId="179" formatCode="_-* #,##0\ _г_р_н_._-;\-* #,##0\ _г_р_н_._-;_-* &quot;-&quot;\ _г_р_н_._-;_-@_-"/>
    <numFmt numFmtId="180" formatCode="_-* #,##0.00\ &quot;грн.&quot;_-;\-* #,##0.00\ &quot;грн.&quot;_-;_-* &quot;-&quot;??\ &quot;грн.&quot;_-;_-@_-"/>
    <numFmt numFmtId="181" formatCode="_-* #,##0.00\ _г_р_н_._-;\-* #,##0.00\ _г_р_н_._-;_-* &quot;-&quot;??\ _г_р_н_._-;_-@_-"/>
    <numFmt numFmtId="182" formatCode="_-* #,##0_р_._-;\-* #,##0_р_._-;_-* &quot;-&quot;_р_._-;_-@_-"/>
    <numFmt numFmtId="183" formatCode="_-* #,##0.00_р_._-;\-* #,##0.00_р_._-;_-* &quot;-&quot;??_р_._-;_-@_-"/>
    <numFmt numFmtId="184" formatCode="000000"/>
    <numFmt numFmtId="185" formatCode="0.0"/>
    <numFmt numFmtId="186" formatCode="#,##0.0_ ;[Red]\-#,##0.0\ "/>
    <numFmt numFmtId="187" formatCode="0.0000"/>
    <numFmt numFmtId="188" formatCode="0.00000"/>
    <numFmt numFmtId="189" formatCode="0.000000"/>
    <numFmt numFmtId="190" formatCode="0.0000000"/>
    <numFmt numFmtId="191" formatCode="0.000"/>
    <numFmt numFmtId="192" formatCode="#,##0.0\ &quot;грн.&quot;"/>
    <numFmt numFmtId="193" formatCode="#,##0.0\ &quot;грн.&quot;;[Red]#,##0.0\ &quot;грн.&quot;"/>
    <numFmt numFmtId="194" formatCode="#,##0.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  <numFmt numFmtId="199" formatCode="#,##0.00_);\-#,##0.00"/>
    <numFmt numFmtId="200" formatCode="[$-422]d\ mmmm\ yyyy&quot; р.&quot;"/>
    <numFmt numFmtId="201" formatCode="#,##0.000"/>
    <numFmt numFmtId="202" formatCode="#,##0.0_);\-#,##0.0"/>
    <numFmt numFmtId="203" formatCode="0.0%"/>
    <numFmt numFmtId="204" formatCode="#0.00"/>
  </numFmts>
  <fonts count="78">
    <font>
      <sz val="10"/>
      <name val="Arial Cyr"/>
      <family val="0"/>
    </font>
    <font>
      <u val="single"/>
      <sz val="7.5"/>
      <color indexed="12"/>
      <name val="Arial Cyr"/>
      <family val="0"/>
    </font>
    <font>
      <sz val="12"/>
      <name val="Times New Roman Cyr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i/>
      <sz val="10"/>
      <name val="Times New Roman Cyr"/>
      <family val="1"/>
    </font>
    <font>
      <sz val="8"/>
      <name val="Arial Cyr"/>
      <family val="0"/>
    </font>
    <font>
      <b/>
      <i/>
      <sz val="10"/>
      <name val="Times New Roman"/>
      <family val="1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b/>
      <sz val="16"/>
      <color indexed="10"/>
      <name val="Times New Roman"/>
      <family val="1"/>
    </font>
    <font>
      <sz val="12"/>
      <color indexed="10"/>
      <name val="Times New Roman"/>
      <family val="1"/>
    </font>
    <font>
      <b/>
      <sz val="11"/>
      <color indexed="10"/>
      <name val="Times New Roman"/>
      <family val="1"/>
    </font>
    <font>
      <i/>
      <sz val="10"/>
      <color indexed="10"/>
      <name val="Times New Roman Cyr"/>
      <family val="1"/>
    </font>
    <font>
      <sz val="12"/>
      <color indexed="10"/>
      <name val="Times New Roman Cyr"/>
      <family val="1"/>
    </font>
    <font>
      <b/>
      <sz val="14"/>
      <name val="Times New Roman Cyr"/>
      <family val="1"/>
    </font>
    <font>
      <sz val="11"/>
      <color indexed="10"/>
      <name val="Times New Roman"/>
      <family val="1"/>
    </font>
    <font>
      <b/>
      <i/>
      <sz val="11"/>
      <color indexed="10"/>
      <name val="Times New Roman"/>
      <family val="1"/>
    </font>
    <font>
      <i/>
      <sz val="10"/>
      <color indexed="10"/>
      <name val="Times New Roman"/>
      <family val="1"/>
    </font>
    <font>
      <b/>
      <sz val="10"/>
      <name val="Arial Cyr"/>
      <family val="0"/>
    </font>
    <font>
      <b/>
      <sz val="10"/>
      <name val="Times New Roman Cyr"/>
      <family val="1"/>
    </font>
    <font>
      <i/>
      <sz val="12"/>
      <color indexed="10"/>
      <name val="Times New Roman"/>
      <family val="1"/>
    </font>
    <font>
      <sz val="14"/>
      <name val="Times New Roman"/>
      <family val="1"/>
    </font>
    <font>
      <i/>
      <sz val="16"/>
      <name val="Times New Roman"/>
      <family val="1"/>
    </font>
    <font>
      <sz val="14"/>
      <name val="Times New Roman CYR"/>
      <family val="1"/>
    </font>
    <font>
      <b/>
      <sz val="12"/>
      <color indexed="8"/>
      <name val="Times New Roman"/>
      <family val="1"/>
    </font>
    <font>
      <b/>
      <i/>
      <sz val="10"/>
      <name val="Times New Roman Cyr"/>
      <family val="1"/>
    </font>
    <font>
      <sz val="14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sz val="10"/>
      <name val="Helv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20"/>
      <name val="Arial Cyr"/>
      <family val="0"/>
    </font>
    <font>
      <b/>
      <sz val="10"/>
      <color indexed="10"/>
      <name val="Times New Roman Cyr"/>
      <family val="0"/>
    </font>
    <font>
      <sz val="10"/>
      <color indexed="10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b/>
      <sz val="10"/>
      <color rgb="FFFF0000"/>
      <name val="Times New Roman Cyr"/>
      <family val="0"/>
    </font>
    <font>
      <sz val="10"/>
      <color rgb="FFFF0000"/>
      <name val="Times New Roman"/>
      <family val="1"/>
    </font>
    <font>
      <b/>
      <sz val="14"/>
      <color theme="1"/>
      <name val="Times New Roman"/>
      <family val="1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04997999966144562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5" borderId="0" applyNumberFormat="0" applyBorder="0" applyAlignment="0" applyProtection="0"/>
    <xf numFmtId="0" fontId="37" fillId="14" borderId="0" applyNumberFormat="0" applyBorder="0" applyAlignment="0" applyProtection="0"/>
    <xf numFmtId="0" fontId="37" fillId="17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5" borderId="0" applyNumberFormat="0" applyBorder="0" applyAlignment="0" applyProtection="0"/>
    <xf numFmtId="0" fontId="37" fillId="14" borderId="0" applyNumberFormat="0" applyBorder="0" applyAlignment="0" applyProtection="0"/>
    <xf numFmtId="0" fontId="37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61" fillId="28" borderId="0" applyNumberFormat="0" applyBorder="0" applyAlignment="0" applyProtection="0"/>
    <xf numFmtId="0" fontId="61" fillId="29" borderId="0" applyNumberFormat="0" applyBorder="0" applyAlignment="0" applyProtection="0"/>
    <xf numFmtId="0" fontId="61" fillId="30" borderId="0" applyNumberFormat="0" applyBorder="0" applyAlignment="0" applyProtection="0"/>
    <xf numFmtId="0" fontId="61" fillId="31" borderId="0" applyNumberFormat="0" applyBorder="0" applyAlignment="0" applyProtection="0"/>
    <xf numFmtId="0" fontId="61" fillId="32" borderId="0" applyNumberFormat="0" applyBorder="0" applyAlignment="0" applyProtection="0"/>
    <xf numFmtId="0" fontId="61" fillId="33" borderId="0" applyNumberFormat="0" applyBorder="0" applyAlignment="0" applyProtection="0"/>
    <xf numFmtId="0" fontId="51" fillId="0" borderId="0">
      <alignment/>
      <protection/>
    </xf>
    <xf numFmtId="0" fontId="38" fillId="34" borderId="0" applyNumberFormat="0" applyBorder="0" applyAlignment="0" applyProtection="0"/>
    <xf numFmtId="0" fontId="38" fillId="35" borderId="0" applyNumberFormat="0" applyBorder="0" applyAlignment="0" applyProtection="0"/>
    <xf numFmtId="0" fontId="38" fillId="36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37" borderId="0" applyNumberFormat="0" applyBorder="0" applyAlignment="0" applyProtection="0"/>
    <xf numFmtId="0" fontId="39" fillId="7" borderId="1" applyNumberFormat="0" applyAlignment="0" applyProtection="0"/>
    <xf numFmtId="0" fontId="62" fillId="38" borderId="2" applyNumberFormat="0" applyAlignment="0" applyProtection="0"/>
    <xf numFmtId="9" fontId="0" fillId="0" borderId="0" applyFont="0" applyFill="0" applyBorder="0" applyAlignment="0" applyProtection="0"/>
    <xf numFmtId="0" fontId="63" fillId="39" borderId="0" applyNumberFormat="0" applyBorder="0" applyAlignment="0" applyProtection="0"/>
    <xf numFmtId="0" fontId="1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0" fillId="4" borderId="0" applyNumberFormat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51" fillId="0" borderId="0">
      <alignment/>
      <protection/>
    </xf>
    <xf numFmtId="0" fontId="0" fillId="0" borderId="0">
      <alignment/>
      <protection/>
    </xf>
    <xf numFmtId="0" fontId="48" fillId="0" borderId="6" applyNumberFormat="0" applyFill="0" applyAlignment="0" applyProtection="0"/>
    <xf numFmtId="0" fontId="61" fillId="40" borderId="0" applyNumberFormat="0" applyBorder="0" applyAlignment="0" applyProtection="0"/>
    <xf numFmtId="0" fontId="61" fillId="41" borderId="0" applyNumberFormat="0" applyBorder="0" applyAlignment="0" applyProtection="0"/>
    <xf numFmtId="0" fontId="61" fillId="42" borderId="0" applyNumberFormat="0" applyBorder="0" applyAlignment="0" applyProtection="0"/>
    <xf numFmtId="0" fontId="61" fillId="43" borderId="0" applyNumberFormat="0" applyBorder="0" applyAlignment="0" applyProtection="0"/>
    <xf numFmtId="0" fontId="61" fillId="44" borderId="0" applyNumberFormat="0" applyBorder="0" applyAlignment="0" applyProtection="0"/>
    <xf numFmtId="0" fontId="61" fillId="45" borderId="0" applyNumberFormat="0" applyBorder="0" applyAlignment="0" applyProtection="0"/>
    <xf numFmtId="0" fontId="43" fillId="46" borderId="7" applyNumberFormat="0" applyAlignment="0" applyProtection="0"/>
    <xf numFmtId="0" fontId="67" fillId="47" borderId="8" applyNumberFormat="0" applyAlignment="0" applyProtection="0"/>
    <xf numFmtId="0" fontId="44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48" borderId="0" applyNumberFormat="0" applyBorder="0" applyAlignment="0" applyProtection="0"/>
    <xf numFmtId="0" fontId="41" fillId="49" borderId="1" applyNumberFormat="0" applyAlignment="0" applyProtection="0"/>
    <xf numFmtId="0" fontId="60" fillId="0" borderId="0">
      <alignment/>
      <protection/>
    </xf>
    <xf numFmtId="0" fontId="5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0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6" fillId="3" borderId="0" applyNumberFormat="0" applyBorder="0" applyAlignment="0" applyProtection="0"/>
    <xf numFmtId="0" fontId="37" fillId="50" borderId="10" applyNumberFormat="0" applyFont="0" applyAlignment="0" applyProtection="0"/>
    <xf numFmtId="0" fontId="51" fillId="50" borderId="10" applyNumberFormat="0" applyFont="0" applyAlignment="0" applyProtection="0"/>
    <xf numFmtId="0" fontId="40" fillId="49" borderId="11" applyNumberFormat="0" applyAlignment="0" applyProtection="0"/>
    <xf numFmtId="0" fontId="71" fillId="0" borderId="12" applyNumberFormat="0" applyFill="0" applyAlignment="0" applyProtection="0"/>
    <xf numFmtId="0" fontId="45" fillId="51" borderId="0" applyNumberFormat="0" applyBorder="0" applyAlignment="0" applyProtection="0"/>
    <xf numFmtId="0" fontId="52" fillId="0" borderId="0">
      <alignment/>
      <protection/>
    </xf>
    <xf numFmtId="0" fontId="49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208">
    <xf numFmtId="0" fontId="0" fillId="0" borderId="0" xfId="0" applyAlignment="1">
      <alignment/>
    </xf>
    <xf numFmtId="0" fontId="6" fillId="0" borderId="0" xfId="105" applyFont="1" applyFill="1" applyProtection="1">
      <alignment/>
      <protection/>
    </xf>
    <xf numFmtId="0" fontId="4" fillId="0" borderId="0" xfId="105" applyFont="1" applyFill="1" applyAlignment="1" applyProtection="1">
      <alignment horizontal="left" vertical="center"/>
      <protection/>
    </xf>
    <xf numFmtId="0" fontId="8" fillId="0" borderId="13" xfId="105" applyFont="1" applyFill="1" applyBorder="1" applyAlignment="1" applyProtection="1">
      <alignment horizontal="centerContinuous" vertical="center" wrapText="1"/>
      <protection/>
    </xf>
    <xf numFmtId="0" fontId="19" fillId="0" borderId="0" xfId="105" applyFont="1" applyFill="1" applyAlignment="1" applyProtection="1">
      <alignment/>
      <protection/>
    </xf>
    <xf numFmtId="0" fontId="16" fillId="0" borderId="0" xfId="105" applyFont="1" applyFill="1" applyAlignment="1" applyProtection="1">
      <alignment/>
      <protection/>
    </xf>
    <xf numFmtId="0" fontId="20" fillId="0" borderId="0" xfId="105" applyFont="1" applyFill="1" applyProtection="1">
      <alignment/>
      <protection/>
    </xf>
    <xf numFmtId="0" fontId="5" fillId="0" borderId="14" xfId="0" applyFont="1" applyFill="1" applyBorder="1" applyAlignment="1" applyProtection="1">
      <alignment/>
      <protection/>
    </xf>
    <xf numFmtId="0" fontId="16" fillId="0" borderId="0" xfId="0" applyFont="1" applyFill="1" applyAlignment="1" applyProtection="1">
      <alignment/>
      <protection/>
    </xf>
    <xf numFmtId="185" fontId="16" fillId="0" borderId="0" xfId="0" applyNumberFormat="1" applyFont="1" applyFill="1" applyBorder="1" applyAlignment="1" applyProtection="1">
      <alignment vertical="center"/>
      <protection/>
    </xf>
    <xf numFmtId="0" fontId="5" fillId="0" borderId="15" xfId="105" applyFont="1" applyFill="1" applyBorder="1" applyAlignment="1" applyProtection="1">
      <alignment horizontal="center" wrapText="1"/>
      <protection/>
    </xf>
    <xf numFmtId="185" fontId="29" fillId="0" borderId="14" xfId="0" applyNumberFormat="1" applyFont="1" applyFill="1" applyBorder="1" applyAlignment="1">
      <alignment vertical="center"/>
    </xf>
    <xf numFmtId="185" fontId="20" fillId="0" borderId="0" xfId="105" applyNumberFormat="1" applyFont="1" applyFill="1" applyProtection="1">
      <alignment/>
      <protection/>
    </xf>
    <xf numFmtId="185" fontId="12" fillId="0" borderId="14" xfId="105" applyNumberFormat="1" applyFont="1" applyFill="1" applyBorder="1" applyProtection="1">
      <alignment/>
      <protection locked="0"/>
    </xf>
    <xf numFmtId="0" fontId="3" fillId="0" borderId="14" xfId="105" applyFont="1" applyFill="1" applyBorder="1" applyAlignment="1" applyProtection="1">
      <alignment horizontal="center" vertical="center" wrapText="1"/>
      <protection/>
    </xf>
    <xf numFmtId="0" fontId="5" fillId="0" borderId="14" xfId="105" applyFont="1" applyFill="1" applyBorder="1" applyAlignment="1" applyProtection="1">
      <alignment horizontal="center" vertical="center" wrapText="1"/>
      <protection/>
    </xf>
    <xf numFmtId="185" fontId="7" fillId="0" borderId="14" xfId="105" applyNumberFormat="1" applyFont="1" applyFill="1" applyBorder="1" applyProtection="1">
      <alignment/>
      <protection/>
    </xf>
    <xf numFmtId="185" fontId="7" fillId="0" borderId="14" xfId="105" applyNumberFormat="1" applyFont="1" applyFill="1" applyBorder="1" applyProtection="1">
      <alignment/>
      <protection locked="0"/>
    </xf>
    <xf numFmtId="185" fontId="11" fillId="0" borderId="14" xfId="105" applyNumberFormat="1" applyFont="1" applyFill="1" applyBorder="1" applyProtection="1">
      <alignment/>
      <protection locked="0"/>
    </xf>
    <xf numFmtId="185" fontId="15" fillId="0" borderId="14" xfId="105" applyNumberFormat="1" applyFont="1" applyFill="1" applyBorder="1" applyProtection="1">
      <alignment/>
      <protection locked="0"/>
    </xf>
    <xf numFmtId="185" fontId="26" fillId="0" borderId="0" xfId="105" applyNumberFormat="1" applyFont="1" applyFill="1" applyBorder="1" applyProtection="1">
      <alignment/>
      <protection/>
    </xf>
    <xf numFmtId="185" fontId="27" fillId="0" borderId="0" xfId="105" applyNumberFormat="1" applyFont="1" applyFill="1" applyBorder="1" applyProtection="1">
      <alignment/>
      <protection/>
    </xf>
    <xf numFmtId="185" fontId="13" fillId="0" borderId="14" xfId="0" applyNumberFormat="1" applyFont="1" applyFill="1" applyBorder="1" applyAlignment="1">
      <alignment vertical="center"/>
    </xf>
    <xf numFmtId="0" fontId="23" fillId="0" borderId="0" xfId="105" applyFont="1" applyFill="1" applyProtection="1">
      <alignment/>
      <protection/>
    </xf>
    <xf numFmtId="0" fontId="2" fillId="0" borderId="0" xfId="105" applyFont="1" applyFill="1" applyProtection="1">
      <alignment/>
      <protection/>
    </xf>
    <xf numFmtId="0" fontId="3" fillId="0" borderId="14" xfId="105" applyFont="1" applyFill="1" applyBorder="1" applyAlignment="1" applyProtection="1">
      <alignment horizontal="center" wrapText="1"/>
      <protection/>
    </xf>
    <xf numFmtId="0" fontId="3" fillId="0" borderId="14" xfId="105" applyFont="1" applyFill="1" applyBorder="1" applyAlignment="1" applyProtection="1">
      <alignment horizontal="center"/>
      <protection/>
    </xf>
    <xf numFmtId="0" fontId="24" fillId="0" borderId="14" xfId="105" applyFont="1" applyFill="1" applyBorder="1" applyAlignment="1" applyProtection="1">
      <alignment horizontal="center" vertical="center" wrapText="1"/>
      <protection/>
    </xf>
    <xf numFmtId="0" fontId="22" fillId="0" borderId="0" xfId="105" applyFont="1" applyFill="1" applyProtection="1">
      <alignment/>
      <protection/>
    </xf>
    <xf numFmtId="0" fontId="6" fillId="0" borderId="0" xfId="0" applyFont="1" applyFill="1" applyBorder="1" applyAlignment="1" applyProtection="1">
      <alignment vertical="center"/>
      <protection/>
    </xf>
    <xf numFmtId="49" fontId="10" fillId="0" borderId="14" xfId="105" applyNumberFormat="1" applyFont="1" applyFill="1" applyBorder="1" applyAlignment="1" applyProtection="1">
      <alignment horizontal="center" vertical="top" wrapText="1"/>
      <protection/>
    </xf>
    <xf numFmtId="0" fontId="10" fillId="0" borderId="14" xfId="0" applyFont="1" applyFill="1" applyBorder="1" applyAlignment="1" applyProtection="1">
      <alignment horizontal="centerContinuous" vertical="center" wrapText="1"/>
      <protection/>
    </xf>
    <xf numFmtId="0" fontId="10" fillId="0" borderId="14" xfId="105" applyFont="1" applyFill="1" applyBorder="1" applyAlignment="1" applyProtection="1">
      <alignment horizontal="centerContinuous" vertical="center" wrapText="1"/>
      <protection/>
    </xf>
    <xf numFmtId="0" fontId="10" fillId="0" borderId="16" xfId="0" applyFont="1" applyFill="1" applyBorder="1" applyAlignment="1" applyProtection="1">
      <alignment horizontal="centerContinuous" vertical="center" wrapText="1"/>
      <protection/>
    </xf>
    <xf numFmtId="0" fontId="10" fillId="0" borderId="13" xfId="0" applyFont="1" applyFill="1" applyBorder="1" applyAlignment="1" applyProtection="1">
      <alignment horizontal="centerContinuous" vertical="center" wrapText="1"/>
      <protection/>
    </xf>
    <xf numFmtId="49" fontId="3" fillId="0" borderId="14" xfId="105" applyNumberFormat="1" applyFont="1" applyFill="1" applyBorder="1" applyAlignment="1" applyProtection="1">
      <alignment horizontal="center"/>
      <protection/>
    </xf>
    <xf numFmtId="49" fontId="31" fillId="0" borderId="14" xfId="0" applyNumberFormat="1" applyFont="1" applyFill="1" applyBorder="1" applyAlignment="1">
      <alignment horizontal="center" vertical="center"/>
    </xf>
    <xf numFmtId="0" fontId="31" fillId="0" borderId="14" xfId="0" applyNumberFormat="1" applyFont="1" applyFill="1" applyBorder="1" applyAlignment="1" applyProtection="1">
      <alignment horizontal="center" vertical="center"/>
      <protection hidden="1"/>
    </xf>
    <xf numFmtId="49" fontId="24" fillId="0" borderId="14" xfId="105" applyNumberFormat="1" applyFont="1" applyFill="1" applyBorder="1" applyAlignment="1" applyProtection="1">
      <alignment horizontal="center"/>
      <protection/>
    </xf>
    <xf numFmtId="49" fontId="24" fillId="0" borderId="14" xfId="105" applyNumberFormat="1" applyFont="1" applyFill="1" applyBorder="1" applyAlignment="1" applyProtection="1">
      <alignment horizontal="center" vertical="center" wrapText="1"/>
      <protection/>
    </xf>
    <xf numFmtId="49" fontId="33" fillId="0" borderId="14" xfId="105" applyNumberFormat="1" applyFont="1" applyFill="1" applyBorder="1" applyAlignment="1" applyProtection="1">
      <alignment horizontal="center"/>
      <protection/>
    </xf>
    <xf numFmtId="0" fontId="31" fillId="0" borderId="14" xfId="105" applyFont="1" applyFill="1" applyBorder="1" applyProtection="1">
      <alignment/>
      <protection locked="0"/>
    </xf>
    <xf numFmtId="185" fontId="6" fillId="0" borderId="0" xfId="105" applyNumberFormat="1" applyFont="1" applyFill="1" applyBorder="1" applyAlignment="1" applyProtection="1">
      <alignment horizontal="centerContinuous" vertical="center"/>
      <protection/>
    </xf>
    <xf numFmtId="0" fontId="18" fillId="0" borderId="0" xfId="105" applyFont="1" applyFill="1" applyAlignment="1" applyProtection="1">
      <alignment/>
      <protection/>
    </xf>
    <xf numFmtId="0" fontId="17" fillId="0" borderId="0" xfId="106" applyFont="1" applyFill="1" applyAlignment="1" applyProtection="1">
      <alignment/>
      <protection/>
    </xf>
    <xf numFmtId="0" fontId="10" fillId="0" borderId="14" xfId="105" applyFont="1" applyFill="1" applyBorder="1" applyAlignment="1" applyProtection="1">
      <alignment horizontal="center" vertical="top" wrapText="1"/>
      <protection/>
    </xf>
    <xf numFmtId="0" fontId="25" fillId="0" borderId="0" xfId="105" applyFont="1" applyFill="1" applyProtection="1">
      <alignment/>
      <protection/>
    </xf>
    <xf numFmtId="0" fontId="9" fillId="0" borderId="0" xfId="105" applyFont="1" applyFill="1" applyProtection="1">
      <alignment/>
      <protection/>
    </xf>
    <xf numFmtId="185" fontId="6" fillId="0" borderId="0" xfId="105" applyNumberFormat="1" applyFont="1" applyFill="1" applyProtection="1">
      <alignment/>
      <protection/>
    </xf>
    <xf numFmtId="0" fontId="20" fillId="0" borderId="0" xfId="105" applyFont="1" applyFill="1" applyBorder="1" applyProtection="1">
      <alignment/>
      <protection/>
    </xf>
    <xf numFmtId="185" fontId="20" fillId="0" borderId="0" xfId="105" applyNumberFormat="1" applyFont="1" applyFill="1" applyBorder="1" applyProtection="1">
      <alignment/>
      <protection/>
    </xf>
    <xf numFmtId="194" fontId="5" fillId="0" borderId="0" xfId="107" applyNumberFormat="1" applyFont="1" applyFill="1" applyAlignment="1" applyProtection="1">
      <alignment horizontal="center"/>
      <protection/>
    </xf>
    <xf numFmtId="0" fontId="21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185" fontId="5" fillId="0" borderId="0" xfId="105" applyNumberFormat="1" applyFont="1" applyFill="1" applyBorder="1" applyAlignment="1" applyProtection="1">
      <alignment horizontal="center" vertical="center" wrapText="1"/>
      <protection/>
    </xf>
    <xf numFmtId="185" fontId="28" fillId="0" borderId="0" xfId="0" applyNumberFormat="1" applyFont="1" applyFill="1" applyBorder="1" applyAlignment="1">
      <alignment horizontal="center" vertical="center"/>
    </xf>
    <xf numFmtId="0" fontId="30" fillId="0" borderId="0" xfId="105" applyFont="1" applyFill="1" applyProtection="1">
      <alignment/>
      <protection/>
    </xf>
    <xf numFmtId="185" fontId="6" fillId="0" borderId="0" xfId="105" applyNumberFormat="1" applyFont="1" applyFill="1" applyBorder="1" applyAlignment="1" applyProtection="1">
      <alignment horizontal="center" vertical="center" wrapText="1"/>
      <protection/>
    </xf>
    <xf numFmtId="185" fontId="6" fillId="0" borderId="0" xfId="105" applyNumberFormat="1" applyFont="1" applyFill="1" applyBorder="1" applyAlignment="1" applyProtection="1">
      <alignment wrapText="1"/>
      <protection/>
    </xf>
    <xf numFmtId="185" fontId="6" fillId="0" borderId="0" xfId="105" applyNumberFormat="1" applyFont="1" applyFill="1" applyBorder="1" applyAlignment="1" applyProtection="1">
      <alignment horizontal="center"/>
      <protection/>
    </xf>
    <xf numFmtId="185" fontId="6" fillId="0" borderId="0" xfId="105" applyNumberFormat="1" applyFont="1" applyFill="1" applyBorder="1" applyProtection="1">
      <alignment/>
      <protection/>
    </xf>
    <xf numFmtId="185" fontId="6" fillId="0" borderId="0" xfId="105" applyNumberFormat="1" applyFont="1" applyFill="1" applyAlignment="1" applyProtection="1">
      <alignment wrapText="1"/>
      <protection/>
    </xf>
    <xf numFmtId="185" fontId="6" fillId="0" borderId="0" xfId="105" applyNumberFormat="1" applyFont="1" applyFill="1" applyAlignment="1" applyProtection="1">
      <alignment horizontal="center"/>
      <protection/>
    </xf>
    <xf numFmtId="0" fontId="6" fillId="0" borderId="0" xfId="105" applyFont="1" applyFill="1" applyAlignment="1" applyProtection="1">
      <alignment wrapText="1"/>
      <protection/>
    </xf>
    <xf numFmtId="0" fontId="6" fillId="0" borderId="0" xfId="105" applyFont="1" applyFill="1" applyAlignment="1" applyProtection="1">
      <alignment horizontal="center"/>
      <protection/>
    </xf>
    <xf numFmtId="0" fontId="6" fillId="6" borderId="0" xfId="105" applyFont="1" applyFill="1" applyProtection="1">
      <alignment/>
      <protection/>
    </xf>
    <xf numFmtId="0" fontId="23" fillId="6" borderId="0" xfId="105" applyFont="1" applyFill="1" applyProtection="1">
      <alignment/>
      <protection/>
    </xf>
    <xf numFmtId="194" fontId="23" fillId="6" borderId="0" xfId="105" applyNumberFormat="1" applyFont="1" applyFill="1" applyProtection="1">
      <alignment/>
      <protection/>
    </xf>
    <xf numFmtId="0" fontId="2" fillId="6" borderId="0" xfId="105" applyFont="1" applyFill="1" applyProtection="1">
      <alignment/>
      <protection/>
    </xf>
    <xf numFmtId="0" fontId="20" fillId="6" borderId="0" xfId="105" applyFont="1" applyFill="1" applyProtection="1">
      <alignment/>
      <protection/>
    </xf>
    <xf numFmtId="0" fontId="6" fillId="0" borderId="0" xfId="105" applyFont="1" applyFill="1" applyBorder="1" applyProtection="1">
      <alignment/>
      <protection/>
    </xf>
    <xf numFmtId="0" fontId="6" fillId="0" borderId="0" xfId="105" applyFont="1" applyFill="1" applyBorder="1" applyAlignment="1" applyProtection="1">
      <alignment horizontal="centerContinuous" vertical="center"/>
      <protection/>
    </xf>
    <xf numFmtId="0" fontId="20" fillId="52" borderId="0" xfId="105" applyFont="1" applyFill="1" applyProtection="1">
      <alignment/>
      <protection/>
    </xf>
    <xf numFmtId="0" fontId="6" fillId="52" borderId="0" xfId="105" applyFont="1" applyFill="1" applyProtection="1">
      <alignment/>
      <protection/>
    </xf>
    <xf numFmtId="0" fontId="6" fillId="52" borderId="14" xfId="105" applyFont="1" applyFill="1" applyBorder="1" applyAlignment="1" applyProtection="1">
      <alignment horizontal="center" vertical="center"/>
      <protection/>
    </xf>
    <xf numFmtId="0" fontId="10" fillId="52" borderId="14" xfId="105" applyFont="1" applyFill="1" applyBorder="1" applyAlignment="1" applyProtection="1">
      <alignment horizontal="center" vertical="top" wrapText="1"/>
      <protection/>
    </xf>
    <xf numFmtId="0" fontId="5" fillId="52" borderId="14" xfId="105" applyFont="1" applyFill="1" applyBorder="1" applyAlignment="1" applyProtection="1">
      <alignment horizontal="center" vertical="center"/>
      <protection/>
    </xf>
    <xf numFmtId="0" fontId="34" fillId="52" borderId="14" xfId="105" applyFont="1" applyFill="1" applyBorder="1" applyAlignment="1" applyProtection="1">
      <alignment horizontal="center" vertical="center"/>
      <protection/>
    </xf>
    <xf numFmtId="4" fontId="20" fillId="0" borderId="0" xfId="105" applyNumberFormat="1" applyFont="1" applyFill="1" applyProtection="1">
      <alignment/>
      <protection/>
    </xf>
    <xf numFmtId="4" fontId="30" fillId="0" borderId="0" xfId="105" applyNumberFormat="1" applyFont="1" applyFill="1" applyProtection="1">
      <alignment/>
      <protection/>
    </xf>
    <xf numFmtId="185" fontId="35" fillId="0" borderId="14" xfId="0" applyNumberFormat="1" applyFont="1" applyFill="1" applyBorder="1" applyAlignment="1">
      <alignment vertical="center"/>
    </xf>
    <xf numFmtId="0" fontId="5" fillId="0" borderId="0" xfId="105" applyFont="1" applyFill="1" applyProtection="1">
      <alignment/>
      <protection/>
    </xf>
    <xf numFmtId="1" fontId="6" fillId="0" borderId="0" xfId="105" applyNumberFormat="1" applyFont="1" applyFill="1" applyBorder="1" applyAlignment="1" applyProtection="1">
      <alignment horizontal="center"/>
      <protection/>
    </xf>
    <xf numFmtId="194" fontId="6" fillId="0" borderId="0" xfId="105" applyNumberFormat="1" applyFont="1" applyFill="1" applyBorder="1" applyProtection="1">
      <alignment/>
      <protection/>
    </xf>
    <xf numFmtId="194" fontId="6" fillId="0" borderId="0" xfId="105" applyNumberFormat="1" applyFont="1" applyFill="1" applyProtection="1">
      <alignment/>
      <protection/>
    </xf>
    <xf numFmtId="0" fontId="3" fillId="53" borderId="14" xfId="105" applyFont="1" applyFill="1" applyBorder="1" applyAlignment="1" applyProtection="1">
      <alignment horizontal="center" vertical="center"/>
      <protection/>
    </xf>
    <xf numFmtId="0" fontId="3" fillId="53" borderId="14" xfId="105" applyFont="1" applyFill="1" applyBorder="1" applyAlignment="1" applyProtection="1">
      <alignment horizontal="center" vertical="center" wrapText="1"/>
      <protection/>
    </xf>
    <xf numFmtId="185" fontId="3" fillId="53" borderId="14" xfId="105" applyNumberFormat="1" applyFont="1" applyFill="1" applyBorder="1" applyAlignment="1" applyProtection="1">
      <alignment horizontal="center"/>
      <protection/>
    </xf>
    <xf numFmtId="194" fontId="24" fillId="54" borderId="0" xfId="105" applyNumberFormat="1" applyFont="1" applyFill="1" applyBorder="1" applyAlignment="1" applyProtection="1">
      <alignment horizontal="center"/>
      <protection/>
    </xf>
    <xf numFmtId="194" fontId="4" fillId="55" borderId="0" xfId="105" applyNumberFormat="1" applyFont="1" applyFill="1" applyAlignment="1" applyProtection="1">
      <alignment horizontal="left" vertical="center"/>
      <protection/>
    </xf>
    <xf numFmtId="0" fontId="10" fillId="55" borderId="13" xfId="105" applyFont="1" applyFill="1" applyBorder="1" applyAlignment="1" applyProtection="1">
      <alignment horizontal="center" vertical="center" wrapText="1"/>
      <protection/>
    </xf>
    <xf numFmtId="49" fontId="10" fillId="55" borderId="14" xfId="105" applyNumberFormat="1" applyFont="1" applyFill="1" applyBorder="1" applyAlignment="1" applyProtection="1">
      <alignment horizontal="center" vertical="top" wrapText="1"/>
      <protection/>
    </xf>
    <xf numFmtId="185" fontId="5" fillId="55" borderId="0" xfId="0" applyNumberFormat="1" applyFont="1" applyFill="1" applyBorder="1" applyAlignment="1" applyProtection="1">
      <alignment vertical="center"/>
      <protection/>
    </xf>
    <xf numFmtId="4" fontId="6" fillId="55" borderId="0" xfId="105" applyNumberFormat="1" applyFont="1" applyFill="1" applyBorder="1" applyProtection="1">
      <alignment/>
      <protection/>
    </xf>
    <xf numFmtId="194" fontId="6" fillId="55" borderId="0" xfId="105" applyNumberFormat="1" applyFont="1" applyFill="1" applyBorder="1" applyProtection="1">
      <alignment/>
      <protection/>
    </xf>
    <xf numFmtId="0" fontId="6" fillId="55" borderId="0" xfId="105" applyFont="1" applyFill="1" applyBorder="1" applyProtection="1">
      <alignment/>
      <protection/>
    </xf>
    <xf numFmtId="194" fontId="6" fillId="55" borderId="0" xfId="105" applyNumberFormat="1" applyFont="1" applyFill="1" applyProtection="1">
      <alignment/>
      <protection/>
    </xf>
    <xf numFmtId="0" fontId="6" fillId="55" borderId="0" xfId="105" applyFont="1" applyFill="1" applyProtection="1">
      <alignment/>
      <protection/>
    </xf>
    <xf numFmtId="0" fontId="10" fillId="55" borderId="17" xfId="105" applyFont="1" applyFill="1" applyBorder="1" applyAlignment="1" applyProtection="1">
      <alignment horizontal="center" vertical="center" wrapText="1"/>
      <protection/>
    </xf>
    <xf numFmtId="185" fontId="6" fillId="55" borderId="0" xfId="105" applyNumberFormat="1" applyFont="1" applyFill="1" applyProtection="1">
      <alignment/>
      <protection/>
    </xf>
    <xf numFmtId="4" fontId="6" fillId="55" borderId="0" xfId="105" applyNumberFormat="1" applyFont="1" applyFill="1" applyProtection="1">
      <alignment/>
      <protection/>
    </xf>
    <xf numFmtId="0" fontId="10" fillId="55" borderId="14" xfId="0" applyFont="1" applyFill="1" applyBorder="1" applyAlignment="1" applyProtection="1">
      <alignment horizontal="centerContinuous" vertical="center" wrapText="1"/>
      <protection/>
    </xf>
    <xf numFmtId="185" fontId="6" fillId="55" borderId="0" xfId="105" applyNumberFormat="1" applyFont="1" applyFill="1" applyBorder="1" applyProtection="1">
      <alignment/>
      <protection/>
    </xf>
    <xf numFmtId="0" fontId="10" fillId="55" borderId="14" xfId="105" applyFont="1" applyFill="1" applyBorder="1" applyAlignment="1" applyProtection="1">
      <alignment horizontal="center" vertical="center" wrapText="1"/>
      <protection/>
    </xf>
    <xf numFmtId="0" fontId="20" fillId="55" borderId="0" xfId="105" applyFont="1" applyFill="1" applyProtection="1">
      <alignment/>
      <protection/>
    </xf>
    <xf numFmtId="194" fontId="16" fillId="55" borderId="0" xfId="107" applyNumberFormat="1" applyFont="1" applyFill="1" applyAlignment="1" applyProtection="1">
      <alignment horizontal="center"/>
      <protection/>
    </xf>
    <xf numFmtId="194" fontId="10" fillId="55" borderId="14" xfId="105" applyNumberFormat="1" applyFont="1" applyFill="1" applyBorder="1" applyAlignment="1" applyProtection="1">
      <alignment horizontal="center" vertical="center" wrapText="1"/>
      <protection/>
    </xf>
    <xf numFmtId="194" fontId="10" fillId="55" borderId="14" xfId="0" applyNumberFormat="1" applyFont="1" applyFill="1" applyBorder="1" applyAlignment="1" applyProtection="1">
      <alignment horizontal="centerContinuous" vertical="center" wrapText="1"/>
      <protection/>
    </xf>
    <xf numFmtId="49" fontId="33" fillId="0" borderId="14" xfId="105" applyNumberFormat="1" applyFont="1" applyFill="1" applyBorder="1" applyAlignment="1" applyProtection="1">
      <alignment horizontal="center" vertical="center" wrapText="1"/>
      <protection/>
    </xf>
    <xf numFmtId="0" fontId="33" fillId="0" borderId="14" xfId="105" applyFont="1" applyFill="1" applyBorder="1" applyAlignment="1" applyProtection="1">
      <alignment horizontal="center" vertical="center" wrapText="1"/>
      <protection/>
    </xf>
    <xf numFmtId="194" fontId="5" fillId="55" borderId="0" xfId="105" applyNumberFormat="1" applyFont="1" applyFill="1" applyBorder="1" applyAlignment="1" applyProtection="1">
      <alignment horizontal="center" wrapText="1"/>
      <protection/>
    </xf>
    <xf numFmtId="185" fontId="5" fillId="55" borderId="0" xfId="105" applyNumberFormat="1" applyFont="1" applyFill="1" applyBorder="1" applyAlignment="1" applyProtection="1">
      <alignment horizontal="centerContinuous" vertical="center"/>
      <protection/>
    </xf>
    <xf numFmtId="185" fontId="6" fillId="55" borderId="0" xfId="105" applyNumberFormat="1" applyFont="1" applyFill="1" applyBorder="1" applyAlignment="1" applyProtection="1">
      <alignment horizontal="centerContinuous" vertical="center"/>
      <protection/>
    </xf>
    <xf numFmtId="185" fontId="6" fillId="55" borderId="0" xfId="105" applyNumberFormat="1" applyFont="1" applyFill="1" applyBorder="1" applyAlignment="1" applyProtection="1">
      <alignment horizontal="center" vertical="center" wrapText="1"/>
      <protection/>
    </xf>
    <xf numFmtId="185" fontId="6" fillId="54" borderId="0" xfId="105" applyNumberFormat="1" applyFont="1" applyFill="1" applyBorder="1" applyAlignment="1" applyProtection="1">
      <alignment horizontal="center"/>
      <protection/>
    </xf>
    <xf numFmtId="185" fontId="6" fillId="54" borderId="0" xfId="105" applyNumberFormat="1" applyFont="1" applyFill="1" applyAlignment="1" applyProtection="1">
      <alignment horizontal="center"/>
      <protection/>
    </xf>
    <xf numFmtId="0" fontId="6" fillId="54" borderId="0" xfId="105" applyFont="1" applyFill="1" applyAlignment="1" applyProtection="1">
      <alignment horizontal="center"/>
      <protection/>
    </xf>
    <xf numFmtId="0" fontId="5" fillId="55" borderId="0" xfId="105" applyFont="1" applyFill="1" applyAlignment="1" applyProtection="1">
      <alignment horizontal="center" wrapText="1"/>
      <protection/>
    </xf>
    <xf numFmtId="2" fontId="6" fillId="55" borderId="0" xfId="105" applyNumberFormat="1" applyFont="1" applyFill="1" applyProtection="1">
      <alignment/>
      <protection/>
    </xf>
    <xf numFmtId="185" fontId="6" fillId="54" borderId="0" xfId="105" applyNumberFormat="1" applyFont="1" applyFill="1" applyBorder="1" applyProtection="1">
      <alignment/>
      <protection/>
    </xf>
    <xf numFmtId="185" fontId="6" fillId="54" borderId="0" xfId="105" applyNumberFormat="1" applyFont="1" applyFill="1" applyProtection="1">
      <alignment/>
      <protection/>
    </xf>
    <xf numFmtId="0" fontId="6" fillId="54" borderId="0" xfId="105" applyFont="1" applyFill="1" applyProtection="1">
      <alignment/>
      <protection/>
    </xf>
    <xf numFmtId="194" fontId="6" fillId="55" borderId="0" xfId="105" applyNumberFormat="1" applyFont="1" applyFill="1" applyBorder="1" applyAlignment="1" applyProtection="1">
      <alignment horizontal="centerContinuous" vertical="center"/>
      <protection/>
    </xf>
    <xf numFmtId="0" fontId="6" fillId="55" borderId="0" xfId="105" applyFont="1" applyFill="1" applyBorder="1" applyAlignment="1" applyProtection="1">
      <alignment horizontal="centerContinuous" vertical="center"/>
      <protection/>
    </xf>
    <xf numFmtId="0" fontId="6" fillId="54" borderId="0" xfId="105" applyFont="1" applyFill="1" applyBorder="1" applyProtection="1">
      <alignment/>
      <protection/>
    </xf>
    <xf numFmtId="4" fontId="6" fillId="54" borderId="0" xfId="105" applyNumberFormat="1" applyFont="1" applyFill="1" applyBorder="1" applyProtection="1">
      <alignment/>
      <protection/>
    </xf>
    <xf numFmtId="0" fontId="31" fillId="0" borderId="14" xfId="105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vertical="center"/>
      <protection/>
    </xf>
    <xf numFmtId="185" fontId="73" fillId="55" borderId="0" xfId="0" applyNumberFormat="1" applyFont="1" applyFill="1" applyBorder="1" applyAlignment="1" applyProtection="1">
      <alignment vertical="center"/>
      <protection/>
    </xf>
    <xf numFmtId="185" fontId="74" fillId="55" borderId="0" xfId="105" applyNumberFormat="1" applyFont="1" applyFill="1" applyBorder="1" applyProtection="1">
      <alignment/>
      <protection/>
    </xf>
    <xf numFmtId="185" fontId="74" fillId="54" borderId="0" xfId="105" applyNumberFormat="1" applyFont="1" applyFill="1" applyBorder="1" applyAlignment="1" applyProtection="1">
      <alignment horizontal="center"/>
      <protection/>
    </xf>
    <xf numFmtId="0" fontId="74" fillId="54" borderId="0" xfId="105" applyFont="1" applyFill="1" applyBorder="1" applyProtection="1">
      <alignment/>
      <protection/>
    </xf>
    <xf numFmtId="194" fontId="75" fillId="54" borderId="0" xfId="105" applyNumberFormat="1" applyFont="1" applyFill="1" applyBorder="1" applyAlignment="1" applyProtection="1">
      <alignment horizontal="center"/>
      <protection/>
    </xf>
    <xf numFmtId="0" fontId="76" fillId="54" borderId="0" xfId="105" applyFont="1" applyFill="1" applyBorder="1" applyProtection="1">
      <alignment/>
      <protection/>
    </xf>
    <xf numFmtId="194" fontId="3" fillId="55" borderId="14" xfId="105" applyNumberFormat="1" applyFont="1" applyFill="1" applyBorder="1" applyAlignment="1" applyProtection="1">
      <alignment horizontal="center"/>
      <protection/>
    </xf>
    <xf numFmtId="194" fontId="3" fillId="0" borderId="14" xfId="105" applyNumberFormat="1" applyFont="1" applyFill="1" applyBorder="1" applyAlignment="1" applyProtection="1">
      <alignment horizontal="center"/>
      <protection/>
    </xf>
    <xf numFmtId="194" fontId="3" fillId="55" borderId="18" xfId="105" applyNumberFormat="1" applyFont="1" applyFill="1" applyBorder="1" applyAlignment="1" applyProtection="1">
      <alignment horizontal="center"/>
      <protection/>
    </xf>
    <xf numFmtId="194" fontId="3" fillId="0" borderId="19" xfId="105" applyNumberFormat="1" applyFont="1" applyFill="1" applyBorder="1" applyAlignment="1" applyProtection="1">
      <alignment horizontal="center"/>
      <protection/>
    </xf>
    <xf numFmtId="194" fontId="3" fillId="56" borderId="14" xfId="105" applyNumberFormat="1" applyFont="1" applyFill="1" applyBorder="1" applyAlignment="1" applyProtection="1">
      <alignment horizontal="center"/>
      <protection/>
    </xf>
    <xf numFmtId="194" fontId="3" fillId="53" borderId="14" xfId="105" applyNumberFormat="1" applyFont="1" applyFill="1" applyBorder="1" applyAlignment="1" applyProtection="1">
      <alignment horizontal="center"/>
      <protection/>
    </xf>
    <xf numFmtId="194" fontId="31" fillId="55" borderId="14" xfId="105" applyNumberFormat="1" applyFont="1" applyFill="1" applyBorder="1" applyAlignment="1" applyProtection="1">
      <alignment horizontal="center"/>
      <protection/>
    </xf>
    <xf numFmtId="194" fontId="31" fillId="0" borderId="14" xfId="105" applyNumberFormat="1" applyFont="1" applyFill="1" applyBorder="1" applyAlignment="1" applyProtection="1">
      <alignment horizontal="center"/>
      <protection/>
    </xf>
    <xf numFmtId="194" fontId="77" fillId="53" borderId="14" xfId="105" applyNumberFormat="1" applyFont="1" applyFill="1" applyBorder="1" applyAlignment="1" applyProtection="1">
      <alignment horizontal="center"/>
      <protection/>
    </xf>
    <xf numFmtId="194" fontId="3" fillId="55" borderId="14" xfId="0" applyNumberFormat="1" applyFont="1" applyFill="1" applyBorder="1" applyAlignment="1" applyProtection="1">
      <alignment horizontal="center"/>
      <protection/>
    </xf>
    <xf numFmtId="194" fontId="3" fillId="0" borderId="14" xfId="0" applyNumberFormat="1" applyFont="1" applyFill="1" applyBorder="1" applyAlignment="1" applyProtection="1">
      <alignment horizontal="center"/>
      <protection/>
    </xf>
    <xf numFmtId="203" fontId="3" fillId="0" borderId="14" xfId="78" applyNumberFormat="1" applyFont="1" applyFill="1" applyBorder="1" applyAlignment="1" applyProtection="1">
      <alignment horizontal="center"/>
      <protection/>
    </xf>
    <xf numFmtId="203" fontId="31" fillId="0" borderId="14" xfId="78" applyNumberFormat="1" applyFont="1" applyFill="1" applyBorder="1" applyAlignment="1" applyProtection="1">
      <alignment horizontal="center"/>
      <protection/>
    </xf>
    <xf numFmtId="203" fontId="3" fillId="55" borderId="14" xfId="78" applyNumberFormat="1" applyFont="1" applyFill="1" applyBorder="1" applyAlignment="1" applyProtection="1">
      <alignment horizontal="center"/>
      <protection/>
    </xf>
    <xf numFmtId="203" fontId="3" fillId="53" borderId="14" xfId="78" applyNumberFormat="1" applyFont="1" applyFill="1" applyBorder="1" applyAlignment="1" applyProtection="1">
      <alignment horizontal="center"/>
      <protection/>
    </xf>
    <xf numFmtId="203" fontId="3" fillId="53" borderId="14" xfId="78" applyNumberFormat="1" applyFont="1" applyFill="1" applyBorder="1" applyAlignment="1" applyProtection="1">
      <alignment horizontal="center" vertical="center"/>
      <protection/>
    </xf>
    <xf numFmtId="203" fontId="31" fillId="55" borderId="14" xfId="78" applyNumberFormat="1" applyFont="1" applyFill="1" applyBorder="1" applyAlignment="1" applyProtection="1">
      <alignment horizontal="center"/>
      <protection/>
    </xf>
    <xf numFmtId="194" fontId="3" fillId="0" borderId="14" xfId="105" applyNumberFormat="1" applyFont="1" applyFill="1" applyBorder="1" applyAlignment="1" applyProtection="1">
      <alignment horizontal="center"/>
      <protection locked="0"/>
    </xf>
    <xf numFmtId="0" fontId="6" fillId="0" borderId="14" xfId="105" applyFont="1" applyFill="1" applyBorder="1" applyAlignment="1" applyProtection="1">
      <alignment vertical="center" wrapText="1"/>
      <protection/>
    </xf>
    <xf numFmtId="194" fontId="31" fillId="55" borderId="14" xfId="105" applyNumberFormat="1" applyFont="1" applyFill="1" applyBorder="1" applyAlignment="1" applyProtection="1">
      <alignment horizontal="center"/>
      <protection locked="0"/>
    </xf>
    <xf numFmtId="203" fontId="31" fillId="0" borderId="14" xfId="78" applyNumberFormat="1" applyFont="1" applyFill="1" applyBorder="1" applyAlignment="1" applyProtection="1">
      <alignment horizontal="center"/>
      <protection locked="0"/>
    </xf>
    <xf numFmtId="194" fontId="31" fillId="0" borderId="14" xfId="105" applyNumberFormat="1" applyFont="1" applyFill="1" applyBorder="1" applyAlignment="1" applyProtection="1">
      <alignment horizontal="center"/>
      <protection locked="0"/>
    </xf>
    <xf numFmtId="194" fontId="31" fillId="55" borderId="18" xfId="105" applyNumberFormat="1" applyFont="1" applyFill="1" applyBorder="1" applyAlignment="1" applyProtection="1">
      <alignment horizontal="center"/>
      <protection locked="0"/>
    </xf>
    <xf numFmtId="194" fontId="31" fillId="0" borderId="19" xfId="105" applyNumberFormat="1" applyFont="1" applyFill="1" applyBorder="1" applyAlignment="1" applyProtection="1">
      <alignment horizontal="center"/>
      <protection/>
    </xf>
    <xf numFmtId="194" fontId="3" fillId="55" borderId="14" xfId="105" applyNumberFormat="1" applyFont="1" applyFill="1" applyBorder="1" applyAlignment="1" applyProtection="1">
      <alignment horizontal="center"/>
      <protection locked="0"/>
    </xf>
    <xf numFmtId="0" fontId="2" fillId="0" borderId="14" xfId="105" applyFont="1" applyFill="1" applyBorder="1" applyAlignment="1" applyProtection="1">
      <alignment vertical="center" wrapText="1"/>
      <protection/>
    </xf>
    <xf numFmtId="0" fontId="6" fillId="0" borderId="14" xfId="0" applyNumberFormat="1" applyFont="1" applyFill="1" applyBorder="1" applyAlignment="1">
      <alignment horizontal="left" vertical="center" wrapText="1"/>
    </xf>
    <xf numFmtId="194" fontId="31" fillId="0" borderId="14" xfId="105" applyNumberFormat="1" applyFont="1" applyFill="1" applyBorder="1" applyAlignment="1" applyProtection="1">
      <alignment horizontal="center"/>
      <protection/>
    </xf>
    <xf numFmtId="0" fontId="6" fillId="0" borderId="14" xfId="0" applyNumberFormat="1" applyFont="1" applyFill="1" applyBorder="1" applyAlignment="1">
      <alignment horizontal="left" vertical="center" wrapText="1"/>
    </xf>
    <xf numFmtId="194" fontId="33" fillId="55" borderId="14" xfId="0" applyNumberFormat="1" applyFont="1" applyFill="1" applyBorder="1" applyAlignment="1">
      <alignment horizontal="center"/>
    </xf>
    <xf numFmtId="194" fontId="33" fillId="0" borderId="14" xfId="0" applyNumberFormat="1" applyFont="1" applyFill="1" applyBorder="1" applyAlignment="1">
      <alignment horizontal="center"/>
    </xf>
    <xf numFmtId="4" fontId="0" fillId="54" borderId="14" xfId="0" applyNumberFormat="1" applyFill="1" applyBorder="1" applyAlignment="1">
      <alignment vertical="center"/>
    </xf>
    <xf numFmtId="0" fontId="4" fillId="0" borderId="0" xfId="105" applyFont="1" applyFill="1" applyAlignment="1" applyProtection="1">
      <alignment horizontal="center"/>
      <protection/>
    </xf>
    <xf numFmtId="0" fontId="4" fillId="0" borderId="0" xfId="105" applyFont="1" applyFill="1" applyAlignment="1" applyProtection="1">
      <alignment horizontal="center" vertical="center" wrapText="1"/>
      <protection/>
    </xf>
    <xf numFmtId="0" fontId="4" fillId="0" borderId="0" xfId="106" applyFont="1" applyFill="1" applyAlignment="1" applyProtection="1">
      <alignment horizontal="center"/>
      <protection/>
    </xf>
    <xf numFmtId="0" fontId="20" fillId="0" borderId="0" xfId="105" applyFont="1" applyFill="1" applyAlignment="1" applyProtection="1">
      <alignment horizontal="center"/>
      <protection/>
    </xf>
    <xf numFmtId="0" fontId="32" fillId="0" borderId="0" xfId="105" applyFont="1" applyFill="1" applyAlignment="1" applyProtection="1">
      <alignment horizontal="center" vertical="center" wrapText="1"/>
      <protection/>
    </xf>
    <xf numFmtId="0" fontId="31" fillId="0" borderId="15" xfId="105" applyFont="1" applyFill="1" applyBorder="1" applyAlignment="1" applyProtection="1">
      <alignment horizontal="center"/>
      <protection/>
    </xf>
    <xf numFmtId="0" fontId="7" fillId="52" borderId="14" xfId="105" applyFont="1" applyFill="1" applyBorder="1" applyAlignment="1" applyProtection="1">
      <alignment horizontal="center" vertical="center" wrapText="1"/>
      <protection/>
    </xf>
    <xf numFmtId="0" fontId="3" fillId="0" borderId="14" xfId="105" applyFont="1" applyFill="1" applyBorder="1" applyAlignment="1" applyProtection="1">
      <alignment horizontal="center" vertical="center" wrapText="1"/>
      <protection/>
    </xf>
    <xf numFmtId="0" fontId="4" fillId="0" borderId="18" xfId="105" applyFont="1" applyFill="1" applyBorder="1" applyAlignment="1" applyProtection="1">
      <alignment horizontal="center" vertical="center"/>
      <protection/>
    </xf>
    <xf numFmtId="0" fontId="4" fillId="0" borderId="20" xfId="105" applyFont="1" applyFill="1" applyBorder="1" applyAlignment="1" applyProtection="1">
      <alignment horizontal="center" vertical="center"/>
      <protection/>
    </xf>
    <xf numFmtId="0" fontId="4" fillId="0" borderId="19" xfId="105" applyFont="1" applyFill="1" applyBorder="1" applyAlignment="1" applyProtection="1">
      <alignment horizontal="center" vertical="center"/>
      <protection/>
    </xf>
    <xf numFmtId="0" fontId="4" fillId="0" borderId="14" xfId="105" applyFont="1" applyFill="1" applyBorder="1" applyAlignment="1" applyProtection="1">
      <alignment horizontal="center" vertical="center"/>
      <protection/>
    </xf>
    <xf numFmtId="0" fontId="4" fillId="0" borderId="13" xfId="105" applyFont="1" applyFill="1" applyBorder="1" applyAlignment="1" applyProtection="1">
      <alignment horizontal="center" vertical="center"/>
      <protection/>
    </xf>
    <xf numFmtId="0" fontId="4" fillId="0" borderId="16" xfId="105" applyFont="1" applyFill="1" applyBorder="1" applyAlignment="1" applyProtection="1">
      <alignment horizontal="center" vertical="center"/>
      <protection/>
    </xf>
    <xf numFmtId="0" fontId="4" fillId="0" borderId="0" xfId="105" applyFont="1" applyFill="1" applyAlignment="1" applyProtection="1">
      <alignment horizontal="center" wrapText="1"/>
      <protection/>
    </xf>
    <xf numFmtId="0" fontId="7" fillId="0" borderId="14" xfId="105" applyFont="1" applyFill="1" applyBorder="1" applyAlignment="1" applyProtection="1">
      <alignment horizontal="center" vertical="center" wrapText="1"/>
      <protection/>
    </xf>
    <xf numFmtId="0" fontId="4" fillId="55" borderId="14" xfId="105" applyFont="1" applyFill="1" applyBorder="1" applyAlignment="1" applyProtection="1">
      <alignment horizontal="center" vertical="center"/>
      <protection/>
    </xf>
    <xf numFmtId="2" fontId="31" fillId="55" borderId="14" xfId="105" applyNumberFormat="1" applyFont="1" applyFill="1" applyBorder="1" applyAlignment="1" applyProtection="1">
      <alignment horizontal="center"/>
      <protection/>
    </xf>
    <xf numFmtId="2" fontId="3" fillId="55" borderId="14" xfId="105" applyNumberFormat="1" applyFont="1" applyFill="1" applyBorder="1" applyAlignment="1" applyProtection="1">
      <alignment horizontal="center"/>
      <protection/>
    </xf>
    <xf numFmtId="2" fontId="36" fillId="0" borderId="0" xfId="105" applyNumberFormat="1" applyFont="1" applyFill="1" applyAlignment="1" applyProtection="1">
      <alignment horizontal="center"/>
      <protection/>
    </xf>
    <xf numFmtId="2" fontId="31" fillId="0" borderId="14" xfId="105" applyNumberFormat="1" applyFont="1" applyFill="1" applyBorder="1" applyAlignment="1" applyProtection="1">
      <alignment horizontal="center"/>
      <protection/>
    </xf>
    <xf numFmtId="2" fontId="33" fillId="55" borderId="14" xfId="0" applyNumberFormat="1" applyFont="1" applyFill="1" applyBorder="1" applyAlignment="1">
      <alignment horizontal="center"/>
    </xf>
    <xf numFmtId="2" fontId="31" fillId="55" borderId="14" xfId="105" applyNumberFormat="1" applyFont="1" applyFill="1" applyBorder="1" applyAlignment="1" applyProtection="1">
      <alignment horizontal="center"/>
      <protection/>
    </xf>
    <xf numFmtId="181" fontId="31" fillId="55" borderId="14" xfId="122" applyFont="1" applyFill="1" applyBorder="1" applyAlignment="1" applyProtection="1">
      <alignment horizontal="center"/>
      <protection/>
    </xf>
    <xf numFmtId="181" fontId="31" fillId="55" borderId="14" xfId="122" applyFont="1" applyFill="1" applyBorder="1" applyAlignment="1" applyProtection="1">
      <alignment/>
      <protection/>
    </xf>
    <xf numFmtId="0" fontId="10" fillId="57" borderId="14" xfId="105" applyFont="1" applyFill="1" applyBorder="1" applyAlignment="1" applyProtection="1">
      <alignment horizontal="center" vertical="center" wrapText="1"/>
      <protection/>
    </xf>
    <xf numFmtId="49" fontId="10" fillId="57" borderId="14" xfId="105" applyNumberFormat="1" applyFont="1" applyFill="1" applyBorder="1" applyAlignment="1" applyProtection="1">
      <alignment horizontal="center" vertical="top" wrapText="1"/>
      <protection/>
    </xf>
    <xf numFmtId="194" fontId="3" fillId="57" borderId="14" xfId="105" applyNumberFormat="1" applyFont="1" applyFill="1" applyBorder="1" applyAlignment="1" applyProtection="1">
      <alignment horizontal="center"/>
      <protection/>
    </xf>
    <xf numFmtId="203" fontId="3" fillId="57" borderId="14" xfId="78" applyNumberFormat="1" applyFont="1" applyFill="1" applyBorder="1" applyAlignment="1" applyProtection="1">
      <alignment horizontal="center"/>
      <protection/>
    </xf>
    <xf numFmtId="194" fontId="31" fillId="57" borderId="14" xfId="105" applyNumberFormat="1" applyFont="1" applyFill="1" applyBorder="1" applyAlignment="1" applyProtection="1">
      <alignment horizontal="center"/>
      <protection/>
    </xf>
    <xf numFmtId="203" fontId="31" fillId="57" borderId="14" xfId="78" applyNumberFormat="1" applyFont="1" applyFill="1" applyBorder="1" applyAlignment="1" applyProtection="1">
      <alignment horizontal="center"/>
      <protection/>
    </xf>
    <xf numFmtId="194" fontId="31" fillId="57" borderId="14" xfId="105" applyNumberFormat="1" applyFont="1" applyFill="1" applyBorder="1" applyAlignment="1" applyProtection="1">
      <alignment horizontal="center"/>
      <protection/>
    </xf>
    <xf numFmtId="194" fontId="3" fillId="57" borderId="14" xfId="0" applyNumberFormat="1" applyFont="1" applyFill="1" applyBorder="1" applyAlignment="1" applyProtection="1">
      <alignment horizontal="center"/>
      <protection/>
    </xf>
    <xf numFmtId="194" fontId="33" fillId="57" borderId="14" xfId="0" applyNumberFormat="1" applyFont="1" applyFill="1" applyBorder="1" applyAlignment="1">
      <alignment horizontal="center"/>
    </xf>
    <xf numFmtId="0" fontId="10" fillId="57" borderId="14" xfId="0" applyFont="1" applyFill="1" applyBorder="1" applyAlignment="1" applyProtection="1">
      <alignment horizontal="center" vertical="center" wrapText="1"/>
      <protection/>
    </xf>
    <xf numFmtId="0" fontId="10" fillId="57" borderId="14" xfId="0" applyFont="1" applyFill="1" applyBorder="1" applyAlignment="1" applyProtection="1">
      <alignment horizontal="centerContinuous" vertical="center" wrapText="1"/>
      <protection/>
    </xf>
    <xf numFmtId="194" fontId="31" fillId="57" borderId="14" xfId="0" applyNumberFormat="1" applyFont="1" applyFill="1" applyBorder="1" applyAlignment="1" applyProtection="1">
      <alignment horizontal="center"/>
      <protection/>
    </xf>
    <xf numFmtId="0" fontId="10" fillId="57" borderId="13" xfId="105" applyFont="1" applyFill="1" applyBorder="1" applyAlignment="1" applyProtection="1">
      <alignment horizontal="center" vertical="center" wrapText="1"/>
      <protection/>
    </xf>
    <xf numFmtId="194" fontId="31" fillId="57" borderId="14" xfId="105" applyNumberFormat="1" applyFont="1" applyFill="1" applyBorder="1" applyAlignment="1" applyProtection="1">
      <alignment horizontal="center"/>
      <protection locked="0"/>
    </xf>
    <xf numFmtId="194" fontId="3" fillId="57" borderId="14" xfId="105" applyNumberFormat="1" applyFont="1" applyFill="1" applyBorder="1" applyAlignment="1" applyProtection="1">
      <alignment horizontal="center"/>
      <protection locked="0"/>
    </xf>
    <xf numFmtId="203" fontId="31" fillId="57" borderId="14" xfId="78" applyNumberFormat="1" applyFont="1" applyFill="1" applyBorder="1" applyAlignment="1" applyProtection="1">
      <alignment horizontal="center"/>
      <protection locked="0"/>
    </xf>
    <xf numFmtId="194" fontId="3" fillId="57" borderId="18" xfId="105" applyNumberFormat="1" applyFont="1" applyFill="1" applyBorder="1" applyAlignment="1" applyProtection="1">
      <alignment horizontal="center"/>
      <protection/>
    </xf>
  </cellXfs>
  <cellStyles count="11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20% – колірна тема 1" xfId="27"/>
    <cellStyle name="20% – колірна тема 2" xfId="28"/>
    <cellStyle name="20% – колірна тема 3" xfId="29"/>
    <cellStyle name="20% – колірна тема 4" xfId="30"/>
    <cellStyle name="20% – колірна тема 5" xfId="31"/>
    <cellStyle name="20% – колірна тема 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40% – Акцентування1" xfId="39"/>
    <cellStyle name="40% – Акцентування2" xfId="40"/>
    <cellStyle name="40% – Акцентування3" xfId="41"/>
    <cellStyle name="40% – Акцентування4" xfId="42"/>
    <cellStyle name="40% – Акцентування5" xfId="43"/>
    <cellStyle name="40% – Акцентування6" xfId="44"/>
    <cellStyle name="40% – колірна тема 1" xfId="45"/>
    <cellStyle name="40% – колірна тема 2" xfId="46"/>
    <cellStyle name="40% – колірна тема 3" xfId="47"/>
    <cellStyle name="40% – колірна тема 4" xfId="48"/>
    <cellStyle name="40% – колірна тема 5" xfId="49"/>
    <cellStyle name="40% – колірна тема 6" xfId="50"/>
    <cellStyle name="60% — акцент1" xfId="51"/>
    <cellStyle name="60% — акцент2" xfId="52"/>
    <cellStyle name="60% — акцент3" xfId="53"/>
    <cellStyle name="60% — акцент4" xfId="54"/>
    <cellStyle name="60% — акцент5" xfId="55"/>
    <cellStyle name="60% — акцент6" xfId="56"/>
    <cellStyle name="60% – Акцентування1" xfId="57"/>
    <cellStyle name="60% – Акцентування2" xfId="58"/>
    <cellStyle name="60% – Акцентування3" xfId="59"/>
    <cellStyle name="60% – Акцентування4" xfId="60"/>
    <cellStyle name="60% – Акцентування5" xfId="61"/>
    <cellStyle name="60% – Акцентування6" xfId="62"/>
    <cellStyle name="60% – колірна тема 1" xfId="63"/>
    <cellStyle name="60% – колірна тема 2" xfId="64"/>
    <cellStyle name="60% – колірна тема 3" xfId="65"/>
    <cellStyle name="60% – колірна тема 4" xfId="66"/>
    <cellStyle name="60% – колірна тема 5" xfId="67"/>
    <cellStyle name="60% – колірна тема 6" xfId="68"/>
    <cellStyle name="Normal_Доходи" xfId="69"/>
    <cellStyle name="Акцентування1" xfId="70"/>
    <cellStyle name="Акцентування2" xfId="71"/>
    <cellStyle name="Акцентування3" xfId="72"/>
    <cellStyle name="Акцентування4" xfId="73"/>
    <cellStyle name="Акцентування5" xfId="74"/>
    <cellStyle name="Акцентування6" xfId="75"/>
    <cellStyle name="Ввід" xfId="76"/>
    <cellStyle name="Ввод " xfId="77"/>
    <cellStyle name="Percent" xfId="78"/>
    <cellStyle name="Гарний" xfId="79"/>
    <cellStyle name="Hyperlink" xfId="80"/>
    <cellStyle name="Currency" xfId="81"/>
    <cellStyle name="Currency [0]" xfId="82"/>
    <cellStyle name="Добре" xfId="83"/>
    <cellStyle name="Заголовок 1" xfId="84"/>
    <cellStyle name="Заголовок 2" xfId="85"/>
    <cellStyle name="Заголовок 3" xfId="86"/>
    <cellStyle name="Заголовок 4" xfId="87"/>
    <cellStyle name="Звичайний 2" xfId="88"/>
    <cellStyle name="Звичайний 3" xfId="89"/>
    <cellStyle name="Зв'язана клітинка" xfId="90"/>
    <cellStyle name="Колірна тема 1" xfId="91"/>
    <cellStyle name="Колірна тема 2" xfId="92"/>
    <cellStyle name="Колірна тема 3" xfId="93"/>
    <cellStyle name="Колірна тема 4" xfId="94"/>
    <cellStyle name="Колірна тема 5" xfId="95"/>
    <cellStyle name="Колірна тема 6" xfId="96"/>
    <cellStyle name="Контрольна клітинка" xfId="97"/>
    <cellStyle name="Контрольная ячейка" xfId="98"/>
    <cellStyle name="Назва" xfId="99"/>
    <cellStyle name="Название" xfId="100"/>
    <cellStyle name="Нейтральний" xfId="101"/>
    <cellStyle name="Обчислення" xfId="102"/>
    <cellStyle name="Обычный 2" xfId="103"/>
    <cellStyle name="Обычный 2 2" xfId="104"/>
    <cellStyle name="Обычный_ZV1PIV98" xfId="105"/>
    <cellStyle name="Обычный_Додаток 4" xfId="106"/>
    <cellStyle name="Обычный_Додаток 5" xfId="107"/>
    <cellStyle name="Followed Hyperlink" xfId="108"/>
    <cellStyle name="Підсумок" xfId="109"/>
    <cellStyle name="Поганий" xfId="110"/>
    <cellStyle name="Примечание 2" xfId="111"/>
    <cellStyle name="Примітка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Тысячи [0]_Розподіл (2)" xfId="120"/>
    <cellStyle name="Тысячи_Розподіл (2)" xfId="121"/>
    <cellStyle name="Comma" xfId="122"/>
    <cellStyle name="Comma [0]" xfId="123"/>
  </cellStyles>
  <dxfs count="2"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rgb="FFCCFF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10"/>
  <sheetViews>
    <sheetView view="pageBreakPreview" zoomScale="70" zoomScaleNormal="75" zoomScaleSheetLayoutView="70" zoomScalePageLayoutView="0" workbookViewId="0" topLeftCell="A1">
      <pane xSplit="3" ySplit="9" topLeftCell="D53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J9" sqref="J9"/>
    </sheetView>
  </sheetViews>
  <sheetFormatPr defaultColWidth="7.875" defaultRowHeight="12.75"/>
  <cols>
    <col min="1" max="1" width="12.50390625" style="72" customWidth="1"/>
    <col min="2" max="2" width="83.125" style="6" customWidth="1"/>
    <col min="3" max="3" width="0.12890625" style="6" customWidth="1"/>
    <col min="4" max="4" width="20.50390625" style="97" customWidth="1"/>
    <col min="5" max="5" width="21.875" style="97" customWidth="1"/>
    <col min="6" max="6" width="20.50390625" style="6" customWidth="1"/>
    <col min="7" max="7" width="17.625" style="6" customWidth="1"/>
    <col min="8" max="8" width="17.625" style="97" customWidth="1"/>
    <col min="9" max="9" width="19.875" style="97" customWidth="1"/>
    <col min="10" max="10" width="18.50390625" style="1" customWidth="1"/>
    <col min="11" max="11" width="13.50390625" style="1" customWidth="1"/>
    <col min="12" max="12" width="19.50390625" style="1" customWidth="1"/>
    <col min="13" max="13" width="20.625" style="1" customWidth="1"/>
    <col min="14" max="14" width="20.875" style="1" customWidth="1"/>
    <col min="15" max="15" width="13.375" style="1" customWidth="1"/>
    <col min="16" max="30" width="7.875" style="6" customWidth="1"/>
    <col min="31" max="16384" width="7.875" style="1" customWidth="1"/>
  </cols>
  <sheetData>
    <row r="1" spans="1:15" s="43" customFormat="1" ht="20.25">
      <c r="A1" s="166" t="s">
        <v>2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</row>
    <row r="2" spans="1:15" s="4" customFormat="1" ht="24" customHeight="1">
      <c r="A2" s="167" t="s">
        <v>85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</row>
    <row r="3" spans="1:15" s="44" customFormat="1" ht="21" customHeight="1">
      <c r="A3" s="168" t="s">
        <v>3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</row>
    <row r="4" spans="1:15" s="5" customFormat="1" ht="24.75" customHeight="1">
      <c r="A4" s="167" t="s">
        <v>180</v>
      </c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</row>
    <row r="5" spans="1:15" s="5" customFormat="1" ht="23.25" customHeight="1">
      <c r="A5" s="170" t="s">
        <v>188</v>
      </c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</row>
    <row r="6" spans="1:15" ht="20.25">
      <c r="A6" s="73"/>
      <c r="B6" s="2" t="s">
        <v>92</v>
      </c>
      <c r="C6" s="2"/>
      <c r="D6" s="89"/>
      <c r="E6" s="89"/>
      <c r="F6" s="84"/>
      <c r="G6" s="1"/>
      <c r="H6" s="96"/>
      <c r="I6" s="96"/>
      <c r="J6" s="84"/>
      <c r="K6" s="84"/>
      <c r="N6" s="171" t="s">
        <v>169</v>
      </c>
      <c r="O6" s="171"/>
    </row>
    <row r="7" spans="1:15" s="6" customFormat="1" ht="18" customHeight="1">
      <c r="A7" s="172" t="s">
        <v>4</v>
      </c>
      <c r="B7" s="173" t="s">
        <v>5</v>
      </c>
      <c r="C7" s="174" t="s">
        <v>45</v>
      </c>
      <c r="D7" s="175"/>
      <c r="E7" s="175"/>
      <c r="F7" s="175"/>
      <c r="G7" s="176"/>
      <c r="H7" s="177" t="s">
        <v>46</v>
      </c>
      <c r="I7" s="178"/>
      <c r="J7" s="178"/>
      <c r="K7" s="178"/>
      <c r="L7" s="179" t="s">
        <v>168</v>
      </c>
      <c r="M7" s="179"/>
      <c r="N7" s="175"/>
      <c r="O7" s="176"/>
    </row>
    <row r="8" spans="1:15" s="6" customFormat="1" ht="114" customHeight="1">
      <c r="A8" s="172"/>
      <c r="B8" s="173"/>
      <c r="C8" s="3" t="s">
        <v>47</v>
      </c>
      <c r="D8" s="90" t="s">
        <v>184</v>
      </c>
      <c r="E8" s="98" t="s">
        <v>6</v>
      </c>
      <c r="F8" s="203" t="s">
        <v>64</v>
      </c>
      <c r="G8" s="191" t="s">
        <v>174</v>
      </c>
      <c r="H8" s="98" t="s">
        <v>183</v>
      </c>
      <c r="I8" s="101" t="s">
        <v>6</v>
      </c>
      <c r="J8" s="201" t="s">
        <v>189</v>
      </c>
      <c r="K8" s="201" t="s">
        <v>7</v>
      </c>
      <c r="L8" s="32" t="s">
        <v>184</v>
      </c>
      <c r="M8" s="31" t="s">
        <v>6</v>
      </c>
      <c r="N8" s="33" t="s">
        <v>156</v>
      </c>
      <c r="O8" s="34" t="s">
        <v>7</v>
      </c>
    </row>
    <row r="9" spans="1:30" s="47" customFormat="1" ht="13.5">
      <c r="A9" s="75">
        <v>1</v>
      </c>
      <c r="B9" s="45">
        <v>2</v>
      </c>
      <c r="C9" s="30" t="s">
        <v>41</v>
      </c>
      <c r="D9" s="91" t="s">
        <v>41</v>
      </c>
      <c r="E9" s="91" t="s">
        <v>8</v>
      </c>
      <c r="F9" s="192" t="s">
        <v>9</v>
      </c>
      <c r="G9" s="192" t="s">
        <v>55</v>
      </c>
      <c r="H9" s="91" t="s">
        <v>56</v>
      </c>
      <c r="I9" s="91" t="s">
        <v>42</v>
      </c>
      <c r="J9" s="192" t="s">
        <v>10</v>
      </c>
      <c r="K9" s="192" t="s">
        <v>11</v>
      </c>
      <c r="L9" s="91" t="s">
        <v>12</v>
      </c>
      <c r="M9" s="91" t="s">
        <v>13</v>
      </c>
      <c r="N9" s="91" t="s">
        <v>43</v>
      </c>
      <c r="O9" s="91" t="s">
        <v>14</v>
      </c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</row>
    <row r="10" spans="1:15" ht="32.25" customHeight="1">
      <c r="A10" s="76">
        <v>10000000</v>
      </c>
      <c r="B10" s="14" t="s">
        <v>15</v>
      </c>
      <c r="C10" s="16" t="e">
        <f>C11+C14+C17+#REF!+#REF!</f>
        <v>#REF!</v>
      </c>
      <c r="D10" s="134">
        <f>D11+D14+D17+D21</f>
        <v>682606.2</v>
      </c>
      <c r="E10" s="134">
        <f>E11+E14+E17+E21</f>
        <v>821134.35677</v>
      </c>
      <c r="F10" s="193">
        <f>E10-D10</f>
        <v>138528.15677</v>
      </c>
      <c r="G10" s="194">
        <f>_xlfn.IFERROR(E10/D10,"")</f>
        <v>1.2029400799025851</v>
      </c>
      <c r="H10" s="136">
        <f>H11+H14+H17+H21</f>
        <v>2030.4</v>
      </c>
      <c r="I10" s="136">
        <f>I11+I14+I17+I21</f>
        <v>2437.5517999999997</v>
      </c>
      <c r="J10" s="193">
        <f>I10-H10</f>
        <v>407.15179999999964</v>
      </c>
      <c r="K10" s="194">
        <f>_xlfn.IFERROR(I10/H10,"")</f>
        <v>1.2005278762805356</v>
      </c>
      <c r="L10" s="135">
        <f>D10+H10</f>
        <v>684636.6</v>
      </c>
      <c r="M10" s="135">
        <f>I10+E10</f>
        <v>823571.90857</v>
      </c>
      <c r="N10" s="137">
        <f aca="true" t="shared" si="0" ref="N10:N20">M10-L10</f>
        <v>138935.30857</v>
      </c>
      <c r="O10" s="145">
        <f>_xlfn.IFERROR(M10/L10,"")</f>
        <v>1.202932926124604</v>
      </c>
    </row>
    <row r="11" spans="1:15" ht="32.25" customHeight="1">
      <c r="A11" s="76">
        <v>11000000</v>
      </c>
      <c r="B11" s="15" t="s">
        <v>28</v>
      </c>
      <c r="C11" s="16">
        <f>C12+C13</f>
        <v>107497.5</v>
      </c>
      <c r="D11" s="134">
        <f>D12+D13</f>
        <v>676415.2</v>
      </c>
      <c r="E11" s="134">
        <f>E12+E13</f>
        <v>813206.07999</v>
      </c>
      <c r="F11" s="193">
        <f>E11-D11</f>
        <v>136790.87999000004</v>
      </c>
      <c r="G11" s="194">
        <f>_xlfn.IFERROR(E11/D11,"")</f>
        <v>1.202229163374803</v>
      </c>
      <c r="H11" s="136">
        <f>H12+H13</f>
        <v>0</v>
      </c>
      <c r="I11" s="136">
        <f>I12+I13</f>
        <v>0</v>
      </c>
      <c r="J11" s="193">
        <f>I11-H11</f>
        <v>0</v>
      </c>
      <c r="K11" s="194">
        <f aca="true" t="shared" si="1" ref="K11:K35">_xlfn.IFERROR(I11/H11,"")</f>
      </c>
      <c r="L11" s="135">
        <f>D11+H11</f>
        <v>676415.2</v>
      </c>
      <c r="M11" s="135">
        <f>I11+E11</f>
        <v>813206.07999</v>
      </c>
      <c r="N11" s="137">
        <f t="shared" si="0"/>
        <v>136790.87999000004</v>
      </c>
      <c r="O11" s="145">
        <f aca="true" t="shared" si="2" ref="O11:O35">_xlfn.IFERROR(M11/L11,"")</f>
        <v>1.202229163374803</v>
      </c>
    </row>
    <row r="12" spans="1:15" ht="23.25" customHeight="1">
      <c r="A12" s="74">
        <v>11010000</v>
      </c>
      <c r="B12" s="152" t="s">
        <v>159</v>
      </c>
      <c r="C12" s="13">
        <v>106199</v>
      </c>
      <c r="D12" s="153">
        <v>647650.2</v>
      </c>
      <c r="E12" s="153">
        <v>774528.74965</v>
      </c>
      <c r="F12" s="204">
        <f>E12-D12</f>
        <v>126878.54965000006</v>
      </c>
      <c r="G12" s="196">
        <f>_xlfn.IFERROR(E12/D12,"")</f>
        <v>1.195905983893775</v>
      </c>
      <c r="H12" s="156">
        <v>0</v>
      </c>
      <c r="I12" s="153">
        <v>0</v>
      </c>
      <c r="J12" s="195">
        <v>0</v>
      </c>
      <c r="K12" s="196">
        <f t="shared" si="1"/>
      </c>
      <c r="L12" s="141">
        <f>D12+H12</f>
        <v>647650.2</v>
      </c>
      <c r="M12" s="155">
        <f>I12+E12</f>
        <v>774528.74965</v>
      </c>
      <c r="N12" s="157">
        <f t="shared" si="0"/>
        <v>126878.54965000006</v>
      </c>
      <c r="O12" s="146">
        <f t="shared" si="2"/>
        <v>1.195905983893775</v>
      </c>
    </row>
    <row r="13" spans="1:15" ht="24" customHeight="1">
      <c r="A13" s="74">
        <v>11020000</v>
      </c>
      <c r="B13" s="152" t="s">
        <v>39</v>
      </c>
      <c r="C13" s="13">
        <v>1298.5</v>
      </c>
      <c r="D13" s="153">
        <v>28765</v>
      </c>
      <c r="E13" s="153">
        <v>38677.33034</v>
      </c>
      <c r="F13" s="204">
        <f>E13-D13</f>
        <v>9912.33034</v>
      </c>
      <c r="G13" s="196">
        <f>_xlfn.IFERROR(E13/D13,"")</f>
        <v>1.3445969177820267</v>
      </c>
      <c r="H13" s="156">
        <v>0</v>
      </c>
      <c r="I13" s="153">
        <v>0</v>
      </c>
      <c r="J13" s="195">
        <v>0</v>
      </c>
      <c r="K13" s="196">
        <f t="shared" si="1"/>
      </c>
      <c r="L13" s="141">
        <f>D13+H13</f>
        <v>28765</v>
      </c>
      <c r="M13" s="155">
        <f>I13+E13</f>
        <v>38677.33034</v>
      </c>
      <c r="N13" s="157">
        <f t="shared" si="0"/>
        <v>9912.33034</v>
      </c>
      <c r="O13" s="146">
        <f t="shared" si="2"/>
        <v>1.3445969177820267</v>
      </c>
    </row>
    <row r="14" spans="1:15" ht="27" customHeight="1" hidden="1">
      <c r="A14" s="76">
        <v>12000000</v>
      </c>
      <c r="B14" s="15" t="s">
        <v>29</v>
      </c>
      <c r="C14" s="17">
        <f>C15</f>
        <v>0</v>
      </c>
      <c r="D14" s="134">
        <f>D15</f>
        <v>0</v>
      </c>
      <c r="E14" s="134">
        <f>E15</f>
        <v>0</v>
      </c>
      <c r="F14" s="193">
        <f>E14-D14</f>
        <v>0</v>
      </c>
      <c r="G14" s="194">
        <f>_xlfn.IFERROR(E14/D14,"")</f>
      </c>
      <c r="H14" s="136">
        <f>H15</f>
        <v>0</v>
      </c>
      <c r="I14" s="136">
        <f>I15</f>
        <v>0</v>
      </c>
      <c r="J14" s="207">
        <f>J15</f>
        <v>0</v>
      </c>
      <c r="K14" s="194">
        <f t="shared" si="1"/>
      </c>
      <c r="L14" s="135">
        <f>D14+H14</f>
        <v>0</v>
      </c>
      <c r="M14" s="135">
        <f>I14+E14</f>
        <v>0</v>
      </c>
      <c r="N14" s="137">
        <f t="shared" si="0"/>
        <v>0</v>
      </c>
      <c r="O14" s="145">
        <f t="shared" si="2"/>
      </c>
    </row>
    <row r="15" spans="1:15" ht="32.25" customHeight="1" hidden="1">
      <c r="A15" s="74">
        <v>12020000</v>
      </c>
      <c r="B15" s="152" t="s">
        <v>138</v>
      </c>
      <c r="C15" s="18"/>
      <c r="D15" s="153">
        <v>0</v>
      </c>
      <c r="E15" s="153">
        <v>0</v>
      </c>
      <c r="F15" s="204">
        <f>E15-D15</f>
        <v>0</v>
      </c>
      <c r="G15" s="194">
        <f>_xlfn.IFERROR(E15/D15,"")</f>
      </c>
      <c r="H15" s="156">
        <v>0</v>
      </c>
      <c r="I15" s="153">
        <v>0</v>
      </c>
      <c r="J15" s="195">
        <f aca="true" t="shared" si="3" ref="J15:J20">I15-H15</f>
        <v>0</v>
      </c>
      <c r="K15" s="194">
        <f t="shared" si="1"/>
      </c>
      <c r="L15" s="141">
        <f>D15+H15</f>
        <v>0</v>
      </c>
      <c r="M15" s="155">
        <f>I15+E15</f>
        <v>0</v>
      </c>
      <c r="N15" s="157">
        <f t="shared" si="0"/>
        <v>0</v>
      </c>
      <c r="O15" s="145">
        <f t="shared" si="2"/>
      </c>
    </row>
    <row r="16" spans="1:15" ht="16.5" customHeight="1" hidden="1">
      <c r="A16" s="74">
        <v>12030000</v>
      </c>
      <c r="B16" s="152" t="s">
        <v>53</v>
      </c>
      <c r="C16" s="18"/>
      <c r="D16" s="153"/>
      <c r="E16" s="153"/>
      <c r="F16" s="204">
        <f>E16-D16</f>
        <v>0</v>
      </c>
      <c r="G16" s="194">
        <f>_xlfn.IFERROR(E16/D16,"")</f>
      </c>
      <c r="H16" s="156"/>
      <c r="I16" s="153"/>
      <c r="J16" s="195">
        <f t="shared" si="3"/>
        <v>0</v>
      </c>
      <c r="K16" s="194">
        <f t="shared" si="1"/>
      </c>
      <c r="L16" s="141">
        <f>D16+H16</f>
        <v>0</v>
      </c>
      <c r="M16" s="155">
        <f>I16+E16</f>
        <v>0</v>
      </c>
      <c r="N16" s="157">
        <f t="shared" si="0"/>
        <v>0</v>
      </c>
      <c r="O16" s="145">
        <f t="shared" si="2"/>
      </c>
    </row>
    <row r="17" spans="1:15" ht="23.25" customHeight="1">
      <c r="A17" s="76">
        <v>13000000</v>
      </c>
      <c r="B17" s="15" t="s">
        <v>139</v>
      </c>
      <c r="C17" s="17" t="e">
        <f>C18+#REF!+#REF!+#REF!</f>
        <v>#REF!</v>
      </c>
      <c r="D17" s="134">
        <f>SUM(D18:D20)</f>
        <v>6191</v>
      </c>
      <c r="E17" s="134">
        <f>SUM(E18:E20)</f>
        <v>7928.27678</v>
      </c>
      <c r="F17" s="193">
        <f>E17-D17</f>
        <v>1737.2767800000001</v>
      </c>
      <c r="G17" s="194">
        <f>_xlfn.IFERROR(E17/D17,"")</f>
        <v>1.2806132741075755</v>
      </c>
      <c r="H17" s="136">
        <f>H18+H19+H20</f>
        <v>0</v>
      </c>
      <c r="I17" s="136">
        <f>I18+I19+I20</f>
        <v>0</v>
      </c>
      <c r="J17" s="193">
        <f t="shared" si="3"/>
        <v>0</v>
      </c>
      <c r="K17" s="194">
        <f t="shared" si="1"/>
      </c>
      <c r="L17" s="135">
        <f>D17+H17</f>
        <v>6191</v>
      </c>
      <c r="M17" s="135">
        <f>I17+E17</f>
        <v>7928.27678</v>
      </c>
      <c r="N17" s="137">
        <f t="shared" si="0"/>
        <v>1737.2767800000001</v>
      </c>
      <c r="O17" s="145">
        <f t="shared" si="2"/>
        <v>1.2806132741075755</v>
      </c>
    </row>
    <row r="18" spans="1:15" ht="23.25" customHeight="1" hidden="1">
      <c r="A18" s="74">
        <v>13010000</v>
      </c>
      <c r="B18" s="152" t="s">
        <v>140</v>
      </c>
      <c r="C18" s="13">
        <v>1</v>
      </c>
      <c r="D18" s="153">
        <v>0</v>
      </c>
      <c r="E18" s="153">
        <v>0</v>
      </c>
      <c r="F18" s="204">
        <f>E18-D18</f>
        <v>0</v>
      </c>
      <c r="G18" s="194">
        <f>_xlfn.IFERROR(E18/D18,"")</f>
      </c>
      <c r="H18" s="156">
        <v>0</v>
      </c>
      <c r="I18" s="156">
        <v>0</v>
      </c>
      <c r="J18" s="195">
        <f t="shared" si="3"/>
        <v>0</v>
      </c>
      <c r="K18" s="194">
        <f t="shared" si="1"/>
      </c>
      <c r="L18" s="141">
        <f>D18+H18</f>
        <v>0</v>
      </c>
      <c r="M18" s="155">
        <f>I18+E18</f>
        <v>0</v>
      </c>
      <c r="N18" s="157">
        <f t="shared" si="0"/>
        <v>0</v>
      </c>
      <c r="O18" s="145">
        <f t="shared" si="2"/>
      </c>
    </row>
    <row r="19" spans="1:15" ht="24" customHeight="1">
      <c r="A19" s="74">
        <v>13020000</v>
      </c>
      <c r="B19" s="152" t="s">
        <v>141</v>
      </c>
      <c r="C19" s="13"/>
      <c r="D19" s="153">
        <v>5296</v>
      </c>
      <c r="E19" s="153">
        <v>5415.53881</v>
      </c>
      <c r="F19" s="204">
        <f>E19-D19</f>
        <v>119.53881000000001</v>
      </c>
      <c r="G19" s="196">
        <f>_xlfn.IFERROR(E19/D19,"")</f>
        <v>1.0225715275679759</v>
      </c>
      <c r="H19" s="156">
        <v>0</v>
      </c>
      <c r="I19" s="156">
        <v>0</v>
      </c>
      <c r="J19" s="195">
        <f t="shared" si="3"/>
        <v>0</v>
      </c>
      <c r="K19" s="196">
        <f t="shared" si="1"/>
      </c>
      <c r="L19" s="141">
        <f>D19+H19</f>
        <v>5296</v>
      </c>
      <c r="M19" s="155">
        <f>I19+E19</f>
        <v>5415.53881</v>
      </c>
      <c r="N19" s="157">
        <f t="shared" si="0"/>
        <v>119.53881000000001</v>
      </c>
      <c r="O19" s="146">
        <f t="shared" si="2"/>
        <v>1.0225715275679759</v>
      </c>
    </row>
    <row r="20" spans="1:15" ht="23.25" customHeight="1">
      <c r="A20" s="74">
        <v>13030000</v>
      </c>
      <c r="B20" s="152" t="s">
        <v>142</v>
      </c>
      <c r="C20" s="13"/>
      <c r="D20" s="153">
        <v>895</v>
      </c>
      <c r="E20" s="153">
        <v>2512.73797</v>
      </c>
      <c r="F20" s="204">
        <f>E20-D20</f>
        <v>1617.7379700000001</v>
      </c>
      <c r="G20" s="196">
        <f>_xlfn.IFERROR(E20/D20,"")</f>
        <v>2.807528458100559</v>
      </c>
      <c r="H20" s="156">
        <v>0</v>
      </c>
      <c r="I20" s="156">
        <v>0</v>
      </c>
      <c r="J20" s="195">
        <f t="shared" si="3"/>
        <v>0</v>
      </c>
      <c r="K20" s="196">
        <f t="shared" si="1"/>
      </c>
      <c r="L20" s="141">
        <f>D20+H20</f>
        <v>895</v>
      </c>
      <c r="M20" s="155">
        <f>I20+E20</f>
        <v>2512.73797</v>
      </c>
      <c r="N20" s="157">
        <f t="shared" si="0"/>
        <v>1617.7379700000001</v>
      </c>
      <c r="O20" s="146">
        <f t="shared" si="2"/>
        <v>2.807528458100559</v>
      </c>
    </row>
    <row r="21" spans="1:15" ht="23.25" customHeight="1">
      <c r="A21" s="76">
        <v>19000000</v>
      </c>
      <c r="B21" s="14" t="s">
        <v>50</v>
      </c>
      <c r="C21" s="13"/>
      <c r="D21" s="134">
        <f>D22+D23</f>
        <v>0</v>
      </c>
      <c r="E21" s="134">
        <f>E22+E23</f>
        <v>0</v>
      </c>
      <c r="F21" s="193">
        <f>E21-D21</f>
        <v>0</v>
      </c>
      <c r="G21" s="194">
        <f>_xlfn.IFERROR(E21/D21,"")</f>
      </c>
      <c r="H21" s="134">
        <f>H22+H23</f>
        <v>2030.4</v>
      </c>
      <c r="I21" s="134">
        <f>I22+I23</f>
        <v>2437.5517999999997</v>
      </c>
      <c r="J21" s="193">
        <f>I21-H21</f>
        <v>407.15179999999964</v>
      </c>
      <c r="K21" s="194">
        <f t="shared" si="1"/>
        <v>1.2005278762805356</v>
      </c>
      <c r="L21" s="135">
        <f>D21+H21</f>
        <v>2030.4</v>
      </c>
      <c r="M21" s="135">
        <f>I21+E21</f>
        <v>2437.5517999999997</v>
      </c>
      <c r="N21" s="135">
        <f aca="true" t="shared" si="4" ref="N21:N43">M21-L21</f>
        <v>407.15179999999964</v>
      </c>
      <c r="O21" s="145">
        <f t="shared" si="2"/>
        <v>1.2005278762805356</v>
      </c>
    </row>
    <row r="22" spans="1:15" ht="21.75" customHeight="1">
      <c r="A22" s="74">
        <v>19010000</v>
      </c>
      <c r="B22" s="152" t="s">
        <v>51</v>
      </c>
      <c r="C22" s="13"/>
      <c r="D22" s="153">
        <v>0</v>
      </c>
      <c r="E22" s="153">
        <v>0</v>
      </c>
      <c r="F22" s="204">
        <f>E22-D22</f>
        <v>0</v>
      </c>
      <c r="G22" s="196">
        <f>_xlfn.IFERROR(E22/D22,"")</f>
      </c>
      <c r="H22" s="153">
        <v>2030.4</v>
      </c>
      <c r="I22" s="153">
        <v>2437.5517999999997</v>
      </c>
      <c r="J22" s="195">
        <f>I22-H22</f>
        <v>407.15179999999964</v>
      </c>
      <c r="K22" s="196">
        <f t="shared" si="1"/>
        <v>1.2005278762805356</v>
      </c>
      <c r="L22" s="141">
        <f>D22+H22</f>
        <v>2030.4</v>
      </c>
      <c r="M22" s="155">
        <f>I22+E22</f>
        <v>2437.5517999999997</v>
      </c>
      <c r="N22" s="141">
        <f t="shared" si="4"/>
        <v>407.15179999999964</v>
      </c>
      <c r="O22" s="146">
        <f t="shared" si="2"/>
        <v>1.2005278762805356</v>
      </c>
    </row>
    <row r="23" spans="1:15" ht="18.75" customHeight="1" hidden="1">
      <c r="A23" s="74">
        <v>19050000</v>
      </c>
      <c r="B23" s="152" t="s">
        <v>52</v>
      </c>
      <c r="C23" s="13"/>
      <c r="D23" s="153">
        <v>0</v>
      </c>
      <c r="E23" s="153">
        <v>0</v>
      </c>
      <c r="F23" s="204">
        <f>E23-D23</f>
        <v>0</v>
      </c>
      <c r="G23" s="194">
        <f>_xlfn.IFERROR(E23/D23,"")</f>
      </c>
      <c r="H23" s="153">
        <v>0</v>
      </c>
      <c r="I23" s="153">
        <v>0</v>
      </c>
      <c r="J23" s="195">
        <f>I23-H23</f>
        <v>0</v>
      </c>
      <c r="K23" s="194">
        <f t="shared" si="1"/>
      </c>
      <c r="L23" s="141">
        <f>D23+H23</f>
        <v>0</v>
      </c>
      <c r="M23" s="155">
        <f>I23+E23</f>
        <v>0</v>
      </c>
      <c r="N23" s="141">
        <f t="shared" si="4"/>
        <v>0</v>
      </c>
      <c r="O23" s="145">
        <f t="shared" si="2"/>
      </c>
    </row>
    <row r="24" spans="1:16" ht="24" customHeight="1">
      <c r="A24" s="76">
        <v>20000000</v>
      </c>
      <c r="B24" s="14" t="s">
        <v>16</v>
      </c>
      <c r="C24" s="17">
        <v>5750.4</v>
      </c>
      <c r="D24" s="134">
        <f>D25+D26+D30</f>
        <v>20993.8</v>
      </c>
      <c r="E24" s="134">
        <f>E25+E26+E30</f>
        <v>27123.96006</v>
      </c>
      <c r="F24" s="193">
        <f>F25+F26+F30</f>
        <v>6130.160060000003</v>
      </c>
      <c r="G24" s="194">
        <f>_xlfn.IFERROR(E24/D24,"")</f>
        <v>1.2919985929179092</v>
      </c>
      <c r="H24" s="134">
        <f>H25+H26+H30+H34</f>
        <v>128353.58984999999</v>
      </c>
      <c r="I24" s="134">
        <f>I25+I26+I30+I34</f>
        <v>128428.16704</v>
      </c>
      <c r="J24" s="193">
        <f>I24-H24</f>
        <v>74.57719000001089</v>
      </c>
      <c r="K24" s="194">
        <f t="shared" si="1"/>
        <v>1.0005810292496466</v>
      </c>
      <c r="L24" s="135">
        <f>D24+H24</f>
        <v>149347.38984999998</v>
      </c>
      <c r="M24" s="151">
        <f>I24+E24</f>
        <v>155552.1271</v>
      </c>
      <c r="N24" s="135">
        <f t="shared" si="4"/>
        <v>6204.737250000035</v>
      </c>
      <c r="O24" s="145">
        <f t="shared" si="2"/>
        <v>1.0415456691692562</v>
      </c>
      <c r="P24" s="20"/>
    </row>
    <row r="25" spans="1:15" ht="39" customHeight="1">
      <c r="A25" s="76">
        <v>21000000</v>
      </c>
      <c r="B25" s="15" t="s">
        <v>40</v>
      </c>
      <c r="C25" s="17">
        <v>1</v>
      </c>
      <c r="D25" s="134">
        <v>237.7</v>
      </c>
      <c r="E25" s="134">
        <v>197.16003</v>
      </c>
      <c r="F25" s="193">
        <f>E25-D25</f>
        <v>-40.53996999999998</v>
      </c>
      <c r="G25" s="194">
        <f>_xlfn.IFERROR(E25/D25,"")</f>
        <v>0.8294490113588557</v>
      </c>
      <c r="H25" s="134">
        <v>161.3</v>
      </c>
      <c r="I25" s="134">
        <v>485.03863</v>
      </c>
      <c r="J25" s="193">
        <f aca="true" t="shared" si="5" ref="J25:J30">I25-H25</f>
        <v>323.73863</v>
      </c>
      <c r="K25" s="194">
        <f t="shared" si="1"/>
        <v>3.0070590824550525</v>
      </c>
      <c r="L25" s="135">
        <f>D25+H25</f>
        <v>399</v>
      </c>
      <c r="M25" s="135">
        <f>I25+E25</f>
        <v>682.19866</v>
      </c>
      <c r="N25" s="135">
        <f t="shared" si="4"/>
        <v>283.19866</v>
      </c>
      <c r="O25" s="145">
        <f t="shared" si="2"/>
        <v>1.7097710776942356</v>
      </c>
    </row>
    <row r="26" spans="1:15" ht="30.75" customHeight="1">
      <c r="A26" s="76">
        <v>22000000</v>
      </c>
      <c r="B26" s="15" t="s">
        <v>143</v>
      </c>
      <c r="C26" s="17">
        <v>4948.8</v>
      </c>
      <c r="D26" s="134">
        <f>SUM(D28:D28)+D29+D27</f>
        <v>19756.1</v>
      </c>
      <c r="E26" s="134">
        <f>SUM(E28:E28)+E29+E27</f>
        <v>25656.31188</v>
      </c>
      <c r="F26" s="193">
        <f>E26-D26</f>
        <v>5900.211880000003</v>
      </c>
      <c r="G26" s="194">
        <f>_xlfn.IFERROR(E26/D26,"")</f>
        <v>1.2986526632280664</v>
      </c>
      <c r="H26" s="134">
        <f>SUM(H28:H28)+H29+H27</f>
        <v>0</v>
      </c>
      <c r="I26" s="134">
        <f>SUM(I28:I28)+I29+I27</f>
        <v>0</v>
      </c>
      <c r="J26" s="193">
        <f t="shared" si="5"/>
        <v>0</v>
      </c>
      <c r="K26" s="194">
        <f t="shared" si="1"/>
      </c>
      <c r="L26" s="135">
        <f>D26+H26</f>
        <v>19756.1</v>
      </c>
      <c r="M26" s="135">
        <f>I26+E26</f>
        <v>25656.31188</v>
      </c>
      <c r="N26" s="135">
        <f t="shared" si="4"/>
        <v>5900.211880000003</v>
      </c>
      <c r="O26" s="145">
        <f t="shared" si="2"/>
        <v>1.2986526632280664</v>
      </c>
    </row>
    <row r="27" spans="1:15" ht="21.75" customHeight="1">
      <c r="A27" s="74">
        <v>22010000</v>
      </c>
      <c r="B27" s="152" t="s">
        <v>65</v>
      </c>
      <c r="C27" s="17"/>
      <c r="D27" s="153">
        <v>16756.1</v>
      </c>
      <c r="E27" s="153">
        <v>20038.8089</v>
      </c>
      <c r="F27" s="204">
        <f>E27-D27</f>
        <v>3282.7089000000014</v>
      </c>
      <c r="G27" s="196">
        <f>_xlfn.IFERROR(E27/D27,"")</f>
        <v>1.1959112741031626</v>
      </c>
      <c r="H27" s="153">
        <v>0</v>
      </c>
      <c r="I27" s="153">
        <v>0</v>
      </c>
      <c r="J27" s="204">
        <f t="shared" si="5"/>
        <v>0</v>
      </c>
      <c r="K27" s="196">
        <f t="shared" si="1"/>
      </c>
      <c r="L27" s="141">
        <f>D27+H27</f>
        <v>16756.1</v>
      </c>
      <c r="M27" s="155">
        <f>I27+E27</f>
        <v>20038.8089</v>
      </c>
      <c r="N27" s="141">
        <f t="shared" si="4"/>
        <v>3282.7089000000014</v>
      </c>
      <c r="O27" s="146">
        <f t="shared" si="2"/>
        <v>1.1959112741031626</v>
      </c>
    </row>
    <row r="28" spans="1:15" ht="30.75">
      <c r="A28" s="74">
        <v>22080000</v>
      </c>
      <c r="B28" s="152" t="s">
        <v>144</v>
      </c>
      <c r="C28" s="13">
        <v>259.6</v>
      </c>
      <c r="D28" s="153">
        <v>3000</v>
      </c>
      <c r="E28" s="153">
        <v>5593.159070000001</v>
      </c>
      <c r="F28" s="204">
        <f>E28-D28</f>
        <v>2593.1590700000006</v>
      </c>
      <c r="G28" s="196">
        <f>_xlfn.IFERROR(E28/D28,"")</f>
        <v>1.864386356666667</v>
      </c>
      <c r="H28" s="153">
        <v>0</v>
      </c>
      <c r="I28" s="153">
        <v>0</v>
      </c>
      <c r="J28" s="204">
        <f t="shared" si="5"/>
        <v>0</v>
      </c>
      <c r="K28" s="196">
        <f t="shared" si="1"/>
      </c>
      <c r="L28" s="141">
        <f>D28+H28</f>
        <v>3000</v>
      </c>
      <c r="M28" s="155">
        <f>I28+E28</f>
        <v>5593.159070000001</v>
      </c>
      <c r="N28" s="141">
        <f t="shared" si="4"/>
        <v>2593.1590700000006</v>
      </c>
      <c r="O28" s="146">
        <f t="shared" si="2"/>
        <v>1.864386356666667</v>
      </c>
    </row>
    <row r="29" spans="1:15" ht="49.5" customHeight="1">
      <c r="A29" s="74">
        <v>22130000</v>
      </c>
      <c r="B29" s="152" t="s">
        <v>145</v>
      </c>
      <c r="C29" s="18"/>
      <c r="D29" s="153">
        <v>0</v>
      </c>
      <c r="E29" s="153">
        <v>24.34391</v>
      </c>
      <c r="F29" s="204">
        <f>E29-D29</f>
        <v>24.34391</v>
      </c>
      <c r="G29" s="196">
        <f>_xlfn.IFERROR(E29/D29,"")</f>
      </c>
      <c r="H29" s="153">
        <v>0</v>
      </c>
      <c r="I29" s="153">
        <v>0</v>
      </c>
      <c r="J29" s="204">
        <f t="shared" si="5"/>
        <v>0</v>
      </c>
      <c r="K29" s="196">
        <f t="shared" si="1"/>
      </c>
      <c r="L29" s="141">
        <f>D29+H29</f>
        <v>0</v>
      </c>
      <c r="M29" s="155">
        <f>I29+E29</f>
        <v>24.34391</v>
      </c>
      <c r="N29" s="141">
        <f t="shared" si="4"/>
        <v>24.34391</v>
      </c>
      <c r="O29" s="146">
        <f t="shared" si="2"/>
      </c>
    </row>
    <row r="30" spans="1:15" ht="20.25" customHeight="1">
      <c r="A30" s="76">
        <v>24000000</v>
      </c>
      <c r="B30" s="15" t="s">
        <v>30</v>
      </c>
      <c r="C30" s="17">
        <f>C31+C34</f>
        <v>0</v>
      </c>
      <c r="D30" s="134">
        <f>SUM(D31:D32)</f>
        <v>1000</v>
      </c>
      <c r="E30" s="134">
        <f>SUM(E31:E32)</f>
        <v>1270.48815</v>
      </c>
      <c r="F30" s="205">
        <f>E30-D30</f>
        <v>270.4881499999999</v>
      </c>
      <c r="G30" s="194">
        <f>_xlfn.IFERROR(E30/D30,"")</f>
        <v>1.2704881499999998</v>
      </c>
      <c r="H30" s="134">
        <f>SUM(H31:H33)</f>
        <v>128.9</v>
      </c>
      <c r="I30" s="134">
        <f>SUM(I31:I33)</f>
        <v>381.07347</v>
      </c>
      <c r="J30" s="205">
        <f t="shared" si="5"/>
        <v>252.17346999999998</v>
      </c>
      <c r="K30" s="194">
        <f t="shared" si="1"/>
        <v>2.956349650892164</v>
      </c>
      <c r="L30" s="135">
        <f>D30+H30</f>
        <v>1128.9</v>
      </c>
      <c r="M30" s="151">
        <f>I30+E30</f>
        <v>1651.56162</v>
      </c>
      <c r="N30" s="135">
        <f t="shared" si="4"/>
        <v>522.6616199999999</v>
      </c>
      <c r="O30" s="145">
        <f t="shared" si="2"/>
        <v>1.462983098591549</v>
      </c>
    </row>
    <row r="31" spans="1:15" ht="20.25" customHeight="1">
      <c r="A31" s="74">
        <v>24060000</v>
      </c>
      <c r="B31" s="152" t="s">
        <v>17</v>
      </c>
      <c r="C31" s="13">
        <v>0</v>
      </c>
      <c r="D31" s="153">
        <v>1000</v>
      </c>
      <c r="E31" s="153">
        <v>1270.48815</v>
      </c>
      <c r="F31" s="204">
        <f>E31-D31</f>
        <v>270.4881499999999</v>
      </c>
      <c r="G31" s="196">
        <f>_xlfn.IFERROR(E31/D31,"")</f>
        <v>1.2704881499999998</v>
      </c>
      <c r="H31" s="153">
        <v>128.9</v>
      </c>
      <c r="I31" s="153">
        <v>381.07347</v>
      </c>
      <c r="J31" s="195">
        <f aca="true" t="shared" si="6" ref="J31:J39">I31-H31</f>
        <v>252.17346999999998</v>
      </c>
      <c r="K31" s="196">
        <f t="shared" si="1"/>
        <v>2.956349650892164</v>
      </c>
      <c r="L31" s="141">
        <f>D31+H31</f>
        <v>1128.9</v>
      </c>
      <c r="M31" s="155">
        <f>I31+E31</f>
        <v>1651.56162</v>
      </c>
      <c r="N31" s="141">
        <f t="shared" si="4"/>
        <v>522.6616199999999</v>
      </c>
      <c r="O31" s="146">
        <f t="shared" si="2"/>
        <v>1.462983098591549</v>
      </c>
    </row>
    <row r="32" spans="1:15" ht="21.75" customHeight="1" hidden="1">
      <c r="A32" s="74">
        <v>24110000</v>
      </c>
      <c r="B32" s="152" t="s">
        <v>48</v>
      </c>
      <c r="C32" s="13"/>
      <c r="D32" s="153">
        <v>0</v>
      </c>
      <c r="E32" s="153">
        <v>0</v>
      </c>
      <c r="F32" s="204">
        <f>E32-D32</f>
        <v>0</v>
      </c>
      <c r="G32" s="194">
        <f>_xlfn.IFERROR(E32/D32,"")</f>
      </c>
      <c r="H32" s="153">
        <v>0</v>
      </c>
      <c r="I32" s="153">
        <v>0</v>
      </c>
      <c r="J32" s="195">
        <f t="shared" si="6"/>
        <v>0</v>
      </c>
      <c r="K32" s="194">
        <f t="shared" si="1"/>
      </c>
      <c r="L32" s="141">
        <f>D32+H32</f>
        <v>0</v>
      </c>
      <c r="M32" s="155">
        <f>I32+E32</f>
        <v>0</v>
      </c>
      <c r="N32" s="141">
        <f t="shared" si="4"/>
        <v>0</v>
      </c>
      <c r="O32" s="145">
        <f t="shared" si="2"/>
      </c>
    </row>
    <row r="33" spans="1:15" ht="35.25" customHeight="1" hidden="1">
      <c r="A33" s="74" t="s">
        <v>164</v>
      </c>
      <c r="B33" s="152" t="s">
        <v>165</v>
      </c>
      <c r="C33" s="13"/>
      <c r="D33" s="153">
        <v>0</v>
      </c>
      <c r="E33" s="153">
        <v>0</v>
      </c>
      <c r="F33" s="204">
        <f>E33-D33</f>
        <v>0</v>
      </c>
      <c r="G33" s="194">
        <f>_xlfn.IFERROR(E33/D33,"")</f>
      </c>
      <c r="H33" s="153">
        <v>0</v>
      </c>
      <c r="I33" s="153">
        <v>0</v>
      </c>
      <c r="J33" s="195">
        <f t="shared" si="6"/>
        <v>0</v>
      </c>
      <c r="K33" s="194">
        <f t="shared" si="1"/>
      </c>
      <c r="L33" s="141">
        <f>D33+H33</f>
        <v>0</v>
      </c>
      <c r="M33" s="155">
        <f>I33+E33</f>
        <v>0</v>
      </c>
      <c r="N33" s="141">
        <f t="shared" si="4"/>
        <v>0</v>
      </c>
      <c r="O33" s="145">
        <f t="shared" si="2"/>
      </c>
    </row>
    <row r="34" spans="1:15" ht="21.75" customHeight="1">
      <c r="A34" s="76">
        <v>25000000</v>
      </c>
      <c r="B34" s="15" t="s">
        <v>25</v>
      </c>
      <c r="C34" s="17"/>
      <c r="D34" s="134">
        <v>0</v>
      </c>
      <c r="E34" s="134">
        <v>0</v>
      </c>
      <c r="F34" s="193">
        <f>E34-D34</f>
        <v>0</v>
      </c>
      <c r="G34" s="194">
        <f>_xlfn.IFERROR(E34/D34,"")</f>
      </c>
      <c r="H34" s="134">
        <v>128063.38984999999</v>
      </c>
      <c r="I34" s="134">
        <v>127562.05494</v>
      </c>
      <c r="J34" s="193">
        <f t="shared" si="6"/>
        <v>-501.3349099999905</v>
      </c>
      <c r="K34" s="194">
        <f t="shared" si="1"/>
        <v>0.9960852597249908</v>
      </c>
      <c r="L34" s="135">
        <f>D34+H34</f>
        <v>128063.38984999999</v>
      </c>
      <c r="M34" s="135">
        <f>I34+E34</f>
        <v>127562.05494</v>
      </c>
      <c r="N34" s="135">
        <f t="shared" si="4"/>
        <v>-501.3349099999905</v>
      </c>
      <c r="O34" s="145">
        <f t="shared" si="2"/>
        <v>0.9960852597249908</v>
      </c>
    </row>
    <row r="35" spans="1:20" ht="24" customHeight="1">
      <c r="A35" s="76">
        <v>30000000</v>
      </c>
      <c r="B35" s="14" t="s">
        <v>38</v>
      </c>
      <c r="C35" s="19"/>
      <c r="D35" s="134">
        <v>0</v>
      </c>
      <c r="E35" s="134">
        <v>0</v>
      </c>
      <c r="F35" s="193">
        <f>E35-D35</f>
        <v>0</v>
      </c>
      <c r="G35" s="194">
        <f>_xlfn.IFERROR(E35/D35,"")</f>
      </c>
      <c r="H35" s="134">
        <v>0</v>
      </c>
      <c r="I35" s="134">
        <v>0</v>
      </c>
      <c r="J35" s="193">
        <f t="shared" si="6"/>
        <v>0</v>
      </c>
      <c r="K35" s="194">
        <f t="shared" si="1"/>
      </c>
      <c r="L35" s="135">
        <f>D35+H35</f>
        <v>0</v>
      </c>
      <c r="M35" s="135">
        <f>I35+E35</f>
        <v>0</v>
      </c>
      <c r="N35" s="135">
        <f t="shared" si="4"/>
        <v>0</v>
      </c>
      <c r="O35" s="145">
        <f t="shared" si="2"/>
      </c>
      <c r="P35" s="20"/>
      <c r="Q35" s="20"/>
      <c r="R35" s="20"/>
      <c r="S35" s="20"/>
      <c r="T35" s="21"/>
    </row>
    <row r="36" spans="1:15" ht="16.5" customHeight="1" hidden="1">
      <c r="A36" s="76">
        <v>50000000</v>
      </c>
      <c r="B36" s="14" t="s">
        <v>18</v>
      </c>
      <c r="C36" s="17">
        <f>C37+C38</f>
        <v>0</v>
      </c>
      <c r="D36" s="134"/>
      <c r="E36" s="134">
        <f>E37+E38</f>
        <v>0</v>
      </c>
      <c r="F36" s="135"/>
      <c r="G36" s="135"/>
      <c r="H36" s="134">
        <f>H37+H38</f>
        <v>0</v>
      </c>
      <c r="I36" s="134">
        <f>I37+I38</f>
        <v>0</v>
      </c>
      <c r="J36" s="135">
        <f t="shared" si="6"/>
        <v>0</v>
      </c>
      <c r="K36" s="135"/>
      <c r="L36" s="135">
        <f>D36+H36</f>
        <v>0</v>
      </c>
      <c r="M36" s="135">
        <f>I36+E36</f>
        <v>0</v>
      </c>
      <c r="N36" s="135">
        <f t="shared" si="4"/>
        <v>0</v>
      </c>
      <c r="O36" s="135"/>
    </row>
    <row r="37" spans="1:15" ht="16.5" customHeight="1" hidden="1">
      <c r="A37" s="74">
        <v>50080000</v>
      </c>
      <c r="B37" s="152" t="s">
        <v>19</v>
      </c>
      <c r="C37" s="13"/>
      <c r="D37" s="153"/>
      <c r="E37" s="153"/>
      <c r="F37" s="155"/>
      <c r="G37" s="155"/>
      <c r="H37" s="153"/>
      <c r="I37" s="153"/>
      <c r="J37" s="141">
        <f t="shared" si="6"/>
        <v>0</v>
      </c>
      <c r="K37" s="155"/>
      <c r="L37" s="141">
        <f>D37+H37</f>
        <v>0</v>
      </c>
      <c r="M37" s="155">
        <f>I37+E37</f>
        <v>0</v>
      </c>
      <c r="N37" s="141">
        <f t="shared" si="4"/>
        <v>0</v>
      </c>
      <c r="O37" s="141"/>
    </row>
    <row r="38" spans="1:15" ht="16.5" customHeight="1" hidden="1">
      <c r="A38" s="74">
        <v>50110000</v>
      </c>
      <c r="B38" s="152" t="s">
        <v>20</v>
      </c>
      <c r="C38" s="13"/>
      <c r="D38" s="153"/>
      <c r="E38" s="153"/>
      <c r="F38" s="155"/>
      <c r="G38" s="155"/>
      <c r="H38" s="153"/>
      <c r="I38" s="153"/>
      <c r="J38" s="141">
        <f t="shared" si="6"/>
        <v>0</v>
      </c>
      <c r="K38" s="155"/>
      <c r="L38" s="141">
        <f>D38+H38</f>
        <v>0</v>
      </c>
      <c r="M38" s="155">
        <f>I38+E38</f>
        <v>0</v>
      </c>
      <c r="N38" s="141">
        <f t="shared" si="4"/>
        <v>0</v>
      </c>
      <c r="O38" s="141"/>
    </row>
    <row r="39" spans="1:15" s="65" customFormat="1" ht="21.75" customHeight="1">
      <c r="A39" s="85">
        <v>90010100</v>
      </c>
      <c r="B39" s="86" t="s">
        <v>163</v>
      </c>
      <c r="C39" s="87" t="e">
        <f>C10+C24+C36+C37</f>
        <v>#REF!</v>
      </c>
      <c r="D39" s="138">
        <f>D10+D24+D36+D35</f>
        <v>703600</v>
      </c>
      <c r="E39" s="139">
        <f>E10+E24+E36+E35</f>
        <v>848258.3168299999</v>
      </c>
      <c r="F39" s="139">
        <f>E39-D39</f>
        <v>144658.3168299999</v>
      </c>
      <c r="G39" s="148">
        <f>_xlfn.IFERROR(E39/D39,"")</f>
        <v>1.2055973803723705</v>
      </c>
      <c r="H39" s="139">
        <f>H10+H24+H35+H36</f>
        <v>130383.98984999998</v>
      </c>
      <c r="I39" s="139">
        <f>I10+I24+I35+I36</f>
        <v>130865.71884</v>
      </c>
      <c r="J39" s="139">
        <f t="shared" si="6"/>
        <v>481.7289900000178</v>
      </c>
      <c r="K39" s="148">
        <f>_xlfn.IFERROR(I39/H39,"")</f>
        <v>1.0036946943451739</v>
      </c>
      <c r="L39" s="139">
        <f>D39+H39</f>
        <v>833983.98985</v>
      </c>
      <c r="M39" s="139">
        <f>I39+E39</f>
        <v>979124.0356699999</v>
      </c>
      <c r="N39" s="139">
        <f t="shared" si="4"/>
        <v>145140.04581999988</v>
      </c>
      <c r="O39" s="149">
        <f>_xlfn.IFERROR(M39/L39,"")</f>
        <v>1.1740321727832026</v>
      </c>
    </row>
    <row r="40" spans="1:30" ht="28.5" customHeight="1">
      <c r="A40" s="77">
        <v>40000000</v>
      </c>
      <c r="B40" s="14" t="s">
        <v>26</v>
      </c>
      <c r="C40" s="11" t="e">
        <f>C41+#REF!</f>
        <v>#REF!</v>
      </c>
      <c r="D40" s="134">
        <f>D41</f>
        <v>659741.709</v>
      </c>
      <c r="E40" s="134">
        <f>E41</f>
        <v>659449.0253399999</v>
      </c>
      <c r="F40" s="193">
        <f>E40-D40</f>
        <v>-292.683660000097</v>
      </c>
      <c r="G40" s="194">
        <f>_xlfn.IFERROR(E40/D40,"")</f>
        <v>0.9995563662930396</v>
      </c>
      <c r="H40" s="134">
        <f>H41</f>
        <v>515909.3</v>
      </c>
      <c r="I40" s="134">
        <f>I41</f>
        <v>114059.63025</v>
      </c>
      <c r="J40" s="193">
        <f aca="true" t="shared" si="7" ref="J40:J45">I40-H40</f>
        <v>-401849.66975</v>
      </c>
      <c r="K40" s="194">
        <f>_xlfn.IFERROR(I40/H40,"")</f>
        <v>0.2210846562564389</v>
      </c>
      <c r="L40" s="135">
        <f>D40+H40</f>
        <v>1175651.009</v>
      </c>
      <c r="M40" s="135">
        <f>I40+E40</f>
        <v>773508.65559</v>
      </c>
      <c r="N40" s="135">
        <f t="shared" si="4"/>
        <v>-402142.3534100001</v>
      </c>
      <c r="O40" s="145">
        <f>_xlfn.IFERROR(M40/L40,"")</f>
        <v>0.6579407066115145</v>
      </c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</row>
    <row r="41" spans="1:30" ht="28.5" customHeight="1">
      <c r="A41" s="77">
        <v>41000000</v>
      </c>
      <c r="B41" s="14" t="s">
        <v>27</v>
      </c>
      <c r="C41" s="11" t="e">
        <f>C42+C47</f>
        <v>#REF!</v>
      </c>
      <c r="D41" s="134">
        <f>D42+D47</f>
        <v>659741.709</v>
      </c>
      <c r="E41" s="134">
        <f>E42+E47</f>
        <v>659449.0253399999</v>
      </c>
      <c r="F41" s="193">
        <f>E41-D41</f>
        <v>-292.683660000097</v>
      </c>
      <c r="G41" s="194">
        <f>_xlfn.IFERROR(E41/D41,"")</f>
        <v>0.9995563662930396</v>
      </c>
      <c r="H41" s="134">
        <f>H42+H47</f>
        <v>515909.3</v>
      </c>
      <c r="I41" s="134">
        <f>I42+I47</f>
        <v>114059.63025</v>
      </c>
      <c r="J41" s="193">
        <f t="shared" si="7"/>
        <v>-401849.66975</v>
      </c>
      <c r="K41" s="194">
        <f aca="true" t="shared" si="8" ref="K41:K54">_xlfn.IFERROR(I41/H41,"")</f>
        <v>0.2210846562564389</v>
      </c>
      <c r="L41" s="135">
        <f>D41+H41</f>
        <v>1175651.009</v>
      </c>
      <c r="M41" s="135">
        <f>I41+E41</f>
        <v>773508.65559</v>
      </c>
      <c r="N41" s="135">
        <f t="shared" si="4"/>
        <v>-402142.3534100001</v>
      </c>
      <c r="O41" s="145">
        <f aca="true" t="shared" si="9" ref="O41:O54">_xlfn.IFERROR(M41/L41,"")</f>
        <v>0.6579407066115145</v>
      </c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</row>
    <row r="42" spans="1:15" s="81" customFormat="1" ht="28.5" customHeight="1">
      <c r="A42" s="76">
        <v>41020000</v>
      </c>
      <c r="B42" s="14" t="s">
        <v>160</v>
      </c>
      <c r="C42" s="80">
        <f>SUM(C43:C43)</f>
        <v>226954.7</v>
      </c>
      <c r="D42" s="158">
        <f>D43+D44+D45+D46</f>
        <v>416951.00899999996</v>
      </c>
      <c r="E42" s="158">
        <f>E43+E44+E45+E46</f>
        <v>416951.00899999996</v>
      </c>
      <c r="F42" s="205">
        <f>E42-D42</f>
        <v>0</v>
      </c>
      <c r="G42" s="194">
        <f>_xlfn.IFERROR(E42/D42,"")</f>
        <v>1</v>
      </c>
      <c r="H42" s="158">
        <f>H43+H44+H45+H46</f>
        <v>0</v>
      </c>
      <c r="I42" s="158">
        <f>I43+I44+I45+I46</f>
        <v>0</v>
      </c>
      <c r="J42" s="205">
        <f t="shared" si="7"/>
        <v>0</v>
      </c>
      <c r="K42" s="194">
        <f t="shared" si="8"/>
      </c>
      <c r="L42" s="151">
        <f>D42+H42</f>
        <v>416951.00899999996</v>
      </c>
      <c r="M42" s="151">
        <f>I42+E42</f>
        <v>416951.00899999996</v>
      </c>
      <c r="N42" s="151">
        <f t="shared" si="4"/>
        <v>0</v>
      </c>
      <c r="O42" s="145">
        <f t="shared" si="9"/>
        <v>1</v>
      </c>
    </row>
    <row r="43" spans="1:30" ht="28.5" customHeight="1">
      <c r="A43" s="74">
        <v>41020100</v>
      </c>
      <c r="B43" s="152" t="s">
        <v>54</v>
      </c>
      <c r="C43" s="22">
        <v>226954.7</v>
      </c>
      <c r="D43" s="153">
        <v>241232.7</v>
      </c>
      <c r="E43" s="153">
        <v>241232.7</v>
      </c>
      <c r="F43" s="204">
        <f>E43-D43</f>
        <v>0</v>
      </c>
      <c r="G43" s="196">
        <f>_xlfn.IFERROR(E43/D43,"")</f>
        <v>1</v>
      </c>
      <c r="H43" s="153"/>
      <c r="I43" s="153"/>
      <c r="J43" s="204">
        <f t="shared" si="7"/>
        <v>0</v>
      </c>
      <c r="K43" s="196">
        <f t="shared" si="8"/>
      </c>
      <c r="L43" s="155">
        <f>D43+H43</f>
        <v>241232.7</v>
      </c>
      <c r="M43" s="155">
        <f>I43+E43</f>
        <v>241232.7</v>
      </c>
      <c r="N43" s="155">
        <f t="shared" si="4"/>
        <v>0</v>
      </c>
      <c r="O43" s="146">
        <f t="shared" si="9"/>
        <v>1</v>
      </c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</row>
    <row r="44" spans="1:30" ht="51.75" customHeight="1">
      <c r="A44" s="74">
        <v>41020200</v>
      </c>
      <c r="B44" s="152" t="s">
        <v>97</v>
      </c>
      <c r="C44" s="22"/>
      <c r="D44" s="153">
        <v>113217.4</v>
      </c>
      <c r="E44" s="153">
        <v>113217.4</v>
      </c>
      <c r="F44" s="204">
        <f>E44-D44</f>
        <v>0</v>
      </c>
      <c r="G44" s="196">
        <f>_xlfn.IFERROR(E44/D44,"")</f>
        <v>1</v>
      </c>
      <c r="H44" s="153"/>
      <c r="I44" s="153"/>
      <c r="J44" s="204">
        <f t="shared" si="7"/>
        <v>0</v>
      </c>
      <c r="K44" s="196">
        <f t="shared" si="8"/>
      </c>
      <c r="L44" s="155">
        <f>D44+H44</f>
        <v>113217.4</v>
      </c>
      <c r="M44" s="155">
        <f>I44+E44</f>
        <v>113217.4</v>
      </c>
      <c r="N44" s="155">
        <f>M44-L44</f>
        <v>0</v>
      </c>
      <c r="O44" s="146">
        <f t="shared" si="9"/>
        <v>1</v>
      </c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</row>
    <row r="45" spans="1:30" ht="70.5" customHeight="1">
      <c r="A45" s="74">
        <v>41021100</v>
      </c>
      <c r="B45" s="152" t="s">
        <v>175</v>
      </c>
      <c r="C45" s="22"/>
      <c r="D45" s="153">
        <v>38602.6</v>
      </c>
      <c r="E45" s="153">
        <v>38602.6</v>
      </c>
      <c r="F45" s="204">
        <f>E45-D45</f>
        <v>0</v>
      </c>
      <c r="G45" s="196">
        <f>_xlfn.IFERROR(E45/D45,"")</f>
        <v>1</v>
      </c>
      <c r="H45" s="153"/>
      <c r="I45" s="153"/>
      <c r="J45" s="204">
        <f t="shared" si="7"/>
        <v>0</v>
      </c>
      <c r="K45" s="196">
        <f>_xlfn.IFERROR(I45/H45,"")</f>
      </c>
      <c r="L45" s="155">
        <f>D45+H45</f>
        <v>38602.6</v>
      </c>
      <c r="M45" s="155">
        <f>I45+E45</f>
        <v>38602.6</v>
      </c>
      <c r="N45" s="155">
        <f>M45-L45</f>
        <v>0</v>
      </c>
      <c r="O45" s="146">
        <f>_xlfn.IFERROR(M45/L45,"")</f>
        <v>1</v>
      </c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</row>
    <row r="46" spans="1:30" ht="80.25" customHeight="1">
      <c r="A46" s="74" t="s">
        <v>177</v>
      </c>
      <c r="B46" s="152" t="s">
        <v>178</v>
      </c>
      <c r="C46" s="22"/>
      <c r="D46" s="153">
        <v>23898.309</v>
      </c>
      <c r="E46" s="153">
        <v>23898.309</v>
      </c>
      <c r="F46" s="204">
        <f>E46-D46</f>
        <v>0</v>
      </c>
      <c r="G46" s="196">
        <f>_xlfn.IFERROR(E46/D46,"")</f>
        <v>1</v>
      </c>
      <c r="H46" s="153"/>
      <c r="I46" s="153"/>
      <c r="J46" s="204">
        <f>I46-H46</f>
        <v>0</v>
      </c>
      <c r="K46" s="196">
        <f>_xlfn.IFERROR(I46/H46,"")</f>
      </c>
      <c r="L46" s="155">
        <f>D46+H46</f>
        <v>23898.309</v>
      </c>
      <c r="M46" s="155">
        <f>I46+E46</f>
        <v>23898.309</v>
      </c>
      <c r="N46" s="155">
        <f>M46-L46</f>
        <v>0</v>
      </c>
      <c r="O46" s="146">
        <f>_xlfn.IFERROR(M46/L46,"")</f>
        <v>1</v>
      </c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</row>
    <row r="47" spans="1:30" ht="25.5" customHeight="1">
      <c r="A47" s="76">
        <v>41030000</v>
      </c>
      <c r="B47" s="14" t="s">
        <v>146</v>
      </c>
      <c r="C47" s="17" t="e">
        <f>#REF!</f>
        <v>#REF!</v>
      </c>
      <c r="D47" s="134">
        <f>SUM(D48:D54)</f>
        <v>242790.7</v>
      </c>
      <c r="E47" s="134">
        <f>SUM(E48:E54)</f>
        <v>242498.01634</v>
      </c>
      <c r="F47" s="205">
        <f>E47-D47</f>
        <v>-292.6836600000097</v>
      </c>
      <c r="G47" s="194">
        <f>_xlfn.IFERROR(E47/D47,"")</f>
        <v>0.9987945021782135</v>
      </c>
      <c r="H47" s="134">
        <f>SUM(H48:H54)</f>
        <v>515909.3</v>
      </c>
      <c r="I47" s="134">
        <f>SUM(I48:I54)</f>
        <v>114059.63025</v>
      </c>
      <c r="J47" s="193">
        <f>SUM(J48:J54)</f>
        <v>-401849.66975</v>
      </c>
      <c r="K47" s="194">
        <f t="shared" si="8"/>
        <v>0.2210846562564389</v>
      </c>
      <c r="L47" s="134">
        <f>SUM(L48:L54)</f>
        <v>758700</v>
      </c>
      <c r="M47" s="134">
        <f>SUM(M48:M54)</f>
        <v>356557.64659</v>
      </c>
      <c r="N47" s="134">
        <f>SUM(N48:N54)</f>
        <v>-402142.35341</v>
      </c>
      <c r="O47" s="145">
        <f t="shared" si="9"/>
        <v>0.4699586748253592</v>
      </c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</row>
    <row r="48" spans="1:30" ht="237.75" customHeight="1" hidden="1">
      <c r="A48" s="74">
        <v>41030500</v>
      </c>
      <c r="B48" s="152" t="s">
        <v>166</v>
      </c>
      <c r="C48" s="17"/>
      <c r="D48" s="153"/>
      <c r="E48" s="153"/>
      <c r="F48" s="204">
        <f>E48-D48</f>
        <v>0</v>
      </c>
      <c r="G48" s="194">
        <f>_xlfn.IFERROR(E48/D48,"")</f>
      </c>
      <c r="H48" s="153">
        <v>0</v>
      </c>
      <c r="I48" s="153">
        <v>0</v>
      </c>
      <c r="J48" s="204">
        <f aca="true" t="shared" si="10" ref="J48:J57">I48-H48</f>
        <v>0</v>
      </c>
      <c r="K48" s="194">
        <f t="shared" si="8"/>
      </c>
      <c r="L48" s="155">
        <f>D48+H48</f>
        <v>0</v>
      </c>
      <c r="M48" s="155">
        <f>I48+E48</f>
        <v>0</v>
      </c>
      <c r="N48" s="155">
        <f aca="true" t="shared" si="11" ref="N48:N57">M48-L48</f>
        <v>0</v>
      </c>
      <c r="O48" s="145">
        <f t="shared" si="9"/>
      </c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</row>
    <row r="49" spans="1:30" ht="48.75" customHeight="1" hidden="1">
      <c r="A49" s="74">
        <v>41032300</v>
      </c>
      <c r="B49" s="152" t="s">
        <v>172</v>
      </c>
      <c r="C49" s="17"/>
      <c r="D49" s="153"/>
      <c r="E49" s="153"/>
      <c r="F49" s="204">
        <f>E49-D49</f>
        <v>0</v>
      </c>
      <c r="G49" s="194">
        <f>_xlfn.IFERROR(E49/D49,"")</f>
      </c>
      <c r="H49" s="153"/>
      <c r="I49" s="153">
        <v>0</v>
      </c>
      <c r="J49" s="204">
        <f t="shared" si="10"/>
        <v>0</v>
      </c>
      <c r="K49" s="194">
        <f t="shared" si="8"/>
      </c>
      <c r="L49" s="155">
        <f>D49+H49</f>
        <v>0</v>
      </c>
      <c r="M49" s="155">
        <f>I49+E49</f>
        <v>0</v>
      </c>
      <c r="N49" s="155">
        <f t="shared" si="11"/>
        <v>0</v>
      </c>
      <c r="O49" s="145">
        <f t="shared" si="9"/>
      </c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</row>
    <row r="50" spans="1:30" ht="45.75" customHeight="1">
      <c r="A50" s="74">
        <v>41033000</v>
      </c>
      <c r="B50" s="152" t="s">
        <v>173</v>
      </c>
      <c r="C50" s="17"/>
      <c r="D50" s="153">
        <v>69702.4</v>
      </c>
      <c r="E50" s="153">
        <v>69409.71634</v>
      </c>
      <c r="F50" s="204">
        <f>E50-D50</f>
        <v>-292.68365999999514</v>
      </c>
      <c r="G50" s="196">
        <f>_xlfn.IFERROR(E50/D50,"")</f>
        <v>0.9958009529083648</v>
      </c>
      <c r="H50" s="153"/>
      <c r="I50" s="153"/>
      <c r="J50" s="204">
        <f t="shared" si="10"/>
        <v>0</v>
      </c>
      <c r="K50" s="196">
        <f t="shared" si="8"/>
      </c>
      <c r="L50" s="155">
        <f>D50+H50</f>
        <v>69702.4</v>
      </c>
      <c r="M50" s="155">
        <f>I50+E50</f>
        <v>69409.71634</v>
      </c>
      <c r="N50" s="155">
        <f t="shared" si="11"/>
        <v>-292.68365999999514</v>
      </c>
      <c r="O50" s="146">
        <f t="shared" si="9"/>
        <v>0.9958009529083648</v>
      </c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</row>
    <row r="51" spans="1:30" ht="29.25" customHeight="1">
      <c r="A51" s="74" t="s">
        <v>98</v>
      </c>
      <c r="B51" s="152" t="s">
        <v>100</v>
      </c>
      <c r="C51" s="17"/>
      <c r="D51" s="153">
        <v>157465.7</v>
      </c>
      <c r="E51" s="153">
        <v>157465.7</v>
      </c>
      <c r="F51" s="204">
        <f>E51-D51</f>
        <v>0</v>
      </c>
      <c r="G51" s="196">
        <f>_xlfn.IFERROR(E51/D51,"")</f>
        <v>1</v>
      </c>
      <c r="H51" s="153"/>
      <c r="I51" s="153"/>
      <c r="J51" s="204">
        <f t="shared" si="10"/>
        <v>0</v>
      </c>
      <c r="K51" s="196">
        <f t="shared" si="8"/>
      </c>
      <c r="L51" s="155">
        <f>D51+H51</f>
        <v>157465.7</v>
      </c>
      <c r="M51" s="155">
        <f>I51+E51</f>
        <v>157465.7</v>
      </c>
      <c r="N51" s="155">
        <f t="shared" si="11"/>
        <v>0</v>
      </c>
      <c r="O51" s="146">
        <f t="shared" si="9"/>
        <v>1</v>
      </c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</row>
    <row r="52" spans="1:30" ht="40.5" customHeight="1">
      <c r="A52" s="74" t="s">
        <v>99</v>
      </c>
      <c r="B52" s="152" t="s">
        <v>90</v>
      </c>
      <c r="C52" s="17"/>
      <c r="D52" s="153">
        <v>15622.6</v>
      </c>
      <c r="E52" s="153">
        <v>15622.6</v>
      </c>
      <c r="F52" s="204">
        <f>E52-D52</f>
        <v>0</v>
      </c>
      <c r="G52" s="196">
        <f>_xlfn.IFERROR(E52/D52,"")</f>
        <v>1</v>
      </c>
      <c r="H52" s="153"/>
      <c r="I52" s="153"/>
      <c r="J52" s="204">
        <f t="shared" si="10"/>
        <v>0</v>
      </c>
      <c r="K52" s="196">
        <f t="shared" si="8"/>
      </c>
      <c r="L52" s="155">
        <f>D52+H52</f>
        <v>15622.6</v>
      </c>
      <c r="M52" s="155">
        <f>I52+E52</f>
        <v>15622.6</v>
      </c>
      <c r="N52" s="155">
        <f t="shared" si="11"/>
        <v>0</v>
      </c>
      <c r="O52" s="146">
        <f t="shared" si="9"/>
        <v>1</v>
      </c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</row>
    <row r="53" spans="1:30" ht="154.5" customHeight="1">
      <c r="A53" s="74">
        <v>41036600</v>
      </c>
      <c r="B53" s="152" t="s">
        <v>185</v>
      </c>
      <c r="C53" s="17"/>
      <c r="D53" s="153"/>
      <c r="E53" s="153"/>
      <c r="F53" s="204">
        <f>E53-D53</f>
        <v>0</v>
      </c>
      <c r="G53" s="196">
        <f>_xlfn.IFERROR(E53/D53,"")</f>
      </c>
      <c r="H53" s="153">
        <v>136211.5</v>
      </c>
      <c r="I53" s="153">
        <v>0</v>
      </c>
      <c r="J53" s="204">
        <f>I53-H53</f>
        <v>-136211.5</v>
      </c>
      <c r="K53" s="196">
        <f>_xlfn.IFERROR(I53/H53,"")</f>
        <v>0</v>
      </c>
      <c r="L53" s="155">
        <f>D53+H53</f>
        <v>136211.5</v>
      </c>
      <c r="M53" s="155">
        <f>I53+E53</f>
        <v>0</v>
      </c>
      <c r="N53" s="155">
        <f>M53-L53</f>
        <v>-136211.5</v>
      </c>
      <c r="O53" s="146">
        <f>_xlfn.IFERROR(M53/L53,"")</f>
        <v>0</v>
      </c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</row>
    <row r="54" spans="1:30" ht="72.75" customHeight="1">
      <c r="A54" s="74">
        <v>41037300</v>
      </c>
      <c r="B54" s="152" t="s">
        <v>101</v>
      </c>
      <c r="C54" s="17"/>
      <c r="D54" s="153">
        <v>0</v>
      </c>
      <c r="E54" s="153">
        <v>0</v>
      </c>
      <c r="F54" s="204">
        <f>E54-D54</f>
        <v>0</v>
      </c>
      <c r="G54" s="196">
        <f>_xlfn.IFERROR(E54/D54,"")</f>
      </c>
      <c r="H54" s="153">
        <v>379697.8</v>
      </c>
      <c r="I54" s="153">
        <v>114059.63025</v>
      </c>
      <c r="J54" s="204">
        <f t="shared" si="10"/>
        <v>-265638.16975</v>
      </c>
      <c r="K54" s="196">
        <f t="shared" si="8"/>
        <v>0.3003958154353278</v>
      </c>
      <c r="L54" s="155">
        <f>D54+H54</f>
        <v>379697.8</v>
      </c>
      <c r="M54" s="155">
        <f>I54+E54</f>
        <v>114059.63025</v>
      </c>
      <c r="N54" s="155">
        <f t="shared" si="11"/>
        <v>-265638.16975</v>
      </c>
      <c r="O54" s="146">
        <f t="shared" si="9"/>
        <v>0.3003958154353278</v>
      </c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</row>
    <row r="55" spans="1:35" s="65" customFormat="1" ht="34.5">
      <c r="A55" s="85">
        <v>90010200</v>
      </c>
      <c r="B55" s="86" t="s">
        <v>161</v>
      </c>
      <c r="C55" s="87"/>
      <c r="D55" s="139">
        <f>D39+D40</f>
        <v>1363341.709</v>
      </c>
      <c r="E55" s="139">
        <f>E39+E40</f>
        <v>1507707.3421699998</v>
      </c>
      <c r="F55" s="139">
        <f>E55-D55</f>
        <v>144365.6331699998</v>
      </c>
      <c r="G55" s="148">
        <f>_xlfn.IFERROR(E55/D55,"")</f>
        <v>1.1058910119282501</v>
      </c>
      <c r="H55" s="139">
        <f>H40+H39</f>
        <v>646293.28985</v>
      </c>
      <c r="I55" s="139">
        <f>I40+I39</f>
        <v>244925.34909</v>
      </c>
      <c r="J55" s="139">
        <f t="shared" si="10"/>
        <v>-401367.9407599999</v>
      </c>
      <c r="K55" s="148">
        <f>_xlfn.IFERROR(I55/H55,"")</f>
        <v>0.37896935174252766</v>
      </c>
      <c r="L55" s="139">
        <f>L40+L39</f>
        <v>2009634.99885</v>
      </c>
      <c r="M55" s="139">
        <f>M40+M39</f>
        <v>1752632.6912599998</v>
      </c>
      <c r="N55" s="139">
        <f t="shared" si="11"/>
        <v>-257002.30759000033</v>
      </c>
      <c r="O55" s="149">
        <f>_xlfn.IFERROR(M55/L55,"")</f>
        <v>0.872114932444415</v>
      </c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</row>
    <row r="56" spans="1:30" ht="24" customHeight="1">
      <c r="A56" s="74">
        <v>41050000</v>
      </c>
      <c r="B56" s="152" t="s">
        <v>149</v>
      </c>
      <c r="C56" s="13"/>
      <c r="D56" s="153">
        <v>24850.62</v>
      </c>
      <c r="E56" s="153">
        <v>17924.056559999997</v>
      </c>
      <c r="F56" s="204">
        <f>E56-D56</f>
        <v>-6926.563440000002</v>
      </c>
      <c r="G56" s="206">
        <f>_xlfn.IFERROR(E56/D56,"")</f>
        <v>0.7212720068956026</v>
      </c>
      <c r="H56" s="153">
        <v>8564.767</v>
      </c>
      <c r="I56" s="153">
        <v>6821.7572</v>
      </c>
      <c r="J56" s="204">
        <f t="shared" si="10"/>
        <v>-1743.0097999999998</v>
      </c>
      <c r="K56" s="206">
        <f>_xlfn.IFERROR(I56/H56,"")</f>
        <v>0.7964906926247964</v>
      </c>
      <c r="L56" s="155">
        <f>D56+H56</f>
        <v>33415.387</v>
      </c>
      <c r="M56" s="155">
        <f>I56+E56</f>
        <v>24745.813759999997</v>
      </c>
      <c r="N56" s="155">
        <f t="shared" si="11"/>
        <v>-8669.573240000005</v>
      </c>
      <c r="O56" s="154">
        <f>_xlfn.IFERROR(M56/L56,"")</f>
        <v>0.7405514639109221</v>
      </c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</row>
    <row r="57" spans="1:30" ht="21.75" customHeight="1">
      <c r="A57" s="85">
        <v>90010300</v>
      </c>
      <c r="B57" s="86" t="s">
        <v>162</v>
      </c>
      <c r="C57" s="87" t="e">
        <f>C39+C40</f>
        <v>#REF!</v>
      </c>
      <c r="D57" s="139">
        <f>D55+D56</f>
        <v>1388192.3290000001</v>
      </c>
      <c r="E57" s="139">
        <f>E55+E56</f>
        <v>1525631.3987299998</v>
      </c>
      <c r="F57" s="139">
        <f>E57-D57</f>
        <v>137439.06972999964</v>
      </c>
      <c r="G57" s="148">
        <f>_xlfn.IFERROR(E57/D57,"")</f>
        <v>1.099005783895237</v>
      </c>
      <c r="H57" s="139">
        <f>H55+H56</f>
        <v>654858.0568499999</v>
      </c>
      <c r="I57" s="139">
        <f>I55+I56</f>
        <v>251747.10629</v>
      </c>
      <c r="J57" s="139">
        <f t="shared" si="10"/>
        <v>-403110.9505599999</v>
      </c>
      <c r="K57" s="148">
        <f>_xlfn.IFERROR(I57/H57,"")</f>
        <v>0.38443003587824</v>
      </c>
      <c r="L57" s="139">
        <f>D57+H57</f>
        <v>2043050.3858500002</v>
      </c>
      <c r="M57" s="139">
        <f>I57+E57</f>
        <v>1777378.5050199998</v>
      </c>
      <c r="N57" s="139">
        <f t="shared" si="11"/>
        <v>-265671.8808300004</v>
      </c>
      <c r="O57" s="149">
        <f>_xlfn.IFERROR(M57/L57,"")</f>
        <v>0.8699631283349534</v>
      </c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</row>
    <row r="58" spans="2:8" ht="15">
      <c r="B58" s="127"/>
      <c r="C58" s="8"/>
      <c r="D58" s="128"/>
      <c r="E58" s="99"/>
      <c r="F58" s="49"/>
      <c r="G58" s="49"/>
      <c r="H58" s="129"/>
    </row>
    <row r="59" spans="2:9" ht="15">
      <c r="B59" s="29"/>
      <c r="C59" s="9"/>
      <c r="D59" s="128"/>
      <c r="E59" s="92"/>
      <c r="H59" s="129"/>
      <c r="I59" s="102"/>
    </row>
    <row r="60" spans="3:9" ht="15">
      <c r="C60" s="9"/>
      <c r="E60" s="165"/>
      <c r="F60" s="12"/>
      <c r="G60" s="12"/>
      <c r="I60" s="102"/>
    </row>
    <row r="61" spans="2:9" ht="15" hidden="1">
      <c r="B61" s="49" t="s">
        <v>95</v>
      </c>
      <c r="C61" s="50"/>
      <c r="D61" s="93"/>
      <c r="E61" s="100"/>
      <c r="H61" s="99"/>
      <c r="I61" s="99"/>
    </row>
    <row r="62" spans="2:5" ht="15" hidden="1">
      <c r="B62" s="49" t="s">
        <v>93</v>
      </c>
      <c r="C62" s="49"/>
      <c r="D62" s="94"/>
      <c r="E62" s="96"/>
    </row>
    <row r="63" spans="2:5" ht="15" hidden="1">
      <c r="B63" s="49" t="s">
        <v>94</v>
      </c>
      <c r="C63" s="49"/>
      <c r="D63" s="94"/>
      <c r="E63" s="96"/>
    </row>
    <row r="64" spans="2:4" ht="15" hidden="1">
      <c r="B64" s="49"/>
      <c r="C64" s="49"/>
      <c r="D64" s="95"/>
    </row>
    <row r="65" spans="2:4" ht="15" hidden="1">
      <c r="B65" s="49"/>
      <c r="C65" s="49"/>
      <c r="D65" s="95"/>
    </row>
    <row r="66" spans="2:5" ht="15" hidden="1">
      <c r="B66" s="49" t="s">
        <v>96</v>
      </c>
      <c r="C66" s="49"/>
      <c r="D66" s="93"/>
      <c r="E66" s="100"/>
    </row>
    <row r="67" spans="2:5" ht="15" hidden="1">
      <c r="B67" s="49" t="s">
        <v>93</v>
      </c>
      <c r="D67" s="94"/>
      <c r="E67" s="96"/>
    </row>
    <row r="68" spans="2:5" ht="15" hidden="1">
      <c r="B68" s="49" t="s">
        <v>94</v>
      </c>
      <c r="D68" s="96"/>
      <c r="E68" s="96"/>
    </row>
    <row r="70" ht="15">
      <c r="E70" s="96"/>
    </row>
    <row r="110" spans="1:10" ht="15">
      <c r="A110" s="169"/>
      <c r="B110" s="169"/>
      <c r="C110" s="169"/>
      <c r="D110" s="169"/>
      <c r="E110" s="169"/>
      <c r="F110" s="169"/>
      <c r="G110" s="169"/>
      <c r="H110" s="169"/>
      <c r="I110" s="169"/>
      <c r="J110" s="169"/>
    </row>
  </sheetData>
  <sheetProtection/>
  <mergeCells count="12">
    <mergeCell ref="H7:K7"/>
    <mergeCell ref="L7:O7"/>
    <mergeCell ref="A1:O1"/>
    <mergeCell ref="A2:O2"/>
    <mergeCell ref="A3:O3"/>
    <mergeCell ref="A4:O4"/>
    <mergeCell ref="A110:J110"/>
    <mergeCell ref="A5:O5"/>
    <mergeCell ref="N6:O6"/>
    <mergeCell ref="A7:A8"/>
    <mergeCell ref="B7:B8"/>
    <mergeCell ref="C7:G7"/>
  </mergeCells>
  <conditionalFormatting sqref="E60">
    <cfRule type="expression" priority="1" dxfId="1" stopIfTrue="1">
      <formula>A60=1</formula>
    </cfRule>
  </conditionalFormatting>
  <printOptions/>
  <pageMargins left="0.1968503937007874" right="0.1968503937007874" top="0.5905511811023623" bottom="0.3937007874015748" header="0.31496062992125984" footer="0.31496062992125984"/>
  <pageSetup horizontalDpi="600" verticalDpi="600" orientation="landscape" paperSize="9" scale="38" r:id="rId1"/>
  <rowBreaks count="1" manualBreakCount="1">
    <brk id="53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283"/>
  <sheetViews>
    <sheetView tabSelected="1" view="pageBreakPreview" zoomScale="75" zoomScaleNormal="75" zoomScaleSheetLayoutView="75" zoomScalePageLayoutView="0" workbookViewId="0" topLeftCell="A1">
      <pane xSplit="2" ySplit="5" topLeftCell="C4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G59" sqref="G59"/>
    </sheetView>
  </sheetViews>
  <sheetFormatPr defaultColWidth="7.50390625" defaultRowHeight="12.75"/>
  <cols>
    <col min="1" max="1" width="16.00390625" style="63" customWidth="1"/>
    <col min="2" max="2" width="65.375" style="64" customWidth="1"/>
    <col min="3" max="3" width="21.00390625" style="116" customWidth="1"/>
    <col min="4" max="4" width="20.375" style="121" customWidth="1"/>
    <col min="5" max="5" width="20.00390625" style="1" customWidth="1"/>
    <col min="6" max="6" width="16.00390625" style="1" customWidth="1"/>
    <col min="7" max="7" width="21.50390625" style="121" customWidth="1"/>
    <col min="8" max="8" width="20.625" style="121" customWidth="1"/>
    <col min="9" max="9" width="18.625" style="6" customWidth="1"/>
    <col min="10" max="10" width="14.375" style="6" customWidth="1"/>
    <col min="11" max="11" width="19.125" style="1" customWidth="1"/>
    <col min="12" max="12" width="19.50390625" style="1" customWidth="1"/>
    <col min="13" max="13" width="21.50390625" style="1" customWidth="1"/>
    <col min="14" max="14" width="11.875" style="1" customWidth="1"/>
    <col min="15" max="16" width="7.50390625" style="6" customWidth="1"/>
    <col min="17" max="16384" width="7.50390625" style="1" customWidth="1"/>
  </cols>
  <sheetData>
    <row r="1" spans="1:10" ht="23.25" customHeight="1">
      <c r="A1" s="180" t="s">
        <v>91</v>
      </c>
      <c r="B1" s="180"/>
      <c r="C1" s="180"/>
      <c r="D1" s="117"/>
      <c r="E1" s="48"/>
      <c r="F1" s="48"/>
      <c r="G1" s="97" t="s">
        <v>21</v>
      </c>
      <c r="H1" s="97"/>
      <c r="I1" s="104"/>
      <c r="J1" s="104"/>
    </row>
    <row r="2" spans="1:14" ht="21.75" customHeight="1">
      <c r="A2" s="10"/>
      <c r="B2" s="10" t="s">
        <v>21</v>
      </c>
      <c r="C2" s="110"/>
      <c r="D2" s="118"/>
      <c r="E2" s="51"/>
      <c r="F2" s="84"/>
      <c r="G2" s="96"/>
      <c r="H2" s="99"/>
      <c r="I2" s="105"/>
      <c r="J2" s="104"/>
      <c r="M2" s="171" t="s">
        <v>169</v>
      </c>
      <c r="N2" s="171"/>
    </row>
    <row r="3" spans="1:14" s="6" customFormat="1" ht="20.25">
      <c r="A3" s="181" t="s">
        <v>86</v>
      </c>
      <c r="B3" s="173" t="s">
        <v>22</v>
      </c>
      <c r="C3" s="177" t="s">
        <v>45</v>
      </c>
      <c r="D3" s="177"/>
      <c r="E3" s="177"/>
      <c r="F3" s="177"/>
      <c r="G3" s="182" t="s">
        <v>46</v>
      </c>
      <c r="H3" s="182"/>
      <c r="I3" s="182"/>
      <c r="J3" s="182"/>
      <c r="K3" s="177" t="s">
        <v>168</v>
      </c>
      <c r="L3" s="177"/>
      <c r="M3" s="177"/>
      <c r="N3" s="177"/>
    </row>
    <row r="4" spans="1:14" s="6" customFormat="1" ht="116.25" customHeight="1">
      <c r="A4" s="181"/>
      <c r="B4" s="173"/>
      <c r="C4" s="103" t="s">
        <v>181</v>
      </c>
      <c r="D4" s="101" t="s">
        <v>49</v>
      </c>
      <c r="E4" s="191" t="s">
        <v>64</v>
      </c>
      <c r="F4" s="191" t="s">
        <v>174</v>
      </c>
      <c r="G4" s="106" t="s">
        <v>182</v>
      </c>
      <c r="H4" s="107" t="s">
        <v>49</v>
      </c>
      <c r="I4" s="200" t="s">
        <v>157</v>
      </c>
      <c r="J4" s="201" t="s">
        <v>7</v>
      </c>
      <c r="K4" s="32" t="s">
        <v>183</v>
      </c>
      <c r="L4" s="31" t="s">
        <v>49</v>
      </c>
      <c r="M4" s="31" t="s">
        <v>158</v>
      </c>
      <c r="N4" s="31" t="s">
        <v>7</v>
      </c>
    </row>
    <row r="5" spans="1:16" s="53" customFormat="1" ht="13.5">
      <c r="A5" s="45">
        <v>1</v>
      </c>
      <c r="B5" s="45">
        <v>2</v>
      </c>
      <c r="C5" s="91" t="s">
        <v>41</v>
      </c>
      <c r="D5" s="91" t="s">
        <v>8</v>
      </c>
      <c r="E5" s="192" t="s">
        <v>9</v>
      </c>
      <c r="F5" s="192" t="s">
        <v>55</v>
      </c>
      <c r="G5" s="91" t="s">
        <v>56</v>
      </c>
      <c r="H5" s="91" t="s">
        <v>42</v>
      </c>
      <c r="I5" s="192" t="s">
        <v>10</v>
      </c>
      <c r="J5" s="192" t="s">
        <v>11</v>
      </c>
      <c r="K5" s="91" t="s">
        <v>12</v>
      </c>
      <c r="L5" s="91" t="s">
        <v>13</v>
      </c>
      <c r="M5" s="91" t="s">
        <v>43</v>
      </c>
      <c r="N5" s="91" t="s">
        <v>14</v>
      </c>
      <c r="O5" s="52"/>
      <c r="P5" s="52"/>
    </row>
    <row r="6" spans="1:14" ht="22.5" customHeight="1">
      <c r="A6" s="35" t="s">
        <v>66</v>
      </c>
      <c r="B6" s="25" t="s">
        <v>31</v>
      </c>
      <c r="C6" s="134">
        <f>C7+C8</f>
        <v>26748</v>
      </c>
      <c r="D6" s="134">
        <f>D7+D8</f>
        <v>26544.32368</v>
      </c>
      <c r="E6" s="193">
        <f>D6-C6</f>
        <v>-203.67631999999867</v>
      </c>
      <c r="F6" s="194">
        <f>_xlfn.IFERROR(D6/C6,"")</f>
        <v>0.9923853626439361</v>
      </c>
      <c r="G6" s="134">
        <f>G7+G8</f>
        <v>0</v>
      </c>
      <c r="H6" s="134">
        <f>H7+H8</f>
        <v>0</v>
      </c>
      <c r="I6" s="193">
        <f aca="true" t="shared" si="0" ref="I6:I39">H6-G6</f>
        <v>0</v>
      </c>
      <c r="J6" s="194">
        <f>_xlfn.IFERROR(H6/G6,"")</f>
      </c>
      <c r="K6" s="135">
        <f>C6+G6</f>
        <v>26748</v>
      </c>
      <c r="L6" s="135">
        <f>D6+H6</f>
        <v>26544.32368</v>
      </c>
      <c r="M6" s="135">
        <f>L6-K6</f>
        <v>-203.67631999999867</v>
      </c>
      <c r="N6" s="145">
        <f>_xlfn.IFERROR(L6/K6,"")</f>
        <v>0.9923853626439361</v>
      </c>
    </row>
    <row r="7" spans="1:14" ht="62.25">
      <c r="A7" s="36" t="s">
        <v>102</v>
      </c>
      <c r="B7" s="159" t="s">
        <v>103</v>
      </c>
      <c r="C7" s="183">
        <v>17514</v>
      </c>
      <c r="D7" s="183">
        <v>17507.69153</v>
      </c>
      <c r="E7" s="195">
        <f>D7-C7</f>
        <v>-6.308469999999943</v>
      </c>
      <c r="F7" s="196">
        <f>_xlfn.IFERROR(D7/C7,"")</f>
        <v>0.9996398041566746</v>
      </c>
      <c r="G7" s="140">
        <v>0</v>
      </c>
      <c r="H7" s="140">
        <v>0</v>
      </c>
      <c r="I7" s="195">
        <f t="shared" si="0"/>
        <v>0</v>
      </c>
      <c r="J7" s="196">
        <f aca="true" t="shared" si="1" ref="J7:J39">_xlfn.IFERROR(H7/G7,"")</f>
      </c>
      <c r="K7" s="141">
        <f>C7+G7</f>
        <v>17514</v>
      </c>
      <c r="L7" s="141">
        <f>D7+H7</f>
        <v>17507.69153</v>
      </c>
      <c r="M7" s="141">
        <f aca="true" t="shared" si="2" ref="M7:M43">L7-K7</f>
        <v>-6.308469999999943</v>
      </c>
      <c r="N7" s="146">
        <f aca="true" t="shared" si="3" ref="N7:N39">_xlfn.IFERROR(L7/K7,"")</f>
        <v>0.9996398041566746</v>
      </c>
    </row>
    <row r="8" spans="1:16" s="24" customFormat="1" ht="18">
      <c r="A8" s="36" t="s">
        <v>67</v>
      </c>
      <c r="B8" s="159" t="s">
        <v>104</v>
      </c>
      <c r="C8" s="183">
        <v>9234</v>
      </c>
      <c r="D8" s="183">
        <v>9036.632150000001</v>
      </c>
      <c r="E8" s="195">
        <f>D8-C8</f>
        <v>-197.36784999999873</v>
      </c>
      <c r="F8" s="196">
        <f>_xlfn.IFERROR(D8/C8,"")</f>
        <v>0.9786259638293265</v>
      </c>
      <c r="G8" s="140">
        <v>0</v>
      </c>
      <c r="H8" s="140">
        <v>0</v>
      </c>
      <c r="I8" s="195">
        <f t="shared" si="0"/>
        <v>0</v>
      </c>
      <c r="J8" s="196">
        <f t="shared" si="1"/>
      </c>
      <c r="K8" s="141">
        <f>C8+G8</f>
        <v>9234</v>
      </c>
      <c r="L8" s="141">
        <f>D8+H8</f>
        <v>9036.632150000001</v>
      </c>
      <c r="M8" s="141">
        <f t="shared" si="2"/>
        <v>-197.36784999999873</v>
      </c>
      <c r="N8" s="146">
        <f t="shared" si="3"/>
        <v>0.9786259638293265</v>
      </c>
      <c r="O8" s="23"/>
      <c r="P8" s="23"/>
    </row>
    <row r="9" spans="1:14" ht="18" customHeight="1">
      <c r="A9" s="35" t="s">
        <v>68</v>
      </c>
      <c r="B9" s="25" t="s">
        <v>32</v>
      </c>
      <c r="C9" s="184">
        <v>559642.23412</v>
      </c>
      <c r="D9" s="184">
        <v>546966.46007</v>
      </c>
      <c r="E9" s="193">
        <f>D9-C9</f>
        <v>-12675.774050000007</v>
      </c>
      <c r="F9" s="194">
        <f>_xlfn.IFERROR(D9/C9,"")</f>
        <v>0.9773502189842198</v>
      </c>
      <c r="G9" s="184">
        <v>94513.23302</v>
      </c>
      <c r="H9" s="184">
        <v>77732.0899</v>
      </c>
      <c r="I9" s="193">
        <f t="shared" si="0"/>
        <v>-16781.143119999993</v>
      </c>
      <c r="J9" s="194">
        <f t="shared" si="1"/>
        <v>0.8224466290720482</v>
      </c>
      <c r="K9" s="135">
        <f>C9+G9</f>
        <v>654155.4671400001</v>
      </c>
      <c r="L9" s="135">
        <f>D9+H9</f>
        <v>624698.54997</v>
      </c>
      <c r="M9" s="135">
        <f t="shared" si="2"/>
        <v>-29456.91717000003</v>
      </c>
      <c r="N9" s="145">
        <f t="shared" si="3"/>
        <v>0.9549695467672431</v>
      </c>
    </row>
    <row r="10" spans="1:14" ht="20.25" customHeight="1">
      <c r="A10" s="35" t="s">
        <v>57</v>
      </c>
      <c r="B10" s="26" t="s">
        <v>153</v>
      </c>
      <c r="C10" s="184">
        <v>198716.82618</v>
      </c>
      <c r="D10" s="184">
        <v>186823.97795</v>
      </c>
      <c r="E10" s="193">
        <f>D10-C10</f>
        <v>-11892.848230000003</v>
      </c>
      <c r="F10" s="194">
        <f>_xlfn.IFERROR(D10/C10,"")</f>
        <v>0.9401517805078704</v>
      </c>
      <c r="G10" s="184">
        <v>7819.55108</v>
      </c>
      <c r="H10" s="184">
        <v>7020.43698</v>
      </c>
      <c r="I10" s="193">
        <f t="shared" si="0"/>
        <v>-799.1140999999998</v>
      </c>
      <c r="J10" s="194">
        <f t="shared" si="1"/>
        <v>0.8978056295272644</v>
      </c>
      <c r="K10" s="135">
        <f>C10+G10</f>
        <v>206536.37726</v>
      </c>
      <c r="L10" s="135">
        <f>D10+H10</f>
        <v>193844.41493</v>
      </c>
      <c r="M10" s="135">
        <f t="shared" si="2"/>
        <v>-12691.96233000001</v>
      </c>
      <c r="N10" s="145">
        <f t="shared" si="3"/>
        <v>0.9385485380426586</v>
      </c>
    </row>
    <row r="11" spans="1:14" ht="17.25">
      <c r="A11" s="35" t="s">
        <v>58</v>
      </c>
      <c r="B11" s="14" t="s">
        <v>33</v>
      </c>
      <c r="C11" s="134">
        <f>SUM(C13:C24)+C12</f>
        <v>162963.01126</v>
      </c>
      <c r="D11" s="134">
        <f>SUM(D13:D24)+D12</f>
        <v>160075.43733</v>
      </c>
      <c r="E11" s="193">
        <f>D11-C11</f>
        <v>-2887.573930000013</v>
      </c>
      <c r="F11" s="194">
        <f>_xlfn.IFERROR(D11/C11,"")</f>
        <v>0.9822808015900429</v>
      </c>
      <c r="G11" s="134">
        <f>SUM(G13:G24)</f>
        <v>98558.17399</v>
      </c>
      <c r="H11" s="134">
        <f>SUM(H13:H24)</f>
        <v>83421.82628000001</v>
      </c>
      <c r="I11" s="193">
        <f t="shared" si="0"/>
        <v>-15136.347709999987</v>
      </c>
      <c r="J11" s="194">
        <f t="shared" si="1"/>
        <v>0.8464221982081794</v>
      </c>
      <c r="K11" s="135">
        <f>C11+G11</f>
        <v>261521.18524999998</v>
      </c>
      <c r="L11" s="135">
        <f>D11+H11</f>
        <v>243497.26361</v>
      </c>
      <c r="M11" s="135">
        <f t="shared" si="2"/>
        <v>-18023.921639999986</v>
      </c>
      <c r="N11" s="145">
        <f t="shared" si="3"/>
        <v>0.9310804529171505</v>
      </c>
    </row>
    <row r="12" spans="1:14" ht="30.75" hidden="1">
      <c r="A12" s="37" t="s">
        <v>150</v>
      </c>
      <c r="B12" s="152" t="s">
        <v>151</v>
      </c>
      <c r="C12" s="140">
        <v>0</v>
      </c>
      <c r="D12" s="140">
        <v>0</v>
      </c>
      <c r="E12" s="195">
        <f>D12-C12</f>
        <v>0</v>
      </c>
      <c r="F12" s="196">
        <f>_xlfn.IFERROR(D12/C12,"")</f>
      </c>
      <c r="G12" s="140">
        <v>0</v>
      </c>
      <c r="H12" s="140">
        <v>0</v>
      </c>
      <c r="I12" s="195">
        <f t="shared" si="0"/>
        <v>0</v>
      </c>
      <c r="J12" s="196">
        <f t="shared" si="1"/>
      </c>
      <c r="K12" s="141">
        <f>C12+G12</f>
        <v>0</v>
      </c>
      <c r="L12" s="141">
        <f>D12+H12</f>
        <v>0</v>
      </c>
      <c r="M12" s="141">
        <f>L12-K12</f>
        <v>0</v>
      </c>
      <c r="N12" s="146">
        <f t="shared" si="3"/>
      </c>
    </row>
    <row r="13" spans="1:16" s="24" customFormat="1" ht="36" customHeight="1">
      <c r="A13" s="37" t="s">
        <v>71</v>
      </c>
      <c r="B13" s="152" t="s">
        <v>107</v>
      </c>
      <c r="C13" s="183">
        <v>1400</v>
      </c>
      <c r="D13" s="183">
        <v>1343.2242099999999</v>
      </c>
      <c r="E13" s="195">
        <f>D13-C13</f>
        <v>-56.77579000000014</v>
      </c>
      <c r="F13" s="196">
        <f>_xlfn.IFERROR(D13/C13,"")</f>
        <v>0.9594458642857142</v>
      </c>
      <c r="G13" s="140">
        <v>0</v>
      </c>
      <c r="H13" s="140">
        <v>0</v>
      </c>
      <c r="I13" s="195">
        <f t="shared" si="0"/>
        <v>0</v>
      </c>
      <c r="J13" s="196">
        <f t="shared" si="1"/>
      </c>
      <c r="K13" s="141">
        <f>C13+G13</f>
        <v>1400</v>
      </c>
      <c r="L13" s="141">
        <f>D13+H13</f>
        <v>1343.2242099999999</v>
      </c>
      <c r="M13" s="141">
        <f t="shared" si="2"/>
        <v>-56.77579000000014</v>
      </c>
      <c r="N13" s="146">
        <f t="shared" si="3"/>
        <v>0.9594458642857142</v>
      </c>
      <c r="O13" s="23"/>
      <c r="P13" s="23"/>
    </row>
    <row r="14" spans="1:16" s="24" customFormat="1" ht="33" customHeight="1">
      <c r="A14" s="37" t="s">
        <v>70</v>
      </c>
      <c r="B14" s="152" t="s">
        <v>108</v>
      </c>
      <c r="C14" s="183">
        <v>200</v>
      </c>
      <c r="D14" s="185">
        <v>178.27026</v>
      </c>
      <c r="E14" s="195">
        <f>D14-C14</f>
        <v>-21.729739999999993</v>
      </c>
      <c r="F14" s="196">
        <f>_xlfn.IFERROR(D14/C14,"")</f>
        <v>0.8913513000000001</v>
      </c>
      <c r="G14" s="140">
        <v>0</v>
      </c>
      <c r="H14" s="140">
        <v>0</v>
      </c>
      <c r="I14" s="195">
        <f t="shared" si="0"/>
        <v>0</v>
      </c>
      <c r="J14" s="196">
        <f t="shared" si="1"/>
      </c>
      <c r="K14" s="141">
        <f>C14+G14</f>
        <v>200</v>
      </c>
      <c r="L14" s="141">
        <f>D14+H14</f>
        <v>178.27026</v>
      </c>
      <c r="M14" s="141">
        <f t="shared" si="2"/>
        <v>-21.729739999999993</v>
      </c>
      <c r="N14" s="146">
        <f t="shared" si="3"/>
        <v>0.8913513000000001</v>
      </c>
      <c r="O14" s="23"/>
      <c r="P14" s="23"/>
    </row>
    <row r="15" spans="1:16" s="24" customFormat="1" ht="53.25" customHeight="1">
      <c r="A15" s="37" t="s">
        <v>59</v>
      </c>
      <c r="B15" s="152" t="s">
        <v>109</v>
      </c>
      <c r="C15" s="183">
        <v>119799.73116</v>
      </c>
      <c r="D15" s="183">
        <v>118483.19964</v>
      </c>
      <c r="E15" s="195">
        <f>D15-C15</f>
        <v>-1316.5315199999895</v>
      </c>
      <c r="F15" s="196">
        <f>_xlfn.IFERROR(D15/C15,"")</f>
        <v>0.9890105636527541</v>
      </c>
      <c r="G15" s="183">
        <v>69042.34384999999</v>
      </c>
      <c r="H15" s="183">
        <v>58955.019340000006</v>
      </c>
      <c r="I15" s="195">
        <f t="shared" si="0"/>
        <v>-10087.324509999984</v>
      </c>
      <c r="J15" s="196">
        <f t="shared" si="1"/>
        <v>0.8538965517753061</v>
      </c>
      <c r="K15" s="141">
        <f>C15+G15</f>
        <v>188842.07500999997</v>
      </c>
      <c r="L15" s="141">
        <f>D15+H15</f>
        <v>177438.21898</v>
      </c>
      <c r="M15" s="141">
        <f t="shared" si="2"/>
        <v>-11403.856029999966</v>
      </c>
      <c r="N15" s="146">
        <f t="shared" si="3"/>
        <v>0.9396116780151029</v>
      </c>
      <c r="O15" s="23"/>
      <c r="P15" s="23"/>
    </row>
    <row r="16" spans="1:16" s="24" customFormat="1" ht="23.25" customHeight="1">
      <c r="A16" s="37" t="s">
        <v>60</v>
      </c>
      <c r="B16" s="152" t="s">
        <v>110</v>
      </c>
      <c r="C16" s="183">
        <v>6413.76057</v>
      </c>
      <c r="D16" s="183">
        <v>6399.62813</v>
      </c>
      <c r="E16" s="195">
        <f>D16-C16</f>
        <v>-14.132440000000315</v>
      </c>
      <c r="F16" s="196">
        <f>_xlfn.IFERROR(D16/C16,"")</f>
        <v>0.9977965438769099</v>
      </c>
      <c r="G16" s="183">
        <v>1216.3971399999998</v>
      </c>
      <c r="H16" s="183">
        <v>1216.3971399999998</v>
      </c>
      <c r="I16" s="195">
        <f t="shared" si="0"/>
        <v>0</v>
      </c>
      <c r="J16" s="196">
        <f t="shared" si="1"/>
        <v>1</v>
      </c>
      <c r="K16" s="141">
        <f>C16+G16</f>
        <v>7630.15771</v>
      </c>
      <c r="L16" s="141">
        <f>D16+H16</f>
        <v>7616.02527</v>
      </c>
      <c r="M16" s="141">
        <f t="shared" si="2"/>
        <v>-14.132440000000315</v>
      </c>
      <c r="N16" s="146">
        <f t="shared" si="3"/>
        <v>0.9981478181006038</v>
      </c>
      <c r="O16" s="23"/>
      <c r="P16" s="23"/>
    </row>
    <row r="17" spans="1:16" s="24" customFormat="1" ht="40.5" customHeight="1">
      <c r="A17" s="37" t="s">
        <v>105</v>
      </c>
      <c r="B17" s="152" t="s">
        <v>111</v>
      </c>
      <c r="C17" s="183">
        <v>2286.8</v>
      </c>
      <c r="D17" s="183">
        <v>2280.69051</v>
      </c>
      <c r="E17" s="195">
        <f>D17-C17</f>
        <v>-6.109490000000278</v>
      </c>
      <c r="F17" s="196">
        <f>_xlfn.IFERROR(D17/C17,"")</f>
        <v>0.9973283671506034</v>
      </c>
      <c r="G17" s="183">
        <v>43.420120000000004</v>
      </c>
      <c r="H17" s="183">
        <v>43.420120000000004</v>
      </c>
      <c r="I17" s="195">
        <f t="shared" si="0"/>
        <v>0</v>
      </c>
      <c r="J17" s="196">
        <f t="shared" si="1"/>
        <v>1</v>
      </c>
      <c r="K17" s="141">
        <f>C17+G17</f>
        <v>2330.2201200000004</v>
      </c>
      <c r="L17" s="141">
        <f>D17+H17</f>
        <v>2324.11063</v>
      </c>
      <c r="M17" s="141">
        <f t="shared" si="2"/>
        <v>-6.109490000000278</v>
      </c>
      <c r="N17" s="146">
        <f t="shared" si="3"/>
        <v>0.9973781489793332</v>
      </c>
      <c r="O17" s="23"/>
      <c r="P17" s="23"/>
    </row>
    <row r="18" spans="1:16" s="24" customFormat="1" ht="34.5" customHeight="1">
      <c r="A18" s="37" t="s">
        <v>61</v>
      </c>
      <c r="B18" s="152" t="s">
        <v>73</v>
      </c>
      <c r="C18" s="183">
        <v>280</v>
      </c>
      <c r="D18" s="183">
        <v>154.01549</v>
      </c>
      <c r="E18" s="195">
        <f>D18-C18</f>
        <v>-125.98451</v>
      </c>
      <c r="F18" s="196">
        <f>_xlfn.IFERROR(D18/C18,"")</f>
        <v>0.5500553214285714</v>
      </c>
      <c r="G18" s="140">
        <v>0</v>
      </c>
      <c r="H18" s="140">
        <v>0</v>
      </c>
      <c r="I18" s="195">
        <f t="shared" si="0"/>
        <v>0</v>
      </c>
      <c r="J18" s="196">
        <f t="shared" si="1"/>
      </c>
      <c r="K18" s="141">
        <f>C18+G18</f>
        <v>280</v>
      </c>
      <c r="L18" s="141">
        <f>D18+H18</f>
        <v>154.01549</v>
      </c>
      <c r="M18" s="141">
        <f t="shared" si="2"/>
        <v>-125.98451</v>
      </c>
      <c r="N18" s="146">
        <f t="shared" si="3"/>
        <v>0.5500553214285714</v>
      </c>
      <c r="O18" s="23"/>
      <c r="P18" s="23"/>
    </row>
    <row r="19" spans="1:16" s="24" customFormat="1" ht="68.25" customHeight="1">
      <c r="A19" s="37" t="s">
        <v>62</v>
      </c>
      <c r="B19" s="152" t="s">
        <v>112</v>
      </c>
      <c r="C19" s="183">
        <v>0</v>
      </c>
      <c r="D19" s="183">
        <v>0</v>
      </c>
      <c r="E19" s="195">
        <f>D19-C19</f>
        <v>0</v>
      </c>
      <c r="F19" s="196">
        <f>_xlfn.IFERROR(D19/C19,"")</f>
      </c>
      <c r="G19" s="183">
        <v>143.49292000000003</v>
      </c>
      <c r="H19" s="183">
        <v>0.04</v>
      </c>
      <c r="I19" s="195">
        <f t="shared" si="0"/>
        <v>-143.45292000000003</v>
      </c>
      <c r="J19" s="196">
        <f t="shared" si="1"/>
        <v>0.0002787593980246551</v>
      </c>
      <c r="K19" s="141">
        <f>C19+G19</f>
        <v>143.49292000000003</v>
      </c>
      <c r="L19" s="141">
        <f>D19+H19</f>
        <v>0.04</v>
      </c>
      <c r="M19" s="141">
        <f t="shared" si="2"/>
        <v>-143.45292000000003</v>
      </c>
      <c r="N19" s="146">
        <f t="shared" si="3"/>
        <v>0.0002787593980246551</v>
      </c>
      <c r="O19" s="23"/>
      <c r="P19" s="23"/>
    </row>
    <row r="20" spans="1:16" s="24" customFormat="1" ht="36" customHeight="1">
      <c r="A20" s="37" t="s">
        <v>106</v>
      </c>
      <c r="B20" s="152" t="s">
        <v>113</v>
      </c>
      <c r="C20" s="183">
        <v>551</v>
      </c>
      <c r="D20" s="183">
        <v>533.55578</v>
      </c>
      <c r="E20" s="195">
        <f>D20-C20</f>
        <v>-17.444219999999973</v>
      </c>
      <c r="F20" s="196">
        <f>_xlfn.IFERROR(D20/C20,"")</f>
        <v>0.9683407985480944</v>
      </c>
      <c r="G20" s="140">
        <v>0</v>
      </c>
      <c r="H20" s="140">
        <v>0</v>
      </c>
      <c r="I20" s="195">
        <f t="shared" si="0"/>
        <v>0</v>
      </c>
      <c r="J20" s="196">
        <f t="shared" si="1"/>
      </c>
      <c r="K20" s="141">
        <f>C20+G20</f>
        <v>551</v>
      </c>
      <c r="L20" s="141">
        <f>D20+H20</f>
        <v>533.55578</v>
      </c>
      <c r="M20" s="141">
        <f t="shared" si="2"/>
        <v>-17.444219999999973</v>
      </c>
      <c r="N20" s="146">
        <f t="shared" si="3"/>
        <v>0.9683407985480944</v>
      </c>
      <c r="O20" s="23"/>
      <c r="P20" s="23"/>
    </row>
    <row r="21" spans="1:16" s="24" customFormat="1" ht="23.25" customHeight="1">
      <c r="A21" s="37" t="s">
        <v>72</v>
      </c>
      <c r="B21" s="152" t="s">
        <v>69</v>
      </c>
      <c r="C21" s="183">
        <v>699.41</v>
      </c>
      <c r="D21" s="183">
        <v>470.08813</v>
      </c>
      <c r="E21" s="195">
        <f>D21-C21</f>
        <v>-229.32187</v>
      </c>
      <c r="F21" s="196">
        <f>_xlfn.IFERROR(D21/C21,"")</f>
        <v>0.6721209733918588</v>
      </c>
      <c r="G21" s="140">
        <v>0</v>
      </c>
      <c r="H21" s="140">
        <v>0</v>
      </c>
      <c r="I21" s="195">
        <f t="shared" si="0"/>
        <v>0</v>
      </c>
      <c r="J21" s="196">
        <f t="shared" si="1"/>
      </c>
      <c r="K21" s="141">
        <f>C21+G21</f>
        <v>699.41</v>
      </c>
      <c r="L21" s="141">
        <f>D21+H21</f>
        <v>470.08813</v>
      </c>
      <c r="M21" s="141">
        <f t="shared" si="2"/>
        <v>-229.32187</v>
      </c>
      <c r="N21" s="146">
        <f t="shared" si="3"/>
        <v>0.6721209733918588</v>
      </c>
      <c r="O21" s="23"/>
      <c r="P21" s="23"/>
    </row>
    <row r="22" spans="1:16" s="24" customFormat="1" ht="40.5" customHeight="1">
      <c r="A22" s="37" t="s">
        <v>63</v>
      </c>
      <c r="B22" s="152" t="s">
        <v>114</v>
      </c>
      <c r="C22" s="183">
        <v>10841.09</v>
      </c>
      <c r="D22" s="183">
        <v>10742.88341</v>
      </c>
      <c r="E22" s="195">
        <f>D22-C22</f>
        <v>-98.20658999999978</v>
      </c>
      <c r="F22" s="196">
        <f>_xlfn.IFERROR(D22/C22,"")</f>
        <v>0.9909412623638398</v>
      </c>
      <c r="G22" s="183">
        <v>700.6941800000001</v>
      </c>
      <c r="H22" s="183">
        <v>169.47439000000003</v>
      </c>
      <c r="I22" s="195">
        <f t="shared" si="0"/>
        <v>-531.2197900000001</v>
      </c>
      <c r="J22" s="196">
        <f t="shared" si="1"/>
        <v>0.24186641595909933</v>
      </c>
      <c r="K22" s="141">
        <f>C22+G22</f>
        <v>11541.78418</v>
      </c>
      <c r="L22" s="141">
        <f>D22+H22</f>
        <v>10912.3578</v>
      </c>
      <c r="M22" s="141">
        <f t="shared" si="2"/>
        <v>-629.4263800000008</v>
      </c>
      <c r="N22" s="146">
        <f t="shared" si="3"/>
        <v>0.9454654176352827</v>
      </c>
      <c r="O22" s="23"/>
      <c r="P22" s="23"/>
    </row>
    <row r="23" spans="1:16" s="24" customFormat="1" ht="51" customHeight="1">
      <c r="A23" s="37">
        <v>3230</v>
      </c>
      <c r="B23" s="152" t="s">
        <v>176</v>
      </c>
      <c r="C23" s="183">
        <v>2194.8145600000003</v>
      </c>
      <c r="D23" s="183">
        <v>2108.42917</v>
      </c>
      <c r="E23" s="195">
        <f>D23-C23</f>
        <v>-86.38539000000037</v>
      </c>
      <c r="F23" s="196">
        <f>_xlfn.IFERROR(D23/C23,"")</f>
        <v>0.9606411440973854</v>
      </c>
      <c r="G23" s="183">
        <v>25246.898</v>
      </c>
      <c r="H23" s="183">
        <v>20908.378109999998</v>
      </c>
      <c r="I23" s="195">
        <f t="shared" si="0"/>
        <v>-4338.519890000003</v>
      </c>
      <c r="J23" s="196">
        <f>_xlfn.IFERROR(H23/G23,"")</f>
        <v>0.8281563188475668</v>
      </c>
      <c r="K23" s="141">
        <f>C23+G23</f>
        <v>27441.71256</v>
      </c>
      <c r="L23" s="141">
        <f>D23+H23</f>
        <v>23016.807279999997</v>
      </c>
      <c r="M23" s="141">
        <f>L23-K23</f>
        <v>-4424.905280000003</v>
      </c>
      <c r="N23" s="146">
        <f>_xlfn.IFERROR(L23/K23,"")</f>
        <v>0.8387525825756991</v>
      </c>
      <c r="O23" s="23"/>
      <c r="P23" s="23"/>
    </row>
    <row r="24" spans="1:16" s="24" customFormat="1" ht="23.25" customHeight="1">
      <c r="A24" s="37" t="s">
        <v>74</v>
      </c>
      <c r="B24" s="152" t="s">
        <v>115</v>
      </c>
      <c r="C24" s="183">
        <v>18296.40497</v>
      </c>
      <c r="D24" s="183">
        <v>17381.4526</v>
      </c>
      <c r="E24" s="195">
        <f>D24-C24</f>
        <v>-914.9523699999991</v>
      </c>
      <c r="F24" s="196">
        <f>_xlfn.IFERROR(D24/C24,"")</f>
        <v>0.9499927788273043</v>
      </c>
      <c r="G24" s="183">
        <v>2164.92778</v>
      </c>
      <c r="H24" s="183">
        <v>2129.09718</v>
      </c>
      <c r="I24" s="195">
        <f t="shared" si="0"/>
        <v>-35.83059999999978</v>
      </c>
      <c r="J24" s="196">
        <f t="shared" si="1"/>
        <v>0.9834495171935944</v>
      </c>
      <c r="K24" s="141">
        <f>C24+G24</f>
        <v>20461.33275</v>
      </c>
      <c r="L24" s="141">
        <f>D24+H24</f>
        <v>19510.54978</v>
      </c>
      <c r="M24" s="141">
        <f t="shared" si="2"/>
        <v>-950.7829700000002</v>
      </c>
      <c r="N24" s="146">
        <f t="shared" si="3"/>
        <v>0.9535326959579404</v>
      </c>
      <c r="O24" s="23"/>
      <c r="P24" s="23"/>
    </row>
    <row r="25" spans="1:16" s="24" customFormat="1" ht="17.25">
      <c r="A25" s="38" t="s">
        <v>75</v>
      </c>
      <c r="B25" s="27" t="s">
        <v>35</v>
      </c>
      <c r="C25" s="184">
        <v>111825.2</v>
      </c>
      <c r="D25" s="184">
        <v>106050.36893000001</v>
      </c>
      <c r="E25" s="193">
        <f>D25-C25</f>
        <v>-5774.831069999986</v>
      </c>
      <c r="F25" s="194">
        <f>_xlfn.IFERROR(D25/C25,"")</f>
        <v>0.9483584105371599</v>
      </c>
      <c r="G25" s="184">
        <v>5881.740610000001</v>
      </c>
      <c r="H25" s="184">
        <v>3157.62385</v>
      </c>
      <c r="I25" s="193">
        <f t="shared" si="0"/>
        <v>-2724.116760000001</v>
      </c>
      <c r="J25" s="194">
        <f t="shared" si="1"/>
        <v>0.5368519388004769</v>
      </c>
      <c r="K25" s="135">
        <f>C25+G25</f>
        <v>117706.94060999999</v>
      </c>
      <c r="L25" s="135">
        <f>D25+H25</f>
        <v>109207.99278000002</v>
      </c>
      <c r="M25" s="135">
        <f t="shared" si="2"/>
        <v>-8498.947829999976</v>
      </c>
      <c r="N25" s="145">
        <f t="shared" si="3"/>
        <v>0.9277956950885364</v>
      </c>
      <c r="O25" s="23"/>
      <c r="P25" s="23"/>
    </row>
    <row r="26" spans="1:16" s="24" customFormat="1" ht="32.25" customHeight="1">
      <c r="A26" s="39" t="s">
        <v>76</v>
      </c>
      <c r="B26" s="27" t="s">
        <v>37</v>
      </c>
      <c r="C26" s="184">
        <v>50786.72732</v>
      </c>
      <c r="D26" s="184">
        <v>48233.59463</v>
      </c>
      <c r="E26" s="193">
        <f>D26-C26</f>
        <v>-2553.1326899999985</v>
      </c>
      <c r="F26" s="194">
        <f>_xlfn.IFERROR(D26/C26,"")</f>
        <v>0.9497283478434617</v>
      </c>
      <c r="G26" s="184">
        <v>367.8073</v>
      </c>
      <c r="H26" s="184">
        <v>16.795150000000003</v>
      </c>
      <c r="I26" s="193">
        <f t="shared" si="0"/>
        <v>-351.01215</v>
      </c>
      <c r="J26" s="194">
        <f t="shared" si="1"/>
        <v>0.0456629055486392</v>
      </c>
      <c r="K26" s="135">
        <f>C26+G26</f>
        <v>51154.53462</v>
      </c>
      <c r="L26" s="135">
        <f>D26+H26</f>
        <v>48250.38978</v>
      </c>
      <c r="M26" s="135">
        <f t="shared" si="2"/>
        <v>-2904.144840000001</v>
      </c>
      <c r="N26" s="145">
        <f t="shared" si="3"/>
        <v>0.9432280078086261</v>
      </c>
      <c r="O26" s="23"/>
      <c r="P26" s="23"/>
    </row>
    <row r="27" spans="1:16" s="24" customFormat="1" ht="24" customHeight="1">
      <c r="A27" s="39" t="s">
        <v>77</v>
      </c>
      <c r="B27" s="27" t="s">
        <v>34</v>
      </c>
      <c r="C27" s="184">
        <v>300</v>
      </c>
      <c r="D27" s="184">
        <v>300</v>
      </c>
      <c r="E27" s="193">
        <f>D27-C27</f>
        <v>0</v>
      </c>
      <c r="F27" s="194">
        <f>_xlfn.IFERROR(D27/C27,"")</f>
        <v>1</v>
      </c>
      <c r="G27" s="184">
        <v>0</v>
      </c>
      <c r="H27" s="184">
        <v>0</v>
      </c>
      <c r="I27" s="193">
        <f t="shared" si="0"/>
        <v>0</v>
      </c>
      <c r="J27" s="194">
        <f t="shared" si="1"/>
      </c>
      <c r="K27" s="135">
        <f>C27+G27</f>
        <v>300</v>
      </c>
      <c r="L27" s="135">
        <f>D27+H27</f>
        <v>300</v>
      </c>
      <c r="M27" s="135">
        <f aca="true" t="shared" si="4" ref="M27:M39">L27-K27</f>
        <v>0</v>
      </c>
      <c r="N27" s="145">
        <f t="shared" si="3"/>
        <v>1</v>
      </c>
      <c r="O27" s="23"/>
      <c r="P27" s="23"/>
    </row>
    <row r="28" spans="1:16" s="24" customFormat="1" ht="24" customHeight="1">
      <c r="A28" s="39" t="s">
        <v>78</v>
      </c>
      <c r="B28" s="27" t="s">
        <v>120</v>
      </c>
      <c r="C28" s="134">
        <f>C29+C30+C31+C32+C33</f>
        <v>18125.893</v>
      </c>
      <c r="D28" s="134">
        <f>D29+D30+D31+D32+D33</f>
        <v>11381.84798</v>
      </c>
      <c r="E28" s="193">
        <f>D28-C28</f>
        <v>-6744.04502</v>
      </c>
      <c r="F28" s="194">
        <f>_xlfn.IFERROR(D28/C28,"")</f>
        <v>0.627933088869056</v>
      </c>
      <c r="G28" s="134">
        <f>G29+G30+G31+G32+G33</f>
        <v>404237.13149</v>
      </c>
      <c r="H28" s="134">
        <f>H29+H30+H31+H32+H33</f>
        <v>32512.49232</v>
      </c>
      <c r="I28" s="193">
        <f t="shared" si="0"/>
        <v>-371724.63917</v>
      </c>
      <c r="J28" s="194">
        <f t="shared" si="1"/>
        <v>0.08042925745133904</v>
      </c>
      <c r="K28" s="135">
        <f>C28+G28</f>
        <v>422363.02449</v>
      </c>
      <c r="L28" s="135">
        <f>D28+H28</f>
        <v>43894.3403</v>
      </c>
      <c r="M28" s="135">
        <f t="shared" si="4"/>
        <v>-378468.68419</v>
      </c>
      <c r="N28" s="145">
        <f t="shared" si="3"/>
        <v>0.10392562263943932</v>
      </c>
      <c r="O28" s="23"/>
      <c r="P28" s="23"/>
    </row>
    <row r="29" spans="1:16" s="24" customFormat="1" ht="39" customHeight="1">
      <c r="A29" s="108" t="s">
        <v>116</v>
      </c>
      <c r="B29" s="109" t="s">
        <v>121</v>
      </c>
      <c r="C29" s="186">
        <v>0</v>
      </c>
      <c r="D29" s="186">
        <v>0</v>
      </c>
      <c r="E29" s="195">
        <f>D29-C29</f>
        <v>0</v>
      </c>
      <c r="F29" s="196">
        <f>_xlfn.IFERROR(D29/C29,"")</f>
      </c>
      <c r="G29" s="186">
        <v>181.5</v>
      </c>
      <c r="H29" s="186">
        <v>0</v>
      </c>
      <c r="I29" s="195">
        <f t="shared" si="0"/>
        <v>-181.5</v>
      </c>
      <c r="J29" s="196">
        <f t="shared" si="1"/>
        <v>0</v>
      </c>
      <c r="K29" s="141">
        <f>C29+G29</f>
        <v>181.5</v>
      </c>
      <c r="L29" s="141">
        <f>D29+H29</f>
        <v>0</v>
      </c>
      <c r="M29" s="141">
        <f t="shared" si="4"/>
        <v>-181.5</v>
      </c>
      <c r="N29" s="146">
        <f t="shared" si="3"/>
        <v>0</v>
      </c>
      <c r="O29" s="23"/>
      <c r="P29" s="23"/>
    </row>
    <row r="30" spans="1:16" s="24" customFormat="1" ht="18">
      <c r="A30" s="108" t="s">
        <v>82</v>
      </c>
      <c r="B30" s="109" t="s">
        <v>122</v>
      </c>
      <c r="C30" s="186">
        <v>954.6</v>
      </c>
      <c r="D30" s="186">
        <v>0</v>
      </c>
      <c r="E30" s="195">
        <f>D30-C30</f>
        <v>-954.6</v>
      </c>
      <c r="F30" s="196">
        <f>_xlfn.IFERROR(D30/C30,"")</f>
        <v>0</v>
      </c>
      <c r="G30" s="186">
        <v>16270</v>
      </c>
      <c r="H30" s="186">
        <v>1169.54</v>
      </c>
      <c r="I30" s="195">
        <f t="shared" si="0"/>
        <v>-15100.46</v>
      </c>
      <c r="J30" s="196">
        <f t="shared" si="1"/>
        <v>0.07188322065150583</v>
      </c>
      <c r="K30" s="141">
        <f>C30+G30</f>
        <v>17224.6</v>
      </c>
      <c r="L30" s="141">
        <f>D30+H30</f>
        <v>1169.54</v>
      </c>
      <c r="M30" s="141">
        <f t="shared" si="4"/>
        <v>-16055.059999999998</v>
      </c>
      <c r="N30" s="146">
        <f t="shared" si="3"/>
        <v>0.06789939969578394</v>
      </c>
      <c r="O30" s="28"/>
      <c r="P30" s="23"/>
    </row>
    <row r="31" spans="1:16" s="24" customFormat="1" ht="36">
      <c r="A31" s="108" t="s">
        <v>83</v>
      </c>
      <c r="B31" s="109" t="s">
        <v>123</v>
      </c>
      <c r="C31" s="186">
        <v>15475.93</v>
      </c>
      <c r="D31" s="186">
        <v>9975.93</v>
      </c>
      <c r="E31" s="195">
        <f>D31-C31</f>
        <v>-5500</v>
      </c>
      <c r="F31" s="196">
        <f>_xlfn.IFERROR(D31/C31,"")</f>
        <v>0.6446094031182618</v>
      </c>
      <c r="G31" s="186">
        <v>380228.476</v>
      </c>
      <c r="H31" s="186">
        <v>29315.59944</v>
      </c>
      <c r="I31" s="195">
        <f t="shared" si="0"/>
        <v>-350912.87656</v>
      </c>
      <c r="J31" s="196">
        <f t="shared" si="1"/>
        <v>0.07709995776328966</v>
      </c>
      <c r="K31" s="141">
        <f>C31+G31</f>
        <v>395704.406</v>
      </c>
      <c r="L31" s="141">
        <f>D31+H31</f>
        <v>39291.52944</v>
      </c>
      <c r="M31" s="141">
        <f t="shared" si="4"/>
        <v>-356412.87656</v>
      </c>
      <c r="N31" s="146">
        <f t="shared" si="3"/>
        <v>0.09929515275601959</v>
      </c>
      <c r="O31" s="28"/>
      <c r="P31" s="23"/>
    </row>
    <row r="32" spans="1:16" s="24" customFormat="1" ht="36">
      <c r="A32" s="108" t="s">
        <v>81</v>
      </c>
      <c r="B32" s="109" t="s">
        <v>124</v>
      </c>
      <c r="C32" s="186">
        <v>1620</v>
      </c>
      <c r="D32" s="186">
        <v>1330.59806</v>
      </c>
      <c r="E32" s="195">
        <f>D32-C32</f>
        <v>-289.40193999999997</v>
      </c>
      <c r="F32" s="196">
        <f>_xlfn.IFERROR(D32/C32,"")</f>
        <v>0.8213568271604939</v>
      </c>
      <c r="G32" s="186">
        <v>0</v>
      </c>
      <c r="H32" s="186">
        <v>0</v>
      </c>
      <c r="I32" s="195">
        <f t="shared" si="0"/>
        <v>0</v>
      </c>
      <c r="J32" s="196">
        <f t="shared" si="1"/>
      </c>
      <c r="K32" s="141">
        <f>C32+G32</f>
        <v>1620</v>
      </c>
      <c r="L32" s="141">
        <f>D32+H32</f>
        <v>1330.59806</v>
      </c>
      <c r="M32" s="141">
        <f t="shared" si="4"/>
        <v>-289.40193999999997</v>
      </c>
      <c r="N32" s="146">
        <f t="shared" si="3"/>
        <v>0.8213568271604939</v>
      </c>
      <c r="O32" s="28"/>
      <c r="P32" s="23"/>
    </row>
    <row r="33" spans="1:16" s="24" customFormat="1" ht="54">
      <c r="A33" s="108" t="s">
        <v>154</v>
      </c>
      <c r="B33" s="109" t="s">
        <v>155</v>
      </c>
      <c r="C33" s="183">
        <v>75.363</v>
      </c>
      <c r="D33" s="183">
        <v>75.31992</v>
      </c>
      <c r="E33" s="195">
        <f>D33-C33</f>
        <v>-0.04308000000000334</v>
      </c>
      <c r="F33" s="196">
        <f>_xlfn.IFERROR(D33/C33,"")</f>
        <v>0.999428366705147</v>
      </c>
      <c r="G33" s="183">
        <v>7557.15549</v>
      </c>
      <c r="H33" s="183">
        <v>2027.35288</v>
      </c>
      <c r="I33" s="195">
        <f t="shared" si="0"/>
        <v>-5529.802610000001</v>
      </c>
      <c r="J33" s="196">
        <f t="shared" si="1"/>
        <v>0.268269308826938</v>
      </c>
      <c r="K33" s="141">
        <f>C33+G33</f>
        <v>7632.51849</v>
      </c>
      <c r="L33" s="141">
        <f>D33+H33</f>
        <v>2102.6728</v>
      </c>
      <c r="M33" s="141">
        <f>L33-K33</f>
        <v>-5529.84569</v>
      </c>
      <c r="N33" s="146">
        <f t="shared" si="3"/>
        <v>0.27548872665750984</v>
      </c>
      <c r="O33" s="28"/>
      <c r="P33" s="23"/>
    </row>
    <row r="34" spans="1:16" s="24" customFormat="1" ht="17.25">
      <c r="A34" s="39" t="s">
        <v>79</v>
      </c>
      <c r="B34" s="27" t="s">
        <v>125</v>
      </c>
      <c r="C34" s="134">
        <f>(C35+C37+C38+C39+C36)</f>
        <v>53846.884210000004</v>
      </c>
      <c r="D34" s="134">
        <f>(D35+D37+D38+D39+D36)</f>
        <v>8834.61316</v>
      </c>
      <c r="E34" s="193">
        <f>D34-C34</f>
        <v>-45012.27105</v>
      </c>
      <c r="F34" s="194">
        <f>_xlfn.IFERROR(D34/C34,"")</f>
        <v>0.1640691618394386</v>
      </c>
      <c r="G34" s="134">
        <f>G35+G37+G38+G39+G36</f>
        <v>8199.272</v>
      </c>
      <c r="H34" s="134">
        <f>(H35+H37+H38+H39+H36)</f>
        <v>5148.88969</v>
      </c>
      <c r="I34" s="193">
        <f t="shared" si="0"/>
        <v>-3050.382310000001</v>
      </c>
      <c r="J34" s="194">
        <f t="shared" si="1"/>
        <v>0.6279691282347993</v>
      </c>
      <c r="K34" s="135">
        <f>C34+G34</f>
        <v>62046.15621</v>
      </c>
      <c r="L34" s="135">
        <f>D34+H34</f>
        <v>13983.50285</v>
      </c>
      <c r="M34" s="135">
        <f t="shared" si="4"/>
        <v>-48062.65336</v>
      </c>
      <c r="N34" s="145">
        <f t="shared" si="3"/>
        <v>0.22537258879779365</v>
      </c>
      <c r="O34" s="28"/>
      <c r="P34" s="23"/>
    </row>
    <row r="35" spans="1:16" s="24" customFormat="1" ht="36">
      <c r="A35" s="108" t="s">
        <v>80</v>
      </c>
      <c r="B35" s="109" t="s">
        <v>126</v>
      </c>
      <c r="C35" s="186">
        <v>1234.665</v>
      </c>
      <c r="D35" s="186">
        <v>1201.95711</v>
      </c>
      <c r="E35" s="195">
        <f>D35-C35</f>
        <v>-32.70788999999991</v>
      </c>
      <c r="F35" s="196">
        <f>_xlfn.IFERROR(D35/C35,"")</f>
        <v>0.9735086926413238</v>
      </c>
      <c r="G35" s="186">
        <v>944.55</v>
      </c>
      <c r="H35" s="186">
        <v>939.34576</v>
      </c>
      <c r="I35" s="195">
        <f t="shared" si="0"/>
        <v>-5.204239999999913</v>
      </c>
      <c r="J35" s="196">
        <f t="shared" si="1"/>
        <v>0.9944902440315495</v>
      </c>
      <c r="K35" s="141">
        <f>C35+G35</f>
        <v>2179.215</v>
      </c>
      <c r="L35" s="141">
        <f>D35+H35</f>
        <v>2141.30287</v>
      </c>
      <c r="M35" s="141">
        <f t="shared" si="4"/>
        <v>-37.91213000000016</v>
      </c>
      <c r="N35" s="146">
        <f t="shared" si="3"/>
        <v>0.9826028501088694</v>
      </c>
      <c r="O35" s="28"/>
      <c r="P35" s="23"/>
    </row>
    <row r="36" spans="1:16" s="24" customFormat="1" ht="18">
      <c r="A36" s="108" t="s">
        <v>170</v>
      </c>
      <c r="B36" s="109" t="s">
        <v>171</v>
      </c>
      <c r="C36" s="186">
        <v>7408.37496</v>
      </c>
      <c r="D36" s="186">
        <v>7408.37496</v>
      </c>
      <c r="E36" s="195">
        <f>D36-C36</f>
        <v>0</v>
      </c>
      <c r="F36" s="196">
        <f>_xlfn.IFERROR(D36/C36,"")</f>
        <v>1</v>
      </c>
      <c r="G36" s="186">
        <v>3299.517</v>
      </c>
      <c r="H36" s="186">
        <v>3299.517</v>
      </c>
      <c r="I36" s="195">
        <f t="shared" si="0"/>
        <v>0</v>
      </c>
      <c r="J36" s="196">
        <f t="shared" si="1"/>
        <v>1</v>
      </c>
      <c r="K36" s="141">
        <f>C36+G36</f>
        <v>10707.89196</v>
      </c>
      <c r="L36" s="141">
        <f>D36+H36</f>
        <v>10707.89196</v>
      </c>
      <c r="M36" s="141">
        <f>L36-K36</f>
        <v>0</v>
      </c>
      <c r="N36" s="146">
        <f t="shared" si="3"/>
        <v>1</v>
      </c>
      <c r="O36" s="28"/>
      <c r="P36" s="23"/>
    </row>
    <row r="37" spans="1:16" s="24" customFormat="1" ht="18">
      <c r="A37" s="108" t="s">
        <v>117</v>
      </c>
      <c r="B37" s="109" t="s">
        <v>127</v>
      </c>
      <c r="C37" s="186">
        <v>0</v>
      </c>
      <c r="D37" s="186">
        <v>0</v>
      </c>
      <c r="E37" s="195">
        <f>D37-C37</f>
        <v>0</v>
      </c>
      <c r="F37" s="196">
        <f>_xlfn.IFERROR(D37/C37,"")</f>
      </c>
      <c r="G37" s="186">
        <v>3144.776</v>
      </c>
      <c r="H37" s="186">
        <v>99.59797999999999</v>
      </c>
      <c r="I37" s="195">
        <f t="shared" si="0"/>
        <v>-3045.17802</v>
      </c>
      <c r="J37" s="196">
        <f t="shared" si="1"/>
        <v>0.031670929821392683</v>
      </c>
      <c r="K37" s="141">
        <f>C37+G37</f>
        <v>3144.776</v>
      </c>
      <c r="L37" s="141">
        <f>D37+H37</f>
        <v>99.59797999999999</v>
      </c>
      <c r="M37" s="141">
        <f t="shared" si="4"/>
        <v>-3045.17802</v>
      </c>
      <c r="N37" s="146">
        <f t="shared" si="3"/>
        <v>0.031670929821392683</v>
      </c>
      <c r="O37" s="28"/>
      <c r="P37" s="23"/>
    </row>
    <row r="38" spans="1:16" s="24" customFormat="1" ht="27.75" customHeight="1">
      <c r="A38" s="108" t="s">
        <v>118</v>
      </c>
      <c r="B38" s="109" t="s">
        <v>36</v>
      </c>
      <c r="C38" s="186">
        <v>730</v>
      </c>
      <c r="D38" s="186">
        <v>224.28109</v>
      </c>
      <c r="E38" s="195">
        <f>D38-C38</f>
        <v>-505.71891</v>
      </c>
      <c r="F38" s="196">
        <f>_xlfn.IFERROR(D38/C38,"")</f>
        <v>0.3072343698630137</v>
      </c>
      <c r="G38" s="186">
        <v>0</v>
      </c>
      <c r="H38" s="186">
        <v>0</v>
      </c>
      <c r="I38" s="195">
        <f t="shared" si="0"/>
        <v>0</v>
      </c>
      <c r="J38" s="196">
        <f t="shared" si="1"/>
      </c>
      <c r="K38" s="141">
        <f>C38+G38</f>
        <v>730</v>
      </c>
      <c r="L38" s="141">
        <f>D38+H38</f>
        <v>224.28109</v>
      </c>
      <c r="M38" s="141">
        <f t="shared" si="4"/>
        <v>-505.71891</v>
      </c>
      <c r="N38" s="146">
        <f t="shared" si="3"/>
        <v>0.3072343698630137</v>
      </c>
      <c r="O38" s="28"/>
      <c r="P38" s="23"/>
    </row>
    <row r="39" spans="1:16" s="24" customFormat="1" ht="26.25" customHeight="1">
      <c r="A39" s="108" t="s">
        <v>119</v>
      </c>
      <c r="B39" s="109" t="s">
        <v>44</v>
      </c>
      <c r="C39" s="186">
        <v>44473.84425</v>
      </c>
      <c r="D39" s="186">
        <v>0</v>
      </c>
      <c r="E39" s="195">
        <f>D39-C39</f>
        <v>-44473.84425</v>
      </c>
      <c r="F39" s="196">
        <f>_xlfn.IFERROR(D39/C39,"")</f>
        <v>0</v>
      </c>
      <c r="G39" s="186">
        <v>810.429</v>
      </c>
      <c r="H39" s="186">
        <v>810.42895</v>
      </c>
      <c r="I39" s="195">
        <f t="shared" si="0"/>
        <v>-4.999999998744897E-05</v>
      </c>
      <c r="J39" s="196">
        <f t="shared" si="1"/>
        <v>0.9999999383042808</v>
      </c>
      <c r="K39" s="141">
        <f>C39+G39</f>
        <v>45284.27325</v>
      </c>
      <c r="L39" s="141">
        <f>D39+H39</f>
        <v>810.42895</v>
      </c>
      <c r="M39" s="141">
        <f t="shared" si="4"/>
        <v>-44473.8443</v>
      </c>
      <c r="N39" s="146">
        <f t="shared" si="3"/>
        <v>0.01789647689664535</v>
      </c>
      <c r="O39" s="28"/>
      <c r="P39" s="23"/>
    </row>
    <row r="40" spans="1:16" s="68" customFormat="1" ht="42.75" customHeight="1">
      <c r="A40" s="85" t="s">
        <v>23</v>
      </c>
      <c r="B40" s="86" t="s">
        <v>88</v>
      </c>
      <c r="C40" s="139">
        <f>C6+C9+C10+C11+C25+C26+C27+C28+C34</f>
        <v>1182954.77609</v>
      </c>
      <c r="D40" s="139">
        <f>D6+D9+D10+D11+D25+D26+D27+D28+D34</f>
        <v>1095210.62373</v>
      </c>
      <c r="E40" s="139">
        <f>D40-C40</f>
        <v>-87744.15235999995</v>
      </c>
      <c r="F40" s="148">
        <f>_xlfn.IFERROR(D40/C40,"")</f>
        <v>0.9258262833596909</v>
      </c>
      <c r="G40" s="142">
        <f>G6+G9+G10+G11+G25+G26+G27+G28+G34</f>
        <v>619576.90949</v>
      </c>
      <c r="H40" s="142">
        <f>H6+H9+H10+H11+H25+H26+H27+H28+H34</f>
        <v>209010.15417</v>
      </c>
      <c r="I40" s="139">
        <f aca="true" t="shared" si="5" ref="I40:I55">H40-G40</f>
        <v>-410566.75532</v>
      </c>
      <c r="J40" s="148">
        <f>_xlfn.IFERROR(H40/G40,"")</f>
        <v>0.3373433563591728</v>
      </c>
      <c r="K40" s="139">
        <f>C40+G40</f>
        <v>1802531.68558</v>
      </c>
      <c r="L40" s="139">
        <f>D40+H40</f>
        <v>1304220.7779</v>
      </c>
      <c r="M40" s="139">
        <f t="shared" si="2"/>
        <v>-498310.90767999995</v>
      </c>
      <c r="N40" s="148">
        <f>_xlfn.IFERROR(L40/K40,"")</f>
        <v>0.7235494323531635</v>
      </c>
      <c r="O40" s="66"/>
      <c r="P40" s="67"/>
    </row>
    <row r="41" spans="1:16" s="68" customFormat="1" ht="42.75" customHeight="1">
      <c r="A41" s="36" t="s">
        <v>147</v>
      </c>
      <c r="B41" s="160" t="s">
        <v>148</v>
      </c>
      <c r="C41" s="183">
        <v>56565.10804</v>
      </c>
      <c r="D41" s="183">
        <v>47990.93131</v>
      </c>
      <c r="E41" s="197">
        <f>D41-C41</f>
        <v>-8574.17673</v>
      </c>
      <c r="F41" s="196">
        <f>_xlfn.IFERROR(D41/C41,"")</f>
        <v>0.848419334337048</v>
      </c>
      <c r="G41" s="188">
        <v>2347.4</v>
      </c>
      <c r="H41" s="188">
        <v>2115.6635</v>
      </c>
      <c r="I41" s="197">
        <f t="shared" si="5"/>
        <v>-231.73649999999998</v>
      </c>
      <c r="J41" s="196">
        <f aca="true" t="shared" si="6" ref="J41:J55">_xlfn.IFERROR(H41/G41,"")</f>
        <v>0.9012795007242055</v>
      </c>
      <c r="K41" s="161">
        <f>C41+G41</f>
        <v>58912.50804</v>
      </c>
      <c r="L41" s="161">
        <f>D41+H41</f>
        <v>50106.59481</v>
      </c>
      <c r="M41" s="161">
        <f t="shared" si="2"/>
        <v>-8805.913229999998</v>
      </c>
      <c r="N41" s="150">
        <f aca="true" t="shared" si="7" ref="N41:N55">_xlfn.IFERROR(L41/K41,"")</f>
        <v>0.8505255755870889</v>
      </c>
      <c r="O41" s="66"/>
      <c r="P41" s="67"/>
    </row>
    <row r="42" spans="1:14" s="66" customFormat="1" ht="18.75" customHeight="1">
      <c r="A42" s="85" t="s">
        <v>24</v>
      </c>
      <c r="B42" s="86" t="s">
        <v>167</v>
      </c>
      <c r="C42" s="139">
        <f>C40+C41</f>
        <v>1239519.8841300001</v>
      </c>
      <c r="D42" s="139">
        <f>D40+D41</f>
        <v>1143201.55504</v>
      </c>
      <c r="E42" s="139">
        <f>D42-C42</f>
        <v>-96318.32909000013</v>
      </c>
      <c r="F42" s="148">
        <f>_xlfn.IFERROR(D42/C42,"")</f>
        <v>0.9222938410886369</v>
      </c>
      <c r="G42" s="139">
        <f>G40+G41</f>
        <v>621924.30949</v>
      </c>
      <c r="H42" s="139">
        <f>H40+H41</f>
        <v>211125.81767</v>
      </c>
      <c r="I42" s="139">
        <f t="shared" si="5"/>
        <v>-410798.49182</v>
      </c>
      <c r="J42" s="148">
        <f t="shared" si="6"/>
        <v>0.3394718850001709</v>
      </c>
      <c r="K42" s="139">
        <f>C42+G42</f>
        <v>1861444.19362</v>
      </c>
      <c r="L42" s="139">
        <f>D42+H42</f>
        <v>1354327.37271</v>
      </c>
      <c r="M42" s="139">
        <f t="shared" si="2"/>
        <v>-507116.82091</v>
      </c>
      <c r="N42" s="148">
        <f t="shared" si="7"/>
        <v>0.727568077169267</v>
      </c>
    </row>
    <row r="43" spans="1:14" s="23" customFormat="1" ht="33" customHeight="1">
      <c r="A43" s="36" t="s">
        <v>84</v>
      </c>
      <c r="B43" s="162" t="s">
        <v>130</v>
      </c>
      <c r="C43" s="183">
        <v>102623.30387</v>
      </c>
      <c r="D43" s="183">
        <v>102623.30387</v>
      </c>
      <c r="E43" s="195">
        <f>D43-C43</f>
        <v>0</v>
      </c>
      <c r="F43" s="196">
        <f>_xlfn.IFERROR(D43/C43,"")</f>
        <v>1</v>
      </c>
      <c r="G43" s="140">
        <v>0</v>
      </c>
      <c r="H43" s="140">
        <v>0</v>
      </c>
      <c r="I43" s="195">
        <f t="shared" si="5"/>
        <v>0</v>
      </c>
      <c r="J43" s="196">
        <f t="shared" si="6"/>
      </c>
      <c r="K43" s="141">
        <f>C43+G43</f>
        <v>102623.30387</v>
      </c>
      <c r="L43" s="141">
        <f>D43+H43</f>
        <v>102623.30387</v>
      </c>
      <c r="M43" s="141">
        <f t="shared" si="2"/>
        <v>0</v>
      </c>
      <c r="N43" s="150">
        <f t="shared" si="7"/>
        <v>1</v>
      </c>
    </row>
    <row r="44" spans="1:14" s="6" customFormat="1" ht="59.25" customHeight="1">
      <c r="A44" s="36" t="s">
        <v>128</v>
      </c>
      <c r="B44" s="152" t="s">
        <v>131</v>
      </c>
      <c r="C44" s="183">
        <v>53046.7</v>
      </c>
      <c r="D44" s="183">
        <v>53046.7</v>
      </c>
      <c r="E44" s="195">
        <f>D44-C44</f>
        <v>0</v>
      </c>
      <c r="F44" s="196">
        <f>_xlfn.IFERROR(D44/C44,"")</f>
        <v>1</v>
      </c>
      <c r="G44" s="140">
        <v>0</v>
      </c>
      <c r="H44" s="140">
        <v>0</v>
      </c>
      <c r="I44" s="195">
        <f t="shared" si="5"/>
        <v>0</v>
      </c>
      <c r="J44" s="196">
        <f t="shared" si="6"/>
      </c>
      <c r="K44" s="141">
        <f>C44+G44</f>
        <v>53046.7</v>
      </c>
      <c r="L44" s="141">
        <f>D44+H44</f>
        <v>53046.7</v>
      </c>
      <c r="M44" s="141">
        <f>L44-K44</f>
        <v>0</v>
      </c>
      <c r="N44" s="150">
        <f t="shared" si="7"/>
        <v>1</v>
      </c>
    </row>
    <row r="45" spans="1:14" s="6" customFormat="1" ht="48" customHeight="1">
      <c r="A45" s="36" t="s">
        <v>179</v>
      </c>
      <c r="B45" s="152" t="s">
        <v>132</v>
      </c>
      <c r="C45" s="183">
        <v>671.944</v>
      </c>
      <c r="D45" s="183">
        <v>639.437</v>
      </c>
      <c r="E45" s="195">
        <f>D45-C45</f>
        <v>-32.50699999999995</v>
      </c>
      <c r="F45" s="196">
        <f>_xlfn.IFERROR(D45/C45,"")</f>
        <v>0.9516224566332909</v>
      </c>
      <c r="G45" s="183">
        <v>0</v>
      </c>
      <c r="H45" s="183">
        <v>0</v>
      </c>
      <c r="I45" s="195">
        <f>H45-G45</f>
        <v>0</v>
      </c>
      <c r="J45" s="196">
        <f>_xlfn.IFERROR(H45/G45,"")</f>
      </c>
      <c r="K45" s="141">
        <f>C45+G45</f>
        <v>671.944</v>
      </c>
      <c r="L45" s="141">
        <f>D45+H45</f>
        <v>639.437</v>
      </c>
      <c r="M45" s="141">
        <f>L45-K45</f>
        <v>-32.50699999999995</v>
      </c>
      <c r="N45" s="150">
        <f>_xlfn.IFERROR(L45/K45,"")</f>
        <v>0.9516224566332909</v>
      </c>
    </row>
    <row r="46" spans="1:14" s="6" customFormat="1" ht="48" customHeight="1">
      <c r="A46" s="36" t="s">
        <v>186</v>
      </c>
      <c r="B46" s="152" t="s">
        <v>187</v>
      </c>
      <c r="C46" s="183"/>
      <c r="D46" s="183"/>
      <c r="E46" s="195">
        <f>D46-C46</f>
        <v>0</v>
      </c>
      <c r="F46" s="196">
        <f>_xlfn.IFERROR(D46/C46,"")</f>
      </c>
      <c r="G46" s="190">
        <v>136211.5</v>
      </c>
      <c r="H46" s="183">
        <v>0</v>
      </c>
      <c r="I46" s="195">
        <f>H46-G46</f>
        <v>-136211.5</v>
      </c>
      <c r="J46" s="196">
        <f>_xlfn.IFERROR(H46/G46,"")</f>
        <v>0</v>
      </c>
      <c r="K46" s="141">
        <f>C46+G46</f>
        <v>136211.5</v>
      </c>
      <c r="L46" s="141">
        <f>D46+H46</f>
        <v>0</v>
      </c>
      <c r="M46" s="141">
        <f>L46-K46</f>
        <v>-136211.5</v>
      </c>
      <c r="N46" s="150">
        <f>_xlfn.IFERROR(L46/K46,"")</f>
        <v>0</v>
      </c>
    </row>
    <row r="47" spans="1:14" s="6" customFormat="1" ht="60" customHeight="1">
      <c r="A47" s="36" t="s">
        <v>129</v>
      </c>
      <c r="B47" s="152" t="s">
        <v>132</v>
      </c>
      <c r="C47" s="183">
        <v>1805.9</v>
      </c>
      <c r="D47" s="183">
        <v>1496.02854</v>
      </c>
      <c r="E47" s="195">
        <f>D47-C47</f>
        <v>-309.87146000000007</v>
      </c>
      <c r="F47" s="196">
        <f>_xlfn.IFERROR(D47/C47,"")</f>
        <v>0.8284116174760507</v>
      </c>
      <c r="G47" s="189">
        <v>2376.48912</v>
      </c>
      <c r="H47" s="189">
        <v>1976.4891200000002</v>
      </c>
      <c r="I47" s="195">
        <f>H47-G47</f>
        <v>-400</v>
      </c>
      <c r="J47" s="196">
        <f t="shared" si="6"/>
        <v>0.831684480844583</v>
      </c>
      <c r="K47" s="141">
        <f>C47+G47</f>
        <v>4182.38912</v>
      </c>
      <c r="L47" s="141">
        <f>D47+H47</f>
        <v>3472.5176600000004</v>
      </c>
      <c r="M47" s="141">
        <f>L47-K47</f>
        <v>-709.8714599999994</v>
      </c>
      <c r="N47" s="150">
        <f t="shared" si="7"/>
        <v>0.830271301968192</v>
      </c>
    </row>
    <row r="48" spans="1:16" s="65" customFormat="1" ht="17.25">
      <c r="A48" s="85" t="s">
        <v>89</v>
      </c>
      <c r="B48" s="86" t="s">
        <v>87</v>
      </c>
      <c r="C48" s="139">
        <f>C42+SUM(C43:C47)</f>
        <v>1397667.732</v>
      </c>
      <c r="D48" s="139">
        <f>D42+SUM(D43:D47)</f>
        <v>1301007.02445</v>
      </c>
      <c r="E48" s="139">
        <f>D48-C48</f>
        <v>-96660.70755000017</v>
      </c>
      <c r="F48" s="148">
        <f>_xlfn.IFERROR(D48/C48,"")</f>
        <v>0.9308414258003346</v>
      </c>
      <c r="G48" s="139">
        <f>G42+SUM(G43:G47)</f>
        <v>760512.29861</v>
      </c>
      <c r="H48" s="139">
        <f>H42+SUM(H43:H47)</f>
        <v>213102.30679</v>
      </c>
      <c r="I48" s="139">
        <f>H48-G48</f>
        <v>-547409.9918200001</v>
      </c>
      <c r="J48" s="148">
        <f t="shared" si="6"/>
        <v>0.28020888969118624</v>
      </c>
      <c r="K48" s="139">
        <f>C48+G48</f>
        <v>2158180.0306100002</v>
      </c>
      <c r="L48" s="139">
        <f>D48+H48</f>
        <v>1514109.33124</v>
      </c>
      <c r="M48" s="139">
        <f>L48-K48</f>
        <v>-644070.6993700003</v>
      </c>
      <c r="N48" s="148">
        <f t="shared" si="7"/>
        <v>0.7015676680188925</v>
      </c>
      <c r="O48" s="69"/>
      <c r="P48" s="69"/>
    </row>
    <row r="49" spans="1:16" ht="18">
      <c r="A49" s="40"/>
      <c r="B49" s="7" t="s">
        <v>0</v>
      </c>
      <c r="C49" s="143">
        <f>C50+C51+C52+C53</f>
        <v>0</v>
      </c>
      <c r="D49" s="143">
        <f>D50+D51+D52+D53</f>
        <v>-62.88911</v>
      </c>
      <c r="E49" s="198">
        <f>D49-C49</f>
        <v>-62.88911</v>
      </c>
      <c r="F49" s="194">
        <f>_xlfn.IFERROR(D49/C49,"")</f>
      </c>
      <c r="G49" s="143">
        <f>G50+G51+G52+G53+G54</f>
        <v>0</v>
      </c>
      <c r="H49" s="143">
        <f>H50+H51+H52+H53+H54</f>
        <v>-866.20839</v>
      </c>
      <c r="I49" s="198">
        <f t="shared" si="5"/>
        <v>-866.20839</v>
      </c>
      <c r="J49" s="196">
        <f t="shared" si="6"/>
      </c>
      <c r="K49" s="144">
        <f>C49+G49</f>
        <v>0</v>
      </c>
      <c r="L49" s="144">
        <f>D49+H49</f>
        <v>-929.0975</v>
      </c>
      <c r="M49" s="144">
        <f aca="true" t="shared" si="8" ref="M49:M55">L49-K49</f>
        <v>-929.0975</v>
      </c>
      <c r="N49" s="147">
        <f t="shared" si="7"/>
      </c>
      <c r="O49" s="1"/>
      <c r="P49" s="1"/>
    </row>
    <row r="50" spans="1:16" ht="18">
      <c r="A50" s="126">
        <v>1140</v>
      </c>
      <c r="B50" s="162" t="s">
        <v>133</v>
      </c>
      <c r="C50" s="163">
        <v>0</v>
      </c>
      <c r="D50" s="187">
        <v>-62.88911</v>
      </c>
      <c r="E50" s="199">
        <f>D50-C50</f>
        <v>-62.88911</v>
      </c>
      <c r="F50" s="196">
        <f>_xlfn.IFERROR(D50/C50,"")</f>
      </c>
      <c r="G50" s="163">
        <v>0</v>
      </c>
      <c r="H50" s="163">
        <v>0</v>
      </c>
      <c r="I50" s="202">
        <f t="shared" si="5"/>
        <v>0</v>
      </c>
      <c r="J50" s="196">
        <f t="shared" si="6"/>
      </c>
      <c r="K50" s="164">
        <f>C50+G50</f>
        <v>0</v>
      </c>
      <c r="L50" s="164">
        <f>D50+H50</f>
        <v>-62.88911</v>
      </c>
      <c r="M50" s="164">
        <f t="shared" si="8"/>
        <v>-62.88911</v>
      </c>
      <c r="N50" s="150">
        <f t="shared" si="7"/>
      </c>
      <c r="O50" s="1"/>
      <c r="P50" s="1"/>
    </row>
    <row r="51" spans="1:16" ht="57" customHeight="1">
      <c r="A51" s="126">
        <v>8820</v>
      </c>
      <c r="B51" s="162" t="s">
        <v>137</v>
      </c>
      <c r="C51" s="163">
        <v>0</v>
      </c>
      <c r="D51" s="163">
        <v>0</v>
      </c>
      <c r="E51" s="199">
        <f>D51-C51</f>
        <v>0</v>
      </c>
      <c r="F51" s="196">
        <f>_xlfn.IFERROR(D51/C51,"")</f>
      </c>
      <c r="G51" s="163">
        <v>0</v>
      </c>
      <c r="H51" s="187">
        <v>-148.63439000000002</v>
      </c>
      <c r="I51" s="199">
        <f t="shared" si="5"/>
        <v>-148.63439000000002</v>
      </c>
      <c r="J51" s="196">
        <f t="shared" si="6"/>
      </c>
      <c r="K51" s="164">
        <f>C51+G51</f>
        <v>0</v>
      </c>
      <c r="L51" s="164">
        <f>D51+H51</f>
        <v>-148.63439000000002</v>
      </c>
      <c r="M51" s="164">
        <f t="shared" si="8"/>
        <v>-148.63439000000002</v>
      </c>
      <c r="N51" s="150">
        <f t="shared" si="7"/>
      </c>
      <c r="O51" s="1"/>
      <c r="P51" s="1"/>
    </row>
    <row r="52" spans="1:16" ht="30.75" customHeight="1">
      <c r="A52" s="126" t="s">
        <v>134</v>
      </c>
      <c r="B52" s="162" t="s">
        <v>135</v>
      </c>
      <c r="C52" s="163">
        <v>0</v>
      </c>
      <c r="D52" s="163">
        <v>0</v>
      </c>
      <c r="E52" s="199">
        <f>D52-C52</f>
        <v>0</v>
      </c>
      <c r="F52" s="196">
        <f>_xlfn.IFERROR(D52/C52,"")</f>
      </c>
      <c r="G52" s="163">
        <v>0</v>
      </c>
      <c r="H52" s="187">
        <v>-717.574</v>
      </c>
      <c r="I52" s="199">
        <f t="shared" si="5"/>
        <v>-717.574</v>
      </c>
      <c r="J52" s="196">
        <f t="shared" si="6"/>
      </c>
      <c r="K52" s="164">
        <f>C52+G52</f>
        <v>0</v>
      </c>
      <c r="L52" s="164">
        <f>D52+H52</f>
        <v>-717.574</v>
      </c>
      <c r="M52" s="164">
        <f t="shared" si="8"/>
        <v>-717.574</v>
      </c>
      <c r="N52" s="150">
        <f t="shared" si="7"/>
      </c>
      <c r="O52" s="1"/>
      <c r="P52" s="1"/>
    </row>
    <row r="53" spans="1:16" ht="62.25" hidden="1">
      <c r="A53" s="41">
        <v>8880</v>
      </c>
      <c r="B53" s="162" t="s">
        <v>136</v>
      </c>
      <c r="C53" s="163">
        <v>0</v>
      </c>
      <c r="D53" s="163">
        <v>0</v>
      </c>
      <c r="E53" s="164">
        <f>D53-C53</f>
        <v>0</v>
      </c>
      <c r="F53" s="148">
        <f>_xlfn.IFERROR(D53/C53,"")</f>
      </c>
      <c r="G53" s="163">
        <v>0</v>
      </c>
      <c r="H53" s="163">
        <v>0</v>
      </c>
      <c r="I53" s="164">
        <f t="shared" si="5"/>
        <v>0</v>
      </c>
      <c r="J53" s="148">
        <f t="shared" si="6"/>
      </c>
      <c r="K53" s="164">
        <f>C53+G53</f>
        <v>0</v>
      </c>
      <c r="L53" s="164">
        <f>D53+H53</f>
        <v>0</v>
      </c>
      <c r="M53" s="164">
        <f t="shared" si="8"/>
        <v>0</v>
      </c>
      <c r="N53" s="148">
        <f t="shared" si="7"/>
      </c>
      <c r="O53" s="1"/>
      <c r="P53" s="1"/>
    </row>
    <row r="54" spans="1:16" ht="18" hidden="1">
      <c r="A54" s="41">
        <v>8860</v>
      </c>
      <c r="B54" s="162" t="s">
        <v>152</v>
      </c>
      <c r="C54" s="163">
        <v>0</v>
      </c>
      <c r="D54" s="163">
        <v>0</v>
      </c>
      <c r="E54" s="164"/>
      <c r="F54" s="148">
        <f>_xlfn.IFERROR(D54/C54,"")</f>
      </c>
      <c r="G54" s="163">
        <v>0</v>
      </c>
      <c r="H54" s="163">
        <v>0</v>
      </c>
      <c r="I54" s="164">
        <f t="shared" si="5"/>
        <v>0</v>
      </c>
      <c r="J54" s="148">
        <f t="shared" si="6"/>
      </c>
      <c r="K54" s="164"/>
      <c r="L54" s="164"/>
      <c r="M54" s="164"/>
      <c r="N54" s="148">
        <f t="shared" si="7"/>
      </c>
      <c r="O54" s="1"/>
      <c r="P54" s="1"/>
    </row>
    <row r="55" spans="1:14" s="65" customFormat="1" ht="17.25">
      <c r="A55" s="85"/>
      <c r="B55" s="86" t="s">
        <v>1</v>
      </c>
      <c r="C55" s="139">
        <f>C48+C49</f>
        <v>1397667.732</v>
      </c>
      <c r="D55" s="139">
        <f>D48+D49</f>
        <v>1300944.1353399998</v>
      </c>
      <c r="E55" s="139">
        <f>D55-C55</f>
        <v>-96723.59666000027</v>
      </c>
      <c r="F55" s="148">
        <f>_xlfn.IFERROR(D55/C55,"")</f>
        <v>0.9307964300487978</v>
      </c>
      <c r="G55" s="139">
        <f>G48+G49</f>
        <v>760512.29861</v>
      </c>
      <c r="H55" s="139">
        <f>H48+H49</f>
        <v>212236.0984</v>
      </c>
      <c r="I55" s="139">
        <f t="shared" si="5"/>
        <v>-548276.20021</v>
      </c>
      <c r="J55" s="148">
        <f t="shared" si="6"/>
        <v>0.2790699095700453</v>
      </c>
      <c r="K55" s="139">
        <f>C55+G55</f>
        <v>2158180.0306100002</v>
      </c>
      <c r="L55" s="139">
        <f>D55+H55</f>
        <v>1513180.2337399998</v>
      </c>
      <c r="M55" s="139">
        <f t="shared" si="8"/>
        <v>-644999.7968700004</v>
      </c>
      <c r="N55" s="148">
        <f t="shared" si="7"/>
        <v>0.7011371675570114</v>
      </c>
    </row>
    <row r="56" spans="1:10" ht="15">
      <c r="A56" s="54"/>
      <c r="B56" s="55"/>
      <c r="C56" s="111"/>
      <c r="D56" s="111"/>
      <c r="E56" s="42"/>
      <c r="F56" s="71"/>
      <c r="G56" s="122"/>
      <c r="H56" s="123"/>
      <c r="J56" s="56"/>
    </row>
    <row r="57" spans="1:10" ht="15">
      <c r="A57" s="57"/>
      <c r="B57" s="29"/>
      <c r="C57" s="112"/>
      <c r="D57" s="112"/>
      <c r="E57" s="42"/>
      <c r="F57" s="71"/>
      <c r="G57" s="123"/>
      <c r="H57" s="122" t="s">
        <v>21</v>
      </c>
      <c r="J57" s="56"/>
    </row>
    <row r="58" spans="1:10" ht="15">
      <c r="A58" s="58"/>
      <c r="B58" s="59"/>
      <c r="C58" s="113"/>
      <c r="D58" s="113"/>
      <c r="E58" s="60"/>
      <c r="F58" s="70"/>
      <c r="G58" s="93"/>
      <c r="H58" s="95"/>
      <c r="J58" s="56"/>
    </row>
    <row r="59" spans="1:10" ht="15">
      <c r="A59" s="58"/>
      <c r="B59" s="59"/>
      <c r="C59" s="130"/>
      <c r="D59" s="119"/>
      <c r="E59" s="60"/>
      <c r="F59" s="70"/>
      <c r="G59" s="131"/>
      <c r="H59" s="124"/>
      <c r="J59" s="56"/>
    </row>
    <row r="60" spans="1:10" ht="17.25">
      <c r="A60" s="58"/>
      <c r="B60" s="82"/>
      <c r="C60" s="132"/>
      <c r="D60" s="88"/>
      <c r="E60" s="60"/>
      <c r="F60" s="70"/>
      <c r="G60" s="133"/>
      <c r="H60" s="124"/>
      <c r="J60" s="56"/>
    </row>
    <row r="61" spans="1:10" ht="15">
      <c r="A61" s="58"/>
      <c r="B61" s="59"/>
      <c r="C61" s="114"/>
      <c r="D61" s="119"/>
      <c r="E61" s="60"/>
      <c r="F61" s="70"/>
      <c r="G61" s="124"/>
      <c r="H61" s="124"/>
      <c r="J61" s="56"/>
    </row>
    <row r="62" spans="1:10" ht="15">
      <c r="A62" s="58"/>
      <c r="B62" s="59"/>
      <c r="C62" s="114"/>
      <c r="D62" s="119"/>
      <c r="E62" s="60"/>
      <c r="F62" s="83"/>
      <c r="G62" s="125"/>
      <c r="H62" s="124"/>
      <c r="I62" s="78"/>
      <c r="J62" s="79"/>
    </row>
    <row r="63" spans="1:10" ht="15">
      <c r="A63" s="58"/>
      <c r="B63" s="59"/>
      <c r="C63" s="114"/>
      <c r="D63" s="119"/>
      <c r="E63" s="60"/>
      <c r="F63" s="70"/>
      <c r="G63" s="125"/>
      <c r="H63" s="124"/>
      <c r="J63" s="56"/>
    </row>
    <row r="64" spans="1:10" ht="15">
      <c r="A64" s="61"/>
      <c r="B64" s="62"/>
      <c r="C64" s="115"/>
      <c r="D64" s="120"/>
      <c r="E64" s="48"/>
      <c r="J64" s="56"/>
    </row>
    <row r="65" spans="1:10" ht="15">
      <c r="A65" s="61"/>
      <c r="B65" s="62"/>
      <c r="C65" s="115"/>
      <c r="D65" s="120"/>
      <c r="E65" s="48"/>
      <c r="J65" s="56"/>
    </row>
    <row r="66" spans="1:10" ht="15">
      <c r="A66" s="61"/>
      <c r="B66" s="62"/>
      <c r="C66" s="115"/>
      <c r="D66" s="120"/>
      <c r="E66" s="48"/>
      <c r="J66" s="56"/>
    </row>
    <row r="67" ht="15">
      <c r="J67" s="56"/>
    </row>
    <row r="68" ht="15">
      <c r="J68" s="56"/>
    </row>
    <row r="69" ht="15">
      <c r="J69" s="56"/>
    </row>
    <row r="70" ht="15">
      <c r="J70" s="56"/>
    </row>
    <row r="71" ht="15">
      <c r="J71" s="56"/>
    </row>
    <row r="72" ht="15">
      <c r="J72" s="56"/>
    </row>
    <row r="73" ht="15">
      <c r="J73" s="56"/>
    </row>
    <row r="74" ht="15">
      <c r="J74" s="56"/>
    </row>
    <row r="75" ht="15">
      <c r="J75" s="56"/>
    </row>
    <row r="76" ht="15">
      <c r="J76" s="56"/>
    </row>
    <row r="77" ht="15">
      <c r="J77" s="56"/>
    </row>
    <row r="78" ht="15">
      <c r="J78" s="56"/>
    </row>
    <row r="79" ht="15">
      <c r="J79" s="56"/>
    </row>
    <row r="80" ht="15">
      <c r="J80" s="56"/>
    </row>
    <row r="81" ht="15">
      <c r="J81" s="56"/>
    </row>
    <row r="82" ht="15">
      <c r="J82" s="56"/>
    </row>
    <row r="83" ht="15">
      <c r="J83" s="56"/>
    </row>
    <row r="84" ht="15">
      <c r="J84" s="56"/>
    </row>
    <row r="85" ht="15">
      <c r="J85" s="56"/>
    </row>
    <row r="86" ht="15">
      <c r="J86" s="56"/>
    </row>
    <row r="87" ht="15">
      <c r="J87" s="56"/>
    </row>
    <row r="88" ht="15">
      <c r="J88" s="56"/>
    </row>
    <row r="89" ht="15">
      <c r="J89" s="56"/>
    </row>
    <row r="90" ht="15">
      <c r="J90" s="56"/>
    </row>
    <row r="91" ht="15">
      <c r="J91" s="56"/>
    </row>
    <row r="92" ht="15">
      <c r="J92" s="56"/>
    </row>
    <row r="93" ht="15">
      <c r="J93" s="56"/>
    </row>
    <row r="94" ht="15">
      <c r="J94" s="56"/>
    </row>
    <row r="95" ht="15">
      <c r="J95" s="56"/>
    </row>
    <row r="96" ht="15">
      <c r="J96" s="56"/>
    </row>
    <row r="97" ht="15">
      <c r="J97" s="56"/>
    </row>
    <row r="98" ht="15">
      <c r="J98" s="56"/>
    </row>
    <row r="99" ht="15">
      <c r="J99" s="56"/>
    </row>
    <row r="100" ht="15">
      <c r="J100" s="56"/>
    </row>
    <row r="101" ht="15">
      <c r="J101" s="56"/>
    </row>
    <row r="102" ht="15">
      <c r="J102" s="56"/>
    </row>
    <row r="103" ht="15">
      <c r="J103" s="56"/>
    </row>
    <row r="104" ht="15">
      <c r="J104" s="56"/>
    </row>
    <row r="105" ht="15">
      <c r="J105" s="56"/>
    </row>
    <row r="106" ht="15">
      <c r="J106" s="56"/>
    </row>
    <row r="107" ht="15">
      <c r="J107" s="56"/>
    </row>
    <row r="108" ht="15">
      <c r="J108" s="56"/>
    </row>
    <row r="109" ht="15">
      <c r="J109" s="56"/>
    </row>
    <row r="110" ht="15">
      <c r="J110" s="56"/>
    </row>
    <row r="111" ht="15">
      <c r="J111" s="56"/>
    </row>
    <row r="112" ht="15">
      <c r="J112" s="56"/>
    </row>
    <row r="113" ht="15">
      <c r="J113" s="56"/>
    </row>
    <row r="114" ht="15">
      <c r="J114" s="56"/>
    </row>
    <row r="115" ht="15">
      <c r="J115" s="56"/>
    </row>
    <row r="116" ht="15">
      <c r="J116" s="56"/>
    </row>
    <row r="117" ht="15">
      <c r="J117" s="56"/>
    </row>
    <row r="118" ht="15">
      <c r="J118" s="56"/>
    </row>
    <row r="119" ht="15">
      <c r="J119" s="56"/>
    </row>
    <row r="120" ht="15">
      <c r="J120" s="56"/>
    </row>
    <row r="121" ht="15">
      <c r="J121" s="56"/>
    </row>
    <row r="122" ht="15">
      <c r="J122" s="56"/>
    </row>
    <row r="123" ht="15">
      <c r="J123" s="56"/>
    </row>
    <row r="124" ht="15">
      <c r="J124" s="56"/>
    </row>
    <row r="125" ht="15">
      <c r="J125" s="56"/>
    </row>
    <row r="126" ht="15">
      <c r="J126" s="56"/>
    </row>
    <row r="127" ht="15">
      <c r="J127" s="56"/>
    </row>
    <row r="128" ht="15">
      <c r="J128" s="56"/>
    </row>
    <row r="129" ht="15">
      <c r="J129" s="56"/>
    </row>
    <row r="130" ht="15">
      <c r="J130" s="56"/>
    </row>
    <row r="131" ht="15">
      <c r="J131" s="56"/>
    </row>
    <row r="132" ht="15">
      <c r="J132" s="56"/>
    </row>
    <row r="133" ht="15">
      <c r="J133" s="56"/>
    </row>
    <row r="134" ht="15">
      <c r="J134" s="56"/>
    </row>
    <row r="135" ht="15">
      <c r="J135" s="56"/>
    </row>
    <row r="136" ht="15">
      <c r="J136" s="56"/>
    </row>
    <row r="137" ht="15">
      <c r="J137" s="56"/>
    </row>
    <row r="138" ht="15">
      <c r="J138" s="56"/>
    </row>
    <row r="139" ht="15">
      <c r="J139" s="56"/>
    </row>
    <row r="140" ht="15">
      <c r="J140" s="56"/>
    </row>
    <row r="141" ht="15">
      <c r="J141" s="56"/>
    </row>
    <row r="142" ht="15">
      <c r="J142" s="56"/>
    </row>
    <row r="143" ht="15">
      <c r="J143" s="56"/>
    </row>
    <row r="144" ht="15">
      <c r="J144" s="56"/>
    </row>
    <row r="145" ht="15">
      <c r="J145" s="56"/>
    </row>
    <row r="146" ht="15">
      <c r="J146" s="56"/>
    </row>
    <row r="147" ht="15">
      <c r="J147" s="56"/>
    </row>
    <row r="148" ht="15">
      <c r="J148" s="56"/>
    </row>
    <row r="149" ht="15">
      <c r="J149" s="56"/>
    </row>
    <row r="150" ht="15">
      <c r="J150" s="56"/>
    </row>
    <row r="151" ht="15">
      <c r="J151" s="56"/>
    </row>
    <row r="152" ht="15">
      <c r="J152" s="56"/>
    </row>
    <row r="153" ht="15">
      <c r="J153" s="56"/>
    </row>
    <row r="154" ht="15">
      <c r="J154" s="56"/>
    </row>
    <row r="155" ht="15">
      <c r="J155" s="56"/>
    </row>
    <row r="156" ht="15">
      <c r="J156" s="56"/>
    </row>
    <row r="157" ht="15">
      <c r="J157" s="56"/>
    </row>
    <row r="158" ht="15">
      <c r="J158" s="56"/>
    </row>
    <row r="159" ht="15">
      <c r="J159" s="56"/>
    </row>
    <row r="160" ht="15">
      <c r="J160" s="56"/>
    </row>
    <row r="161" ht="15">
      <c r="J161" s="56"/>
    </row>
    <row r="162" ht="15">
      <c r="J162" s="56"/>
    </row>
    <row r="163" ht="15">
      <c r="J163" s="56"/>
    </row>
    <row r="164" ht="15">
      <c r="J164" s="56"/>
    </row>
    <row r="165" ht="15">
      <c r="J165" s="56"/>
    </row>
    <row r="166" ht="15">
      <c r="J166" s="56"/>
    </row>
    <row r="167" ht="15">
      <c r="J167" s="56"/>
    </row>
    <row r="168" ht="15">
      <c r="J168" s="56"/>
    </row>
    <row r="169" ht="15">
      <c r="J169" s="56"/>
    </row>
    <row r="170" ht="15">
      <c r="J170" s="56"/>
    </row>
    <row r="171" ht="15">
      <c r="J171" s="56"/>
    </row>
    <row r="172" ht="15">
      <c r="J172" s="56"/>
    </row>
    <row r="173" ht="15">
      <c r="J173" s="56"/>
    </row>
    <row r="174" ht="15">
      <c r="J174" s="56"/>
    </row>
    <row r="175" ht="15">
      <c r="J175" s="56"/>
    </row>
    <row r="176" ht="15">
      <c r="J176" s="56"/>
    </row>
    <row r="177" ht="15">
      <c r="J177" s="56"/>
    </row>
    <row r="178" ht="15">
      <c r="J178" s="56"/>
    </row>
    <row r="179" ht="15">
      <c r="J179" s="56"/>
    </row>
    <row r="180" ht="15">
      <c r="J180" s="56"/>
    </row>
    <row r="181" ht="15">
      <c r="J181" s="56"/>
    </row>
    <row r="182" ht="15">
      <c r="J182" s="56"/>
    </row>
    <row r="183" ht="15">
      <c r="J183" s="56"/>
    </row>
    <row r="184" ht="15">
      <c r="J184" s="56"/>
    </row>
    <row r="185" ht="15">
      <c r="J185" s="56"/>
    </row>
    <row r="186" ht="15">
      <c r="J186" s="56"/>
    </row>
    <row r="187" ht="15">
      <c r="J187" s="56"/>
    </row>
    <row r="188" ht="15">
      <c r="J188" s="56"/>
    </row>
    <row r="189" ht="15">
      <c r="J189" s="56"/>
    </row>
    <row r="190" ht="15">
      <c r="J190" s="56"/>
    </row>
    <row r="191" ht="15">
      <c r="J191" s="56"/>
    </row>
    <row r="192" ht="15">
      <c r="J192" s="56"/>
    </row>
    <row r="193" ht="15">
      <c r="J193" s="56"/>
    </row>
    <row r="194" ht="15">
      <c r="J194" s="56"/>
    </row>
    <row r="195" ht="15">
      <c r="J195" s="56"/>
    </row>
    <row r="196" ht="15">
      <c r="J196" s="56"/>
    </row>
    <row r="197" ht="15">
      <c r="J197" s="56"/>
    </row>
    <row r="198" ht="15">
      <c r="J198" s="56"/>
    </row>
    <row r="199" ht="15">
      <c r="J199" s="56"/>
    </row>
    <row r="200" ht="15">
      <c r="J200" s="56"/>
    </row>
    <row r="201" ht="15">
      <c r="J201" s="56"/>
    </row>
    <row r="202" ht="15">
      <c r="J202" s="56"/>
    </row>
    <row r="203" ht="15">
      <c r="J203" s="56"/>
    </row>
    <row r="204" ht="15">
      <c r="J204" s="56"/>
    </row>
    <row r="205" ht="15">
      <c r="J205" s="56"/>
    </row>
    <row r="206" ht="15">
      <c r="J206" s="56"/>
    </row>
    <row r="207" ht="15">
      <c r="J207" s="56"/>
    </row>
    <row r="208" ht="15">
      <c r="J208" s="56"/>
    </row>
    <row r="209" ht="15">
      <c r="J209" s="56"/>
    </row>
    <row r="210" ht="15">
      <c r="J210" s="56"/>
    </row>
    <row r="211" ht="15">
      <c r="J211" s="56"/>
    </row>
    <row r="212" ht="15">
      <c r="J212" s="56"/>
    </row>
    <row r="213" ht="15">
      <c r="J213" s="56"/>
    </row>
    <row r="214" ht="15">
      <c r="J214" s="56"/>
    </row>
    <row r="215" ht="15">
      <c r="J215" s="56"/>
    </row>
    <row r="216" ht="15">
      <c r="J216" s="56"/>
    </row>
    <row r="217" ht="15">
      <c r="J217" s="56"/>
    </row>
    <row r="218" ht="15">
      <c r="J218" s="56"/>
    </row>
    <row r="219" ht="15">
      <c r="J219" s="56"/>
    </row>
    <row r="220" ht="15">
      <c r="J220" s="56"/>
    </row>
    <row r="221" ht="15">
      <c r="J221" s="56"/>
    </row>
    <row r="222" ht="15">
      <c r="J222" s="56"/>
    </row>
    <row r="223" ht="15">
      <c r="J223" s="56"/>
    </row>
    <row r="224" ht="15">
      <c r="J224" s="56"/>
    </row>
    <row r="225" ht="15">
      <c r="J225" s="56"/>
    </row>
    <row r="226" ht="15">
      <c r="J226" s="56"/>
    </row>
    <row r="227" ht="15">
      <c r="J227" s="56"/>
    </row>
    <row r="228" ht="15">
      <c r="J228" s="56"/>
    </row>
    <row r="229" ht="15">
      <c r="J229" s="56"/>
    </row>
    <row r="230" ht="15">
      <c r="J230" s="56"/>
    </row>
    <row r="231" ht="15">
      <c r="J231" s="56"/>
    </row>
    <row r="232" ht="15">
      <c r="J232" s="56"/>
    </row>
    <row r="233" ht="15">
      <c r="J233" s="56"/>
    </row>
    <row r="234" ht="15">
      <c r="J234" s="56"/>
    </row>
    <row r="235" ht="15">
      <c r="J235" s="56"/>
    </row>
    <row r="236" ht="15">
      <c r="J236" s="56"/>
    </row>
    <row r="237" ht="15">
      <c r="J237" s="56"/>
    </row>
    <row r="238" ht="15">
      <c r="J238" s="56"/>
    </row>
    <row r="239" ht="15">
      <c r="J239" s="56"/>
    </row>
    <row r="240" ht="15">
      <c r="J240" s="56"/>
    </row>
    <row r="241" ht="15">
      <c r="J241" s="56"/>
    </row>
    <row r="242" ht="15">
      <c r="J242" s="56"/>
    </row>
    <row r="243" ht="15">
      <c r="J243" s="56"/>
    </row>
    <row r="244" ht="15">
      <c r="J244" s="56"/>
    </row>
    <row r="245" ht="15">
      <c r="J245" s="56"/>
    </row>
    <row r="246" ht="15">
      <c r="J246" s="56"/>
    </row>
    <row r="247" ht="15">
      <c r="J247" s="56"/>
    </row>
    <row r="248" ht="15">
      <c r="J248" s="56"/>
    </row>
    <row r="249" ht="15">
      <c r="J249" s="56"/>
    </row>
    <row r="250" ht="15">
      <c r="J250" s="56"/>
    </row>
    <row r="251" ht="15">
      <c r="J251" s="56"/>
    </row>
    <row r="252" ht="15">
      <c r="J252" s="56"/>
    </row>
    <row r="253" ht="15">
      <c r="J253" s="56"/>
    </row>
    <row r="254" ht="15">
      <c r="J254" s="56"/>
    </row>
    <row r="255" ht="15">
      <c r="J255" s="56"/>
    </row>
    <row r="256" ht="15">
      <c r="J256" s="56"/>
    </row>
    <row r="257" ht="15">
      <c r="J257" s="56"/>
    </row>
    <row r="258" ht="15">
      <c r="J258" s="56"/>
    </row>
    <row r="259" ht="15">
      <c r="J259" s="56"/>
    </row>
    <row r="260" ht="15">
      <c r="J260" s="56"/>
    </row>
    <row r="261" ht="15">
      <c r="J261" s="56"/>
    </row>
    <row r="262" ht="15">
      <c r="J262" s="56"/>
    </row>
    <row r="263" ht="15">
      <c r="J263" s="56"/>
    </row>
    <row r="264" ht="15">
      <c r="J264" s="56"/>
    </row>
    <row r="265" ht="15">
      <c r="J265" s="56"/>
    </row>
    <row r="266" ht="15">
      <c r="J266" s="56"/>
    </row>
    <row r="267" ht="15">
      <c r="J267" s="56"/>
    </row>
    <row r="268" ht="15">
      <c r="J268" s="56"/>
    </row>
    <row r="269" ht="15">
      <c r="J269" s="56"/>
    </row>
    <row r="270" ht="15">
      <c r="J270" s="56"/>
    </row>
    <row r="271" ht="15">
      <c r="J271" s="56"/>
    </row>
    <row r="272" ht="15">
      <c r="J272" s="56"/>
    </row>
    <row r="273" ht="15">
      <c r="J273" s="56"/>
    </row>
    <row r="274" ht="15">
      <c r="J274" s="56"/>
    </row>
    <row r="275" ht="15">
      <c r="J275" s="56"/>
    </row>
    <row r="276" ht="15">
      <c r="J276" s="56"/>
    </row>
    <row r="277" ht="15">
      <c r="J277" s="56"/>
    </row>
    <row r="278" ht="15">
      <c r="J278" s="56"/>
    </row>
    <row r="279" ht="15">
      <c r="J279" s="56"/>
    </row>
    <row r="280" ht="15">
      <c r="J280" s="56"/>
    </row>
    <row r="281" ht="15">
      <c r="J281" s="56"/>
    </row>
    <row r="282" ht="15">
      <c r="J282" s="56"/>
    </row>
    <row r="283" ht="15">
      <c r="J283" s="56"/>
    </row>
  </sheetData>
  <sheetProtection/>
  <mergeCells count="7">
    <mergeCell ref="A1:C1"/>
    <mergeCell ref="M2:N2"/>
    <mergeCell ref="A3:A4"/>
    <mergeCell ref="B3:B4"/>
    <mergeCell ref="C3:F3"/>
    <mergeCell ref="G3:J3"/>
    <mergeCell ref="K3:N3"/>
  </mergeCells>
  <printOptions/>
  <pageMargins left="0.1968503937007874" right="0.1968503937007874" top="0.7874015748031497" bottom="0.1968503937007874" header="0.5118110236220472" footer="0.5118110236220472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FD_BUD_SEC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Illia</dc:creator>
  <cp:keywords/>
  <dc:description/>
  <cp:lastModifiedBy>Павлович Л.Л.</cp:lastModifiedBy>
  <cp:lastPrinted>2022-09-09T09:44:56Z</cp:lastPrinted>
  <dcterms:created xsi:type="dcterms:W3CDTF">2001-07-11T13:17:26Z</dcterms:created>
  <dcterms:modified xsi:type="dcterms:W3CDTF">2023-01-17T13:34:40Z</dcterms:modified>
  <cp:category/>
  <cp:version/>
  <cp:contentType/>
  <cp:contentStatus/>
</cp:coreProperties>
</file>