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'Видатки'!$A$1:$O$62</definedName>
    <definedName name="_xlnm.Print_Area" localSheetId="0">'Доходи'!$A$1:$O$76</definedName>
  </definedNames>
  <calcPr fullCalcOnLoad="1"/>
</workbook>
</file>

<file path=xl/sharedStrings.xml><?xml version="1.0" encoding="utf-8"?>
<sst xmlns="http://schemas.openxmlformats.org/spreadsheetml/2006/main" count="239" uniqueCount="210">
  <si>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</si>
  <si>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</si>
  <si>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</si>
  <si>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</si>
  <si>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</si>
  <si>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</si>
  <si>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</si>
  <si>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</si>
  <si>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</si>
  <si>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</si>
  <si>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</si>
  <si>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</si>
  <si>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</si>
  <si>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</si>
  <si>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</si>
  <si>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</si>
  <si>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</si>
  <si>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</si>
  <si>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</si>
  <si>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</si>
  <si>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</si>
  <si>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</si>
  <si>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</si>
  <si>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</si>
  <si>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</si>
  <si>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</si>
  <si>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</si>
  <si>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</si>
  <si>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</si>
  <si>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</si>
  <si>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</si>
  <si>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</si>
  <si>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</si>
  <si>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</si>
  <si>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</si>
  <si>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</si>
  <si>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</si>
  <si>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</si>
  <si>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</si>
  <si>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</si>
  <si>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</si>
  <si>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</si>
  <si>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</si>
  <si>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</si>
  <si>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</si>
  <si>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</si>
  <si>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</si>
  <si>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</si>
  <si>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</si>
  <si>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</si>
  <si>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</si>
  <si>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</si>
  <si>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</si>
  <si>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</si>
  <si>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</si>
  <si>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</si>
  <si>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</si>
  <si>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</si>
  <si>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</si>
  <si>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</si>
  <si>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</si>
  <si>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</si>
  <si>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</si>
  <si>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</si>
  <si>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</si>
  <si>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</si>
  <si>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</si>
  <si>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</si>
  <si>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</si>
  <si>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</si>
  <si>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</si>
  <si>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</si>
  <si>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</si>
  <si>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</si>
  <si>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</si>
  <si>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</si>
  <si>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</si>
  <si>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</si>
  <si>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</si>
  <si>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</si>
  <si>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</si>
  <si>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</si>
  <si>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</si>
  <si>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</si>
  <si>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</si>
  <si>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</si>
  <si>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</si>
  <si>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</si>
  <si>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</si>
  <si>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</si>
  <si>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</si>
  <si>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</si>
  <si>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</si>
  <si>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</si>
  <si>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</si>
  <si>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</si>
  <si>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</si>
  <si>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</si>
  <si>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</si>
  <si>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</si>
  <si>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</si>
  <si>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</si>
  <si>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</si>
  <si>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</si>
  <si>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</si>
  <si>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</si>
  <si>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</si>
  <si>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</si>
  <si>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</si>
  <si>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</si>
  <si>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</si>
  <si>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</si>
  <si>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</si>
  <si>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</si>
  <si>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</si>
  <si>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</si>
  <si>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</si>
  <si>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</si>
  <si>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</si>
  <si>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</si>
  <si>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</si>
  <si>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</si>
  <si>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</si>
  <si>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</si>
  <si>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</si>
  <si>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</si>
  <si>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</si>
  <si>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</si>
  <si>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</si>
  <si>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</si>
  <si>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</si>
  <si>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</si>
  <si>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</si>
  <si>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</si>
  <si>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</si>
  <si>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</si>
  <si>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</si>
  <si>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</si>
  <si>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</si>
  <si>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</si>
  <si>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</si>
  <si>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</si>
  <si>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</si>
  <si>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</si>
  <si>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</si>
  <si>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</si>
  <si>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</si>
  <si>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</si>
  <si>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</si>
  <si>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</si>
  <si>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</si>
  <si>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</si>
  <si>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</si>
  <si>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</si>
  <si>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</si>
  <si>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</si>
  <si>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</si>
  <si>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</si>
  <si>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</si>
  <si>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</si>
  <si>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</si>
  <si>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</si>
  <si>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</si>
  <si>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</si>
  <si>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</si>
  <si>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</si>
  <si>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</si>
  <si>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</si>
  <si>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</si>
  <si>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</si>
  <si>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</si>
  <si>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</si>
  <si>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</si>
  <si>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</si>
  <si>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</si>
  <si>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</si>
  <si>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</si>
  <si>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</si>
  <si>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</si>
  <si>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</si>
  <si>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</si>
  <si>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</si>
  <si>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</si>
  <si>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</si>
  <si>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</si>
  <si>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</si>
  <si>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</si>
  <si>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</si>
  <si>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</si>
  <si>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</si>
  <si>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</si>
  <si>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</si>
  <si>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</si>
  <si>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</si>
  <si>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</si>
  <si>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</si>
  <si>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Процент виконання до плану 2022 року</t>
  </si>
  <si>
    <t>Затверджено місцевими радами на 2022 рік із урахуванням змін (кошторисні призначення)</t>
  </si>
  <si>
    <t>Затверджено обласною радою  на 2022 рік з урахуванням змін</t>
  </si>
  <si>
    <t>Затверджено обласною радою на 2022 рік із урахуванням змін</t>
  </si>
  <si>
    <t>Затверджено місцевими радами на 2022 рік з урахуванням змін (кошторисні призначення)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</si>
  <si>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</si>
  <si>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</si>
  <si>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Виплата компенсації реабілітованим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</si>
  <si>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</si>
  <si>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</si>
  <si>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</si>
  <si>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(по річному звіту)</t>
  </si>
  <si>
    <t>Субвенція з державного бюджету місцевим бюджетам на компенсацію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</t>
  </si>
  <si>
    <t>за 2022 рік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</si>
</sst>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;\-#,##0.00"/>
  </numFmts>
  <fonts count="8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color indexed="10"/>
      <name val="Times New Roman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4"/>
      <name val="Times New Roman Cyr"/>
      <family val="0"/>
    </font>
    <font>
      <sz val="16"/>
      <name val="Times New Roman Cyr"/>
      <family val="0"/>
    </font>
    <font>
      <i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54" applyFont="1" applyFill="1" applyProtection="1">
      <alignment/>
      <protection/>
    </xf>
    <xf numFmtId="0" fontId="4" fillId="0" borderId="0" xfId="54" applyFont="1" applyFill="1" applyAlignment="1" applyProtection="1">
      <alignment horizontal="left" vertical="center"/>
      <protection/>
    </xf>
    <xf numFmtId="0" fontId="9" fillId="0" borderId="0" xfId="54" applyFont="1" applyProtection="1">
      <alignment/>
      <protection/>
    </xf>
    <xf numFmtId="0" fontId="10" fillId="0" borderId="10" xfId="54" applyFont="1" applyBorder="1" applyAlignment="1" applyProtection="1">
      <alignment horizontal="center" vertical="center"/>
      <protection/>
    </xf>
    <xf numFmtId="0" fontId="7" fillId="0" borderId="0" xfId="54" applyFont="1" applyProtection="1">
      <alignment/>
      <protection/>
    </xf>
    <xf numFmtId="0" fontId="5" fillId="0" borderId="10" xfId="54" applyFont="1" applyBorder="1" applyAlignment="1" applyProtection="1">
      <alignment horizontal="center" vertical="center" wrapText="1"/>
      <protection/>
    </xf>
    <xf numFmtId="185" fontId="8" fillId="0" borderId="10" xfId="54" applyNumberFormat="1" applyFont="1" applyBorder="1" applyProtection="1">
      <alignment/>
      <protection locked="0"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185" fontId="5" fillId="33" borderId="10" xfId="54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54" applyFont="1" applyProtection="1">
      <alignment/>
      <protection/>
    </xf>
    <xf numFmtId="0" fontId="9" fillId="0" borderId="10" xfId="54" applyFont="1" applyBorder="1" applyAlignment="1" applyProtection="1">
      <alignment horizontal="center" vertical="center"/>
      <protection/>
    </xf>
    <xf numFmtId="185" fontId="12" fillId="0" borderId="10" xfId="54" applyNumberFormat="1" applyFont="1" applyBorder="1" applyProtection="1">
      <alignment/>
      <protection locked="0"/>
    </xf>
    <xf numFmtId="49" fontId="10" fillId="0" borderId="10" xfId="54" applyNumberFormat="1" applyFont="1" applyBorder="1" applyAlignment="1" applyProtection="1">
      <alignment horizontal="center" vertical="top" wrapText="1"/>
      <protection/>
    </xf>
    <xf numFmtId="0" fontId="10" fillId="0" borderId="10" xfId="54" applyFont="1" applyBorder="1" applyAlignment="1" applyProtection="1">
      <alignment horizontal="center" vertical="top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17" fillId="0" borderId="0" xfId="54" applyFont="1" applyAlignment="1" applyProtection="1">
      <alignment/>
      <protection/>
    </xf>
    <xf numFmtId="0" fontId="18" fillId="0" borderId="0" xfId="54" applyFont="1" applyFill="1" applyAlignment="1" applyProtection="1">
      <alignment/>
      <protection/>
    </xf>
    <xf numFmtId="0" fontId="16" fillId="0" borderId="0" xfId="55" applyFont="1" applyAlignment="1" applyProtection="1">
      <alignment/>
      <protection/>
    </xf>
    <xf numFmtId="0" fontId="15" fillId="0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54" applyFont="1" applyProtection="1">
      <alignment/>
      <protection/>
    </xf>
    <xf numFmtId="194" fontId="23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5" fillId="0" borderId="0" xfId="54" applyFo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5" fontId="20" fillId="0" borderId="0" xfId="54" applyNumberFormat="1" applyFo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185" fontId="15" fillId="0" borderId="0" xfId="0" applyNumberFormat="1" applyFont="1" applyFill="1" applyBorder="1" applyAlignment="1" applyProtection="1">
      <alignment vertical="center"/>
      <protection/>
    </xf>
    <xf numFmtId="185" fontId="20" fillId="0" borderId="0" xfId="54" applyNumberFormat="1" applyFont="1" applyBorder="1" applyProtection="1">
      <alignment/>
      <protection/>
    </xf>
    <xf numFmtId="0" fontId="5" fillId="0" borderId="11" xfId="54" applyFont="1" applyFill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wrapText="1"/>
      <protection/>
    </xf>
    <xf numFmtId="49" fontId="10" fillId="0" borderId="12" xfId="54" applyNumberFormat="1" applyFont="1" applyBorder="1" applyAlignment="1" applyProtection="1">
      <alignment horizontal="center" vertical="top" wrapText="1"/>
      <protection/>
    </xf>
    <xf numFmtId="185" fontId="7" fillId="0" borderId="0" xfId="54" applyNumberFormat="1" applyFont="1" applyBorder="1" applyAlignment="1" applyProtection="1">
      <alignment wrapText="1"/>
      <protection/>
    </xf>
    <xf numFmtId="185" fontId="7" fillId="0" borderId="0" xfId="54" applyNumberFormat="1" applyFont="1" applyBorder="1" applyAlignment="1" applyProtection="1">
      <alignment horizontal="center"/>
      <protection/>
    </xf>
    <xf numFmtId="185" fontId="7" fillId="0" borderId="0" xfId="54" applyNumberFormat="1" applyFont="1" applyBorder="1" applyAlignment="1" applyProtection="1">
      <alignment horizontal="center" vertical="center" wrapText="1"/>
      <protection/>
    </xf>
    <xf numFmtId="185" fontId="7" fillId="0" borderId="0" xfId="54" applyNumberFormat="1" applyFont="1" applyAlignment="1" applyProtection="1">
      <alignment wrapText="1"/>
      <protection/>
    </xf>
    <xf numFmtId="185" fontId="7" fillId="0" borderId="0" xfId="54" applyNumberFormat="1" applyFont="1" applyAlignment="1" applyProtection="1">
      <alignment horizontal="center"/>
      <protection/>
    </xf>
    <xf numFmtId="185" fontId="5" fillId="0" borderId="0" xfId="54" applyNumberFormat="1" applyFont="1" applyBorder="1" applyAlignment="1" applyProtection="1">
      <alignment horizontal="center" vertical="center" wrapText="1"/>
      <protection/>
    </xf>
    <xf numFmtId="185" fontId="28" fillId="0" borderId="0" xfId="0" applyNumberFormat="1" applyFont="1" applyBorder="1" applyAlignment="1">
      <alignment horizontal="center" vertical="center"/>
    </xf>
    <xf numFmtId="185" fontId="12" fillId="0" borderId="10" xfId="54" applyNumberFormat="1" applyFont="1" applyFill="1" applyBorder="1" applyProtection="1">
      <alignment/>
      <protection locked="0"/>
    </xf>
    <xf numFmtId="185" fontId="7" fillId="0" borderId="0" xfId="54" applyNumberFormat="1" applyFont="1" applyBorder="1" applyProtection="1">
      <alignment/>
      <protection/>
    </xf>
    <xf numFmtId="185" fontId="7" fillId="0" borderId="0" xfId="54" applyNumberFormat="1" applyFont="1" applyProtection="1">
      <alignment/>
      <protection/>
    </xf>
    <xf numFmtId="194" fontId="5" fillId="0" borderId="0" xfId="56" applyNumberFormat="1" applyFont="1" applyAlignment="1" applyProtection="1">
      <alignment horizontal="center"/>
      <protection/>
    </xf>
    <xf numFmtId="185" fontId="26" fillId="0" borderId="0" xfId="54" applyNumberFormat="1" applyFont="1" applyFill="1" applyBorder="1" applyProtection="1">
      <alignment/>
      <protection/>
    </xf>
    <xf numFmtId="185" fontId="27" fillId="0" borderId="0" xfId="54" applyNumberFormat="1" applyFont="1" applyFill="1" applyBorder="1" applyProtection="1">
      <alignment/>
      <protection/>
    </xf>
    <xf numFmtId="0" fontId="23" fillId="0" borderId="0" xfId="54" applyFont="1" applyFill="1" applyProtection="1">
      <alignment/>
      <protection/>
    </xf>
    <xf numFmtId="0" fontId="2" fillId="0" borderId="0" xfId="54" applyFont="1" applyFill="1" applyProtection="1">
      <alignment/>
      <protection/>
    </xf>
    <xf numFmtId="0" fontId="22" fillId="0" borderId="0" xfId="54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 applyProtection="1">
      <alignment horizontal="centerContinuous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0" borderId="10" xfId="54" applyFont="1" applyFill="1" applyBorder="1" applyAlignment="1" applyProtection="1">
      <alignment horizontal="centerContinuous" vertical="center" wrapText="1"/>
      <protection/>
    </xf>
    <xf numFmtId="0" fontId="10" fillId="0" borderId="14" xfId="0" applyFont="1" applyFill="1" applyBorder="1" applyAlignment="1" applyProtection="1">
      <alignment horizontal="centerContinuous" vertical="center" wrapText="1"/>
      <protection/>
    </xf>
    <xf numFmtId="0" fontId="10" fillId="0" borderId="13" xfId="0" applyFont="1" applyFill="1" applyBorder="1" applyAlignment="1" applyProtection="1">
      <alignment horizontal="centerContinuous" vertical="center" wrapText="1"/>
      <protection/>
    </xf>
    <xf numFmtId="0" fontId="25" fillId="0" borderId="0" xfId="54" applyFont="1" applyFill="1" applyProtection="1">
      <alignment/>
      <protection/>
    </xf>
    <xf numFmtId="0" fontId="10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  <protection hidden="1"/>
    </xf>
    <xf numFmtId="49" fontId="24" fillId="0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4" borderId="10" xfId="54" applyNumberFormat="1" applyFont="1" applyFill="1" applyBorder="1" applyAlignment="1" applyProtection="1">
      <alignment horizontal="center"/>
      <protection/>
    </xf>
    <xf numFmtId="49" fontId="31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3" borderId="10" xfId="54" applyNumberFormat="1" applyFont="1" applyFill="1" applyBorder="1" applyAlignment="1" applyProtection="1">
      <alignment horizontal="center"/>
      <protection/>
    </xf>
    <xf numFmtId="0" fontId="30" fillId="0" borderId="10" xfId="54" applyFont="1" applyFill="1" applyBorder="1" applyProtection="1">
      <alignment/>
      <protection locked="0"/>
    </xf>
    <xf numFmtId="194" fontId="24" fillId="33" borderId="10" xfId="54" applyNumberFormat="1" applyFont="1" applyFill="1" applyBorder="1" applyAlignment="1" applyProtection="1">
      <alignment horizontal="right"/>
      <protection/>
    </xf>
    <xf numFmtId="2" fontId="20" fillId="0" borderId="0" xfId="54" applyNumberFormat="1" applyFont="1" applyFill="1" applyProtection="1">
      <alignment/>
      <protection/>
    </xf>
    <xf numFmtId="194" fontId="7" fillId="0" borderId="0" xfId="54" applyNumberFormat="1" applyFont="1" applyFill="1" applyProtection="1">
      <alignment/>
      <protection/>
    </xf>
    <xf numFmtId="185" fontId="20" fillId="0" borderId="0" xfId="54" applyNumberFormat="1" applyFont="1" applyBorder="1" applyProtection="1">
      <alignment/>
      <protection/>
    </xf>
    <xf numFmtId="185" fontId="20" fillId="0" borderId="0" xfId="54" applyNumberFormat="1" applyFont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194" fontId="18" fillId="0" borderId="0" xfId="54" applyNumberFormat="1" applyFont="1" applyFill="1" applyAlignment="1" applyProtection="1">
      <alignment horizontal="left" vertical="center"/>
      <protection/>
    </xf>
    <xf numFmtId="185" fontId="15" fillId="0" borderId="0" xfId="0" applyNumberFormat="1" applyFont="1" applyFill="1" applyBorder="1" applyAlignment="1" applyProtection="1">
      <alignment vertical="center"/>
      <protection/>
    </xf>
    <xf numFmtId="194" fontId="20" fillId="0" borderId="0" xfId="54" applyNumberFormat="1" applyFont="1" applyProtection="1">
      <alignment/>
      <protection/>
    </xf>
    <xf numFmtId="194" fontId="20" fillId="0" borderId="0" xfId="54" applyNumberFormat="1" applyFont="1" applyBorder="1" applyProtection="1">
      <alignment/>
      <protection/>
    </xf>
    <xf numFmtId="0" fontId="10" fillId="0" borderId="15" xfId="54" applyFont="1" applyFill="1" applyBorder="1" applyAlignment="1" applyProtection="1">
      <alignment horizontal="center" vertical="center" wrapText="1"/>
      <protection/>
    </xf>
    <xf numFmtId="49" fontId="24" fillId="35" borderId="10" xfId="54" applyNumberFormat="1" applyFont="1" applyFill="1" applyBorder="1" applyAlignment="1" applyProtection="1">
      <alignment horizontal="center" vertical="center" wrapText="1"/>
      <protection/>
    </xf>
    <xf numFmtId="0" fontId="22" fillId="35" borderId="0" xfId="54" applyFont="1" applyFill="1" applyProtection="1">
      <alignment/>
      <protection/>
    </xf>
    <xf numFmtId="0" fontId="23" fillId="35" borderId="0" xfId="54" applyFont="1" applyFill="1" applyProtection="1">
      <alignment/>
      <protection/>
    </xf>
    <xf numFmtId="0" fontId="2" fillId="35" borderId="0" xfId="54" applyFont="1" applyFill="1" applyProtection="1">
      <alignment/>
      <protection/>
    </xf>
    <xf numFmtId="194" fontId="15" fillId="35" borderId="0" xfId="54" applyNumberFormat="1" applyFont="1" applyFill="1" applyBorder="1" applyAlignment="1" applyProtection="1">
      <alignment horizontal="center" wrapText="1"/>
      <protection/>
    </xf>
    <xf numFmtId="0" fontId="10" fillId="35" borderId="10" xfId="54" applyFont="1" applyFill="1" applyBorder="1" applyAlignment="1" applyProtection="1">
      <alignment horizontal="center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top" wrapText="1"/>
      <protection/>
    </xf>
    <xf numFmtId="185" fontId="20" fillId="35" borderId="0" xfId="54" applyNumberFormat="1" applyFont="1" applyFill="1" applyBorder="1" applyAlignment="1" applyProtection="1">
      <alignment horizontal="center" vertical="center" wrapText="1"/>
      <protection/>
    </xf>
    <xf numFmtId="185" fontId="20" fillId="35" borderId="0" xfId="54" applyNumberFormat="1" applyFont="1" applyFill="1" applyBorder="1" applyAlignment="1" applyProtection="1">
      <alignment horizontal="center"/>
      <protection/>
    </xf>
    <xf numFmtId="185" fontId="20" fillId="35" borderId="0" xfId="54" applyNumberFormat="1" applyFont="1" applyFill="1" applyAlignment="1" applyProtection="1">
      <alignment horizontal="center"/>
      <protection/>
    </xf>
    <xf numFmtId="0" fontId="20" fillId="35" borderId="0" xfId="54" applyFont="1" applyFill="1" applyAlignment="1" applyProtection="1">
      <alignment horizontal="center"/>
      <protection/>
    </xf>
    <xf numFmtId="0" fontId="15" fillId="35" borderId="0" xfId="54" applyFont="1" applyFill="1" applyAlignment="1" applyProtection="1">
      <alignment horizontal="center" wrapText="1"/>
      <protection/>
    </xf>
    <xf numFmtId="2" fontId="20" fillId="35" borderId="0" xfId="54" applyNumberFormat="1" applyFont="1" applyFill="1" applyProtection="1">
      <alignment/>
      <protection/>
    </xf>
    <xf numFmtId="0" fontId="10" fillId="35" borderId="10" xfId="0" applyFont="1" applyFill="1" applyBorder="1" applyAlignment="1" applyProtection="1">
      <alignment horizontal="centerContinuous" vertical="center" wrapText="1"/>
      <protection/>
    </xf>
    <xf numFmtId="185" fontId="20" fillId="35" borderId="0" xfId="54" applyNumberFormat="1" applyFont="1" applyFill="1" applyBorder="1" applyProtection="1">
      <alignment/>
      <protection/>
    </xf>
    <xf numFmtId="185" fontId="20" fillId="35" borderId="0" xfId="54" applyNumberFormat="1" applyFont="1" applyFill="1" applyProtection="1">
      <alignment/>
      <protection/>
    </xf>
    <xf numFmtId="0" fontId="20" fillId="35" borderId="0" xfId="54" applyFont="1" applyFill="1" applyProtection="1">
      <alignment/>
      <protection/>
    </xf>
    <xf numFmtId="0" fontId="10" fillId="35" borderId="15" xfId="54" applyFont="1" applyFill="1" applyBorder="1" applyAlignment="1" applyProtection="1">
      <alignment horizontal="center" vertical="center" wrapText="1"/>
      <protection/>
    </xf>
    <xf numFmtId="194" fontId="20" fillId="35" borderId="0" xfId="54" applyNumberFormat="1" applyFont="1" applyFill="1" applyProtection="1">
      <alignment/>
      <protection/>
    </xf>
    <xf numFmtId="49" fontId="10" fillId="35" borderId="16" xfId="54" applyNumberFormat="1" applyFont="1" applyFill="1" applyBorder="1" applyAlignment="1" applyProtection="1">
      <alignment horizontal="center" vertical="top" wrapText="1"/>
      <protection/>
    </xf>
    <xf numFmtId="0" fontId="20" fillId="35" borderId="0" xfId="54" applyFont="1" applyFill="1" applyProtection="1">
      <alignment/>
      <protection/>
    </xf>
    <xf numFmtId="185" fontId="26" fillId="35" borderId="0" xfId="54" applyNumberFormat="1" applyFont="1" applyFill="1" applyBorder="1" applyProtection="1">
      <alignment/>
      <protection/>
    </xf>
    <xf numFmtId="0" fontId="7" fillId="35" borderId="0" xfId="54" applyFont="1" applyFill="1" applyProtection="1">
      <alignment/>
      <protection/>
    </xf>
    <xf numFmtId="0" fontId="5" fillId="33" borderId="10" xfId="54" applyNumberFormat="1" applyFont="1" applyFill="1" applyBorder="1" applyAlignment="1" applyProtection="1">
      <alignment horizontal="center"/>
      <protection/>
    </xf>
    <xf numFmtId="185" fontId="27" fillId="35" borderId="0" xfId="54" applyNumberFormat="1" applyFont="1" applyFill="1" applyBorder="1" applyProtection="1">
      <alignment/>
      <protection/>
    </xf>
    <xf numFmtId="185" fontId="20" fillId="36" borderId="0" xfId="54" applyNumberFormat="1" applyFont="1" applyFill="1" applyProtection="1">
      <alignment/>
      <protection/>
    </xf>
    <xf numFmtId="0" fontId="20" fillId="36" borderId="0" xfId="54" applyFont="1" applyFill="1" applyProtection="1">
      <alignment/>
      <protection/>
    </xf>
    <xf numFmtId="185" fontId="20" fillId="36" borderId="0" xfId="54" applyNumberFormat="1" applyFont="1" applyFill="1" applyBorder="1" applyProtection="1">
      <alignment/>
      <protection/>
    </xf>
    <xf numFmtId="185" fontId="20" fillId="35" borderId="0" xfId="54" applyNumberFormat="1" applyFont="1" applyFill="1" applyProtection="1">
      <alignment/>
      <protection/>
    </xf>
    <xf numFmtId="0" fontId="5" fillId="0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4" borderId="0" xfId="54" applyFont="1" applyFill="1" applyProtection="1">
      <alignment/>
      <protection/>
    </xf>
    <xf numFmtId="194" fontId="20" fillId="0" borderId="0" xfId="54" applyNumberFormat="1" applyFont="1" applyProtection="1">
      <alignment/>
      <protection/>
    </xf>
    <xf numFmtId="194" fontId="7" fillId="0" borderId="0" xfId="54" applyNumberFormat="1" applyFont="1" applyProtection="1">
      <alignment/>
      <protection/>
    </xf>
    <xf numFmtId="194" fontId="15" fillId="0" borderId="0" xfId="0" applyNumberFormat="1" applyFont="1" applyFill="1" applyBorder="1" applyAlignment="1" applyProtection="1">
      <alignment vertical="center"/>
      <protection/>
    </xf>
    <xf numFmtId="194" fontId="20" fillId="35" borderId="0" xfId="54" applyNumberFormat="1" applyFont="1" applyFill="1" applyBorder="1" applyProtection="1">
      <alignment/>
      <protection/>
    </xf>
    <xf numFmtId="194" fontId="27" fillId="0" borderId="10" xfId="54" applyNumberFormat="1" applyFont="1" applyBorder="1" applyProtection="1">
      <alignment/>
      <protection locked="0"/>
    </xf>
    <xf numFmtId="194" fontId="12" fillId="0" borderId="10" xfId="54" applyNumberFormat="1" applyFont="1" applyBorder="1" applyProtection="1">
      <alignment/>
      <protection locked="0"/>
    </xf>
    <xf numFmtId="194" fontId="15" fillId="36" borderId="10" xfId="54" applyNumberFormat="1" applyFont="1" applyFill="1" applyBorder="1" applyProtection="1">
      <alignment/>
      <protection/>
    </xf>
    <xf numFmtId="194" fontId="5" fillId="0" borderId="10" xfId="54" applyNumberFormat="1" applyFont="1" applyFill="1" applyBorder="1" applyProtection="1">
      <alignment/>
      <protection/>
    </xf>
    <xf numFmtId="194" fontId="12" fillId="0" borderId="10" xfId="54" applyNumberFormat="1" applyFont="1" applyBorder="1" applyProtection="1">
      <alignment/>
      <protection/>
    </xf>
    <xf numFmtId="194" fontId="27" fillId="36" borderId="10" xfId="54" applyNumberFormat="1" applyFont="1" applyFill="1" applyBorder="1" applyProtection="1">
      <alignment/>
      <protection locked="0"/>
    </xf>
    <xf numFmtId="194" fontId="21" fillId="0" borderId="10" xfId="54" applyNumberFormat="1" applyFont="1" applyBorder="1" applyProtection="1">
      <alignment/>
      <protection/>
    </xf>
    <xf numFmtId="194" fontId="10" fillId="0" borderId="10" xfId="54" applyNumberFormat="1" applyFont="1" applyBorder="1" applyProtection="1">
      <alignment/>
      <protection/>
    </xf>
    <xf numFmtId="194" fontId="21" fillId="36" borderId="10" xfId="54" applyNumberFormat="1" applyFont="1" applyFill="1" applyBorder="1" applyProtection="1">
      <alignment/>
      <protection/>
    </xf>
    <xf numFmtId="194" fontId="7" fillId="0" borderId="10" xfId="54" applyNumberFormat="1" applyFont="1" applyFill="1" applyBorder="1" applyProtection="1">
      <alignment/>
      <protection/>
    </xf>
    <xf numFmtId="194" fontId="22" fillId="0" borderId="10" xfId="0" applyNumberFormat="1" applyFont="1" applyFill="1" applyBorder="1" applyAlignment="1">
      <alignment vertical="center"/>
    </xf>
    <xf numFmtId="194" fontId="13" fillId="0" borderId="10" xfId="0" applyNumberFormat="1" applyFont="1" applyFill="1" applyBorder="1" applyAlignment="1">
      <alignment vertical="center"/>
    </xf>
    <xf numFmtId="194" fontId="22" fillId="36" borderId="10" xfId="0" applyNumberFormat="1" applyFont="1" applyFill="1" applyBorder="1" applyAlignment="1">
      <alignment/>
    </xf>
    <xf numFmtId="194" fontId="15" fillId="33" borderId="10" xfId="54" applyNumberFormat="1" applyFont="1" applyFill="1" applyBorder="1" applyProtection="1">
      <alignment/>
      <protection/>
    </xf>
    <xf numFmtId="194" fontId="5" fillId="33" borderId="10" xfId="54" applyNumberFormat="1" applyFont="1" applyFill="1" applyBorder="1" applyProtection="1">
      <alignment/>
      <protection/>
    </xf>
    <xf numFmtId="194" fontId="11" fillId="33" borderId="10" xfId="54" applyNumberFormat="1" applyFont="1" applyFill="1" applyBorder="1" applyProtection="1">
      <alignment/>
      <protection/>
    </xf>
    <xf numFmtId="194" fontId="15" fillId="0" borderId="0" xfId="0" applyNumberFormat="1" applyFont="1" applyFill="1" applyAlignment="1" applyProtection="1">
      <alignment/>
      <protection/>
    </xf>
    <xf numFmtId="194" fontId="7" fillId="0" borderId="0" xfId="54" applyNumberFormat="1" applyFont="1" applyBorder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85" fontId="4" fillId="0" borderId="10" xfId="54" applyNumberFormat="1" applyFont="1" applyFill="1" applyBorder="1" applyProtection="1">
      <alignment/>
      <protection/>
    </xf>
    <xf numFmtId="0" fontId="35" fillId="0" borderId="10" xfId="54" applyFont="1" applyFill="1" applyBorder="1" applyAlignment="1" applyProtection="1">
      <alignment vertical="center" wrapText="1"/>
      <protection/>
    </xf>
    <xf numFmtId="185" fontId="35" fillId="0" borderId="10" xfId="54" applyNumberFormat="1" applyFont="1" applyFill="1" applyBorder="1" applyProtection="1">
      <alignment/>
      <protection locked="0"/>
    </xf>
    <xf numFmtId="185" fontId="4" fillId="0" borderId="10" xfId="54" applyNumberFormat="1" applyFont="1" applyFill="1" applyBorder="1" applyProtection="1">
      <alignment/>
      <protection locked="0"/>
    </xf>
    <xf numFmtId="185" fontId="36" fillId="0" borderId="10" xfId="54" applyNumberFormat="1" applyFont="1" applyFill="1" applyBorder="1" applyProtection="1">
      <alignment/>
      <protection locked="0"/>
    </xf>
    <xf numFmtId="0" fontId="4" fillId="35" borderId="10" xfId="54" applyFont="1" applyFill="1" applyBorder="1" applyAlignment="1" applyProtection="1">
      <alignment horizontal="center" vertical="center" wrapText="1"/>
      <protection/>
    </xf>
    <xf numFmtId="185" fontId="4" fillId="35" borderId="10" xfId="54" applyNumberFormat="1" applyFont="1" applyFill="1" applyBorder="1" applyProtection="1">
      <alignment/>
      <protection locked="0"/>
    </xf>
    <xf numFmtId="185" fontId="34" fillId="0" borderId="10" xfId="54" applyNumberFormat="1" applyFont="1" applyFill="1" applyBorder="1" applyProtection="1">
      <alignment/>
      <protection locked="0"/>
    </xf>
    <xf numFmtId="185" fontId="34" fillId="35" borderId="10" xfId="54" applyNumberFormat="1" applyFont="1" applyFill="1" applyBorder="1" applyProtection="1">
      <alignment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85" fontId="4" fillId="33" borderId="10" xfId="54" applyNumberFormat="1" applyFont="1" applyFill="1" applyBorder="1" applyProtection="1">
      <alignment/>
      <protection/>
    </xf>
    <xf numFmtId="185" fontId="38" fillId="0" borderId="10" xfId="0" applyNumberFormat="1" applyFont="1" applyFill="1" applyBorder="1" applyAlignment="1">
      <alignment vertical="center"/>
    </xf>
    <xf numFmtId="185" fontId="39" fillId="0" borderId="10" xfId="0" applyNumberFormat="1" applyFont="1" applyFill="1" applyBorder="1" applyAlignment="1">
      <alignment vertical="center"/>
    </xf>
    <xf numFmtId="185" fontId="41" fillId="0" borderId="10" xfId="0" applyNumberFormat="1" applyFont="1" applyFill="1" applyBorder="1" applyAlignment="1">
      <alignment vertical="center"/>
    </xf>
    <xf numFmtId="0" fontId="34" fillId="0" borderId="10" xfId="54" applyFont="1" applyFill="1" applyBorder="1" applyAlignment="1" applyProtection="1">
      <alignment horizontal="center" vertical="center" wrapText="1"/>
      <protection/>
    </xf>
    <xf numFmtId="194" fontId="4" fillId="33" borderId="10" xfId="54" applyNumberFormat="1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wrapText="1"/>
      <protection/>
    </xf>
    <xf numFmtId="0" fontId="41" fillId="0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38" fillId="0" borderId="10" xfId="54" applyFont="1" applyFill="1" applyBorder="1" applyAlignment="1" applyProtection="1">
      <alignment horizontal="left" vertical="center" wrapText="1"/>
      <protection/>
    </xf>
    <xf numFmtId="0" fontId="38" fillId="35" borderId="10" xfId="54" applyFont="1" applyFill="1" applyBorder="1" applyAlignment="1" applyProtection="1">
      <alignment horizontal="left" vertical="center" wrapText="1"/>
      <protection/>
    </xf>
    <xf numFmtId="0" fontId="41" fillId="0" borderId="10" xfId="54" applyFont="1" applyFill="1" applyBorder="1" applyAlignment="1" applyProtection="1">
      <alignment horizontal="left" vertical="center" wrapText="1"/>
      <protection/>
    </xf>
    <xf numFmtId="0" fontId="38" fillId="34" borderId="10" xfId="54" applyFont="1" applyFill="1" applyBorder="1" applyAlignment="1" applyProtection="1">
      <alignment horizontal="center" vertical="center" wrapText="1"/>
      <protection/>
    </xf>
    <xf numFmtId="0" fontId="38" fillId="33" borderId="10" xfId="54" applyFont="1" applyFill="1" applyBorder="1" applyAlignment="1" applyProtection="1">
      <alignment horizontal="center" vertical="center" wrapText="1"/>
      <protection/>
    </xf>
    <xf numFmtId="0" fontId="35" fillId="35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194" fontId="38" fillId="33" borderId="10" xfId="54" applyNumberFormat="1" applyFont="1" applyFill="1" applyBorder="1" applyAlignment="1" applyProtection="1">
      <alignment horizontal="left"/>
      <protection/>
    </xf>
    <xf numFmtId="0" fontId="34" fillId="0" borderId="10" xfId="54" applyFont="1" applyFill="1" applyBorder="1" applyAlignment="1" applyProtection="1">
      <alignment vertical="center" wrapText="1"/>
      <protection/>
    </xf>
    <xf numFmtId="49" fontId="31" fillId="35" borderId="10" xfId="54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4" fontId="15" fillId="35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Border="1" applyAlignment="1" applyProtection="1">
      <alignment horizontal="centerContinuous" vertical="center"/>
      <protection/>
    </xf>
    <xf numFmtId="4" fontId="20" fillId="0" borderId="0" xfId="54" applyNumberFormat="1" applyFont="1" applyBorder="1" applyAlignment="1" applyProtection="1">
      <alignment horizontal="centerContinuous" vertical="center"/>
      <protection/>
    </xf>
    <xf numFmtId="4" fontId="20" fillId="35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Protection="1">
      <alignment/>
      <protection/>
    </xf>
    <xf numFmtId="194" fontId="4" fillId="35" borderId="10" xfId="54" applyNumberFormat="1" applyFont="1" applyFill="1" applyBorder="1" applyAlignment="1" applyProtection="1">
      <alignment horizontal="center"/>
      <protection/>
    </xf>
    <xf numFmtId="194" fontId="4" fillId="0" borderId="10" xfId="54" applyNumberFormat="1" applyFont="1" applyFill="1" applyBorder="1" applyAlignment="1" applyProtection="1">
      <alignment horizontal="center"/>
      <protection/>
    </xf>
    <xf numFmtId="194" fontId="35" fillId="35" borderId="10" xfId="54" applyNumberFormat="1" applyFont="1" applyFill="1" applyBorder="1" applyAlignment="1" applyProtection="1">
      <alignment horizontal="center"/>
      <protection/>
    </xf>
    <xf numFmtId="194" fontId="35" fillId="0" borderId="10" xfId="54" applyNumberFormat="1" applyFont="1" applyFill="1" applyBorder="1" applyAlignment="1" applyProtection="1">
      <alignment horizontal="center"/>
      <protection/>
    </xf>
    <xf numFmtId="194" fontId="36" fillId="35" borderId="10" xfId="54" applyNumberFormat="1" applyFont="1" applyFill="1" applyBorder="1" applyAlignment="1" applyProtection="1">
      <alignment horizontal="center"/>
      <protection/>
    </xf>
    <xf numFmtId="194" fontId="38" fillId="34" borderId="10" xfId="54" applyNumberFormat="1" applyFont="1" applyFill="1" applyBorder="1" applyAlignment="1" applyProtection="1">
      <alignment horizontal="center" vertical="center" wrapText="1"/>
      <protection/>
    </xf>
    <xf numFmtId="194" fontId="38" fillId="33" borderId="10" xfId="54" applyNumberFormat="1" applyFont="1" applyFill="1" applyBorder="1" applyAlignment="1" applyProtection="1">
      <alignment horizontal="center"/>
      <protection/>
    </xf>
    <xf numFmtId="194" fontId="4" fillId="35" borderId="10" xfId="0" applyNumberFormat="1" applyFont="1" applyFill="1" applyBorder="1" applyAlignment="1" applyProtection="1">
      <alignment horizontal="center"/>
      <protection/>
    </xf>
    <xf numFmtId="194" fontId="41" fillId="35" borderId="10" xfId="0" applyNumberFormat="1" applyFont="1" applyFill="1" applyBorder="1" applyAlignment="1">
      <alignment horizontal="center"/>
    </xf>
    <xf numFmtId="194" fontId="41" fillId="0" borderId="10" xfId="0" applyNumberFormat="1" applyFont="1" applyFill="1" applyBorder="1" applyAlignment="1">
      <alignment horizontal="center"/>
    </xf>
    <xf numFmtId="194" fontId="4" fillId="35" borderId="16" xfId="54" applyNumberFormat="1" applyFont="1" applyFill="1" applyBorder="1" applyAlignment="1" applyProtection="1">
      <alignment horizontal="center"/>
      <protection/>
    </xf>
    <xf numFmtId="194" fontId="4" fillId="0" borderId="12" xfId="54" applyNumberFormat="1" applyFont="1" applyFill="1" applyBorder="1" applyAlignment="1" applyProtection="1">
      <alignment horizontal="center"/>
      <protection/>
    </xf>
    <xf numFmtId="194" fontId="34" fillId="0" borderId="10" xfId="54" applyNumberFormat="1" applyFont="1" applyFill="1" applyBorder="1" applyAlignment="1" applyProtection="1">
      <alignment horizontal="center"/>
      <protection/>
    </xf>
    <xf numFmtId="194" fontId="18" fillId="35" borderId="16" xfId="54" applyNumberFormat="1" applyFont="1" applyFill="1" applyBorder="1" applyAlignment="1" applyProtection="1">
      <alignment horizontal="center"/>
      <protection/>
    </xf>
    <xf numFmtId="194" fontId="35" fillId="0" borderId="10" xfId="54" applyNumberFormat="1" applyFont="1" applyFill="1" applyBorder="1" applyAlignment="1" applyProtection="1">
      <alignment horizontal="center"/>
      <protection locked="0"/>
    </xf>
    <xf numFmtId="194" fontId="35" fillId="0" borderId="10" xfId="54" applyNumberFormat="1" applyFont="1" applyFill="1" applyBorder="1" applyAlignment="1" applyProtection="1">
      <alignment horizontal="center"/>
      <protection locked="0"/>
    </xf>
    <xf numFmtId="194" fontId="37" fillId="35" borderId="16" xfId="54" applyNumberFormat="1" applyFont="1" applyFill="1" applyBorder="1" applyAlignment="1" applyProtection="1">
      <alignment horizontal="center"/>
      <protection locked="0"/>
    </xf>
    <xf numFmtId="194" fontId="37" fillId="35" borderId="10" xfId="54" applyNumberFormat="1" applyFont="1" applyFill="1" applyBorder="1" applyAlignment="1" applyProtection="1">
      <alignment horizontal="center"/>
      <protection locked="0"/>
    </xf>
    <xf numFmtId="194" fontId="35" fillId="0" borderId="12" xfId="54" applyNumberFormat="1" applyFont="1" applyFill="1" applyBorder="1" applyAlignment="1" applyProtection="1">
      <alignment horizontal="center"/>
      <protection/>
    </xf>
    <xf numFmtId="194" fontId="18" fillId="0" borderId="10" xfId="54" applyNumberFormat="1" applyFont="1" applyFill="1" applyBorder="1" applyAlignment="1" applyProtection="1">
      <alignment horizontal="center"/>
      <protection/>
    </xf>
    <xf numFmtId="194" fontId="37" fillId="0" borderId="10" xfId="54" applyNumberFormat="1" applyFont="1" applyFill="1" applyBorder="1" applyAlignment="1" applyProtection="1">
      <alignment horizontal="center"/>
      <protection locked="0"/>
    </xf>
    <xf numFmtId="194" fontId="35" fillId="35" borderId="10" xfId="54" applyNumberFormat="1" applyFont="1" applyFill="1" applyBorder="1" applyAlignment="1" applyProtection="1">
      <alignment horizontal="center"/>
      <protection locked="0"/>
    </xf>
    <xf numFmtId="194" fontId="18" fillId="35" borderId="10" xfId="54" applyNumberFormat="1" applyFont="1" applyFill="1" applyBorder="1" applyAlignment="1" applyProtection="1">
      <alignment horizontal="center"/>
      <protection/>
    </xf>
    <xf numFmtId="194" fontId="37" fillId="35" borderId="17" xfId="54" applyNumberFormat="1" applyFont="1" applyFill="1" applyBorder="1" applyAlignment="1" applyProtection="1">
      <alignment horizontal="center"/>
      <protection locked="0"/>
    </xf>
    <xf numFmtId="194" fontId="35" fillId="35" borderId="17" xfId="54" applyNumberFormat="1" applyFont="1" applyFill="1" applyBorder="1" applyAlignment="1" applyProtection="1">
      <alignment horizontal="center"/>
      <protection locked="0"/>
    </xf>
    <xf numFmtId="194" fontId="4" fillId="33" borderId="10" xfId="54" applyNumberFormat="1" applyFont="1" applyFill="1" applyBorder="1" applyAlignment="1" applyProtection="1">
      <alignment horizontal="center"/>
      <protection/>
    </xf>
    <xf numFmtId="194" fontId="34" fillId="0" borderId="10" xfId="54" applyNumberFormat="1" applyFont="1" applyFill="1" applyBorder="1" applyAlignment="1" applyProtection="1">
      <alignment horizontal="center"/>
      <protection locked="0"/>
    </xf>
    <xf numFmtId="194" fontId="40" fillId="35" borderId="10" xfId="54" applyNumberFormat="1" applyFont="1" applyFill="1" applyBorder="1" applyAlignment="1" applyProtection="1">
      <alignment horizontal="center"/>
      <protection locked="0"/>
    </xf>
    <xf numFmtId="194" fontId="35" fillId="37" borderId="10" xfId="54" applyNumberFormat="1" applyFont="1" applyFill="1" applyBorder="1" applyAlignment="1" applyProtection="1">
      <alignment horizontal="center"/>
      <protection/>
    </xf>
    <xf numFmtId="0" fontId="42" fillId="35" borderId="18" xfId="0" applyFont="1" applyFill="1" applyBorder="1" applyAlignment="1">
      <alignment horizontal="left" vertical="center" wrapText="1"/>
    </xf>
    <xf numFmtId="194" fontId="35" fillId="0" borderId="19" xfId="0" applyNumberFormat="1" applyFont="1" applyFill="1" applyBorder="1" applyAlignment="1" applyProtection="1">
      <alignment horizontal="center" vertical="top"/>
      <protection/>
    </xf>
    <xf numFmtId="194" fontId="4" fillId="0" borderId="10" xfId="54" applyNumberFormat="1" applyFont="1" applyFill="1" applyBorder="1" applyAlignment="1" applyProtection="1">
      <alignment horizontal="center"/>
      <protection locked="0"/>
    </xf>
    <xf numFmtId="204" fontId="4" fillId="0" borderId="10" xfId="61" applyNumberFormat="1" applyFont="1" applyFill="1" applyBorder="1" applyAlignment="1" applyProtection="1">
      <alignment horizontal="center"/>
      <protection/>
    </xf>
    <xf numFmtId="204" fontId="36" fillId="0" borderId="10" xfId="61" applyNumberFormat="1" applyFont="1" applyFill="1" applyBorder="1" applyAlignment="1" applyProtection="1">
      <alignment horizontal="center"/>
      <protection/>
    </xf>
    <xf numFmtId="204" fontId="4" fillId="33" borderId="10" xfId="61" applyNumberFormat="1" applyFont="1" applyFill="1" applyBorder="1" applyAlignment="1" applyProtection="1">
      <alignment horizontal="center"/>
      <protection/>
    </xf>
    <xf numFmtId="204" fontId="4" fillId="35" borderId="10" xfId="61" applyNumberFormat="1" applyFont="1" applyFill="1" applyBorder="1" applyAlignment="1" applyProtection="1">
      <alignment horizontal="center"/>
      <protection/>
    </xf>
    <xf numFmtId="204" fontId="38" fillId="34" borderId="10" xfId="61" applyNumberFormat="1" applyFont="1" applyFill="1" applyBorder="1" applyAlignment="1" applyProtection="1">
      <alignment horizontal="center" vertical="center" wrapText="1"/>
      <protection/>
    </xf>
    <xf numFmtId="204" fontId="38" fillId="33" borderId="10" xfId="61" applyNumberFormat="1" applyFont="1" applyFill="1" applyBorder="1" applyAlignment="1" applyProtection="1">
      <alignment horizontal="center"/>
      <protection/>
    </xf>
    <xf numFmtId="49" fontId="43" fillId="0" borderId="10" xfId="54" applyNumberFormat="1" applyFont="1" applyFill="1" applyBorder="1" applyAlignment="1" applyProtection="1">
      <alignment horizontal="center" vertical="center" wrapText="1"/>
      <protection/>
    </xf>
    <xf numFmtId="194" fontId="4" fillId="35" borderId="16" xfId="54" applyNumberFormat="1" applyFont="1" applyFill="1" applyBorder="1" applyAlignment="1" applyProtection="1">
      <alignment horizontal="center"/>
      <protection locked="0"/>
    </xf>
    <xf numFmtId="0" fontId="30" fillId="35" borderId="10" xfId="54" applyFont="1" applyFill="1" applyBorder="1" applyAlignment="1" applyProtection="1">
      <alignment horizontal="center"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4" applyFont="1" applyFill="1" applyBorder="1" applyAlignment="1" applyProtection="1">
      <alignment vertical="center" wrapText="1"/>
      <protection/>
    </xf>
    <xf numFmtId="0" fontId="35" fillId="0" borderId="0" xfId="54" applyFont="1" applyFill="1" applyBorder="1" applyAlignment="1" applyProtection="1">
      <alignment horizontal="left" vertical="center" wrapText="1"/>
      <protection/>
    </xf>
    <xf numFmtId="49" fontId="10" fillId="0" borderId="10" xfId="54" applyNumberFormat="1" applyFont="1" applyFill="1" applyBorder="1" applyAlignment="1" applyProtection="1">
      <alignment horizontal="center" vertical="top" wrapText="1"/>
      <protection/>
    </xf>
    <xf numFmtId="4" fontId="7" fillId="0" borderId="0" xfId="54" applyNumberFormat="1" applyFont="1" applyFill="1" applyBorder="1" applyAlignment="1" applyProtection="1">
      <alignment horizontal="centerContinuous" vertical="center"/>
      <protection/>
    </xf>
    <xf numFmtId="185" fontId="7" fillId="0" borderId="0" xfId="54" applyNumberFormat="1" applyFont="1" applyFill="1" applyProtection="1">
      <alignment/>
      <protection/>
    </xf>
    <xf numFmtId="194" fontId="15" fillId="0" borderId="0" xfId="56" applyNumberFormat="1" applyFont="1" applyFill="1" applyAlignment="1" applyProtection="1">
      <alignment horizontal="center"/>
      <protection/>
    </xf>
    <xf numFmtId="4" fontId="20" fillId="0" borderId="0" xfId="54" applyNumberFormat="1" applyFont="1" applyFill="1" applyProtection="1">
      <alignment/>
      <protection/>
    </xf>
    <xf numFmtId="4" fontId="29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0" fontId="7" fillId="0" borderId="0" xfId="54" applyFont="1" applyFill="1" applyBorder="1" applyProtection="1">
      <alignment/>
      <protection/>
    </xf>
    <xf numFmtId="0" fontId="29" fillId="0" borderId="0" xfId="54" applyFont="1" applyFill="1" applyProtection="1">
      <alignment/>
      <protection/>
    </xf>
    <xf numFmtId="194" fontId="7" fillId="0" borderId="0" xfId="54" applyNumberFormat="1" applyFont="1" applyFill="1" applyBorder="1" applyProtection="1">
      <alignment/>
      <protection/>
    </xf>
    <xf numFmtId="2" fontId="33" fillId="35" borderId="0" xfId="0" applyNumberFormat="1" applyFont="1" applyFill="1" applyBorder="1" applyAlignment="1">
      <alignment horizontal="right"/>
    </xf>
    <xf numFmtId="204" fontId="4" fillId="37" borderId="10" xfId="61" applyNumberFormat="1" applyFont="1" applyFill="1" applyBorder="1" applyAlignment="1" applyProtection="1">
      <alignment horizontal="center"/>
      <protection/>
    </xf>
    <xf numFmtId="204" fontId="36" fillId="37" borderId="10" xfId="61" applyNumberFormat="1" applyFont="1" applyFill="1" applyBorder="1" applyAlignment="1" applyProtection="1">
      <alignment horizontal="center"/>
      <protection/>
    </xf>
    <xf numFmtId="0" fontId="41" fillId="37" borderId="10" xfId="54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 applyProtection="1">
      <alignment horizontal="center" vertical="center"/>
      <protection hidden="1"/>
    </xf>
    <xf numFmtId="204" fontId="44" fillId="37" borderId="10" xfId="61" applyNumberFormat="1" applyFont="1" applyFill="1" applyBorder="1" applyAlignment="1" applyProtection="1">
      <alignment horizontal="center"/>
      <protection/>
    </xf>
    <xf numFmtId="204" fontId="44" fillId="37" borderId="10" xfId="61" applyNumberFormat="1" applyFont="1" applyFill="1" applyBorder="1" applyAlignment="1" applyProtection="1">
      <alignment horizontal="center" vertical="center" wrapText="1"/>
      <protection/>
    </xf>
    <xf numFmtId="194" fontId="38" fillId="33" borderId="10" xfId="54" applyNumberFormat="1" applyFont="1" applyFill="1" applyBorder="1" applyAlignment="1" applyProtection="1">
      <alignment horizontal="center" wrapText="1"/>
      <protection/>
    </xf>
    <xf numFmtId="204" fontId="44" fillId="37" borderId="10" xfId="61" applyNumberFormat="1" applyFont="1" applyFill="1" applyBorder="1" applyAlignment="1" applyProtection="1">
      <alignment horizontal="center" wrapText="1"/>
      <protection/>
    </xf>
    <xf numFmtId="194" fontId="45" fillId="0" borderId="10" xfId="54" applyNumberFormat="1" applyFont="1" applyFill="1" applyBorder="1" applyAlignment="1" applyProtection="1">
      <alignment horizontal="center"/>
      <protection/>
    </xf>
    <xf numFmtId="194" fontId="83" fillId="0" borderId="10" xfId="0" applyNumberFormat="1" applyFont="1" applyFill="1" applyBorder="1" applyAlignment="1">
      <alignment horizontal="center"/>
    </xf>
    <xf numFmtId="194" fontId="83" fillId="35" borderId="10" xfId="0" applyNumberFormat="1" applyFont="1" applyFill="1" applyBorder="1" applyAlignment="1">
      <alignment horizontal="center"/>
    </xf>
    <xf numFmtId="0" fontId="3" fillId="0" borderId="0" xfId="54" applyFont="1" applyAlignment="1" applyProtection="1">
      <alignment horizontal="center"/>
      <protection/>
    </xf>
    <xf numFmtId="0" fontId="16" fillId="0" borderId="0" xfId="54" applyFont="1" applyAlignment="1" applyProtection="1">
      <alignment horizontal="center"/>
      <protection/>
    </xf>
    <xf numFmtId="0" fontId="19" fillId="0" borderId="0" xfId="54" applyFont="1" applyFill="1" applyAlignment="1" applyProtection="1">
      <alignment horizontal="center" vertical="center" wrapText="1"/>
      <protection/>
    </xf>
    <xf numFmtId="0" fontId="32" fillId="0" borderId="0" xfId="54" applyFont="1" applyFill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20" xfId="54" applyFont="1" applyFill="1" applyBorder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18" fillId="0" borderId="2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20" fillId="0" borderId="0" xfId="54" applyFont="1" applyAlignment="1" applyProtection="1">
      <alignment horizont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 horizontal="center" vertical="center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Обычный_Додаток 4" xfId="55"/>
    <cellStyle name="Обычный_Додаток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Розподіл (2)" xfId="64"/>
    <cellStyle name="Тысячи_Розподіл (2)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showGridLines="0" showZeros="0" view="pageBreakPreview" zoomScale="85" zoomScaleNormal="75" zoomScaleSheetLayoutView="85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:O5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4.375" style="77" customWidth="1"/>
    <col min="5" max="5" width="25.00390625" style="77" customWidth="1"/>
    <col min="6" max="6" width="24.25390625" style="5" customWidth="1"/>
    <col min="7" max="7" width="16.625" style="5" customWidth="1"/>
    <col min="8" max="8" width="21.625" style="110" customWidth="1"/>
    <col min="9" max="9" width="20.125" style="110" customWidth="1"/>
    <col min="10" max="10" width="20.625" style="23" customWidth="1"/>
    <col min="11" max="11" width="16.125" style="23" customWidth="1"/>
    <col min="12" max="12" width="22.875" style="5" customWidth="1"/>
    <col min="13" max="13" width="22.375" style="5" customWidth="1"/>
    <col min="14" max="14" width="20.625" style="5" customWidth="1"/>
    <col min="15" max="15" width="13.25390625" style="5" customWidth="1"/>
    <col min="16" max="30" width="7.875" style="23" customWidth="1"/>
    <col min="31" max="16384" width="7.875" style="5" customWidth="1"/>
  </cols>
  <sheetData>
    <row r="1" spans="1:15" s="18" customFormat="1" ht="18.75">
      <c r="A1" s="246" t="s">
        <v>5</v>
      </c>
      <c r="B1" s="246"/>
      <c r="C1" s="246"/>
      <c r="D1" s="247"/>
      <c r="E1" s="247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19" customFormat="1" ht="20.25" customHeight="1">
      <c r="A2" s="248" t="s">
        <v>47</v>
      </c>
      <c r="B2" s="248"/>
      <c r="C2" s="248"/>
      <c r="D2" s="249"/>
      <c r="E2" s="249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s="20" customFormat="1" ht="15.75" customHeight="1">
      <c r="A3" s="250" t="s">
        <v>6</v>
      </c>
      <c r="B3" s="250"/>
      <c r="C3" s="250"/>
      <c r="D3" s="251"/>
      <c r="E3" s="251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s="21" customFormat="1" ht="26.25" customHeight="1">
      <c r="A4" s="257" t="s">
        <v>209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5" s="21" customFormat="1" ht="23.25" customHeight="1">
      <c r="A5" s="259" t="s">
        <v>207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2:30" s="1" customFormat="1" ht="20.25">
      <c r="B6" s="2" t="s">
        <v>115</v>
      </c>
      <c r="C6" s="2"/>
      <c r="D6" s="79"/>
      <c r="E6" s="79"/>
      <c r="F6" s="74"/>
      <c r="H6" s="99"/>
      <c r="I6" s="102"/>
      <c r="J6" s="112"/>
      <c r="K6" s="104"/>
      <c r="N6" s="264" t="s">
        <v>195</v>
      </c>
      <c r="O6" s="26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15" s="22" customFormat="1" ht="18" customHeight="1">
      <c r="A7" s="262" t="s">
        <v>7</v>
      </c>
      <c r="B7" s="263" t="s">
        <v>8</v>
      </c>
      <c r="C7" s="255" t="s">
        <v>55</v>
      </c>
      <c r="D7" s="256"/>
      <c r="E7" s="256"/>
      <c r="F7" s="253"/>
      <c r="G7" s="254"/>
      <c r="H7" s="260" t="s">
        <v>56</v>
      </c>
      <c r="I7" s="261"/>
      <c r="J7" s="261"/>
      <c r="K7" s="261"/>
      <c r="L7" s="252" t="s">
        <v>57</v>
      </c>
      <c r="M7" s="252"/>
      <c r="N7" s="253"/>
      <c r="O7" s="254"/>
    </row>
    <row r="8" spans="1:15" s="61" customFormat="1" ht="114" customHeight="1">
      <c r="A8" s="262"/>
      <c r="B8" s="263"/>
      <c r="C8" s="55" t="s">
        <v>59</v>
      </c>
      <c r="D8" s="56" t="s">
        <v>199</v>
      </c>
      <c r="E8" s="83" t="s">
        <v>9</v>
      </c>
      <c r="F8" s="56" t="s">
        <v>91</v>
      </c>
      <c r="G8" s="56" t="s">
        <v>196</v>
      </c>
      <c r="H8" s="101" t="s">
        <v>197</v>
      </c>
      <c r="I8" s="97" t="s">
        <v>9</v>
      </c>
      <c r="J8" s="97" t="s">
        <v>183</v>
      </c>
      <c r="K8" s="97" t="s">
        <v>10</v>
      </c>
      <c r="L8" s="58" t="s">
        <v>198</v>
      </c>
      <c r="M8" s="57" t="s">
        <v>9</v>
      </c>
      <c r="N8" s="59" t="s">
        <v>167</v>
      </c>
      <c r="O8" s="60" t="s">
        <v>10</v>
      </c>
    </row>
    <row r="9" spans="1:30" s="3" customFormat="1" ht="15">
      <c r="A9" s="16">
        <v>1</v>
      </c>
      <c r="B9" s="16">
        <v>2</v>
      </c>
      <c r="C9" s="15" t="s">
        <v>51</v>
      </c>
      <c r="D9" s="15" t="s">
        <v>51</v>
      </c>
      <c r="E9" s="15" t="s">
        <v>11</v>
      </c>
      <c r="F9" s="15" t="s">
        <v>52</v>
      </c>
      <c r="G9" s="15" t="s">
        <v>12</v>
      </c>
      <c r="H9" s="103" t="s">
        <v>13</v>
      </c>
      <c r="I9" s="90" t="s">
        <v>14</v>
      </c>
      <c r="J9" s="90" t="s">
        <v>15</v>
      </c>
      <c r="K9" s="90" t="s">
        <v>53</v>
      </c>
      <c r="L9" s="15" t="s">
        <v>16</v>
      </c>
      <c r="M9" s="15" t="s">
        <v>50</v>
      </c>
      <c r="N9" s="37" t="s">
        <v>80</v>
      </c>
      <c r="O9" s="15" t="s">
        <v>81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1" customFormat="1" ht="20.25" customHeight="1">
      <c r="A10" s="216">
        <v>10000000</v>
      </c>
      <c r="B10" s="138" t="s">
        <v>17</v>
      </c>
      <c r="C10" s="139" t="e">
        <f>C11+#REF!+C15+C21+#REF!</f>
        <v>#REF!</v>
      </c>
      <c r="D10" s="176">
        <f>D11+D15+D21+D26+D31+D25</f>
        <v>5155693.7223</v>
      </c>
      <c r="E10" s="176">
        <f>E11+E15+E21+E26+E31+E25</f>
        <v>5603833.49154</v>
      </c>
      <c r="F10" s="176">
        <f>E10-D10</f>
        <v>448139.7692400003</v>
      </c>
      <c r="G10" s="207">
        <f aca="true" t="shared" si="0" ref="G10:G41">_xlfn.IFERROR(E10/D10,"")</f>
        <v>1.086921332681508</v>
      </c>
      <c r="H10" s="185">
        <f>H11+H15+H21+H26+H31+H14</f>
        <v>3806.22</v>
      </c>
      <c r="I10" s="175">
        <f>I11+I15+I21+I26+I31+I14</f>
        <v>4468.84669</v>
      </c>
      <c r="J10" s="175">
        <f aca="true" t="shared" si="1" ref="J10:J16">I10-H10</f>
        <v>662.6266900000005</v>
      </c>
      <c r="K10" s="210">
        <f>_xlfn.IFERROR(I10/H10,"")</f>
        <v>1.1740904860990695</v>
      </c>
      <c r="L10" s="176">
        <f aca="true" t="shared" si="2" ref="L10:L19">D10+H10</f>
        <v>5159499.942299999</v>
      </c>
      <c r="M10" s="176">
        <f aca="true" t="shared" si="3" ref="M10:M20">I10+E10</f>
        <v>5608302.33823</v>
      </c>
      <c r="N10" s="186">
        <f aca="true" t="shared" si="4" ref="N10:N19">M10-L10</f>
        <v>448802.3959300006</v>
      </c>
      <c r="O10" s="207">
        <f>_xlfn.IFERROR(M10/L10,"")</f>
        <v>1.0869856383271774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s="1" customFormat="1" ht="40.5" customHeight="1">
      <c r="A11" s="216">
        <v>11000000</v>
      </c>
      <c r="B11" s="138" t="s">
        <v>34</v>
      </c>
      <c r="C11" s="139">
        <f>C12+C13</f>
        <v>107497.5</v>
      </c>
      <c r="D11" s="176">
        <f>D12+D13</f>
        <v>3709790.51878</v>
      </c>
      <c r="E11" s="176">
        <f>E12+E13</f>
        <v>4123677.41654</v>
      </c>
      <c r="F11" s="176">
        <f>E11-D11</f>
        <v>413886.8977600001</v>
      </c>
      <c r="G11" s="207">
        <f t="shared" si="0"/>
        <v>1.1115661101792105</v>
      </c>
      <c r="H11" s="188">
        <f>H12+H13</f>
        <v>0</v>
      </c>
      <c r="I11" s="188">
        <f>I12+I13</f>
        <v>0</v>
      </c>
      <c r="J11" s="175">
        <f>I11-H11</f>
        <v>0</v>
      </c>
      <c r="K11" s="210">
        <f aca="true" t="shared" si="5" ref="K11:K49">_xlfn.IFERROR(I11/H11,"")</f>
      </c>
      <c r="L11" s="176">
        <f t="shared" si="2"/>
        <v>3709790.51878</v>
      </c>
      <c r="M11" s="176">
        <f t="shared" si="3"/>
        <v>4123677.41654</v>
      </c>
      <c r="N11" s="186">
        <f t="shared" si="4"/>
        <v>413886.8977600001</v>
      </c>
      <c r="O11" s="207">
        <f aca="true" t="shared" si="6" ref="O11:O49">_xlfn.IFERROR(M11/L11,"")</f>
        <v>1.1115661101792105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1" customFormat="1" ht="21" customHeight="1">
      <c r="A12" s="217">
        <v>11010000</v>
      </c>
      <c r="B12" s="140" t="s">
        <v>175</v>
      </c>
      <c r="C12" s="141">
        <v>106199</v>
      </c>
      <c r="D12" s="205">
        <v>3676390.82579</v>
      </c>
      <c r="E12" s="189">
        <v>4079184.68714</v>
      </c>
      <c r="F12" s="189">
        <f>E12-D12</f>
        <v>402793.8613499999</v>
      </c>
      <c r="G12" s="208">
        <f t="shared" si="0"/>
        <v>1.1095623072836511</v>
      </c>
      <c r="H12" s="191">
        <v>0</v>
      </c>
      <c r="I12" s="192">
        <v>0</v>
      </c>
      <c r="J12" s="175">
        <f>I12-H12</f>
        <v>0</v>
      </c>
      <c r="K12" s="236">
        <f t="shared" si="5"/>
      </c>
      <c r="L12" s="178">
        <f t="shared" si="2"/>
        <v>3676390.82579</v>
      </c>
      <c r="M12" s="190">
        <f t="shared" si="3"/>
        <v>4079184.68714</v>
      </c>
      <c r="N12" s="193">
        <f t="shared" si="4"/>
        <v>402793.8613499999</v>
      </c>
      <c r="O12" s="208">
        <f t="shared" si="6"/>
        <v>1.1095623072836511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s="1" customFormat="1" ht="24" customHeight="1">
      <c r="A13" s="217">
        <v>11020000</v>
      </c>
      <c r="B13" s="140" t="s">
        <v>48</v>
      </c>
      <c r="C13" s="141">
        <v>1298.5</v>
      </c>
      <c r="D13" s="189">
        <v>33399.692989999996</v>
      </c>
      <c r="E13" s="189">
        <v>44492.7294</v>
      </c>
      <c r="F13" s="189">
        <f>E13-D13</f>
        <v>11093.03641</v>
      </c>
      <c r="G13" s="208">
        <f t="shared" si="0"/>
        <v>1.3321298915328743</v>
      </c>
      <c r="H13" s="191"/>
      <c r="I13" s="192">
        <v>0</v>
      </c>
      <c r="J13" s="175">
        <f>I13-H13</f>
        <v>0</v>
      </c>
      <c r="K13" s="236">
        <f t="shared" si="5"/>
      </c>
      <c r="L13" s="178">
        <f t="shared" si="2"/>
        <v>33399.692989999996</v>
      </c>
      <c r="M13" s="190">
        <f t="shared" si="3"/>
        <v>44492.7294</v>
      </c>
      <c r="N13" s="193">
        <f t="shared" si="4"/>
        <v>11093.03641</v>
      </c>
      <c r="O13" s="208">
        <f t="shared" si="6"/>
        <v>1.3321298915328743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s="1" customFormat="1" ht="24" customHeight="1" hidden="1">
      <c r="A14" s="216" t="s">
        <v>189</v>
      </c>
      <c r="B14" s="138" t="s">
        <v>188</v>
      </c>
      <c r="C14" s="141"/>
      <c r="D14" s="201">
        <v>0</v>
      </c>
      <c r="E14" s="201"/>
      <c r="F14" s="190">
        <v>4079184687.14</v>
      </c>
      <c r="G14" s="207">
        <f t="shared" si="0"/>
      </c>
      <c r="H14" s="214">
        <v>0</v>
      </c>
      <c r="I14" s="214">
        <v>0</v>
      </c>
      <c r="J14" s="175">
        <f>I14-H14</f>
        <v>0</v>
      </c>
      <c r="K14" s="210">
        <f t="shared" si="5"/>
      </c>
      <c r="L14" s="178">
        <f t="shared" si="2"/>
        <v>0</v>
      </c>
      <c r="M14" s="190">
        <f t="shared" si="3"/>
        <v>0</v>
      </c>
      <c r="N14" s="193">
        <f>M14-L14</f>
        <v>0</v>
      </c>
      <c r="O14" s="207">
        <f t="shared" si="6"/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s="1" customFormat="1" ht="43.5" customHeight="1">
      <c r="A15" s="216">
        <v>13000000</v>
      </c>
      <c r="B15" s="138" t="s">
        <v>151</v>
      </c>
      <c r="C15" s="142" t="e">
        <f>C16+#REF!+#REF!+C19</f>
        <v>#REF!</v>
      </c>
      <c r="D15" s="176">
        <f>SUM(D16:D20)</f>
        <v>32924.227249999996</v>
      </c>
      <c r="E15" s="176">
        <f>SUM(E16:E20)</f>
        <v>36858.663929999995</v>
      </c>
      <c r="F15" s="176">
        <f aca="true" t="shared" si="7" ref="F15:F21">E15-D15</f>
        <v>3934.436679999999</v>
      </c>
      <c r="G15" s="207">
        <f t="shared" si="0"/>
        <v>1.119499742549007</v>
      </c>
      <c r="H15" s="188">
        <f>SUM(H16:H20)</f>
        <v>0</v>
      </c>
      <c r="I15" s="188">
        <f>SUM(I16:I20)</f>
        <v>0</v>
      </c>
      <c r="J15" s="175">
        <f t="shared" si="1"/>
        <v>0</v>
      </c>
      <c r="K15" s="210">
        <f t="shared" si="5"/>
      </c>
      <c r="L15" s="176">
        <f t="shared" si="2"/>
        <v>32924.227249999996</v>
      </c>
      <c r="M15" s="176">
        <f t="shared" si="3"/>
        <v>36858.663929999995</v>
      </c>
      <c r="N15" s="186">
        <f t="shared" si="4"/>
        <v>3934.436679999999</v>
      </c>
      <c r="O15" s="207">
        <f t="shared" si="6"/>
        <v>1.119499742549007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s="1" customFormat="1" ht="42.75" customHeight="1">
      <c r="A16" s="217">
        <v>13010000</v>
      </c>
      <c r="B16" s="140" t="s">
        <v>152</v>
      </c>
      <c r="C16" s="141">
        <v>1</v>
      </c>
      <c r="D16" s="190">
        <v>22524.16222</v>
      </c>
      <c r="E16" s="190">
        <v>24279.228629999998</v>
      </c>
      <c r="F16" s="190">
        <f t="shared" si="7"/>
        <v>1755.0664099999995</v>
      </c>
      <c r="G16" s="208">
        <f t="shared" si="0"/>
        <v>1.077919275880619</v>
      </c>
      <c r="H16" s="192">
        <v>0</v>
      </c>
      <c r="I16" s="192">
        <v>0</v>
      </c>
      <c r="J16" s="177">
        <f t="shared" si="1"/>
        <v>0</v>
      </c>
      <c r="K16" s="236">
        <f t="shared" si="5"/>
      </c>
      <c r="L16" s="178">
        <f t="shared" si="2"/>
        <v>22524.16222</v>
      </c>
      <c r="M16" s="190">
        <f t="shared" si="3"/>
        <v>24279.228629999998</v>
      </c>
      <c r="N16" s="193">
        <f t="shared" si="4"/>
        <v>1755.0664099999995</v>
      </c>
      <c r="O16" s="208">
        <f t="shared" si="6"/>
        <v>1.077919275880619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s="1" customFormat="1" ht="32.25" customHeight="1">
      <c r="A17" s="217">
        <v>13020000</v>
      </c>
      <c r="B17" s="140" t="s">
        <v>153</v>
      </c>
      <c r="C17" s="141"/>
      <c r="D17" s="190">
        <v>5296</v>
      </c>
      <c r="E17" s="190">
        <v>5415.53881</v>
      </c>
      <c r="F17" s="190">
        <f t="shared" si="7"/>
        <v>119.53881000000001</v>
      </c>
      <c r="G17" s="208">
        <f t="shared" si="0"/>
        <v>1.0225715275679759</v>
      </c>
      <c r="H17" s="192">
        <v>0</v>
      </c>
      <c r="I17" s="192">
        <v>0</v>
      </c>
      <c r="J17" s="177"/>
      <c r="K17" s="236">
        <f t="shared" si="5"/>
      </c>
      <c r="L17" s="178">
        <f t="shared" si="2"/>
        <v>5296</v>
      </c>
      <c r="M17" s="190">
        <f t="shared" si="3"/>
        <v>5415.53881</v>
      </c>
      <c r="N17" s="193">
        <f t="shared" si="4"/>
        <v>119.53881000000001</v>
      </c>
      <c r="O17" s="208">
        <f t="shared" si="6"/>
        <v>1.0225715275679759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1" customFormat="1" ht="35.25" customHeight="1">
      <c r="A18" s="217">
        <v>13030000</v>
      </c>
      <c r="B18" s="140" t="s">
        <v>154</v>
      </c>
      <c r="C18" s="141"/>
      <c r="D18" s="190">
        <v>2581.5843999999997</v>
      </c>
      <c r="E18" s="190">
        <v>4584.41954</v>
      </c>
      <c r="F18" s="190">
        <f t="shared" si="7"/>
        <v>2002.8351400000001</v>
      </c>
      <c r="G18" s="208">
        <f t="shared" si="0"/>
        <v>1.775816254545077</v>
      </c>
      <c r="H18" s="192">
        <v>0</v>
      </c>
      <c r="I18" s="192">
        <v>0</v>
      </c>
      <c r="J18" s="177"/>
      <c r="K18" s="236">
        <f t="shared" si="5"/>
      </c>
      <c r="L18" s="178">
        <f t="shared" si="2"/>
        <v>2581.5843999999997</v>
      </c>
      <c r="M18" s="190">
        <f t="shared" si="3"/>
        <v>4584.41954</v>
      </c>
      <c r="N18" s="193">
        <f t="shared" si="4"/>
        <v>2002.8351400000001</v>
      </c>
      <c r="O18" s="208">
        <f t="shared" si="6"/>
        <v>1.775816254545077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s="1" customFormat="1" ht="42" customHeight="1">
      <c r="A19" s="217">
        <v>13040000</v>
      </c>
      <c r="B19" s="140" t="s">
        <v>193</v>
      </c>
      <c r="C19" s="141"/>
      <c r="D19" s="190">
        <v>2522.48063</v>
      </c>
      <c r="E19" s="190">
        <v>2579.47695</v>
      </c>
      <c r="F19" s="190">
        <f t="shared" si="7"/>
        <v>56.996320000000196</v>
      </c>
      <c r="G19" s="208">
        <f t="shared" si="0"/>
        <v>1.0225953449640564</v>
      </c>
      <c r="H19" s="191">
        <v>0</v>
      </c>
      <c r="I19" s="192">
        <v>0</v>
      </c>
      <c r="J19" s="177">
        <f>I19-H19</f>
        <v>0</v>
      </c>
      <c r="K19" s="236">
        <f t="shared" si="5"/>
      </c>
      <c r="L19" s="178">
        <f t="shared" si="2"/>
        <v>2522.48063</v>
      </c>
      <c r="M19" s="190">
        <f t="shared" si="3"/>
        <v>2579.47695</v>
      </c>
      <c r="N19" s="193">
        <f t="shared" si="4"/>
        <v>56.996320000000196</v>
      </c>
      <c r="O19" s="208">
        <f t="shared" si="6"/>
        <v>1.0225953449640564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s="1" customFormat="1" ht="26.25" customHeight="1" hidden="1">
      <c r="A20" s="217">
        <v>13070000</v>
      </c>
      <c r="B20" s="140" t="s">
        <v>70</v>
      </c>
      <c r="C20" s="141"/>
      <c r="D20" s="195">
        <v>0</v>
      </c>
      <c r="E20" s="195"/>
      <c r="F20" s="190">
        <f t="shared" si="7"/>
        <v>0</v>
      </c>
      <c r="G20" s="208">
        <f t="shared" si="0"/>
      </c>
      <c r="H20" s="191">
        <v>0</v>
      </c>
      <c r="I20" s="192">
        <v>0</v>
      </c>
      <c r="J20" s="177"/>
      <c r="K20" s="236">
        <f t="shared" si="5"/>
      </c>
      <c r="L20" s="178"/>
      <c r="M20" s="190">
        <f t="shared" si="3"/>
        <v>0</v>
      </c>
      <c r="N20" s="193"/>
      <c r="O20" s="208">
        <f t="shared" si="6"/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s="1" customFormat="1" ht="27.75" customHeight="1">
      <c r="A21" s="216">
        <v>14000000</v>
      </c>
      <c r="B21" s="138" t="s">
        <v>35</v>
      </c>
      <c r="C21" s="142" t="e">
        <f>C24+#REF!</f>
        <v>#REF!</v>
      </c>
      <c r="D21" s="176">
        <f>D22+D23+D24</f>
        <v>250336.75486</v>
      </c>
      <c r="E21" s="176">
        <f>E22+E23+E24</f>
        <v>277669.50483999995</v>
      </c>
      <c r="F21" s="176">
        <f t="shared" si="7"/>
        <v>27332.749979999964</v>
      </c>
      <c r="G21" s="207">
        <f t="shared" si="0"/>
        <v>1.109183927047731</v>
      </c>
      <c r="H21" s="197">
        <f>((H24+H23+H22)/1000)/1000</f>
        <v>0</v>
      </c>
      <c r="I21" s="197">
        <f>((I24+I23+I22)/1000)/1000</f>
        <v>0</v>
      </c>
      <c r="J21" s="175">
        <f>J24+J23+J22</f>
        <v>0</v>
      </c>
      <c r="K21" s="210">
        <f t="shared" si="5"/>
      </c>
      <c r="L21" s="176">
        <f>L24+L23+L22</f>
        <v>250336.75486</v>
      </c>
      <c r="M21" s="176">
        <f>M24+M23+M22</f>
        <v>277669.50483999995</v>
      </c>
      <c r="N21" s="186">
        <f aca="true" t="shared" si="8" ref="N21:N29">M21-L21</f>
        <v>27332.749979999964</v>
      </c>
      <c r="O21" s="207">
        <f t="shared" si="6"/>
        <v>1.109183927047731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s="1" customFormat="1" ht="49.5" customHeight="1">
      <c r="A22" s="218">
        <v>14020000</v>
      </c>
      <c r="B22" s="140" t="s">
        <v>114</v>
      </c>
      <c r="C22" s="143"/>
      <c r="D22" s="190">
        <v>21323.75393</v>
      </c>
      <c r="E22" s="190">
        <v>8034.433730000001</v>
      </c>
      <c r="F22" s="176">
        <f aca="true" t="shared" si="9" ref="F22:F49">E22-D22</f>
        <v>-13289.320199999998</v>
      </c>
      <c r="G22" s="208">
        <f t="shared" si="0"/>
        <v>0.37678326979268423</v>
      </c>
      <c r="H22" s="192">
        <v>0</v>
      </c>
      <c r="I22" s="192">
        <v>0</v>
      </c>
      <c r="J22" s="196"/>
      <c r="K22" s="236">
        <f t="shared" si="5"/>
      </c>
      <c r="L22" s="190">
        <f aca="true" t="shared" si="10" ref="L22:L60">D22+H22</f>
        <v>21323.75393</v>
      </c>
      <c r="M22" s="190">
        <f aca="true" t="shared" si="11" ref="M22:M60">I22+E22</f>
        <v>8034.433730000001</v>
      </c>
      <c r="N22" s="190">
        <f t="shared" si="8"/>
        <v>-13289.320199999998</v>
      </c>
      <c r="O22" s="208">
        <f t="shared" si="6"/>
        <v>0.37678326979268423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s="1" customFormat="1" ht="48" customHeight="1">
      <c r="A23" s="218">
        <v>14030000</v>
      </c>
      <c r="B23" s="140" t="s">
        <v>155</v>
      </c>
      <c r="C23" s="143"/>
      <c r="D23" s="190">
        <v>81188.40498</v>
      </c>
      <c r="E23" s="190">
        <v>49609.36344</v>
      </c>
      <c r="F23" s="176">
        <f t="shared" si="9"/>
        <v>-31579.041540000006</v>
      </c>
      <c r="G23" s="208">
        <f t="shared" si="0"/>
        <v>0.6110400056784069</v>
      </c>
      <c r="H23" s="192">
        <v>0</v>
      </c>
      <c r="I23" s="192">
        <v>0</v>
      </c>
      <c r="J23" s="196"/>
      <c r="K23" s="236">
        <f t="shared" si="5"/>
      </c>
      <c r="L23" s="190">
        <f t="shared" si="10"/>
        <v>81188.40498</v>
      </c>
      <c r="M23" s="190">
        <f t="shared" si="11"/>
        <v>49609.36344</v>
      </c>
      <c r="N23" s="190">
        <f t="shared" si="8"/>
        <v>-31579.041540000006</v>
      </c>
      <c r="O23" s="208">
        <f t="shared" si="6"/>
        <v>0.6110400056784069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s="1" customFormat="1" ht="64.5" customHeight="1">
      <c r="A24" s="218">
        <v>14040000</v>
      </c>
      <c r="B24" s="140" t="s">
        <v>156</v>
      </c>
      <c r="C24" s="143" t="e">
        <f>#REF!+#REF!+#REF!+#REF!+#REF!</f>
        <v>#REF!</v>
      </c>
      <c r="D24" s="190">
        <v>147824.59595</v>
      </c>
      <c r="E24" s="190">
        <v>220025.70766999997</v>
      </c>
      <c r="F24" s="176">
        <f t="shared" si="9"/>
        <v>72201.11171999999</v>
      </c>
      <c r="G24" s="208">
        <f t="shared" si="0"/>
        <v>1.4884242115190438</v>
      </c>
      <c r="H24" s="192">
        <v>0</v>
      </c>
      <c r="I24" s="192">
        <v>0</v>
      </c>
      <c r="J24" s="196">
        <f>I24-H24</f>
        <v>0</v>
      </c>
      <c r="K24" s="236">
        <f t="shared" si="5"/>
      </c>
      <c r="L24" s="190">
        <f t="shared" si="10"/>
        <v>147824.59595</v>
      </c>
      <c r="M24" s="190">
        <f t="shared" si="11"/>
        <v>220025.70766999997</v>
      </c>
      <c r="N24" s="190">
        <f t="shared" si="8"/>
        <v>72201.11171999999</v>
      </c>
      <c r="O24" s="208">
        <f t="shared" si="6"/>
        <v>1.4884242115190438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s="1" customFormat="1" ht="42.75" customHeight="1">
      <c r="A25" s="221">
        <v>16000000</v>
      </c>
      <c r="B25" s="222" t="s">
        <v>190</v>
      </c>
      <c r="C25" s="143"/>
      <c r="D25" s="201"/>
      <c r="E25" s="201"/>
      <c r="F25" s="176">
        <f t="shared" si="9"/>
        <v>0</v>
      </c>
      <c r="G25" s="207">
        <f t="shared" si="0"/>
      </c>
      <c r="H25" s="191"/>
      <c r="I25" s="191"/>
      <c r="J25" s="196"/>
      <c r="K25" s="210">
        <f t="shared" si="5"/>
      </c>
      <c r="L25" s="190">
        <f t="shared" si="10"/>
        <v>0</v>
      </c>
      <c r="M25" s="206">
        <f t="shared" si="11"/>
        <v>0</v>
      </c>
      <c r="N25" s="206">
        <f>M25-L25</f>
        <v>0</v>
      </c>
      <c r="O25" s="207">
        <f t="shared" si="6"/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s="1" customFormat="1" ht="20.25" customHeight="1">
      <c r="A26" s="216">
        <v>18000000</v>
      </c>
      <c r="B26" s="138" t="s">
        <v>18</v>
      </c>
      <c r="C26" s="138"/>
      <c r="D26" s="176">
        <f>SUM(D27:D30)</f>
        <v>1162642.22141</v>
      </c>
      <c r="E26" s="176">
        <f>SUM(E27:E30)</f>
        <v>1165627.94123</v>
      </c>
      <c r="F26" s="176">
        <f t="shared" si="9"/>
        <v>2985.7198199999984</v>
      </c>
      <c r="G26" s="207">
        <f t="shared" si="0"/>
        <v>1.0025680469580565</v>
      </c>
      <c r="H26" s="188">
        <f>(H27+H28+H29+H30)/1000</f>
        <v>0</v>
      </c>
      <c r="I26" s="188">
        <f>(I27+I28+I29+I30)/1000</f>
        <v>0</v>
      </c>
      <c r="J26" s="175">
        <f aca="true" t="shared" si="12" ref="J26:J33">I26-H26</f>
        <v>0</v>
      </c>
      <c r="K26" s="210">
        <f t="shared" si="5"/>
      </c>
      <c r="L26" s="176">
        <f t="shared" si="10"/>
        <v>1162642.22141</v>
      </c>
      <c r="M26" s="176">
        <f t="shared" si="11"/>
        <v>1165627.94123</v>
      </c>
      <c r="N26" s="186">
        <f t="shared" si="8"/>
        <v>2985.7198199999984</v>
      </c>
      <c r="O26" s="207">
        <f t="shared" si="6"/>
        <v>1.0025680469580565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s="1" customFormat="1" ht="29.25" customHeight="1">
      <c r="A27" s="217">
        <v>18010000</v>
      </c>
      <c r="B27" s="140" t="s">
        <v>157</v>
      </c>
      <c r="C27" s="138"/>
      <c r="D27" s="190">
        <v>522002.6607</v>
      </c>
      <c r="E27" s="190">
        <v>517542.36037999997</v>
      </c>
      <c r="F27" s="190">
        <f t="shared" si="9"/>
        <v>-4460.3003200000385</v>
      </c>
      <c r="G27" s="208">
        <f t="shared" si="0"/>
        <v>0.9914554069245187</v>
      </c>
      <c r="H27" s="192">
        <v>0</v>
      </c>
      <c r="I27" s="198">
        <v>0</v>
      </c>
      <c r="J27" s="199">
        <f>I27-H27</f>
        <v>0</v>
      </c>
      <c r="K27" s="236">
        <f t="shared" si="5"/>
      </c>
      <c r="L27" s="178">
        <f t="shared" si="10"/>
        <v>522002.6607</v>
      </c>
      <c r="M27" s="178">
        <f t="shared" si="11"/>
        <v>517542.36037999997</v>
      </c>
      <c r="N27" s="178">
        <f t="shared" si="8"/>
        <v>-4460.3003200000385</v>
      </c>
      <c r="O27" s="208">
        <f t="shared" si="6"/>
        <v>0.9914554069245187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s="1" customFormat="1" ht="36" customHeight="1">
      <c r="A28" s="217">
        <v>18020000</v>
      </c>
      <c r="B28" s="140" t="s">
        <v>63</v>
      </c>
      <c r="C28" s="141"/>
      <c r="D28" s="190">
        <v>2404.2</v>
      </c>
      <c r="E28" s="190">
        <v>2691.63861</v>
      </c>
      <c r="F28" s="190">
        <f t="shared" si="9"/>
        <v>287.43861000000015</v>
      </c>
      <c r="G28" s="208">
        <f t="shared" si="0"/>
        <v>1.119556862989768</v>
      </c>
      <c r="H28" s="191">
        <v>0</v>
      </c>
      <c r="I28" s="192">
        <v>0</v>
      </c>
      <c r="J28" s="177">
        <f t="shared" si="12"/>
        <v>0</v>
      </c>
      <c r="K28" s="236">
        <f t="shared" si="5"/>
      </c>
      <c r="L28" s="178">
        <f t="shared" si="10"/>
        <v>2404.2</v>
      </c>
      <c r="M28" s="190">
        <f t="shared" si="11"/>
        <v>2691.63861</v>
      </c>
      <c r="N28" s="193">
        <f t="shared" si="8"/>
        <v>287.43861000000015</v>
      </c>
      <c r="O28" s="208">
        <f t="shared" si="6"/>
        <v>1.119556862989768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s="1" customFormat="1" ht="27" customHeight="1">
      <c r="A29" s="217">
        <v>18030000</v>
      </c>
      <c r="B29" s="140" t="s">
        <v>64</v>
      </c>
      <c r="C29" s="141"/>
      <c r="D29" s="190">
        <v>1295.213</v>
      </c>
      <c r="E29" s="190">
        <v>2411.2237</v>
      </c>
      <c r="F29" s="190">
        <f t="shared" si="9"/>
        <v>1116.0107</v>
      </c>
      <c r="G29" s="208">
        <f t="shared" si="0"/>
        <v>1.8616426024136572</v>
      </c>
      <c r="H29" s="191">
        <v>0</v>
      </c>
      <c r="I29" s="192">
        <v>0</v>
      </c>
      <c r="J29" s="177">
        <f t="shared" si="12"/>
        <v>0</v>
      </c>
      <c r="K29" s="236">
        <f t="shared" si="5"/>
      </c>
      <c r="L29" s="178">
        <f t="shared" si="10"/>
        <v>1295.213</v>
      </c>
      <c r="M29" s="190">
        <f t="shared" si="11"/>
        <v>2411.2237</v>
      </c>
      <c r="N29" s="193">
        <f t="shared" si="8"/>
        <v>1116.0107</v>
      </c>
      <c r="O29" s="208">
        <f t="shared" si="6"/>
        <v>1.8616426024136572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s="1" customFormat="1" ht="22.5" customHeight="1">
      <c r="A30" s="217">
        <v>18050000</v>
      </c>
      <c r="B30" s="140" t="s">
        <v>65</v>
      </c>
      <c r="C30" s="141"/>
      <c r="D30" s="190">
        <v>636940.14771</v>
      </c>
      <c r="E30" s="190">
        <v>642982.7185399999</v>
      </c>
      <c r="F30" s="190">
        <f t="shared" si="9"/>
        <v>6042.570829999866</v>
      </c>
      <c r="G30" s="208">
        <f t="shared" si="0"/>
        <v>1.0094868738479192</v>
      </c>
      <c r="H30" s="192">
        <v>0</v>
      </c>
      <c r="I30" s="192">
        <v>0</v>
      </c>
      <c r="J30" s="177">
        <f t="shared" si="12"/>
        <v>0</v>
      </c>
      <c r="K30" s="236">
        <f t="shared" si="5"/>
      </c>
      <c r="L30" s="178">
        <f t="shared" si="10"/>
        <v>636940.14771</v>
      </c>
      <c r="M30" s="190">
        <f t="shared" si="11"/>
        <v>642982.7185399999</v>
      </c>
      <c r="N30" s="193">
        <f>M30-L30</f>
        <v>6042.570829999866</v>
      </c>
      <c r="O30" s="208">
        <f t="shared" si="6"/>
        <v>1.0094868738479192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s="1" customFormat="1" ht="21.75" customHeight="1">
      <c r="A31" s="216">
        <v>19000000</v>
      </c>
      <c r="B31" s="138" t="s">
        <v>66</v>
      </c>
      <c r="C31" s="141"/>
      <c r="D31" s="176">
        <f>D32+D33</f>
        <v>0</v>
      </c>
      <c r="E31" s="176">
        <f>E32+E33</f>
        <v>-0.035</v>
      </c>
      <c r="F31" s="176">
        <f t="shared" si="9"/>
        <v>-0.035</v>
      </c>
      <c r="G31" s="207">
        <f t="shared" si="0"/>
      </c>
      <c r="H31" s="175">
        <f>H32+H33</f>
        <v>3806.22</v>
      </c>
      <c r="I31" s="175">
        <f>I32+I33</f>
        <v>4468.84669</v>
      </c>
      <c r="J31" s="175">
        <f t="shared" si="12"/>
        <v>662.6266900000005</v>
      </c>
      <c r="K31" s="210">
        <f t="shared" si="5"/>
        <v>1.1740904860990695</v>
      </c>
      <c r="L31" s="176">
        <f t="shared" si="10"/>
        <v>3806.22</v>
      </c>
      <c r="M31" s="176">
        <f t="shared" si="11"/>
        <v>4468.81169</v>
      </c>
      <c r="N31" s="176">
        <f aca="true" t="shared" si="13" ref="N31:N54">M31-L31</f>
        <v>662.5916900000007</v>
      </c>
      <c r="O31" s="207">
        <f t="shared" si="6"/>
        <v>1.1740812906242941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s="1" customFormat="1" ht="23.25" customHeight="1">
      <c r="A32" s="217">
        <v>19010000</v>
      </c>
      <c r="B32" s="140" t="s">
        <v>67</v>
      </c>
      <c r="C32" s="141"/>
      <c r="D32" s="195">
        <v>0</v>
      </c>
      <c r="E32" s="195">
        <f>D32-C32</f>
        <v>0</v>
      </c>
      <c r="F32" s="195">
        <f t="shared" si="9"/>
        <v>0</v>
      </c>
      <c r="G32" s="208">
        <f t="shared" si="0"/>
      </c>
      <c r="H32" s="196">
        <v>3806.22</v>
      </c>
      <c r="I32" s="196">
        <v>4468.84669</v>
      </c>
      <c r="J32" s="177">
        <f t="shared" si="12"/>
        <v>662.6266900000005</v>
      </c>
      <c r="K32" s="236">
        <f t="shared" si="5"/>
        <v>1.1740904860990695</v>
      </c>
      <c r="L32" s="178">
        <f t="shared" si="10"/>
        <v>3806.22</v>
      </c>
      <c r="M32" s="190">
        <f t="shared" si="11"/>
        <v>4468.84669</v>
      </c>
      <c r="N32" s="178">
        <f t="shared" si="13"/>
        <v>662.6266900000005</v>
      </c>
      <c r="O32" s="208">
        <f t="shared" si="6"/>
        <v>1.1740904860990695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s="1" customFormat="1" ht="66" customHeight="1">
      <c r="A33" s="217">
        <v>19090000</v>
      </c>
      <c r="B33" s="140" t="s">
        <v>194</v>
      </c>
      <c r="C33" s="141"/>
      <c r="D33" s="190">
        <v>0</v>
      </c>
      <c r="E33" s="190">
        <v>-0.035</v>
      </c>
      <c r="F33" s="190">
        <f t="shared" si="9"/>
        <v>-0.035</v>
      </c>
      <c r="G33" s="208">
        <f t="shared" si="0"/>
      </c>
      <c r="H33" s="196">
        <v>0</v>
      </c>
      <c r="I33" s="196"/>
      <c r="J33" s="177">
        <f t="shared" si="12"/>
        <v>0</v>
      </c>
      <c r="K33" s="236">
        <f t="shared" si="5"/>
      </c>
      <c r="L33" s="178">
        <f t="shared" si="10"/>
        <v>0</v>
      </c>
      <c r="M33" s="190">
        <f t="shared" si="11"/>
        <v>-0.035</v>
      </c>
      <c r="N33" s="178">
        <f>M33-L33</f>
        <v>-0.035</v>
      </c>
      <c r="O33" s="208">
        <f t="shared" si="6"/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s="106" customFormat="1" ht="23.25" customHeight="1">
      <c r="A34" s="219">
        <v>20000000</v>
      </c>
      <c r="B34" s="144" t="s">
        <v>19</v>
      </c>
      <c r="C34" s="145">
        <v>5750.4</v>
      </c>
      <c r="D34" s="175">
        <f>(D35+D36+D41+D45)</f>
        <v>160235.9819</v>
      </c>
      <c r="E34" s="175">
        <f>(E35+E36+E41+E45)</f>
        <v>185831.61436000004</v>
      </c>
      <c r="F34" s="175">
        <f t="shared" si="9"/>
        <v>25595.632460000023</v>
      </c>
      <c r="G34" s="207">
        <f t="shared" si="0"/>
        <v>1.1597371087099135</v>
      </c>
      <c r="H34" s="175">
        <f>H35+H36+H41+H45</f>
        <v>401955.18408</v>
      </c>
      <c r="I34" s="175">
        <f>I35+I36+I41+I45</f>
        <v>402815.48243000003</v>
      </c>
      <c r="J34" s="175">
        <f aca="true" t="shared" si="14" ref="J34:J46">I34-H34</f>
        <v>860.2983500000555</v>
      </c>
      <c r="K34" s="210">
        <f t="shared" si="5"/>
        <v>1.0021402842507656</v>
      </c>
      <c r="L34" s="175">
        <f t="shared" si="10"/>
        <v>562191.16598</v>
      </c>
      <c r="M34" s="175">
        <f t="shared" si="11"/>
        <v>588647.0967900001</v>
      </c>
      <c r="N34" s="175">
        <f t="shared" si="13"/>
        <v>26455.93081000005</v>
      </c>
      <c r="O34" s="207">
        <f t="shared" si="6"/>
        <v>1.047058602857771</v>
      </c>
      <c r="P34" s="105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s="1" customFormat="1" ht="45.75" customHeight="1">
      <c r="A35" s="216">
        <v>21000000</v>
      </c>
      <c r="B35" s="138" t="s">
        <v>49</v>
      </c>
      <c r="C35" s="142">
        <v>1</v>
      </c>
      <c r="D35" s="176">
        <v>25856.060879999997</v>
      </c>
      <c r="E35" s="176">
        <v>23856.082899999998</v>
      </c>
      <c r="F35" s="176">
        <f t="shared" si="9"/>
        <v>-1999.9779799999997</v>
      </c>
      <c r="G35" s="207">
        <f t="shared" si="0"/>
        <v>0.9226495486191012</v>
      </c>
      <c r="H35" s="175">
        <v>1182.3941200000002</v>
      </c>
      <c r="I35" s="175">
        <v>1940.15419</v>
      </c>
      <c r="J35" s="175">
        <f t="shared" si="14"/>
        <v>757.7600699999998</v>
      </c>
      <c r="K35" s="210">
        <f t="shared" si="5"/>
        <v>1.6408692813864802</v>
      </c>
      <c r="L35" s="176">
        <f t="shared" si="10"/>
        <v>27038.454999999998</v>
      </c>
      <c r="M35" s="176">
        <f t="shared" si="11"/>
        <v>25796.23709</v>
      </c>
      <c r="N35" s="176">
        <f t="shared" si="13"/>
        <v>-1242.2179099999994</v>
      </c>
      <c r="O35" s="207">
        <f t="shared" si="6"/>
        <v>0.9540573634847109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s="1" customFormat="1" ht="44.25" customHeight="1">
      <c r="A36" s="216">
        <v>22000000</v>
      </c>
      <c r="B36" s="138" t="s">
        <v>158</v>
      </c>
      <c r="C36" s="142">
        <v>4948.8</v>
      </c>
      <c r="D36" s="176">
        <f>SUM(D37:D40)</f>
        <v>131824.79042</v>
      </c>
      <c r="E36" s="176">
        <f>SUM(E37:E40)</f>
        <v>151073.73507000002</v>
      </c>
      <c r="F36" s="176">
        <f t="shared" si="9"/>
        <v>19248.94465000002</v>
      </c>
      <c r="G36" s="207">
        <f t="shared" si="0"/>
        <v>1.1460191560985757</v>
      </c>
      <c r="H36" s="197">
        <f>SUM(H37:H40)</f>
        <v>0</v>
      </c>
      <c r="I36" s="197">
        <f>SUM(I37:I40)</f>
        <v>0</v>
      </c>
      <c r="J36" s="175">
        <f t="shared" si="14"/>
        <v>0</v>
      </c>
      <c r="K36" s="210">
        <f t="shared" si="5"/>
      </c>
      <c r="L36" s="176">
        <f t="shared" si="10"/>
        <v>131824.79042</v>
      </c>
      <c r="M36" s="176">
        <f t="shared" si="11"/>
        <v>151073.73507000002</v>
      </c>
      <c r="N36" s="176">
        <f t="shared" si="13"/>
        <v>19248.94465000002</v>
      </c>
      <c r="O36" s="207">
        <f t="shared" si="6"/>
        <v>1.1460191560985757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s="1" customFormat="1" ht="22.5" customHeight="1">
      <c r="A37" s="217">
        <v>22010000</v>
      </c>
      <c r="B37" s="140" t="s">
        <v>92</v>
      </c>
      <c r="C37" s="142"/>
      <c r="D37" s="196">
        <v>83908.38342</v>
      </c>
      <c r="E37" s="190">
        <v>91465.09864</v>
      </c>
      <c r="F37" s="190">
        <f t="shared" si="9"/>
        <v>7556.715219999998</v>
      </c>
      <c r="G37" s="208">
        <f t="shared" si="0"/>
        <v>1.0900591205788719</v>
      </c>
      <c r="H37" s="197"/>
      <c r="I37" s="197">
        <v>0</v>
      </c>
      <c r="J37" s="179">
        <f t="shared" si="14"/>
        <v>0</v>
      </c>
      <c r="K37" s="236">
        <f t="shared" si="5"/>
      </c>
      <c r="L37" s="178">
        <f t="shared" si="10"/>
        <v>83908.38342</v>
      </c>
      <c r="M37" s="190">
        <f t="shared" si="11"/>
        <v>91465.09864</v>
      </c>
      <c r="N37" s="178">
        <f t="shared" si="13"/>
        <v>7556.715219999998</v>
      </c>
      <c r="O37" s="208">
        <f t="shared" si="6"/>
        <v>1.0900591205788719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s="1" customFormat="1" ht="61.5" customHeight="1">
      <c r="A38" s="217">
        <v>22080000</v>
      </c>
      <c r="B38" s="140" t="s">
        <v>159</v>
      </c>
      <c r="C38" s="141">
        <v>259.6</v>
      </c>
      <c r="D38" s="196">
        <v>47081.031</v>
      </c>
      <c r="E38" s="196">
        <v>58654.002270000005</v>
      </c>
      <c r="F38" s="196">
        <f t="shared" si="9"/>
        <v>11572.971270000002</v>
      </c>
      <c r="G38" s="208">
        <f t="shared" si="0"/>
        <v>1.2458096397676592</v>
      </c>
      <c r="H38" s="192"/>
      <c r="I38" s="192">
        <v>0</v>
      </c>
      <c r="J38" s="179">
        <f t="shared" si="14"/>
        <v>0</v>
      </c>
      <c r="K38" s="236">
        <f t="shared" si="5"/>
      </c>
      <c r="L38" s="178">
        <f t="shared" si="10"/>
        <v>47081.031</v>
      </c>
      <c r="M38" s="190">
        <f t="shared" si="11"/>
        <v>58654.002270000005</v>
      </c>
      <c r="N38" s="178">
        <f t="shared" si="13"/>
        <v>11572.971270000002</v>
      </c>
      <c r="O38" s="208">
        <f t="shared" si="6"/>
        <v>1.2458096397676592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s="1" customFormat="1" ht="23.25" customHeight="1">
      <c r="A39" s="217">
        <v>22090000</v>
      </c>
      <c r="B39" s="140" t="s">
        <v>29</v>
      </c>
      <c r="C39" s="143">
        <v>4672.3</v>
      </c>
      <c r="D39" s="196">
        <v>749.672</v>
      </c>
      <c r="E39" s="196">
        <v>824.32839</v>
      </c>
      <c r="F39" s="196">
        <f t="shared" si="9"/>
        <v>74.65638999999999</v>
      </c>
      <c r="G39" s="208">
        <f t="shared" si="0"/>
        <v>1.0995854053506067</v>
      </c>
      <c r="H39" s="192"/>
      <c r="I39" s="192">
        <v>0</v>
      </c>
      <c r="J39" s="179">
        <f t="shared" si="14"/>
        <v>0</v>
      </c>
      <c r="K39" s="236">
        <f t="shared" si="5"/>
      </c>
      <c r="L39" s="178">
        <f t="shared" si="10"/>
        <v>749.672</v>
      </c>
      <c r="M39" s="190">
        <f t="shared" si="11"/>
        <v>824.32839</v>
      </c>
      <c r="N39" s="178">
        <f t="shared" si="13"/>
        <v>74.65638999999999</v>
      </c>
      <c r="O39" s="208">
        <f t="shared" si="6"/>
        <v>1.0995854053506067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s="1" customFormat="1" ht="120" customHeight="1">
      <c r="A40" s="217">
        <v>22130000</v>
      </c>
      <c r="B40" s="140" t="s">
        <v>176</v>
      </c>
      <c r="C40" s="143"/>
      <c r="D40" s="196">
        <v>85.704</v>
      </c>
      <c r="E40" s="196">
        <v>130.30577</v>
      </c>
      <c r="F40" s="196">
        <f t="shared" si="9"/>
        <v>44.60177</v>
      </c>
      <c r="G40" s="208">
        <f t="shared" si="0"/>
        <v>1.52041643330533</v>
      </c>
      <c r="H40" s="192"/>
      <c r="I40" s="192">
        <v>0</v>
      </c>
      <c r="J40" s="179">
        <f t="shared" si="14"/>
        <v>0</v>
      </c>
      <c r="K40" s="236">
        <f t="shared" si="5"/>
      </c>
      <c r="L40" s="178">
        <f t="shared" si="10"/>
        <v>85.704</v>
      </c>
      <c r="M40" s="190">
        <f t="shared" si="11"/>
        <v>130.30577</v>
      </c>
      <c r="N40" s="178">
        <f t="shared" si="13"/>
        <v>44.60177</v>
      </c>
      <c r="O40" s="208">
        <f t="shared" si="6"/>
        <v>1.52041643330533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s="1" customFormat="1" ht="20.25" customHeight="1">
      <c r="A41" s="216">
        <v>24000000</v>
      </c>
      <c r="B41" s="138" t="s">
        <v>36</v>
      </c>
      <c r="C41" s="142">
        <f>C42+C45</f>
        <v>300.2</v>
      </c>
      <c r="D41" s="176">
        <f>SUM(D42:D43)</f>
        <v>2555.1306</v>
      </c>
      <c r="E41" s="176">
        <f>SUM(E42:E43)</f>
        <v>10901.796390000001</v>
      </c>
      <c r="F41" s="176">
        <f t="shared" si="9"/>
        <v>8346.665790000001</v>
      </c>
      <c r="G41" s="207">
        <f t="shared" si="0"/>
        <v>4.266629811407683</v>
      </c>
      <c r="H41" s="175">
        <f>H42+H43+H44</f>
        <v>3720.2383299999997</v>
      </c>
      <c r="I41" s="175">
        <f>I42+I43+I44</f>
        <v>3745.58252</v>
      </c>
      <c r="J41" s="175">
        <f t="shared" si="14"/>
        <v>25.344190000000253</v>
      </c>
      <c r="K41" s="210">
        <f t="shared" si="5"/>
        <v>1.006812517842103</v>
      </c>
      <c r="L41" s="176">
        <f t="shared" si="10"/>
        <v>6275.36893</v>
      </c>
      <c r="M41" s="176">
        <f t="shared" si="11"/>
        <v>14647.378910000001</v>
      </c>
      <c r="N41" s="176">
        <f t="shared" si="13"/>
        <v>8372.009980000003</v>
      </c>
      <c r="O41" s="207">
        <f t="shared" si="6"/>
        <v>2.3341064204172617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1" customFormat="1" ht="24" customHeight="1">
      <c r="A42" s="217">
        <v>24060000</v>
      </c>
      <c r="B42" s="140" t="s">
        <v>20</v>
      </c>
      <c r="C42" s="141">
        <v>300.2</v>
      </c>
      <c r="D42" s="190">
        <v>2555.1306</v>
      </c>
      <c r="E42" s="190">
        <v>10901.796390000001</v>
      </c>
      <c r="F42" s="190">
        <f t="shared" si="9"/>
        <v>8346.665790000001</v>
      </c>
      <c r="G42" s="208">
        <f aca="true" t="shared" si="15" ref="G42:G64">_xlfn.IFERROR(E42/D42,"")</f>
        <v>4.266629811407683</v>
      </c>
      <c r="H42" s="196">
        <v>698.4253299999999</v>
      </c>
      <c r="I42" s="177">
        <v>1401.87777</v>
      </c>
      <c r="J42" s="177">
        <f t="shared" si="14"/>
        <v>703.4524400000001</v>
      </c>
      <c r="K42" s="236">
        <f t="shared" si="5"/>
        <v>2.0071977773200183</v>
      </c>
      <c r="L42" s="178">
        <f t="shared" si="10"/>
        <v>3253.55593</v>
      </c>
      <c r="M42" s="190">
        <f t="shared" si="11"/>
        <v>12303.674160000002</v>
      </c>
      <c r="N42" s="178">
        <f t="shared" si="13"/>
        <v>9050.118230000002</v>
      </c>
      <c r="O42" s="208">
        <f t="shared" si="6"/>
        <v>3.781608315551533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1" customFormat="1" ht="55.5" customHeight="1">
      <c r="A43" s="217">
        <v>24110000</v>
      </c>
      <c r="B43" s="140" t="s">
        <v>60</v>
      </c>
      <c r="C43" s="141"/>
      <c r="D43" s="195">
        <v>0</v>
      </c>
      <c r="E43" s="195">
        <v>0</v>
      </c>
      <c r="F43" s="195">
        <f t="shared" si="9"/>
        <v>0</v>
      </c>
      <c r="G43" s="208">
        <f t="shared" si="15"/>
      </c>
      <c r="H43" s="196">
        <v>21.613</v>
      </c>
      <c r="I43" s="177">
        <v>41.34465</v>
      </c>
      <c r="J43" s="177">
        <f t="shared" si="14"/>
        <v>19.731650000000002</v>
      </c>
      <c r="K43" s="236">
        <f t="shared" si="5"/>
        <v>1.9129528524499144</v>
      </c>
      <c r="L43" s="178">
        <f t="shared" si="10"/>
        <v>21.613</v>
      </c>
      <c r="M43" s="190">
        <f t="shared" si="11"/>
        <v>41.34465</v>
      </c>
      <c r="N43" s="178">
        <f t="shared" si="13"/>
        <v>19.731650000000002</v>
      </c>
      <c r="O43" s="208">
        <f t="shared" si="6"/>
        <v>1.9129528524499144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1" customFormat="1" ht="59.25" customHeight="1">
      <c r="A44" s="217" t="s">
        <v>68</v>
      </c>
      <c r="B44" s="140" t="s">
        <v>69</v>
      </c>
      <c r="C44" s="141"/>
      <c r="D44" s="195">
        <v>0</v>
      </c>
      <c r="E44" s="195">
        <v>0</v>
      </c>
      <c r="F44" s="195">
        <f t="shared" si="9"/>
        <v>0</v>
      </c>
      <c r="G44" s="208">
        <f t="shared" si="15"/>
      </c>
      <c r="H44" s="196">
        <v>3000.2</v>
      </c>
      <c r="I44" s="177">
        <v>2302.3601</v>
      </c>
      <c r="J44" s="177">
        <f t="shared" si="14"/>
        <v>-697.8399</v>
      </c>
      <c r="K44" s="236">
        <f t="shared" si="5"/>
        <v>0.7674022065195654</v>
      </c>
      <c r="L44" s="178">
        <f t="shared" si="10"/>
        <v>3000.2</v>
      </c>
      <c r="M44" s="190">
        <f t="shared" si="11"/>
        <v>2302.3601</v>
      </c>
      <c r="N44" s="178">
        <f t="shared" si="13"/>
        <v>-697.8399</v>
      </c>
      <c r="O44" s="208">
        <f t="shared" si="6"/>
        <v>0.7674022065195654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s="1" customFormat="1" ht="22.5" customHeight="1">
      <c r="A45" s="216">
        <v>25000000</v>
      </c>
      <c r="B45" s="138" t="s">
        <v>30</v>
      </c>
      <c r="C45" s="142"/>
      <c r="D45" s="194">
        <v>0</v>
      </c>
      <c r="E45" s="194">
        <f>(D45-C45)/1000</f>
        <v>0</v>
      </c>
      <c r="F45" s="194">
        <f t="shared" si="9"/>
        <v>0</v>
      </c>
      <c r="G45" s="207">
        <f t="shared" si="15"/>
      </c>
      <c r="H45" s="175">
        <v>397052.55163</v>
      </c>
      <c r="I45" s="175">
        <v>397129.74572</v>
      </c>
      <c r="J45" s="175">
        <f t="shared" si="14"/>
        <v>77.19409000000451</v>
      </c>
      <c r="K45" s="210">
        <f t="shared" si="5"/>
        <v>1.0001944178161886</v>
      </c>
      <c r="L45" s="176">
        <f t="shared" si="10"/>
        <v>397052.55163</v>
      </c>
      <c r="M45" s="206">
        <f t="shared" si="11"/>
        <v>397129.74572</v>
      </c>
      <c r="N45" s="176">
        <f t="shared" si="13"/>
        <v>77.19409000000451</v>
      </c>
      <c r="O45" s="207">
        <f t="shared" si="6"/>
        <v>1.0001944178161886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s="1" customFormat="1" ht="24.75" customHeight="1">
      <c r="A46" s="216">
        <v>30000000</v>
      </c>
      <c r="B46" s="138" t="s">
        <v>46</v>
      </c>
      <c r="C46" s="146"/>
      <c r="D46" s="176">
        <v>36.61232</v>
      </c>
      <c r="E46" s="176">
        <v>72.88736</v>
      </c>
      <c r="F46" s="176">
        <f t="shared" si="9"/>
        <v>36.275040000000004</v>
      </c>
      <c r="G46" s="207">
        <f t="shared" si="15"/>
        <v>1.9907878003906883</v>
      </c>
      <c r="H46" s="175">
        <v>166955.437</v>
      </c>
      <c r="I46" s="175">
        <v>156560.60673</v>
      </c>
      <c r="J46" s="175">
        <f t="shared" si="14"/>
        <v>-10394.830270000006</v>
      </c>
      <c r="K46" s="210">
        <f t="shared" si="5"/>
        <v>0.937738893343138</v>
      </c>
      <c r="L46" s="176">
        <f t="shared" si="10"/>
        <v>166992.04932</v>
      </c>
      <c r="M46" s="176">
        <f t="shared" si="11"/>
        <v>156633.49409</v>
      </c>
      <c r="N46" s="176">
        <f t="shared" si="13"/>
        <v>-10358.555229999998</v>
      </c>
      <c r="O46" s="207">
        <f t="shared" si="6"/>
        <v>0.937969769984975</v>
      </c>
      <c r="P46" s="49"/>
      <c r="Q46" s="49"/>
      <c r="R46" s="49"/>
      <c r="S46" s="49"/>
      <c r="T46" s="50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s="106" customFormat="1" ht="41.25" customHeight="1" hidden="1">
      <c r="A47" s="219" t="s">
        <v>165</v>
      </c>
      <c r="B47" s="144" t="s">
        <v>166</v>
      </c>
      <c r="C47" s="147"/>
      <c r="D47" s="197">
        <v>0</v>
      </c>
      <c r="E47" s="197">
        <f>D47-C47</f>
        <v>0</v>
      </c>
      <c r="F47" s="197">
        <f t="shared" si="9"/>
        <v>0</v>
      </c>
      <c r="G47" s="207">
        <f t="shared" si="15"/>
      </c>
      <c r="H47" s="175"/>
      <c r="I47" s="175"/>
      <c r="J47" s="175">
        <f aca="true" t="shared" si="16" ref="J47:J55">I47-H47</f>
        <v>0</v>
      </c>
      <c r="K47" s="210">
        <f t="shared" si="5"/>
      </c>
      <c r="L47" s="175">
        <f t="shared" si="10"/>
        <v>0</v>
      </c>
      <c r="M47" s="175">
        <f t="shared" si="11"/>
        <v>0</v>
      </c>
      <c r="N47" s="175">
        <f>M47-L47</f>
        <v>0</v>
      </c>
      <c r="O47" s="207">
        <f t="shared" si="6"/>
      </c>
      <c r="P47" s="105"/>
      <c r="Q47" s="105"/>
      <c r="R47" s="105"/>
      <c r="S47" s="105"/>
      <c r="T47" s="10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spans="1:30" s="1" customFormat="1" ht="30" customHeight="1">
      <c r="A48" s="216">
        <v>50000000</v>
      </c>
      <c r="B48" s="138" t="s">
        <v>21</v>
      </c>
      <c r="C48" s="142" t="e">
        <f>#REF!+C49</f>
        <v>#REF!</v>
      </c>
      <c r="D48" s="194">
        <f>D49</f>
        <v>0</v>
      </c>
      <c r="E48" s="194"/>
      <c r="F48" s="194">
        <f t="shared" si="9"/>
        <v>0</v>
      </c>
      <c r="G48" s="207">
        <f t="shared" si="15"/>
      </c>
      <c r="H48" s="175">
        <f>H49</f>
        <v>10357.572</v>
      </c>
      <c r="I48" s="175">
        <f>I49</f>
        <v>13135.025160000001</v>
      </c>
      <c r="J48" s="175">
        <f t="shared" si="16"/>
        <v>2777.453160000001</v>
      </c>
      <c r="K48" s="210">
        <f t="shared" si="5"/>
        <v>1.268156780372852</v>
      </c>
      <c r="L48" s="176">
        <f t="shared" si="10"/>
        <v>10357.572</v>
      </c>
      <c r="M48" s="176">
        <f t="shared" si="11"/>
        <v>13135.025160000001</v>
      </c>
      <c r="N48" s="176">
        <f t="shared" si="13"/>
        <v>2777.453160000001</v>
      </c>
      <c r="O48" s="207">
        <f t="shared" si="6"/>
        <v>1.268156780372852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s="1" customFormat="1" ht="81" customHeight="1">
      <c r="A49" s="217">
        <v>50110000</v>
      </c>
      <c r="B49" s="140" t="s">
        <v>160</v>
      </c>
      <c r="C49" s="141"/>
      <c r="D49" s="195">
        <v>0</v>
      </c>
      <c r="E49" s="195"/>
      <c r="F49" s="195">
        <f t="shared" si="9"/>
        <v>0</v>
      </c>
      <c r="G49" s="208">
        <f t="shared" si="15"/>
      </c>
      <c r="H49" s="196">
        <v>10357.572</v>
      </c>
      <c r="I49" s="177">
        <v>13135.025160000001</v>
      </c>
      <c r="J49" s="179">
        <f t="shared" si="16"/>
        <v>2777.453160000001</v>
      </c>
      <c r="K49" s="236">
        <f t="shared" si="5"/>
        <v>1.268156780372852</v>
      </c>
      <c r="L49" s="178">
        <f t="shared" si="10"/>
        <v>10357.572</v>
      </c>
      <c r="M49" s="190">
        <f t="shared" si="11"/>
        <v>13135.025160000001</v>
      </c>
      <c r="N49" s="178">
        <f t="shared" si="13"/>
        <v>2777.453160000001</v>
      </c>
      <c r="O49" s="208">
        <f t="shared" si="6"/>
        <v>1.268156780372852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20.25" customHeight="1">
      <c r="A50" s="8">
        <v>900101</v>
      </c>
      <c r="B50" s="148" t="s">
        <v>22</v>
      </c>
      <c r="C50" s="149" t="e">
        <f>C10+C34+C48+#REF!</f>
        <v>#REF!</v>
      </c>
      <c r="D50" s="200">
        <f>D10+D34+D48+D46</f>
        <v>5315966.31652</v>
      </c>
      <c r="E50" s="200">
        <f>E10+E34+E48+E46</f>
        <v>5789737.99326</v>
      </c>
      <c r="F50" s="200">
        <f aca="true" t="shared" si="17" ref="F50:F64">E50-D50</f>
        <v>473771.67674</v>
      </c>
      <c r="G50" s="209">
        <f t="shared" si="15"/>
        <v>1.0891224000550377</v>
      </c>
      <c r="H50" s="200">
        <f>H10+H34+H46+H48+H47</f>
        <v>583074.41308</v>
      </c>
      <c r="I50" s="200">
        <f>I10+I34+I46+I48+I47</f>
        <v>576979.96101</v>
      </c>
      <c r="J50" s="200">
        <f t="shared" si="16"/>
        <v>-6094.452069999999</v>
      </c>
      <c r="K50" s="209">
        <f aca="true" t="shared" si="18" ref="K50:K60">_xlfn.IFERROR(I50/H50,"")</f>
        <v>0.9895477285003693</v>
      </c>
      <c r="L50" s="200">
        <f t="shared" si="10"/>
        <v>5899040.7296</v>
      </c>
      <c r="M50" s="200">
        <f t="shared" si="11"/>
        <v>6366717.95427</v>
      </c>
      <c r="N50" s="200">
        <f t="shared" si="13"/>
        <v>467677.22466999944</v>
      </c>
      <c r="O50" s="209">
        <f aca="true" t="shared" si="19" ref="O50:O60">_xlfn.IFERROR(M50/L50,"")</f>
        <v>1.0792802162431774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15" s="1" customFormat="1" ht="22.5" customHeight="1">
      <c r="A51" s="216">
        <v>40000000</v>
      </c>
      <c r="B51" s="138" t="s">
        <v>31</v>
      </c>
      <c r="C51" s="150">
        <f>C52+C72</f>
        <v>226954.7</v>
      </c>
      <c r="D51" s="175">
        <f>D52</f>
        <v>4039344.109</v>
      </c>
      <c r="E51" s="176">
        <f>E52</f>
        <v>4039051.4253399996</v>
      </c>
      <c r="F51" s="176">
        <f t="shared" si="17"/>
        <v>-292.68366000056267</v>
      </c>
      <c r="G51" s="235">
        <f t="shared" si="15"/>
        <v>0.9999275417859675</v>
      </c>
      <c r="H51" s="175">
        <f>H52</f>
        <v>515909.3</v>
      </c>
      <c r="I51" s="175">
        <f>I52</f>
        <v>114059.63025</v>
      </c>
      <c r="J51" s="176">
        <f t="shared" si="16"/>
        <v>-401849.66975</v>
      </c>
      <c r="K51" s="235">
        <f t="shared" si="18"/>
        <v>0.2210846562564389</v>
      </c>
      <c r="L51" s="176">
        <f t="shared" si="10"/>
        <v>4555253.409</v>
      </c>
      <c r="M51" s="176">
        <f t="shared" si="11"/>
        <v>4153111.0555899995</v>
      </c>
      <c r="N51" s="176">
        <f t="shared" si="13"/>
        <v>-402142.35341000045</v>
      </c>
      <c r="O51" s="235">
        <f t="shared" si="19"/>
        <v>0.9117189940266613</v>
      </c>
    </row>
    <row r="52" spans="1:15" s="1" customFormat="1" ht="23.25" customHeight="1">
      <c r="A52" s="216">
        <v>41000000</v>
      </c>
      <c r="B52" s="138" t="s">
        <v>32</v>
      </c>
      <c r="C52" s="150">
        <f>C53+C58</f>
        <v>226954.7</v>
      </c>
      <c r="D52" s="176">
        <f>D53+D58</f>
        <v>4039344.109</v>
      </c>
      <c r="E52" s="176">
        <f>E53+E58</f>
        <v>4039051.4253399996</v>
      </c>
      <c r="F52" s="176">
        <f t="shared" si="17"/>
        <v>-292.68366000056267</v>
      </c>
      <c r="G52" s="235">
        <f t="shared" si="15"/>
        <v>0.9999275417859675</v>
      </c>
      <c r="H52" s="175">
        <f>H53+H58</f>
        <v>515909.3</v>
      </c>
      <c r="I52" s="175">
        <f>I53+I58</f>
        <v>114059.63025</v>
      </c>
      <c r="J52" s="176">
        <f t="shared" si="16"/>
        <v>-401849.66975</v>
      </c>
      <c r="K52" s="235">
        <f t="shared" si="18"/>
        <v>0.2210846562564389</v>
      </c>
      <c r="L52" s="176">
        <f t="shared" si="10"/>
        <v>4555253.409</v>
      </c>
      <c r="M52" s="176">
        <f t="shared" si="11"/>
        <v>4153111.0555899995</v>
      </c>
      <c r="N52" s="176">
        <f t="shared" si="13"/>
        <v>-402142.35341000045</v>
      </c>
      <c r="O52" s="235">
        <f t="shared" si="19"/>
        <v>0.9117189940266613</v>
      </c>
    </row>
    <row r="53" spans="1:15" s="113" customFormat="1" ht="23.25" customHeight="1">
      <c r="A53" s="216">
        <v>41020000</v>
      </c>
      <c r="B53" s="167" t="s">
        <v>44</v>
      </c>
      <c r="C53" s="151">
        <f>SUM(C54:C54)</f>
        <v>226954.7</v>
      </c>
      <c r="D53" s="201">
        <f>D54+D55+D56+D57</f>
        <v>1304023.0089999998</v>
      </c>
      <c r="E53" s="201">
        <f>E54+E55+E56+E57</f>
        <v>1304023.0089999998</v>
      </c>
      <c r="F53" s="201">
        <f t="shared" si="17"/>
        <v>0</v>
      </c>
      <c r="G53" s="235">
        <f t="shared" si="15"/>
        <v>1</v>
      </c>
      <c r="H53" s="202">
        <f>H54+H55+H56+H57</f>
        <v>0</v>
      </c>
      <c r="I53" s="202">
        <f>I54+I55+I56+I57</f>
        <v>0</v>
      </c>
      <c r="J53" s="176">
        <f t="shared" si="16"/>
        <v>0</v>
      </c>
      <c r="K53" s="235">
        <f t="shared" si="18"/>
      </c>
      <c r="L53" s="187">
        <f t="shared" si="10"/>
        <v>1304023.0089999998</v>
      </c>
      <c r="M53" s="201">
        <f t="shared" si="11"/>
        <v>1304023.0089999998</v>
      </c>
      <c r="N53" s="187">
        <f t="shared" si="13"/>
        <v>0</v>
      </c>
      <c r="O53" s="235">
        <f t="shared" si="19"/>
        <v>1</v>
      </c>
    </row>
    <row r="54" spans="1:15" s="1" customFormat="1" ht="29.25" customHeight="1">
      <c r="A54" s="217">
        <v>41020100</v>
      </c>
      <c r="B54" s="140" t="s">
        <v>82</v>
      </c>
      <c r="C54" s="152">
        <v>226954.7</v>
      </c>
      <c r="D54" s="190">
        <v>1128304.7</v>
      </c>
      <c r="E54" s="190">
        <v>1128304.7</v>
      </c>
      <c r="F54" s="190">
        <f t="shared" si="17"/>
        <v>0</v>
      </c>
      <c r="G54" s="236">
        <f t="shared" si="15"/>
        <v>1</v>
      </c>
      <c r="H54" s="192">
        <v>0</v>
      </c>
      <c r="I54" s="192">
        <v>0</v>
      </c>
      <c r="J54" s="176">
        <f t="shared" si="16"/>
        <v>0</v>
      </c>
      <c r="K54" s="236">
        <f t="shared" si="18"/>
      </c>
      <c r="L54" s="178">
        <f t="shared" si="10"/>
        <v>1128304.7</v>
      </c>
      <c r="M54" s="190">
        <f t="shared" si="11"/>
        <v>1128304.7</v>
      </c>
      <c r="N54" s="178">
        <f t="shared" si="13"/>
        <v>0</v>
      </c>
      <c r="O54" s="236">
        <f t="shared" si="19"/>
        <v>1</v>
      </c>
    </row>
    <row r="55" spans="1:15" s="1" customFormat="1" ht="84" customHeight="1">
      <c r="A55" s="217">
        <v>41020200</v>
      </c>
      <c r="B55" s="140" t="s">
        <v>133</v>
      </c>
      <c r="C55" s="152"/>
      <c r="D55" s="190">
        <v>113217.4</v>
      </c>
      <c r="E55" s="190">
        <v>113217.4</v>
      </c>
      <c r="F55" s="190">
        <f t="shared" si="17"/>
        <v>0</v>
      </c>
      <c r="G55" s="236">
        <f t="shared" si="15"/>
        <v>1</v>
      </c>
      <c r="H55" s="192">
        <v>0</v>
      </c>
      <c r="I55" s="192">
        <v>0</v>
      </c>
      <c r="J55" s="176">
        <f t="shared" si="16"/>
        <v>0</v>
      </c>
      <c r="K55" s="236">
        <f t="shared" si="18"/>
      </c>
      <c r="L55" s="178">
        <f t="shared" si="10"/>
        <v>113217.4</v>
      </c>
      <c r="M55" s="190">
        <f t="shared" si="11"/>
        <v>113217.4</v>
      </c>
      <c r="N55" s="178">
        <f aca="true" t="shared" si="20" ref="N55:N60">M55-L55</f>
        <v>0</v>
      </c>
      <c r="O55" s="236">
        <f t="shared" si="19"/>
        <v>1</v>
      </c>
    </row>
    <row r="56" spans="1:15" s="1" customFormat="1" ht="152.25" customHeight="1">
      <c r="A56" s="217">
        <v>410211100</v>
      </c>
      <c r="B56" s="140" t="s">
        <v>201</v>
      </c>
      <c r="C56" s="152"/>
      <c r="D56" s="190">
        <v>38602.6</v>
      </c>
      <c r="E56" s="190">
        <v>38602.6</v>
      </c>
      <c r="F56" s="190">
        <f t="shared" si="17"/>
        <v>0</v>
      </c>
      <c r="G56" s="236">
        <f t="shared" si="15"/>
        <v>1</v>
      </c>
      <c r="H56" s="192">
        <v>0</v>
      </c>
      <c r="I56" s="192">
        <v>0</v>
      </c>
      <c r="J56" s="176">
        <f>I56-H56</f>
        <v>0</v>
      </c>
      <c r="K56" s="236">
        <f>_xlfn.IFERROR(I56/H56,"")</f>
      </c>
      <c r="L56" s="178">
        <f t="shared" si="10"/>
        <v>38602.6</v>
      </c>
      <c r="M56" s="190">
        <f t="shared" si="11"/>
        <v>38602.6</v>
      </c>
      <c r="N56" s="178">
        <f t="shared" si="20"/>
        <v>0</v>
      </c>
      <c r="O56" s="236">
        <f>_xlfn.IFERROR(M56/L56,"")</f>
        <v>1</v>
      </c>
    </row>
    <row r="57" spans="1:15" s="1" customFormat="1" ht="144" customHeight="1">
      <c r="A57" s="217">
        <v>41021300</v>
      </c>
      <c r="B57" s="140" t="s">
        <v>205</v>
      </c>
      <c r="C57" s="152"/>
      <c r="D57" s="190">
        <v>23898.309</v>
      </c>
      <c r="E57" s="190">
        <v>23898.309</v>
      </c>
      <c r="F57" s="190">
        <f t="shared" si="17"/>
        <v>0</v>
      </c>
      <c r="G57" s="236">
        <f t="shared" si="15"/>
        <v>1</v>
      </c>
      <c r="H57" s="192"/>
      <c r="I57" s="192"/>
      <c r="J57" s="176">
        <f>I57-H57</f>
        <v>0</v>
      </c>
      <c r="K57" s="236">
        <f>_xlfn.IFERROR(I57/H57,"")</f>
      </c>
      <c r="L57" s="178">
        <f t="shared" si="10"/>
        <v>23898.309</v>
      </c>
      <c r="M57" s="190">
        <f t="shared" si="11"/>
        <v>23898.309</v>
      </c>
      <c r="N57" s="178">
        <f t="shared" si="20"/>
        <v>0</v>
      </c>
      <c r="O57" s="236">
        <f>_xlfn.IFERROR(M57/L57,"")</f>
        <v>1</v>
      </c>
    </row>
    <row r="58" spans="1:15" s="1" customFormat="1" ht="23.25" customHeight="1">
      <c r="A58" s="216">
        <v>41030000</v>
      </c>
      <c r="B58" s="153" t="s">
        <v>45</v>
      </c>
      <c r="C58" s="142">
        <f>C66</f>
        <v>0</v>
      </c>
      <c r="D58" s="176">
        <f>SUM(D59:D66)</f>
        <v>2735321.1</v>
      </c>
      <c r="E58" s="176">
        <f>SUM(E59:E66)</f>
        <v>2735028.41634</v>
      </c>
      <c r="F58" s="176">
        <f t="shared" si="17"/>
        <v>-292.683660000097</v>
      </c>
      <c r="G58" s="235">
        <f t="shared" si="15"/>
        <v>0.9998929984271316</v>
      </c>
      <c r="H58" s="175">
        <f>SUM(H59:H66)</f>
        <v>515909.3</v>
      </c>
      <c r="I58" s="175">
        <f>SUM(I59:I66)</f>
        <v>114059.63025</v>
      </c>
      <c r="J58" s="175">
        <f>SUM(J59:J66)</f>
        <v>-265638.16975</v>
      </c>
      <c r="K58" s="235">
        <f t="shared" si="18"/>
        <v>0.2210846562564389</v>
      </c>
      <c r="L58" s="176">
        <f t="shared" si="10"/>
        <v>3251230.4</v>
      </c>
      <c r="M58" s="176">
        <f t="shared" si="11"/>
        <v>2849088.04659</v>
      </c>
      <c r="N58" s="176">
        <f t="shared" si="20"/>
        <v>-402142.35341</v>
      </c>
      <c r="O58" s="235">
        <f t="shared" si="19"/>
        <v>0.8763107181176701</v>
      </c>
    </row>
    <row r="59" spans="1:15" s="1" customFormat="1" ht="107.25" customHeight="1" hidden="1">
      <c r="A59" s="217">
        <v>41030400</v>
      </c>
      <c r="B59" s="223" t="s">
        <v>192</v>
      </c>
      <c r="C59" s="142"/>
      <c r="D59" s="178"/>
      <c r="E59" s="178"/>
      <c r="F59" s="178">
        <f t="shared" si="17"/>
        <v>0</v>
      </c>
      <c r="G59" s="235">
        <f t="shared" si="15"/>
      </c>
      <c r="H59" s="177"/>
      <c r="I59" s="177"/>
      <c r="J59" s="178">
        <f>I59-H59</f>
        <v>0</v>
      </c>
      <c r="K59" s="235">
        <f t="shared" si="18"/>
      </c>
      <c r="L59" s="178">
        <f t="shared" si="10"/>
        <v>0</v>
      </c>
      <c r="M59" s="178">
        <f t="shared" si="11"/>
        <v>0</v>
      </c>
      <c r="N59" s="178">
        <f t="shared" si="20"/>
        <v>0</v>
      </c>
      <c r="O59" s="235">
        <f t="shared" si="19"/>
      </c>
    </row>
    <row r="60" spans="1:15" s="1" customFormat="1" ht="409.5" customHeight="1" hidden="1">
      <c r="A60" s="217">
        <v>41030500</v>
      </c>
      <c r="B60" s="204" t="s">
        <v>191</v>
      </c>
      <c r="C60" s="142"/>
      <c r="D60" s="178"/>
      <c r="E60" s="178"/>
      <c r="F60" s="178">
        <f t="shared" si="17"/>
        <v>0</v>
      </c>
      <c r="G60" s="236">
        <f t="shared" si="15"/>
      </c>
      <c r="H60" s="177"/>
      <c r="I60" s="177"/>
      <c r="J60" s="178">
        <f>I60-H60</f>
        <v>0</v>
      </c>
      <c r="K60" s="235">
        <f t="shared" si="18"/>
      </c>
      <c r="L60" s="178">
        <f t="shared" si="10"/>
        <v>0</v>
      </c>
      <c r="M60" s="178">
        <f t="shared" si="11"/>
        <v>0</v>
      </c>
      <c r="N60" s="178">
        <f t="shared" si="20"/>
        <v>0</v>
      </c>
      <c r="O60" s="236">
        <f t="shared" si="19"/>
      </c>
    </row>
    <row r="61" spans="1:15" s="1" customFormat="1" ht="82.5" customHeight="1">
      <c r="A61" s="217">
        <v>41030600</v>
      </c>
      <c r="B61" s="204" t="s">
        <v>202</v>
      </c>
      <c r="C61" s="142"/>
      <c r="D61" s="178">
        <v>3504.3</v>
      </c>
      <c r="E61" s="178">
        <v>3504.3</v>
      </c>
      <c r="F61" s="178">
        <f t="shared" si="17"/>
        <v>0</v>
      </c>
      <c r="G61" s="236">
        <f t="shared" si="15"/>
        <v>1</v>
      </c>
      <c r="H61" s="177"/>
      <c r="I61" s="177"/>
      <c r="J61" s="178"/>
      <c r="K61" s="235"/>
      <c r="L61" s="178"/>
      <c r="M61" s="178"/>
      <c r="N61" s="178"/>
      <c r="O61" s="236"/>
    </row>
    <row r="62" spans="1:15" s="1" customFormat="1" ht="61.5" customHeight="1">
      <c r="A62" s="217">
        <v>41033000</v>
      </c>
      <c r="B62" s="204" t="s">
        <v>206</v>
      </c>
      <c r="C62" s="142"/>
      <c r="D62" s="178">
        <v>69702.4</v>
      </c>
      <c r="E62" s="178">
        <v>69409.71634</v>
      </c>
      <c r="F62" s="178">
        <f t="shared" si="17"/>
        <v>-292.68365999999514</v>
      </c>
      <c r="G62" s="236">
        <f t="shared" si="15"/>
        <v>0.9958009529083648</v>
      </c>
      <c r="H62" s="177"/>
      <c r="I62" s="177"/>
      <c r="J62" s="178">
        <f>I62-H62</f>
        <v>0</v>
      </c>
      <c r="K62" s="236">
        <f>_xlfn.IFERROR(I62/H62,"")</f>
      </c>
      <c r="L62" s="178">
        <f>D62+H62</f>
        <v>69702.4</v>
      </c>
      <c r="M62" s="178">
        <f>I62+E62</f>
        <v>69409.71634</v>
      </c>
      <c r="N62" s="178">
        <f>M62-L62</f>
        <v>-292.68365999999514</v>
      </c>
      <c r="O62" s="236">
        <f>_xlfn.IFERROR(M62/L62,"")</f>
        <v>0.9958009529083648</v>
      </c>
    </row>
    <row r="63" spans="1:15" s="1" customFormat="1" ht="44.25" customHeight="1">
      <c r="A63" s="217" t="s">
        <v>177</v>
      </c>
      <c r="B63" s="204" t="s">
        <v>180</v>
      </c>
      <c r="C63" s="142"/>
      <c r="D63" s="178">
        <v>2646491.8</v>
      </c>
      <c r="E63" s="178">
        <v>2646491.8</v>
      </c>
      <c r="F63" s="178">
        <f t="shared" si="17"/>
        <v>0</v>
      </c>
      <c r="G63" s="236">
        <f t="shared" si="15"/>
        <v>1</v>
      </c>
      <c r="H63" s="177"/>
      <c r="I63" s="177"/>
      <c r="J63" s="178">
        <f>I63-H63</f>
        <v>0</v>
      </c>
      <c r="K63" s="235">
        <f>_xlfn.IFERROR(I63/H63,"")</f>
      </c>
      <c r="L63" s="178">
        <f>D63+H63</f>
        <v>2646491.8</v>
      </c>
      <c r="M63" s="178">
        <f>I63+E63</f>
        <v>2646491.8</v>
      </c>
      <c r="N63" s="178">
        <f>M63-L63</f>
        <v>0</v>
      </c>
      <c r="O63" s="236">
        <f>_xlfn.IFERROR(M63/L63,"")</f>
        <v>1</v>
      </c>
    </row>
    <row r="64" spans="1:15" s="1" customFormat="1" ht="57.75" customHeight="1">
      <c r="A64" s="217" t="s">
        <v>178</v>
      </c>
      <c r="B64" s="204" t="s">
        <v>182</v>
      </c>
      <c r="C64" s="142"/>
      <c r="D64" s="178">
        <v>15622.6</v>
      </c>
      <c r="E64" s="178">
        <v>15622.6</v>
      </c>
      <c r="F64" s="178">
        <f t="shared" si="17"/>
        <v>0</v>
      </c>
      <c r="G64" s="236">
        <f t="shared" si="15"/>
        <v>1</v>
      </c>
      <c r="H64" s="177"/>
      <c r="I64" s="177"/>
      <c r="J64" s="178">
        <f>I64-H64</f>
        <v>0</v>
      </c>
      <c r="K64" s="235">
        <f>_xlfn.IFERROR(I64/H64,"")</f>
      </c>
      <c r="L64" s="178">
        <f>D64+H64</f>
        <v>15622.6</v>
      </c>
      <c r="M64" s="178">
        <f>I64+E64</f>
        <v>15622.6</v>
      </c>
      <c r="N64" s="178">
        <f>M64-L64</f>
        <v>0</v>
      </c>
      <c r="O64" s="236">
        <f>_xlfn.IFERROR(M64/L64,"")</f>
        <v>1</v>
      </c>
    </row>
    <row r="65" spans="1:15" s="1" customFormat="1" ht="167.25" customHeight="1">
      <c r="A65" s="217">
        <v>41036600</v>
      </c>
      <c r="B65" s="204" t="s">
        <v>208</v>
      </c>
      <c r="C65" s="142"/>
      <c r="D65" s="178"/>
      <c r="E65" s="178"/>
      <c r="F65" s="178"/>
      <c r="G65" s="236"/>
      <c r="H65" s="177">
        <v>136211.5</v>
      </c>
      <c r="I65" s="177">
        <v>0</v>
      </c>
      <c r="J65" s="178"/>
      <c r="K65" s="235"/>
      <c r="L65" s="178">
        <f>D65+H65</f>
        <v>136211.5</v>
      </c>
      <c r="M65" s="178">
        <f>I65+E65</f>
        <v>0</v>
      </c>
      <c r="N65" s="178">
        <f>M65-L65</f>
        <v>-136211.5</v>
      </c>
      <c r="O65" s="236"/>
    </row>
    <row r="66" spans="1:15" s="1" customFormat="1" ht="133.5" customHeight="1">
      <c r="A66" s="217" t="s">
        <v>179</v>
      </c>
      <c r="B66" s="204" t="s">
        <v>181</v>
      </c>
      <c r="C66" s="141"/>
      <c r="D66" s="190">
        <v>0</v>
      </c>
      <c r="E66" s="190">
        <v>0</v>
      </c>
      <c r="F66" s="178">
        <f aca="true" t="shared" si="21" ref="F66:F74">E66-D66</f>
        <v>0</v>
      </c>
      <c r="G66" s="236">
        <f>_xlfn.IFERROR(E66/D66,"")</f>
      </c>
      <c r="H66" s="196">
        <v>379697.8</v>
      </c>
      <c r="I66" s="190">
        <v>114059.63025</v>
      </c>
      <c r="J66" s="178">
        <f>I66-H66</f>
        <v>-265638.16975</v>
      </c>
      <c r="K66" s="236">
        <f>_xlfn.IFERROR(I66/H66,"")</f>
        <v>0.3003958154353278</v>
      </c>
      <c r="L66" s="178">
        <f>D66+H66</f>
        <v>379697.8</v>
      </c>
      <c r="M66" s="178">
        <f>I66+E66</f>
        <v>114059.63025</v>
      </c>
      <c r="N66" s="178">
        <f>M66-L66</f>
        <v>-265638.16975</v>
      </c>
      <c r="O66" s="236">
        <f>_xlfn.IFERROR(M66/L66,"")</f>
        <v>0.3003958154353278</v>
      </c>
    </row>
    <row r="67" spans="1:30" ht="20.25">
      <c r="A67" s="107">
        <v>900102</v>
      </c>
      <c r="B67" s="154" t="s">
        <v>23</v>
      </c>
      <c r="C67" s="154"/>
      <c r="D67" s="200">
        <f>D50+D51</f>
        <v>9355310.42552</v>
      </c>
      <c r="E67" s="200">
        <f>E51+E50</f>
        <v>9828789.4186</v>
      </c>
      <c r="F67" s="200">
        <f t="shared" si="21"/>
        <v>473478.9930800013</v>
      </c>
      <c r="G67" s="209">
        <f>_xlfn.IFERROR(E67/D67,"")</f>
        <v>1.050610719638807</v>
      </c>
      <c r="H67" s="200">
        <f>H51+H50</f>
        <v>1098983.71308</v>
      </c>
      <c r="I67" s="200">
        <f>I51+I50</f>
        <v>691039.59126</v>
      </c>
      <c r="J67" s="200">
        <f>I67-H67</f>
        <v>-407944.1218199999</v>
      </c>
      <c r="K67" s="209">
        <f>_xlfn.IFERROR(I67/H67,"")</f>
        <v>0.6287987556460686</v>
      </c>
      <c r="L67" s="200">
        <f>L51+L50</f>
        <v>10454294.1386</v>
      </c>
      <c r="M67" s="200">
        <f>M51+M50</f>
        <v>10519829.00986</v>
      </c>
      <c r="N67" s="200">
        <f aca="true" t="shared" si="22" ref="N67:N73">M67-L67</f>
        <v>65534.87126000039</v>
      </c>
      <c r="O67" s="209">
        <f>_xlfn.IFERROR(M67/L67,"")</f>
        <v>1.006268703595973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15" s="1" customFormat="1" ht="47.25" hidden="1">
      <c r="A68" s="13" t="s">
        <v>76</v>
      </c>
      <c r="B68" s="17" t="s">
        <v>73</v>
      </c>
      <c r="C68" s="45"/>
      <c r="D68" s="120"/>
      <c r="E68" s="120"/>
      <c r="F68" s="121">
        <f t="shared" si="21"/>
        <v>0</v>
      </c>
      <c r="G68" s="121" t="e">
        <f aca="true" t="shared" si="23" ref="G68:G74">E68/D68*100</f>
        <v>#DIV/0!</v>
      </c>
      <c r="H68" s="122">
        <v>0</v>
      </c>
      <c r="I68" s="122">
        <v>0</v>
      </c>
      <c r="J68" s="123"/>
      <c r="K68" s="123"/>
      <c r="L68" s="124">
        <f aca="true" t="shared" si="24" ref="L68:L74">D68+H68</f>
        <v>0</v>
      </c>
      <c r="M68" s="124">
        <f aca="true" t="shared" si="25" ref="M68:M74">I68+E68</f>
        <v>0</v>
      </c>
      <c r="N68" s="124">
        <f t="shared" si="22"/>
        <v>0</v>
      </c>
      <c r="O68" s="124" t="e">
        <f aca="true" t="shared" si="26" ref="O68:O74">M68/L68*100</f>
        <v>#DIV/0!</v>
      </c>
    </row>
    <row r="69" spans="1:15" s="1" customFormat="1" ht="31.5" hidden="1">
      <c r="A69" s="13" t="s">
        <v>77</v>
      </c>
      <c r="B69" s="17" t="s">
        <v>74</v>
      </c>
      <c r="C69" s="45"/>
      <c r="D69" s="120"/>
      <c r="E69" s="120"/>
      <c r="F69" s="121">
        <f t="shared" si="21"/>
        <v>0</v>
      </c>
      <c r="G69" s="121" t="e">
        <f t="shared" si="23"/>
        <v>#DIV/0!</v>
      </c>
      <c r="H69" s="122">
        <v>0</v>
      </c>
      <c r="I69" s="122">
        <v>0</v>
      </c>
      <c r="J69" s="123"/>
      <c r="K69" s="123"/>
      <c r="L69" s="124">
        <f t="shared" si="24"/>
        <v>0</v>
      </c>
      <c r="M69" s="124">
        <f t="shared" si="25"/>
        <v>0</v>
      </c>
      <c r="N69" s="124">
        <f t="shared" si="22"/>
        <v>0</v>
      </c>
      <c r="O69" s="124" t="e">
        <f t="shared" si="26"/>
        <v>#DIV/0!</v>
      </c>
    </row>
    <row r="70" spans="1:15" s="1" customFormat="1" ht="47.25" hidden="1">
      <c r="A70" s="13" t="s">
        <v>71</v>
      </c>
      <c r="B70" s="17" t="s">
        <v>78</v>
      </c>
      <c r="C70" s="45"/>
      <c r="D70" s="120"/>
      <c r="E70" s="120"/>
      <c r="F70" s="121">
        <f t="shared" si="21"/>
        <v>0</v>
      </c>
      <c r="G70" s="121" t="e">
        <f t="shared" si="23"/>
        <v>#DIV/0!</v>
      </c>
      <c r="H70" s="125"/>
      <c r="I70" s="125">
        <v>0</v>
      </c>
      <c r="J70" s="121">
        <f>I70-H70</f>
        <v>0</v>
      </c>
      <c r="K70" s="123" t="e">
        <f>I70/H70*100</f>
        <v>#DIV/0!</v>
      </c>
      <c r="L70" s="124">
        <f t="shared" si="24"/>
        <v>0</v>
      </c>
      <c r="M70" s="124">
        <f t="shared" si="25"/>
        <v>0</v>
      </c>
      <c r="N70" s="124">
        <f t="shared" si="22"/>
        <v>0</v>
      </c>
      <c r="O70" s="124" t="e">
        <f t="shared" si="26"/>
        <v>#DIV/0!</v>
      </c>
    </row>
    <row r="71" spans="1:15" s="1" customFormat="1" ht="15.75" hidden="1">
      <c r="A71" s="13" t="s">
        <v>72</v>
      </c>
      <c r="B71" s="17" t="s">
        <v>75</v>
      </c>
      <c r="C71" s="45"/>
      <c r="D71" s="120"/>
      <c r="E71" s="120"/>
      <c r="F71" s="121">
        <f t="shared" si="21"/>
        <v>0</v>
      </c>
      <c r="G71" s="121" t="e">
        <f t="shared" si="23"/>
        <v>#DIV/0!</v>
      </c>
      <c r="H71" s="125">
        <v>14155.1</v>
      </c>
      <c r="I71" s="125">
        <v>14356.1</v>
      </c>
      <c r="J71" s="121">
        <f>I71-H71</f>
        <v>201</v>
      </c>
      <c r="K71" s="121">
        <f>I71/H71*100</f>
        <v>101.41998290368844</v>
      </c>
      <c r="L71" s="124">
        <f t="shared" si="24"/>
        <v>14155.1</v>
      </c>
      <c r="M71" s="124">
        <f t="shared" si="25"/>
        <v>14356.1</v>
      </c>
      <c r="N71" s="124">
        <f t="shared" si="22"/>
        <v>201</v>
      </c>
      <c r="O71" s="124">
        <f t="shared" si="26"/>
        <v>101.41998290368844</v>
      </c>
    </row>
    <row r="72" spans="1:30" ht="31.5" hidden="1">
      <c r="A72" s="4">
        <v>43000000</v>
      </c>
      <c r="B72" s="6" t="s">
        <v>58</v>
      </c>
      <c r="C72" s="7">
        <f>C73</f>
        <v>0</v>
      </c>
      <c r="D72" s="126"/>
      <c r="E72" s="126">
        <f>E73</f>
        <v>0</v>
      </c>
      <c r="F72" s="127">
        <f t="shared" si="21"/>
        <v>0</v>
      </c>
      <c r="G72" s="127" t="e">
        <f t="shared" si="23"/>
        <v>#DIV/0!</v>
      </c>
      <c r="H72" s="128">
        <f>H73</f>
        <v>0</v>
      </c>
      <c r="I72" s="128">
        <f>I73</f>
        <v>0</v>
      </c>
      <c r="J72" s="127">
        <f>I72-H72</f>
        <v>0</v>
      </c>
      <c r="K72" s="127" t="e">
        <f>I72/H72*100</f>
        <v>#DIV/0!</v>
      </c>
      <c r="L72" s="129">
        <f t="shared" si="24"/>
        <v>0</v>
      </c>
      <c r="M72" s="129">
        <f t="shared" si="25"/>
        <v>0</v>
      </c>
      <c r="N72" s="129">
        <f t="shared" si="22"/>
        <v>0</v>
      </c>
      <c r="O72" s="129" t="e">
        <f t="shared" si="26"/>
        <v>#DIV/0!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 hidden="1">
      <c r="A73" s="13">
        <v>43010000</v>
      </c>
      <c r="B73" s="17" t="s">
        <v>33</v>
      </c>
      <c r="C73" s="14"/>
      <c r="D73" s="130"/>
      <c r="E73" s="130"/>
      <c r="F73" s="131">
        <f t="shared" si="21"/>
        <v>0</v>
      </c>
      <c r="G73" s="131" t="e">
        <f t="shared" si="23"/>
        <v>#DIV/0!</v>
      </c>
      <c r="H73" s="132"/>
      <c r="I73" s="132"/>
      <c r="J73" s="124">
        <f>I73-H73</f>
        <v>0</v>
      </c>
      <c r="K73" s="121" t="e">
        <f>I73/H73*100</f>
        <v>#DIV/0!</v>
      </c>
      <c r="L73" s="129">
        <f t="shared" si="24"/>
        <v>0</v>
      </c>
      <c r="M73" s="129">
        <f t="shared" si="25"/>
        <v>0</v>
      </c>
      <c r="N73" s="129">
        <f t="shared" si="22"/>
        <v>0</v>
      </c>
      <c r="O73" s="129" t="e">
        <f t="shared" si="26"/>
        <v>#DIV/0!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 hidden="1">
      <c r="A74" s="8">
        <v>900103</v>
      </c>
      <c r="B74" s="9" t="s">
        <v>79</v>
      </c>
      <c r="C74" s="10" t="e">
        <f>C50+C51</f>
        <v>#REF!</v>
      </c>
      <c r="D74" s="133">
        <f>D67+D68+D69+D70+D71</f>
        <v>9355310.42552</v>
      </c>
      <c r="E74" s="133">
        <f>E67+E68+E69+E70+E71</f>
        <v>9828789.4186</v>
      </c>
      <c r="F74" s="134">
        <f t="shared" si="21"/>
        <v>473478.9930800013</v>
      </c>
      <c r="G74" s="134">
        <f t="shared" si="23"/>
        <v>105.0610719638807</v>
      </c>
      <c r="H74" s="122">
        <f>H67+H70+H71</f>
        <v>1113138.81308</v>
      </c>
      <c r="I74" s="122">
        <f>I67+I70+I71</f>
        <v>705395.69126</v>
      </c>
      <c r="J74" s="134">
        <f>I74-H74</f>
        <v>-407743.12182</v>
      </c>
      <c r="K74" s="135">
        <f>I74/H74*100</f>
        <v>63.36996634842019</v>
      </c>
      <c r="L74" s="134">
        <f t="shared" si="24"/>
        <v>10468449.238599999</v>
      </c>
      <c r="M74" s="134">
        <f t="shared" si="25"/>
        <v>10534185.109860001</v>
      </c>
      <c r="N74" s="134">
        <f>M74-L74</f>
        <v>65735.87126000226</v>
      </c>
      <c r="O74" s="135">
        <f t="shared" si="26"/>
        <v>100.627942780843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2:15" ht="15.75">
      <c r="B75" s="30"/>
      <c r="C75" s="30"/>
      <c r="D75" s="136"/>
      <c r="E75" s="81"/>
      <c r="F75" s="137"/>
      <c r="G75" s="137"/>
      <c r="H75" s="102"/>
      <c r="I75" s="102"/>
      <c r="J75" s="116"/>
      <c r="K75" s="116"/>
      <c r="L75" s="117"/>
      <c r="M75" s="117">
        <f>M67/L67*100</f>
        <v>100.62687035959729</v>
      </c>
      <c r="N75" s="117"/>
      <c r="O75" s="117"/>
    </row>
    <row r="76" spans="2:15" ht="15.75">
      <c r="B76" s="54"/>
      <c r="C76" s="33"/>
      <c r="D76" s="118"/>
      <c r="E76" s="118"/>
      <c r="F76" s="117"/>
      <c r="G76" s="117"/>
      <c r="H76" s="119"/>
      <c r="I76" s="119"/>
      <c r="J76" s="116"/>
      <c r="K76" s="116"/>
      <c r="L76" s="117"/>
      <c r="M76" s="117"/>
      <c r="N76" s="117"/>
      <c r="O76" s="117"/>
    </row>
    <row r="77" spans="2:9" ht="15.75">
      <c r="B77" s="32"/>
      <c r="C77" s="33"/>
      <c r="D77" s="80"/>
      <c r="E77" s="76"/>
      <c r="F77" s="47"/>
      <c r="G77" s="47"/>
      <c r="H77" s="111"/>
      <c r="I77" s="111"/>
    </row>
    <row r="78" spans="2:9" ht="18.75">
      <c r="B78" s="114"/>
      <c r="C78" s="34"/>
      <c r="D78" s="75"/>
      <c r="E78" s="81"/>
      <c r="H78" s="109"/>
      <c r="I78" s="109"/>
    </row>
    <row r="79" spans="2:5" ht="15.75">
      <c r="B79" s="24"/>
      <c r="C79" s="24"/>
      <c r="D79" s="75"/>
      <c r="E79" s="75"/>
    </row>
    <row r="80" spans="2:4" ht="15.75">
      <c r="B80" s="24"/>
      <c r="C80" s="24"/>
      <c r="D80" s="75"/>
    </row>
    <row r="81" spans="2:4" ht="15.75">
      <c r="B81" s="24"/>
      <c r="C81" s="24"/>
      <c r="D81" s="78"/>
    </row>
    <row r="82" spans="2:4" ht="15.75">
      <c r="B82" s="24"/>
      <c r="C82" s="24"/>
      <c r="D82" s="82"/>
    </row>
    <row r="83" spans="2:4" ht="15.75">
      <c r="B83" s="24"/>
      <c r="C83" s="24"/>
      <c r="D83" s="78"/>
    </row>
    <row r="84" ht="15.75">
      <c r="D84" s="81"/>
    </row>
    <row r="127" spans="1:10" ht="15.75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</row>
  </sheetData>
  <sheetProtection/>
  <mergeCells count="12">
    <mergeCell ref="A127:J127"/>
    <mergeCell ref="A5:O5"/>
    <mergeCell ref="H7:K7"/>
    <mergeCell ref="A7:A8"/>
    <mergeCell ref="B7:B8"/>
    <mergeCell ref="N6:O6"/>
    <mergeCell ref="A1:O1"/>
    <mergeCell ref="A2:O2"/>
    <mergeCell ref="A3:O3"/>
    <mergeCell ref="L7:O7"/>
    <mergeCell ref="C7:G7"/>
    <mergeCell ref="A4:P4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8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D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50" sqref="L50"/>
    </sheetView>
  </sheetViews>
  <sheetFormatPr defaultColWidth="7.625" defaultRowHeight="12.75"/>
  <cols>
    <col min="1" max="1" width="11.00390625" style="36" customWidth="1"/>
    <col min="2" max="2" width="57.375" style="28" customWidth="1"/>
    <col min="3" max="3" width="25.00390625" style="94" customWidth="1"/>
    <col min="4" max="4" width="22.75390625" style="100" customWidth="1"/>
    <col min="5" max="5" width="25.125" style="5" customWidth="1"/>
    <col min="6" max="6" width="17.00390625" style="23" customWidth="1"/>
    <col min="7" max="7" width="23.00390625" style="1" customWidth="1"/>
    <col min="8" max="8" width="22.25390625" style="1" customWidth="1"/>
    <col min="9" max="9" width="27.00390625" style="22" customWidth="1"/>
    <col min="10" max="10" width="16.25390625" style="22" customWidth="1"/>
    <col min="11" max="11" width="1.00390625" style="5" hidden="1" customWidth="1"/>
    <col min="12" max="12" width="23.125" style="5" customWidth="1"/>
    <col min="13" max="13" width="22.00390625" style="5" customWidth="1"/>
    <col min="14" max="14" width="22.875" style="5" customWidth="1"/>
    <col min="15" max="15" width="14.00390625" style="5" customWidth="1"/>
    <col min="16" max="17" width="7.625" style="23" customWidth="1"/>
    <col min="18" max="16384" width="7.625" style="5" customWidth="1"/>
  </cols>
  <sheetData>
    <row r="1" spans="1:7" ht="18" customHeight="1">
      <c r="A1" s="266" t="s">
        <v>116</v>
      </c>
      <c r="B1" s="266"/>
      <c r="C1" s="266"/>
      <c r="D1" s="95"/>
      <c r="E1" s="47"/>
      <c r="F1" s="31"/>
      <c r="G1" s="1" t="s">
        <v>24</v>
      </c>
    </row>
    <row r="2" spans="1:17" s="1" customFormat="1" ht="15.75">
      <c r="A2" s="35"/>
      <c r="B2" s="35" t="s">
        <v>24</v>
      </c>
      <c r="C2" s="88"/>
      <c r="D2" s="96"/>
      <c r="E2" s="48"/>
      <c r="F2" s="73"/>
      <c r="G2" s="74"/>
      <c r="H2" s="226"/>
      <c r="I2" s="227"/>
      <c r="J2" s="22"/>
      <c r="O2" s="1" t="s">
        <v>195</v>
      </c>
      <c r="P2" s="22"/>
      <c r="Q2" s="22"/>
    </row>
    <row r="3" spans="1:15" s="22" customFormat="1" ht="20.25">
      <c r="A3" s="262" t="s">
        <v>113</v>
      </c>
      <c r="B3" s="263" t="s">
        <v>25</v>
      </c>
      <c r="C3" s="265" t="s">
        <v>55</v>
      </c>
      <c r="D3" s="265"/>
      <c r="E3" s="265"/>
      <c r="F3" s="265"/>
      <c r="G3" s="265" t="s">
        <v>56</v>
      </c>
      <c r="H3" s="265"/>
      <c r="I3" s="265"/>
      <c r="J3" s="265"/>
      <c r="K3" s="265" t="s">
        <v>57</v>
      </c>
      <c r="L3" s="265"/>
      <c r="M3" s="265"/>
      <c r="N3" s="265"/>
      <c r="O3" s="265"/>
    </row>
    <row r="4" spans="1:15" s="61" customFormat="1" ht="128.25" customHeight="1">
      <c r="A4" s="262"/>
      <c r="B4" s="263"/>
      <c r="C4" s="89" t="s">
        <v>199</v>
      </c>
      <c r="D4" s="97" t="s">
        <v>62</v>
      </c>
      <c r="E4" s="62" t="s">
        <v>91</v>
      </c>
      <c r="F4" s="62" t="s">
        <v>184</v>
      </c>
      <c r="G4" s="62" t="s">
        <v>197</v>
      </c>
      <c r="H4" s="57" t="s">
        <v>62</v>
      </c>
      <c r="I4" s="57" t="s">
        <v>167</v>
      </c>
      <c r="J4" s="57" t="s">
        <v>10</v>
      </c>
      <c r="K4" s="58" t="s">
        <v>61</v>
      </c>
      <c r="L4" s="58" t="s">
        <v>200</v>
      </c>
      <c r="M4" s="57" t="s">
        <v>62</v>
      </c>
      <c r="N4" s="57" t="s">
        <v>174</v>
      </c>
      <c r="O4" s="57" t="s">
        <v>10</v>
      </c>
    </row>
    <row r="5" spans="1:17" s="11" customFormat="1" ht="14.25">
      <c r="A5" s="16">
        <v>1</v>
      </c>
      <c r="B5" s="16">
        <v>2</v>
      </c>
      <c r="C5" s="90" t="s">
        <v>51</v>
      </c>
      <c r="D5" s="90" t="s">
        <v>11</v>
      </c>
      <c r="E5" s="15" t="s">
        <v>52</v>
      </c>
      <c r="F5" s="15" t="s">
        <v>12</v>
      </c>
      <c r="G5" s="224" t="s">
        <v>13</v>
      </c>
      <c r="H5" s="224" t="s">
        <v>14</v>
      </c>
      <c r="I5" s="224" t="s">
        <v>15</v>
      </c>
      <c r="J5" s="224" t="s">
        <v>53</v>
      </c>
      <c r="K5" s="15"/>
      <c r="L5" s="15" t="s">
        <v>16</v>
      </c>
      <c r="M5" s="15" t="s">
        <v>50</v>
      </c>
      <c r="N5" s="15" t="s">
        <v>80</v>
      </c>
      <c r="O5" s="15" t="s">
        <v>81</v>
      </c>
      <c r="P5" s="25"/>
      <c r="Q5" s="25"/>
    </row>
    <row r="6" spans="1:17" s="1" customFormat="1" ht="25.5" customHeight="1">
      <c r="A6" s="63" t="s">
        <v>93</v>
      </c>
      <c r="B6" s="155" t="s">
        <v>37</v>
      </c>
      <c r="C6" s="175">
        <f>C7+C9+C8</f>
        <v>951822.1470300001</v>
      </c>
      <c r="D6" s="175">
        <f>D7+D9+D8</f>
        <v>907405.2356</v>
      </c>
      <c r="E6" s="176">
        <f aca="true" t="shared" si="0" ref="E6:E27">D6-C6</f>
        <v>-44416.911430000095</v>
      </c>
      <c r="F6" s="207">
        <f aca="true" t="shared" si="1" ref="F6:F27">_xlfn.IFERROR(D6/C6,"")</f>
        <v>0.9533348624334961</v>
      </c>
      <c r="G6" s="176">
        <f>G7+G9+G8</f>
        <v>74364.59051000001</v>
      </c>
      <c r="H6" s="176">
        <f>H7+H9+H8</f>
        <v>44252.7803</v>
      </c>
      <c r="I6" s="176">
        <f aca="true" t="shared" si="2" ref="I6:I16">H6-G6</f>
        <v>-30111.81021000001</v>
      </c>
      <c r="J6" s="207">
        <f>_xlfn.IFERROR(H6/G6,"")</f>
        <v>0.595078652306291</v>
      </c>
      <c r="K6" s="176" t="e">
        <f>#REF!+#REF!</f>
        <v>#REF!</v>
      </c>
      <c r="L6" s="176">
        <f aca="true" t="shared" si="3" ref="L6:L27">C6+G6</f>
        <v>1026186.7375400001</v>
      </c>
      <c r="M6" s="176">
        <f aca="true" t="shared" si="4" ref="M6:M27">D6+H6</f>
        <v>951658.0159</v>
      </c>
      <c r="N6" s="176">
        <f aca="true" t="shared" si="5" ref="N6:N13">M6-L6</f>
        <v>-74528.72164000012</v>
      </c>
      <c r="O6" s="207">
        <f>_xlfn.IFERROR(M6/L6,"")</f>
        <v>0.927373138909725</v>
      </c>
      <c r="P6" s="22"/>
      <c r="Q6" s="22"/>
    </row>
    <row r="7" spans="1:17" s="1" customFormat="1" ht="133.5" customHeight="1">
      <c r="A7" s="64" t="s">
        <v>117</v>
      </c>
      <c r="B7" s="156" t="s">
        <v>135</v>
      </c>
      <c r="C7" s="177">
        <v>601936.6778300001</v>
      </c>
      <c r="D7" s="178">
        <v>574514.36837</v>
      </c>
      <c r="E7" s="178">
        <f t="shared" si="0"/>
        <v>-27422.30946000002</v>
      </c>
      <c r="F7" s="208">
        <f t="shared" si="1"/>
        <v>0.9544431989775763</v>
      </c>
      <c r="G7" s="178">
        <v>23012.23948</v>
      </c>
      <c r="H7" s="178">
        <v>17482.24707</v>
      </c>
      <c r="I7" s="178">
        <f>H7-G7</f>
        <v>-5529.992409999999</v>
      </c>
      <c r="J7" s="208">
        <f aca="true" t="shared" si="6" ref="J7:J46">_xlfn.IFERROR(H7/G7,"")</f>
        <v>0.7596934268476507</v>
      </c>
      <c r="K7" s="178"/>
      <c r="L7" s="178">
        <f t="shared" si="3"/>
        <v>624948.91731</v>
      </c>
      <c r="M7" s="178">
        <f t="shared" si="4"/>
        <v>591996.6154400001</v>
      </c>
      <c r="N7" s="178">
        <f t="shared" si="5"/>
        <v>-32952.30186999997</v>
      </c>
      <c r="O7" s="208">
        <f aca="true" t="shared" si="7" ref="O7:O46">_xlfn.IFERROR(M7/L7,"")</f>
        <v>0.9472720074276818</v>
      </c>
      <c r="P7" s="22"/>
      <c r="Q7" s="22"/>
    </row>
    <row r="8" spans="1:17" s="1" customFormat="1" ht="91.5" customHeight="1">
      <c r="A8" s="64" t="s">
        <v>134</v>
      </c>
      <c r="B8" s="156" t="s">
        <v>136</v>
      </c>
      <c r="C8" s="177">
        <v>283239.95897000004</v>
      </c>
      <c r="D8" s="178">
        <v>270606.28521</v>
      </c>
      <c r="E8" s="178">
        <f t="shared" si="0"/>
        <v>-12633.673760000034</v>
      </c>
      <c r="F8" s="208">
        <f t="shared" si="1"/>
        <v>0.9553958636135159</v>
      </c>
      <c r="G8" s="178">
        <v>2324.78229</v>
      </c>
      <c r="H8" s="178">
        <v>2062.20229</v>
      </c>
      <c r="I8" s="178">
        <f>H8-G8</f>
        <v>-262.5799999999999</v>
      </c>
      <c r="J8" s="208">
        <f t="shared" si="6"/>
        <v>0.8870517892666845</v>
      </c>
      <c r="K8" s="178"/>
      <c r="L8" s="178">
        <f t="shared" si="3"/>
        <v>285564.74126000004</v>
      </c>
      <c r="M8" s="178">
        <f t="shared" si="4"/>
        <v>272668.4875</v>
      </c>
      <c r="N8" s="178">
        <f t="shared" si="5"/>
        <v>-12896.25376000005</v>
      </c>
      <c r="O8" s="208">
        <f t="shared" si="7"/>
        <v>0.9548394745685417</v>
      </c>
      <c r="P8" s="22"/>
      <c r="Q8" s="22"/>
    </row>
    <row r="9" spans="1:17" s="52" customFormat="1" ht="45.75" customHeight="1">
      <c r="A9" s="64" t="s">
        <v>94</v>
      </c>
      <c r="B9" s="156" t="s">
        <v>137</v>
      </c>
      <c r="C9" s="177">
        <v>66645.51023</v>
      </c>
      <c r="D9" s="178">
        <v>62284.58202</v>
      </c>
      <c r="E9" s="178">
        <f t="shared" si="0"/>
        <v>-4360.928209999998</v>
      </c>
      <c r="F9" s="208">
        <f t="shared" si="1"/>
        <v>0.9345653113773152</v>
      </c>
      <c r="G9" s="178">
        <v>49027.56874</v>
      </c>
      <c r="H9" s="178">
        <v>24708.33094</v>
      </c>
      <c r="I9" s="178">
        <f t="shared" si="2"/>
        <v>-24319.237800000003</v>
      </c>
      <c r="J9" s="208">
        <f t="shared" si="6"/>
        <v>0.50396810559854</v>
      </c>
      <c r="K9" s="178" t="e">
        <f>#REF!+#REF!</f>
        <v>#REF!</v>
      </c>
      <c r="L9" s="178">
        <f t="shared" si="3"/>
        <v>115673.07897</v>
      </c>
      <c r="M9" s="178">
        <f t="shared" si="4"/>
        <v>86992.91296</v>
      </c>
      <c r="N9" s="178">
        <f t="shared" si="5"/>
        <v>-28680.16601</v>
      </c>
      <c r="O9" s="208">
        <f t="shared" si="7"/>
        <v>0.7520584195961599</v>
      </c>
      <c r="P9" s="51"/>
      <c r="Q9" s="51"/>
    </row>
    <row r="10" spans="1:17" s="1" customFormat="1" ht="24.75" customHeight="1">
      <c r="A10" s="63" t="s">
        <v>95</v>
      </c>
      <c r="B10" s="155" t="s">
        <v>38</v>
      </c>
      <c r="C10" s="175">
        <v>5774255.72736</v>
      </c>
      <c r="D10" s="175">
        <v>5561959.94237</v>
      </c>
      <c r="E10" s="176">
        <f t="shared" si="0"/>
        <v>-212295.7849899996</v>
      </c>
      <c r="F10" s="207">
        <f t="shared" si="1"/>
        <v>0.9632340867786502</v>
      </c>
      <c r="G10" s="176">
        <v>307351.67943</v>
      </c>
      <c r="H10" s="176">
        <v>227640.84647</v>
      </c>
      <c r="I10" s="176">
        <f t="shared" si="2"/>
        <v>-79710.83296000003</v>
      </c>
      <c r="J10" s="207">
        <f t="shared" si="6"/>
        <v>0.7406526845474605</v>
      </c>
      <c r="K10" s="176" t="e">
        <f>#REF!+#REF!</f>
        <v>#REF!</v>
      </c>
      <c r="L10" s="176">
        <f t="shared" si="3"/>
        <v>6081607.406789999</v>
      </c>
      <c r="M10" s="176">
        <f t="shared" si="4"/>
        <v>5789600.7888400005</v>
      </c>
      <c r="N10" s="176">
        <f t="shared" si="5"/>
        <v>-292006.61794999894</v>
      </c>
      <c r="O10" s="207">
        <f t="shared" si="7"/>
        <v>0.9519852896745721</v>
      </c>
      <c r="P10" s="22"/>
      <c r="Q10" s="22"/>
    </row>
    <row r="11" spans="1:17" s="1" customFormat="1" ht="29.25" customHeight="1">
      <c r="A11" s="63" t="s">
        <v>84</v>
      </c>
      <c r="B11" s="157" t="s">
        <v>185</v>
      </c>
      <c r="C11" s="175">
        <v>403607.20742</v>
      </c>
      <c r="D11" s="175">
        <v>376050.04906</v>
      </c>
      <c r="E11" s="176">
        <f t="shared" si="0"/>
        <v>-27557.15836</v>
      </c>
      <c r="F11" s="207">
        <f t="shared" si="1"/>
        <v>0.9317228288955614</v>
      </c>
      <c r="G11" s="176">
        <v>30944.45428</v>
      </c>
      <c r="H11" s="176">
        <v>27050.99873</v>
      </c>
      <c r="I11" s="176">
        <f t="shared" si="2"/>
        <v>-3893.4555500000024</v>
      </c>
      <c r="J11" s="207">
        <f t="shared" si="6"/>
        <v>0.8741792143183337</v>
      </c>
      <c r="K11" s="176" t="e">
        <f>#REF!+#REF!</f>
        <v>#REF!</v>
      </c>
      <c r="L11" s="176">
        <f t="shared" si="3"/>
        <v>434551.6617</v>
      </c>
      <c r="M11" s="176">
        <f t="shared" si="4"/>
        <v>403101.04779</v>
      </c>
      <c r="N11" s="176">
        <f t="shared" si="5"/>
        <v>-31450.613910000015</v>
      </c>
      <c r="O11" s="207">
        <f t="shared" si="7"/>
        <v>0.9276251440692627</v>
      </c>
      <c r="P11" s="22"/>
      <c r="Q11" s="22"/>
    </row>
    <row r="12" spans="1:17" s="1" customFormat="1" ht="47.25" customHeight="1">
      <c r="A12" s="220" t="s">
        <v>85</v>
      </c>
      <c r="B12" s="158" t="s">
        <v>39</v>
      </c>
      <c r="C12" s="175">
        <f>SUM(C13:C29)</f>
        <v>418976.6530599999</v>
      </c>
      <c r="D12" s="175">
        <f>SUM(D13:D29)</f>
        <v>396076.81767</v>
      </c>
      <c r="E12" s="176">
        <f t="shared" si="0"/>
        <v>-22899.835389999906</v>
      </c>
      <c r="F12" s="207">
        <f t="shared" si="1"/>
        <v>0.945343409417325</v>
      </c>
      <c r="G12" s="176">
        <f>SUM(G13:G29)</f>
        <v>200980.36917000002</v>
      </c>
      <c r="H12" s="176">
        <f>SUM(H13:H29)</f>
        <v>182020.57603999999</v>
      </c>
      <c r="I12" s="176">
        <f t="shared" si="2"/>
        <v>-18959.793130000035</v>
      </c>
      <c r="J12" s="207">
        <f t="shared" si="6"/>
        <v>0.9056634575391649</v>
      </c>
      <c r="K12" s="176" t="e">
        <f>#REF!+#REF!</f>
        <v>#REF!</v>
      </c>
      <c r="L12" s="176">
        <f t="shared" si="3"/>
        <v>619957.02223</v>
      </c>
      <c r="M12" s="176">
        <f t="shared" si="4"/>
        <v>578097.39371</v>
      </c>
      <c r="N12" s="176">
        <f t="shared" si="5"/>
        <v>-41859.62852000003</v>
      </c>
      <c r="O12" s="207">
        <f t="shared" si="7"/>
        <v>0.9324797896966632</v>
      </c>
      <c r="P12" s="22"/>
      <c r="Q12" s="22"/>
    </row>
    <row r="13" spans="1:17" s="52" customFormat="1" ht="108" customHeight="1">
      <c r="A13" s="65" t="s">
        <v>97</v>
      </c>
      <c r="B13" s="156" t="s">
        <v>168</v>
      </c>
      <c r="C13" s="177">
        <v>65447.952</v>
      </c>
      <c r="D13" s="177">
        <v>58252.821090000005</v>
      </c>
      <c r="E13" s="178">
        <f t="shared" si="0"/>
        <v>-7195.130909999993</v>
      </c>
      <c r="F13" s="208">
        <f t="shared" si="1"/>
        <v>0.8900633145862228</v>
      </c>
      <c r="G13" s="178"/>
      <c r="H13" s="178"/>
      <c r="I13" s="178">
        <f t="shared" si="2"/>
        <v>0</v>
      </c>
      <c r="J13" s="208">
        <f t="shared" si="6"/>
      </c>
      <c r="K13" s="178" t="e">
        <f>#REF!+#REF!</f>
        <v>#REF!</v>
      </c>
      <c r="L13" s="178">
        <f t="shared" si="3"/>
        <v>65447.952</v>
      </c>
      <c r="M13" s="178">
        <f t="shared" si="4"/>
        <v>58252.821090000005</v>
      </c>
      <c r="N13" s="178">
        <f t="shared" si="5"/>
        <v>-7195.130909999993</v>
      </c>
      <c r="O13" s="208">
        <f t="shared" si="7"/>
        <v>0.8900633145862228</v>
      </c>
      <c r="P13" s="51"/>
      <c r="Q13" s="51"/>
    </row>
    <row r="14" spans="1:17" s="52" customFormat="1" ht="66.75" customHeight="1">
      <c r="A14" s="65">
        <v>3050</v>
      </c>
      <c r="B14" s="156" t="s">
        <v>138</v>
      </c>
      <c r="C14" s="177">
        <v>1400</v>
      </c>
      <c r="D14" s="177">
        <v>1343.2242099999999</v>
      </c>
      <c r="E14" s="178">
        <f t="shared" si="0"/>
        <v>-56.77579000000014</v>
      </c>
      <c r="F14" s="208">
        <f t="shared" si="1"/>
        <v>0.9594458642857142</v>
      </c>
      <c r="G14" s="178">
        <v>0</v>
      </c>
      <c r="H14" s="178">
        <v>0</v>
      </c>
      <c r="I14" s="178">
        <f t="shared" si="2"/>
        <v>0</v>
      </c>
      <c r="J14" s="208">
        <f t="shared" si="6"/>
      </c>
      <c r="K14" s="178"/>
      <c r="L14" s="178">
        <f t="shared" si="3"/>
        <v>1400</v>
      </c>
      <c r="M14" s="178">
        <f t="shared" si="4"/>
        <v>1343.2242099999999</v>
      </c>
      <c r="N14" s="178">
        <f aca="true" t="shared" si="8" ref="N14:N27">M14-L14</f>
        <v>-56.77579000000014</v>
      </c>
      <c r="O14" s="208">
        <f t="shared" si="7"/>
        <v>0.9594458642857142</v>
      </c>
      <c r="P14" s="51"/>
      <c r="Q14" s="51"/>
    </row>
    <row r="15" spans="1:17" s="52" customFormat="1" ht="66.75" customHeight="1">
      <c r="A15" s="65">
        <v>3070</v>
      </c>
      <c r="B15" s="156" t="s">
        <v>203</v>
      </c>
      <c r="C15" s="177">
        <v>16.002</v>
      </c>
      <c r="D15" s="177">
        <v>13.993030000000001</v>
      </c>
      <c r="E15" s="178">
        <f t="shared" si="0"/>
        <v>-2.008969999999998</v>
      </c>
      <c r="F15" s="208">
        <f t="shared" si="1"/>
        <v>0.8744550681164855</v>
      </c>
      <c r="G15" s="178"/>
      <c r="H15" s="178"/>
      <c r="I15" s="178">
        <f>H15-G15</f>
        <v>0</v>
      </c>
      <c r="J15" s="208">
        <f>_xlfn.IFERROR(H15/G15,"")</f>
      </c>
      <c r="K15" s="178"/>
      <c r="L15" s="178">
        <f t="shared" si="3"/>
        <v>16.002</v>
      </c>
      <c r="M15" s="178">
        <f t="shared" si="4"/>
        <v>13.993030000000001</v>
      </c>
      <c r="N15" s="178">
        <f>M15-L15</f>
        <v>-2.008969999999998</v>
      </c>
      <c r="O15" s="208">
        <f>_xlfn.IFERROR(M15/L15,"")</f>
        <v>0.8744550681164855</v>
      </c>
      <c r="P15" s="51"/>
      <c r="Q15" s="51"/>
    </row>
    <row r="16" spans="1:17" s="52" customFormat="1" ht="60.75" customHeight="1">
      <c r="A16" s="65">
        <v>3090</v>
      </c>
      <c r="B16" s="156" t="s">
        <v>139</v>
      </c>
      <c r="C16" s="177">
        <v>1692.531</v>
      </c>
      <c r="D16" s="177">
        <v>1378.77766</v>
      </c>
      <c r="E16" s="178">
        <f t="shared" si="0"/>
        <v>-313.75334</v>
      </c>
      <c r="F16" s="208">
        <f t="shared" si="1"/>
        <v>0.8146247601964159</v>
      </c>
      <c r="G16" s="178"/>
      <c r="H16" s="178"/>
      <c r="I16" s="178">
        <f t="shared" si="2"/>
        <v>0</v>
      </c>
      <c r="J16" s="208">
        <f t="shared" si="6"/>
      </c>
      <c r="K16" s="178"/>
      <c r="L16" s="178">
        <f t="shared" si="3"/>
        <v>1692.531</v>
      </c>
      <c r="M16" s="178">
        <f t="shared" si="4"/>
        <v>1378.77766</v>
      </c>
      <c r="N16" s="178">
        <f t="shared" si="8"/>
        <v>-313.75334</v>
      </c>
      <c r="O16" s="208">
        <f t="shared" si="7"/>
        <v>0.8146247601964159</v>
      </c>
      <c r="P16" s="51"/>
      <c r="Q16" s="51"/>
    </row>
    <row r="17" spans="1:17" s="52" customFormat="1" ht="102" customHeight="1">
      <c r="A17" s="238" t="s">
        <v>86</v>
      </c>
      <c r="B17" s="237" t="s">
        <v>169</v>
      </c>
      <c r="C17" s="177">
        <v>202508.87615999999</v>
      </c>
      <c r="D17" s="177">
        <v>198939.28861000002</v>
      </c>
      <c r="E17" s="178">
        <f t="shared" si="0"/>
        <v>-3569.5875499999675</v>
      </c>
      <c r="F17" s="208">
        <f t="shared" si="1"/>
        <v>0.9823731797949455</v>
      </c>
      <c r="G17" s="178">
        <v>79793.04828</v>
      </c>
      <c r="H17" s="178">
        <v>68655.16944</v>
      </c>
      <c r="I17" s="178">
        <f>H17-G17</f>
        <v>-11137.878840000005</v>
      </c>
      <c r="J17" s="208">
        <f t="shared" si="6"/>
        <v>0.860415423647981</v>
      </c>
      <c r="K17" s="178" t="e">
        <f>#REF!+#REF!</f>
        <v>#REF!</v>
      </c>
      <c r="L17" s="178">
        <f t="shared" si="3"/>
        <v>282301.92444</v>
      </c>
      <c r="M17" s="178">
        <f t="shared" si="4"/>
        <v>267594.45805</v>
      </c>
      <c r="N17" s="178">
        <f t="shared" si="8"/>
        <v>-14707.466389999958</v>
      </c>
      <c r="O17" s="208">
        <f t="shared" si="7"/>
        <v>0.9479016431815864</v>
      </c>
      <c r="P17" s="51"/>
      <c r="Q17" s="51"/>
    </row>
    <row r="18" spans="1:17" s="52" customFormat="1" ht="52.5" customHeight="1">
      <c r="A18" s="65" t="s">
        <v>87</v>
      </c>
      <c r="B18" s="156" t="s">
        <v>170</v>
      </c>
      <c r="C18" s="177">
        <v>6689.060570000001</v>
      </c>
      <c r="D18" s="177">
        <v>6580.7030700000005</v>
      </c>
      <c r="E18" s="178">
        <f t="shared" si="0"/>
        <v>-108.35750000000007</v>
      </c>
      <c r="F18" s="208">
        <f t="shared" si="1"/>
        <v>0.9838007895329912</v>
      </c>
      <c r="G18" s="178">
        <v>1216.3971399999998</v>
      </c>
      <c r="H18" s="178">
        <v>1216.3971399999998</v>
      </c>
      <c r="I18" s="178">
        <f>H18-G18</f>
        <v>0</v>
      </c>
      <c r="J18" s="208">
        <f t="shared" si="6"/>
        <v>1</v>
      </c>
      <c r="K18" s="178"/>
      <c r="L18" s="178">
        <f t="shared" si="3"/>
        <v>7905.457710000001</v>
      </c>
      <c r="M18" s="178">
        <f t="shared" si="4"/>
        <v>7797.1002100000005</v>
      </c>
      <c r="N18" s="178">
        <f t="shared" si="8"/>
        <v>-108.35750000000007</v>
      </c>
      <c r="O18" s="208">
        <f t="shared" si="7"/>
        <v>0.9862933300037854</v>
      </c>
      <c r="P18" s="51"/>
      <c r="Q18" s="51"/>
    </row>
    <row r="19" spans="1:17" s="52" customFormat="1" ht="43.5" customHeight="1">
      <c r="A19" s="65">
        <v>3120</v>
      </c>
      <c r="B19" s="156" t="s">
        <v>171</v>
      </c>
      <c r="C19" s="177">
        <v>12569.3501</v>
      </c>
      <c r="D19" s="177">
        <v>12035.58589</v>
      </c>
      <c r="E19" s="178">
        <f t="shared" si="0"/>
        <v>-533.7642099999994</v>
      </c>
      <c r="F19" s="208">
        <f t="shared" si="1"/>
        <v>0.9575344623426474</v>
      </c>
      <c r="G19" s="178">
        <v>1241.75134</v>
      </c>
      <c r="H19" s="178">
        <v>1241.7502</v>
      </c>
      <c r="I19" s="178">
        <f>H19-G19</f>
        <v>-0.0011400000000776345</v>
      </c>
      <c r="J19" s="208">
        <f t="shared" si="6"/>
        <v>0.9999990819418</v>
      </c>
      <c r="K19" s="178"/>
      <c r="L19" s="178">
        <f t="shared" si="3"/>
        <v>13811.10144</v>
      </c>
      <c r="M19" s="178">
        <f t="shared" si="4"/>
        <v>13277.33609</v>
      </c>
      <c r="N19" s="178">
        <f t="shared" si="8"/>
        <v>-533.7653499999997</v>
      </c>
      <c r="O19" s="208">
        <f t="shared" si="7"/>
        <v>0.9613524415616775</v>
      </c>
      <c r="P19" s="51"/>
      <c r="Q19" s="51"/>
    </row>
    <row r="20" spans="1:17" s="52" customFormat="1" ht="47.25" customHeight="1">
      <c r="A20" s="65" t="s">
        <v>88</v>
      </c>
      <c r="B20" s="156" t="s">
        <v>100</v>
      </c>
      <c r="C20" s="177">
        <v>3352.1</v>
      </c>
      <c r="D20" s="177">
        <v>2968.3073999999997</v>
      </c>
      <c r="E20" s="178">
        <f t="shared" si="0"/>
        <v>-383.7926000000002</v>
      </c>
      <c r="F20" s="208">
        <f t="shared" si="1"/>
        <v>0.8855068166224157</v>
      </c>
      <c r="G20" s="178">
        <v>362.49922</v>
      </c>
      <c r="H20" s="178">
        <v>362.49922</v>
      </c>
      <c r="I20" s="178">
        <f>H20-G20</f>
        <v>0</v>
      </c>
      <c r="J20" s="208">
        <f t="shared" si="6"/>
        <v>1</v>
      </c>
      <c r="K20" s="178"/>
      <c r="L20" s="178">
        <f t="shared" si="3"/>
        <v>3714.59922</v>
      </c>
      <c r="M20" s="178">
        <f t="shared" si="4"/>
        <v>3330.80662</v>
      </c>
      <c r="N20" s="178">
        <f t="shared" si="8"/>
        <v>-383.7926000000002</v>
      </c>
      <c r="O20" s="208">
        <f t="shared" si="7"/>
        <v>0.8966799438460011</v>
      </c>
      <c r="P20" s="51"/>
      <c r="Q20" s="51"/>
    </row>
    <row r="21" spans="1:17" s="52" customFormat="1" ht="104.25" customHeight="1">
      <c r="A21" s="65" t="s">
        <v>89</v>
      </c>
      <c r="B21" s="156" t="s">
        <v>172</v>
      </c>
      <c r="C21" s="177">
        <v>231.072</v>
      </c>
      <c r="D21" s="177">
        <v>0</v>
      </c>
      <c r="E21" s="178">
        <f t="shared" si="0"/>
        <v>-231.072</v>
      </c>
      <c r="F21" s="208">
        <f t="shared" si="1"/>
        <v>0</v>
      </c>
      <c r="G21" s="178">
        <v>143.49292000000003</v>
      </c>
      <c r="H21" s="178">
        <v>0.04</v>
      </c>
      <c r="I21" s="178">
        <f>H21-G21</f>
        <v>-143.45292000000003</v>
      </c>
      <c r="J21" s="208">
        <f t="shared" si="6"/>
        <v>0.0002787593980246551</v>
      </c>
      <c r="K21" s="178" t="e">
        <f>#REF!+#REF!</f>
        <v>#REF!</v>
      </c>
      <c r="L21" s="178">
        <f t="shared" si="3"/>
        <v>374.56492000000003</v>
      </c>
      <c r="M21" s="178">
        <f t="shared" si="4"/>
        <v>0.04</v>
      </c>
      <c r="N21" s="178">
        <f t="shared" si="8"/>
        <v>-374.52492</v>
      </c>
      <c r="O21" s="208">
        <f t="shared" si="7"/>
        <v>0.00010679056650580091</v>
      </c>
      <c r="P21" s="51"/>
      <c r="Q21" s="51"/>
    </row>
    <row r="22" spans="1:17" s="52" customFormat="1" ht="150" customHeight="1">
      <c r="A22" s="65">
        <v>3160</v>
      </c>
      <c r="B22" s="156" t="s">
        <v>140</v>
      </c>
      <c r="C22" s="177">
        <v>5506.9927099999995</v>
      </c>
      <c r="D22" s="177">
        <v>5007.14606</v>
      </c>
      <c r="E22" s="178">
        <f t="shared" si="0"/>
        <v>-499.8466499999995</v>
      </c>
      <c r="F22" s="208">
        <f t="shared" si="1"/>
        <v>0.9092341907240332</v>
      </c>
      <c r="G22" s="178">
        <v>0</v>
      </c>
      <c r="H22" s="178">
        <v>0</v>
      </c>
      <c r="I22" s="178">
        <f aca="true" t="shared" si="9" ref="I22:I29">H22-G22</f>
        <v>0</v>
      </c>
      <c r="J22" s="208">
        <f t="shared" si="6"/>
      </c>
      <c r="K22" s="178"/>
      <c r="L22" s="178">
        <f t="shared" si="3"/>
        <v>5506.9927099999995</v>
      </c>
      <c r="M22" s="178">
        <f t="shared" si="4"/>
        <v>5007.14606</v>
      </c>
      <c r="N22" s="178">
        <f t="shared" si="8"/>
        <v>-499.8466499999995</v>
      </c>
      <c r="O22" s="208">
        <f t="shared" si="7"/>
        <v>0.9092341907240332</v>
      </c>
      <c r="P22" s="51"/>
      <c r="Q22" s="51"/>
    </row>
    <row r="23" spans="1:17" s="52" customFormat="1" ht="50.25" customHeight="1">
      <c r="A23" s="65">
        <v>3170</v>
      </c>
      <c r="B23" s="156" t="s">
        <v>142</v>
      </c>
      <c r="C23" s="177">
        <v>551</v>
      </c>
      <c r="D23" s="177">
        <v>533.55578</v>
      </c>
      <c r="E23" s="178">
        <f t="shared" si="0"/>
        <v>-17.444219999999973</v>
      </c>
      <c r="F23" s="208">
        <f t="shared" si="1"/>
        <v>0.9683407985480944</v>
      </c>
      <c r="G23" s="178">
        <v>0</v>
      </c>
      <c r="H23" s="178">
        <v>0</v>
      </c>
      <c r="I23" s="178">
        <f t="shared" si="9"/>
        <v>0</v>
      </c>
      <c r="J23" s="208">
        <f t="shared" si="6"/>
      </c>
      <c r="K23" s="178"/>
      <c r="L23" s="178">
        <f t="shared" si="3"/>
        <v>551</v>
      </c>
      <c r="M23" s="178">
        <f t="shared" si="4"/>
        <v>533.55578</v>
      </c>
      <c r="N23" s="178">
        <f t="shared" si="8"/>
        <v>-17.444219999999973</v>
      </c>
      <c r="O23" s="208">
        <f t="shared" si="7"/>
        <v>0.9683407985480944</v>
      </c>
      <c r="P23" s="51"/>
      <c r="Q23" s="51"/>
    </row>
    <row r="24" spans="1:17" s="52" customFormat="1" ht="126" customHeight="1">
      <c r="A24" s="65" t="s">
        <v>98</v>
      </c>
      <c r="B24" s="156" t="s">
        <v>173</v>
      </c>
      <c r="C24" s="177">
        <v>13000</v>
      </c>
      <c r="D24" s="177">
        <v>12719.054789999998</v>
      </c>
      <c r="E24" s="178">
        <f t="shared" si="0"/>
        <v>-280.9452100000017</v>
      </c>
      <c r="F24" s="208">
        <f t="shared" si="1"/>
        <v>0.9783888299999999</v>
      </c>
      <c r="G24" s="178">
        <v>0</v>
      </c>
      <c r="H24" s="178">
        <v>0</v>
      </c>
      <c r="I24" s="178">
        <f t="shared" si="9"/>
        <v>0</v>
      </c>
      <c r="J24" s="208">
        <f t="shared" si="6"/>
      </c>
      <c r="K24" s="178" t="e">
        <f>#REF!+#REF!</f>
        <v>#REF!</v>
      </c>
      <c r="L24" s="178">
        <f t="shared" si="3"/>
        <v>13000</v>
      </c>
      <c r="M24" s="178">
        <f t="shared" si="4"/>
        <v>12719.054789999998</v>
      </c>
      <c r="N24" s="178">
        <f t="shared" si="8"/>
        <v>-280.9452100000017</v>
      </c>
      <c r="O24" s="208">
        <f t="shared" si="7"/>
        <v>0.9783888299999999</v>
      </c>
      <c r="P24" s="51"/>
      <c r="Q24" s="51"/>
    </row>
    <row r="25" spans="1:17" s="52" customFormat="1" ht="48.75" customHeight="1">
      <c r="A25" s="65" t="s">
        <v>99</v>
      </c>
      <c r="B25" s="156" t="s">
        <v>96</v>
      </c>
      <c r="C25" s="177">
        <v>1201.41</v>
      </c>
      <c r="D25" s="177">
        <v>851.64665</v>
      </c>
      <c r="E25" s="178">
        <f t="shared" si="0"/>
        <v>-349.76335000000006</v>
      </c>
      <c r="F25" s="208">
        <f t="shared" si="1"/>
        <v>0.7088726163424642</v>
      </c>
      <c r="G25" s="178">
        <v>0</v>
      </c>
      <c r="H25" s="178">
        <v>0</v>
      </c>
      <c r="I25" s="178">
        <f t="shared" si="9"/>
        <v>0</v>
      </c>
      <c r="J25" s="208">
        <f t="shared" si="6"/>
      </c>
      <c r="K25" s="178" t="e">
        <f>#REF!+#REF!</f>
        <v>#REF!</v>
      </c>
      <c r="L25" s="178">
        <f t="shared" si="3"/>
        <v>1201.41</v>
      </c>
      <c r="M25" s="178">
        <f t="shared" si="4"/>
        <v>851.64665</v>
      </c>
      <c r="N25" s="178">
        <f t="shared" si="8"/>
        <v>-349.76335000000006</v>
      </c>
      <c r="O25" s="208">
        <f t="shared" si="7"/>
        <v>0.7088726163424642</v>
      </c>
      <c r="P25" s="51"/>
      <c r="Q25" s="51"/>
    </row>
    <row r="26" spans="1:17" s="52" customFormat="1" ht="66.75" customHeight="1">
      <c r="A26" s="65">
        <v>3200</v>
      </c>
      <c r="B26" s="156" t="s">
        <v>141</v>
      </c>
      <c r="C26" s="177">
        <v>10841.09</v>
      </c>
      <c r="D26" s="177">
        <v>10742.88341</v>
      </c>
      <c r="E26" s="178">
        <f t="shared" si="0"/>
        <v>-98.20658999999978</v>
      </c>
      <c r="F26" s="208">
        <f t="shared" si="1"/>
        <v>0.9909412623638398</v>
      </c>
      <c r="G26" s="178">
        <v>700.6941800000001</v>
      </c>
      <c r="H26" s="178">
        <v>169.47439000000003</v>
      </c>
      <c r="I26" s="178">
        <f t="shared" si="9"/>
        <v>-531.2197900000001</v>
      </c>
      <c r="J26" s="208">
        <f t="shared" si="6"/>
        <v>0.24186641595909933</v>
      </c>
      <c r="K26" s="178"/>
      <c r="L26" s="178">
        <f t="shared" si="3"/>
        <v>11541.78418</v>
      </c>
      <c r="M26" s="178">
        <f t="shared" si="4"/>
        <v>10912.3578</v>
      </c>
      <c r="N26" s="178">
        <f t="shared" si="8"/>
        <v>-629.4263800000008</v>
      </c>
      <c r="O26" s="208">
        <f t="shared" si="7"/>
        <v>0.9454654176352827</v>
      </c>
      <c r="P26" s="51"/>
      <c r="Q26" s="51"/>
    </row>
    <row r="27" spans="1:17" s="52" customFormat="1" ht="53.25" customHeight="1">
      <c r="A27" s="65">
        <v>3210</v>
      </c>
      <c r="B27" s="156" t="s">
        <v>83</v>
      </c>
      <c r="C27" s="177">
        <v>1286.26</v>
      </c>
      <c r="D27" s="177">
        <v>643.48748</v>
      </c>
      <c r="E27" s="178">
        <f t="shared" si="0"/>
        <v>-642.77252</v>
      </c>
      <c r="F27" s="208">
        <f t="shared" si="1"/>
        <v>0.5002779220375352</v>
      </c>
      <c r="G27" s="178">
        <v>185.75133</v>
      </c>
      <c r="H27" s="178">
        <v>88.22252</v>
      </c>
      <c r="I27" s="178">
        <f t="shared" si="9"/>
        <v>-97.52881</v>
      </c>
      <c r="J27" s="208">
        <f t="shared" si="6"/>
        <v>0.47494960063004665</v>
      </c>
      <c r="K27" s="178"/>
      <c r="L27" s="178">
        <f t="shared" si="3"/>
        <v>1472.01133</v>
      </c>
      <c r="M27" s="178">
        <f t="shared" si="4"/>
        <v>731.71</v>
      </c>
      <c r="N27" s="178">
        <f t="shared" si="8"/>
        <v>-740.30133</v>
      </c>
      <c r="O27" s="208">
        <f t="shared" si="7"/>
        <v>0.4970817717822865</v>
      </c>
      <c r="P27" s="51"/>
      <c r="Q27" s="51"/>
    </row>
    <row r="28" spans="1:17" s="52" customFormat="1" ht="84.75" customHeight="1">
      <c r="A28" s="65">
        <v>3230</v>
      </c>
      <c r="B28" s="156" t="s">
        <v>204</v>
      </c>
      <c r="C28" s="177">
        <v>24210.02129</v>
      </c>
      <c r="D28" s="177">
        <v>21564.210219999997</v>
      </c>
      <c r="E28" s="178"/>
      <c r="F28" s="208"/>
      <c r="G28" s="178">
        <v>108903.29731000001</v>
      </c>
      <c r="H28" s="178">
        <v>102208.1767</v>
      </c>
      <c r="I28" s="178"/>
      <c r="J28" s="208"/>
      <c r="K28" s="178"/>
      <c r="L28" s="178"/>
      <c r="M28" s="178"/>
      <c r="N28" s="178"/>
      <c r="O28" s="208"/>
      <c r="P28" s="51"/>
      <c r="Q28" s="51"/>
    </row>
    <row r="29" spans="1:17" s="52" customFormat="1" ht="32.25" customHeight="1">
      <c r="A29" s="65" t="s">
        <v>101</v>
      </c>
      <c r="B29" s="156" t="s">
        <v>132</v>
      </c>
      <c r="C29" s="177">
        <v>68472.93523</v>
      </c>
      <c r="D29" s="177">
        <v>62502.13232</v>
      </c>
      <c r="E29" s="178">
        <f aca="true" t="shared" si="10" ref="E29:E54">D29-C29</f>
        <v>-5970.802910000006</v>
      </c>
      <c r="F29" s="208">
        <f aca="true" t="shared" si="11" ref="F29:F60">_xlfn.IFERROR(D29/C29,"")</f>
        <v>0.9128005409736836</v>
      </c>
      <c r="G29" s="178">
        <v>8433.43745</v>
      </c>
      <c r="H29" s="178">
        <v>8078.84643</v>
      </c>
      <c r="I29" s="178">
        <f t="shared" si="9"/>
        <v>-354.59101999999984</v>
      </c>
      <c r="J29" s="208">
        <f t="shared" si="6"/>
        <v>0.9579541530838057</v>
      </c>
      <c r="K29" s="178"/>
      <c r="L29" s="178">
        <f aca="true" t="shared" si="12" ref="L29:M34">C29+G29</f>
        <v>76906.37268</v>
      </c>
      <c r="M29" s="178">
        <f t="shared" si="12"/>
        <v>70580.97875</v>
      </c>
      <c r="N29" s="178">
        <f aca="true" t="shared" si="13" ref="N29:N50">M29-L29</f>
        <v>-6325.393930000006</v>
      </c>
      <c r="O29" s="208">
        <f t="shared" si="7"/>
        <v>0.9177520183363821</v>
      </c>
      <c r="P29" s="51"/>
      <c r="Q29" s="51"/>
    </row>
    <row r="30" spans="1:17" s="52" customFormat="1" ht="27" customHeight="1">
      <c r="A30" s="66" t="s">
        <v>102</v>
      </c>
      <c r="B30" s="159" t="s">
        <v>41</v>
      </c>
      <c r="C30" s="175">
        <v>290826.47834</v>
      </c>
      <c r="D30" s="175">
        <v>265836.18241999997</v>
      </c>
      <c r="E30" s="176">
        <f t="shared" si="10"/>
        <v>-24990.295920000004</v>
      </c>
      <c r="F30" s="207">
        <f t="shared" si="11"/>
        <v>0.9140714557263101</v>
      </c>
      <c r="G30" s="176">
        <v>14618.30542</v>
      </c>
      <c r="H30" s="176">
        <v>8811.9612</v>
      </c>
      <c r="I30" s="176">
        <f aca="true" t="shared" si="14" ref="I30:I40">H30-G30</f>
        <v>-5806.344220000001</v>
      </c>
      <c r="J30" s="207">
        <f t="shared" si="6"/>
        <v>0.6028031941338382</v>
      </c>
      <c r="K30" s="176" t="e">
        <f>#REF!+#REF!</f>
        <v>#REF!</v>
      </c>
      <c r="L30" s="176">
        <f t="shared" si="12"/>
        <v>305444.78375999996</v>
      </c>
      <c r="M30" s="176">
        <f t="shared" si="12"/>
        <v>274648.14362</v>
      </c>
      <c r="N30" s="176">
        <f t="shared" si="13"/>
        <v>-30796.640139999974</v>
      </c>
      <c r="O30" s="207">
        <f t="shared" si="7"/>
        <v>0.8991744440324176</v>
      </c>
      <c r="P30" s="51"/>
      <c r="Q30" s="51"/>
    </row>
    <row r="31" spans="1:17" s="52" customFormat="1" ht="32.25" customHeight="1">
      <c r="A31" s="67" t="s">
        <v>103</v>
      </c>
      <c r="B31" s="159" t="s">
        <v>43</v>
      </c>
      <c r="C31" s="175">
        <v>128386.42009999999</v>
      </c>
      <c r="D31" s="175">
        <v>119452.02489</v>
      </c>
      <c r="E31" s="176">
        <f t="shared" si="10"/>
        <v>-8934.395209999988</v>
      </c>
      <c r="F31" s="207">
        <f t="shared" si="11"/>
        <v>0.9304101227914837</v>
      </c>
      <c r="G31" s="176">
        <v>2480.74188</v>
      </c>
      <c r="H31" s="176">
        <v>721.47306</v>
      </c>
      <c r="I31" s="176">
        <f t="shared" si="14"/>
        <v>-1759.26882</v>
      </c>
      <c r="J31" s="207">
        <f t="shared" si="6"/>
        <v>0.2908295561971163</v>
      </c>
      <c r="K31" s="176" t="e">
        <f>#REF!+#REF!</f>
        <v>#REF!</v>
      </c>
      <c r="L31" s="176">
        <f t="shared" si="12"/>
        <v>130867.16197999999</v>
      </c>
      <c r="M31" s="176">
        <f t="shared" si="12"/>
        <v>120173.49795</v>
      </c>
      <c r="N31" s="176">
        <f t="shared" si="13"/>
        <v>-10693.664029999985</v>
      </c>
      <c r="O31" s="207">
        <f t="shared" si="7"/>
        <v>0.9182861164847889</v>
      </c>
      <c r="P31" s="51"/>
      <c r="Q31" s="51"/>
    </row>
    <row r="32" spans="1:17" s="52" customFormat="1" ht="34.5" customHeight="1">
      <c r="A32" s="67" t="s">
        <v>104</v>
      </c>
      <c r="B32" s="159" t="s">
        <v>40</v>
      </c>
      <c r="C32" s="175">
        <v>702543.692</v>
      </c>
      <c r="D32" s="175">
        <v>656963.01917</v>
      </c>
      <c r="E32" s="176">
        <f t="shared" si="10"/>
        <v>-45580.672830000054</v>
      </c>
      <c r="F32" s="207">
        <f t="shared" si="11"/>
        <v>0.9351205151380108</v>
      </c>
      <c r="G32" s="176">
        <v>358490.45126</v>
      </c>
      <c r="H32" s="176">
        <v>185200.99741</v>
      </c>
      <c r="I32" s="176">
        <f t="shared" si="14"/>
        <v>-173289.45385</v>
      </c>
      <c r="J32" s="207">
        <f t="shared" si="6"/>
        <v>0.5166134739686009</v>
      </c>
      <c r="K32" s="176" t="e">
        <f>#REF!+#REF!</f>
        <v>#REF!</v>
      </c>
      <c r="L32" s="176">
        <f t="shared" si="12"/>
        <v>1061034.14326</v>
      </c>
      <c r="M32" s="176">
        <f t="shared" si="12"/>
        <v>842164.01658</v>
      </c>
      <c r="N32" s="176">
        <f t="shared" si="13"/>
        <v>-218870.12668</v>
      </c>
      <c r="O32" s="207">
        <f t="shared" si="7"/>
        <v>0.7937199965992355</v>
      </c>
      <c r="P32" s="51"/>
      <c r="Q32" s="51"/>
    </row>
    <row r="33" spans="1:17" s="87" customFormat="1" ht="25.5" customHeight="1">
      <c r="A33" s="84" t="s">
        <v>105</v>
      </c>
      <c r="B33" s="160" t="s">
        <v>118</v>
      </c>
      <c r="C33" s="175">
        <f>SUM(C34:C39)</f>
        <v>177397.26864000002</v>
      </c>
      <c r="D33" s="175">
        <f>SUM(D34:D39)</f>
        <v>154235.72109</v>
      </c>
      <c r="E33" s="175">
        <f t="shared" si="10"/>
        <v>-23161.547550000018</v>
      </c>
      <c r="F33" s="207">
        <f t="shared" si="11"/>
        <v>0.8694368423619715</v>
      </c>
      <c r="G33" s="176">
        <f>SUM(G34:G39)</f>
        <v>776989.79389</v>
      </c>
      <c r="H33" s="176">
        <f>SUM(H34:H39)</f>
        <v>332647.06933</v>
      </c>
      <c r="I33" s="176">
        <f t="shared" si="14"/>
        <v>-444342.72455999994</v>
      </c>
      <c r="J33" s="207">
        <f t="shared" si="6"/>
        <v>0.42812282985675043</v>
      </c>
      <c r="K33" s="175" t="e">
        <f>#REF!+#REF!</f>
        <v>#REF!</v>
      </c>
      <c r="L33" s="175">
        <f t="shared" si="12"/>
        <v>954387.06253</v>
      </c>
      <c r="M33" s="175">
        <f t="shared" si="12"/>
        <v>486882.79042000003</v>
      </c>
      <c r="N33" s="175">
        <f t="shared" si="13"/>
        <v>-467504.27210999996</v>
      </c>
      <c r="O33" s="207">
        <f t="shared" si="7"/>
        <v>0.5101523370709936</v>
      </c>
      <c r="P33" s="85"/>
      <c r="Q33" s="86"/>
    </row>
    <row r="34" spans="1:17" s="52" customFormat="1" ht="48" customHeight="1">
      <c r="A34" s="213" t="s">
        <v>130</v>
      </c>
      <c r="B34" s="161" t="s">
        <v>131</v>
      </c>
      <c r="C34" s="177">
        <v>5109.595</v>
      </c>
      <c r="D34" s="177">
        <v>632.913</v>
      </c>
      <c r="E34" s="178">
        <f t="shared" si="10"/>
        <v>-4476.682000000001</v>
      </c>
      <c r="F34" s="208">
        <f t="shared" si="11"/>
        <v>0.12386754723221703</v>
      </c>
      <c r="G34" s="178">
        <v>1943.0153899999998</v>
      </c>
      <c r="H34" s="178">
        <v>189.028</v>
      </c>
      <c r="I34" s="178">
        <f t="shared" si="14"/>
        <v>-1753.9873899999998</v>
      </c>
      <c r="J34" s="208">
        <f t="shared" si="6"/>
        <v>0.097285899521362</v>
      </c>
      <c r="K34" s="178"/>
      <c r="L34" s="178">
        <f t="shared" si="12"/>
        <v>7052.61039</v>
      </c>
      <c r="M34" s="178">
        <f t="shared" si="12"/>
        <v>821.941</v>
      </c>
      <c r="N34" s="178">
        <f t="shared" si="13"/>
        <v>-6230.66939</v>
      </c>
      <c r="O34" s="208">
        <f t="shared" si="7"/>
        <v>0.11654422328014068</v>
      </c>
      <c r="P34" s="53"/>
      <c r="Q34" s="51"/>
    </row>
    <row r="35" spans="1:17" s="52" customFormat="1" ht="24" customHeight="1">
      <c r="A35" s="213" t="s">
        <v>109</v>
      </c>
      <c r="B35" s="161" t="s">
        <v>119</v>
      </c>
      <c r="C35" s="177">
        <v>3283.923</v>
      </c>
      <c r="D35" s="177">
        <v>1193.07006</v>
      </c>
      <c r="E35" s="178">
        <f t="shared" si="10"/>
        <v>-2090.8529399999998</v>
      </c>
      <c r="F35" s="208">
        <f t="shared" si="11"/>
        <v>0.363306344271775</v>
      </c>
      <c r="G35" s="178">
        <v>87079.25682</v>
      </c>
      <c r="H35" s="178">
        <v>27074.01293</v>
      </c>
      <c r="I35" s="178">
        <f t="shared" si="14"/>
        <v>-60005.24389</v>
      </c>
      <c r="J35" s="208">
        <f t="shared" si="6"/>
        <v>0.310912310447989</v>
      </c>
      <c r="K35" s="178"/>
      <c r="L35" s="178">
        <f aca="true" t="shared" si="15" ref="L35:M39">C36+G35</f>
        <v>250521.06545999995</v>
      </c>
      <c r="M35" s="178">
        <f t="shared" si="15"/>
        <v>175850.13921</v>
      </c>
      <c r="N35" s="178">
        <f t="shared" si="13"/>
        <v>-74670.92624999996</v>
      </c>
      <c r="O35" s="208">
        <f t="shared" si="7"/>
        <v>0.7019375352212748</v>
      </c>
      <c r="P35" s="53"/>
      <c r="Q35" s="51"/>
    </row>
    <row r="36" spans="1:17" s="52" customFormat="1" ht="50.25" customHeight="1">
      <c r="A36" s="213" t="s">
        <v>110</v>
      </c>
      <c r="B36" s="161" t="s">
        <v>120</v>
      </c>
      <c r="C36" s="177">
        <v>163441.80863999997</v>
      </c>
      <c r="D36" s="177">
        <v>148776.12628</v>
      </c>
      <c r="E36" s="178">
        <f t="shared" si="10"/>
        <v>-14665.682359999977</v>
      </c>
      <c r="F36" s="208">
        <f t="shared" si="11"/>
        <v>0.9102697009900148</v>
      </c>
      <c r="G36" s="178">
        <v>385011.56617</v>
      </c>
      <c r="H36" s="178">
        <v>32096.548440000002</v>
      </c>
      <c r="I36" s="178">
        <f t="shared" si="14"/>
        <v>-352915.01773</v>
      </c>
      <c r="J36" s="208">
        <f t="shared" si="6"/>
        <v>0.08336515382976294</v>
      </c>
      <c r="K36" s="178"/>
      <c r="L36" s="178">
        <f t="shared" si="15"/>
        <v>385685.93717</v>
      </c>
      <c r="M36" s="178">
        <f t="shared" si="15"/>
        <v>32542.018200000002</v>
      </c>
      <c r="N36" s="178">
        <f t="shared" si="13"/>
        <v>-353143.91897</v>
      </c>
      <c r="O36" s="208">
        <f t="shared" si="7"/>
        <v>0.0843743965330433</v>
      </c>
      <c r="P36" s="53"/>
      <c r="Q36" s="51"/>
    </row>
    <row r="37" spans="1:17" s="52" customFormat="1" ht="30.75" customHeight="1">
      <c r="A37" s="213" t="s">
        <v>187</v>
      </c>
      <c r="B37" s="161" t="s">
        <v>186</v>
      </c>
      <c r="C37" s="177">
        <v>674.371</v>
      </c>
      <c r="D37" s="177">
        <v>445.46976</v>
      </c>
      <c r="E37" s="178">
        <f t="shared" si="10"/>
        <v>-228.90123999999997</v>
      </c>
      <c r="F37" s="208">
        <f t="shared" si="11"/>
        <v>0.6605707540804691</v>
      </c>
      <c r="G37" s="178">
        <v>0</v>
      </c>
      <c r="H37" s="243">
        <v>0</v>
      </c>
      <c r="I37" s="178">
        <f t="shared" si="14"/>
        <v>0</v>
      </c>
      <c r="J37" s="208">
        <f t="shared" si="6"/>
      </c>
      <c r="K37" s="178"/>
      <c r="L37" s="178">
        <f t="shared" si="15"/>
        <v>4690.208</v>
      </c>
      <c r="M37" s="178">
        <f t="shared" si="15"/>
        <v>3013.7125699999997</v>
      </c>
      <c r="N37" s="178">
        <f t="shared" si="13"/>
        <v>-1676.49543</v>
      </c>
      <c r="O37" s="208">
        <f t="shared" si="7"/>
        <v>0.642554140456031</v>
      </c>
      <c r="P37" s="53"/>
      <c r="Q37" s="51"/>
    </row>
    <row r="38" spans="1:17" s="52" customFormat="1" ht="36" customHeight="1">
      <c r="A38" s="213" t="s">
        <v>108</v>
      </c>
      <c r="B38" s="161" t="s">
        <v>121</v>
      </c>
      <c r="C38" s="177">
        <v>4690.208</v>
      </c>
      <c r="D38" s="177">
        <v>3013.7125699999997</v>
      </c>
      <c r="E38" s="178">
        <f t="shared" si="10"/>
        <v>-1676.49543</v>
      </c>
      <c r="F38" s="208">
        <f t="shared" si="11"/>
        <v>0.642554140456031</v>
      </c>
      <c r="G38" s="178">
        <v>288482.21252999996</v>
      </c>
      <c r="H38" s="178">
        <v>264604.67083</v>
      </c>
      <c r="I38" s="178">
        <f t="shared" si="14"/>
        <v>-23877.541699999943</v>
      </c>
      <c r="J38" s="208">
        <f t="shared" si="6"/>
        <v>0.9172304542086217</v>
      </c>
      <c r="K38" s="178"/>
      <c r="L38" s="178">
        <f t="shared" si="15"/>
        <v>288679.57553</v>
      </c>
      <c r="M38" s="178">
        <f t="shared" si="15"/>
        <v>264779.10025</v>
      </c>
      <c r="N38" s="178">
        <f t="shared" si="13"/>
        <v>-23900.475279999955</v>
      </c>
      <c r="O38" s="208">
        <f t="shared" si="7"/>
        <v>0.9172075986459381</v>
      </c>
      <c r="P38" s="53"/>
      <c r="Q38" s="51"/>
    </row>
    <row r="39" spans="1:17" s="52" customFormat="1" ht="82.5" customHeight="1">
      <c r="A39" s="213" t="s">
        <v>161</v>
      </c>
      <c r="B39" s="161" t="s">
        <v>162</v>
      </c>
      <c r="C39" s="177">
        <v>197.363</v>
      </c>
      <c r="D39" s="177">
        <v>174.42942000000002</v>
      </c>
      <c r="E39" s="178">
        <f t="shared" si="10"/>
        <v>-22.933579999999978</v>
      </c>
      <c r="F39" s="208">
        <f t="shared" si="11"/>
        <v>0.8838000030400837</v>
      </c>
      <c r="G39" s="178">
        <v>14473.74298</v>
      </c>
      <c r="H39" s="178">
        <v>8682.809130000001</v>
      </c>
      <c r="I39" s="178">
        <f t="shared" si="14"/>
        <v>-5790.933849999999</v>
      </c>
      <c r="J39" s="208">
        <f t="shared" si="6"/>
        <v>0.5999007403957647</v>
      </c>
      <c r="K39" s="178"/>
      <c r="L39" s="178">
        <f t="shared" si="15"/>
        <v>212727.28295</v>
      </c>
      <c r="M39" s="178">
        <f t="shared" si="15"/>
        <v>104146.58546</v>
      </c>
      <c r="N39" s="178">
        <f>M39-L39</f>
        <v>-108580.69748999999</v>
      </c>
      <c r="O39" s="208">
        <f>_xlfn.IFERROR(M39/L39,"")</f>
        <v>0.48957794231066687</v>
      </c>
      <c r="P39" s="53"/>
      <c r="Q39" s="51"/>
    </row>
    <row r="40" spans="1:17" s="87" customFormat="1" ht="36.75" customHeight="1">
      <c r="A40" s="84" t="s">
        <v>106</v>
      </c>
      <c r="B40" s="160" t="s">
        <v>122</v>
      </c>
      <c r="C40" s="175">
        <f>C41+C42+C43+C44+C45+C46</f>
        <v>198253.53996999998</v>
      </c>
      <c r="D40" s="175">
        <f>D41+D42+D43+D44+D45+D46</f>
        <v>95463.77633</v>
      </c>
      <c r="E40" s="175">
        <f t="shared" si="10"/>
        <v>-102789.76363999999</v>
      </c>
      <c r="F40" s="207">
        <f t="shared" si="11"/>
        <v>0.4815236910495808</v>
      </c>
      <c r="G40" s="176">
        <f>G41+G42+G43+G44+G45+G46</f>
        <v>48635.68276</v>
      </c>
      <c r="H40" s="176">
        <f>H41+H42+H43+H44+H45+H46</f>
        <v>34337.84296</v>
      </c>
      <c r="I40" s="176">
        <f t="shared" si="14"/>
        <v>-14297.839800000002</v>
      </c>
      <c r="J40" s="207">
        <f t="shared" si="6"/>
        <v>0.7060216082386503</v>
      </c>
      <c r="K40" s="175"/>
      <c r="L40" s="175">
        <f aca="true" t="shared" si="16" ref="L40:L60">C40+G40</f>
        <v>246889.22272999998</v>
      </c>
      <c r="M40" s="175">
        <f aca="true" t="shared" si="17" ref="M40:M60">D40+H40</f>
        <v>129801.61929</v>
      </c>
      <c r="N40" s="175">
        <f t="shared" si="13"/>
        <v>-117087.60343999998</v>
      </c>
      <c r="O40" s="207">
        <f t="shared" si="7"/>
        <v>0.5257484221251411</v>
      </c>
      <c r="P40" s="85"/>
      <c r="Q40" s="86"/>
    </row>
    <row r="41" spans="1:17" s="52" customFormat="1" ht="40.5" customHeight="1">
      <c r="A41" s="213" t="s">
        <v>107</v>
      </c>
      <c r="B41" s="161" t="s">
        <v>123</v>
      </c>
      <c r="C41" s="203">
        <v>60125.89143</v>
      </c>
      <c r="D41" s="203">
        <v>55693.31946</v>
      </c>
      <c r="E41" s="203">
        <f t="shared" si="10"/>
        <v>-4432.5719700000045</v>
      </c>
      <c r="F41" s="208">
        <f t="shared" si="11"/>
        <v>0.9262784822881086</v>
      </c>
      <c r="G41" s="178">
        <v>19748.29112</v>
      </c>
      <c r="H41" s="178">
        <v>17912.348</v>
      </c>
      <c r="I41" s="178">
        <f aca="true" t="shared" si="18" ref="I41:I46">H41-G41</f>
        <v>-1835.94312</v>
      </c>
      <c r="J41" s="208">
        <f t="shared" si="6"/>
        <v>0.9070328106445293</v>
      </c>
      <c r="K41" s="203"/>
      <c r="L41" s="203">
        <f t="shared" si="16"/>
        <v>79874.18255</v>
      </c>
      <c r="M41" s="203">
        <f t="shared" si="17"/>
        <v>73605.66746</v>
      </c>
      <c r="N41" s="203">
        <f t="shared" si="13"/>
        <v>-6268.515090000001</v>
      </c>
      <c r="O41" s="208">
        <f t="shared" si="7"/>
        <v>0.9215201346683454</v>
      </c>
      <c r="P41" s="53"/>
      <c r="Q41" s="51"/>
    </row>
    <row r="42" spans="1:17" s="52" customFormat="1" ht="33" customHeight="1">
      <c r="A42" s="213" t="s">
        <v>124</v>
      </c>
      <c r="B42" s="161" t="s">
        <v>128</v>
      </c>
      <c r="C42" s="203">
        <v>40384.37729</v>
      </c>
      <c r="D42" s="203">
        <v>27671.0331</v>
      </c>
      <c r="E42" s="203">
        <f t="shared" si="10"/>
        <v>-12713.344189999996</v>
      </c>
      <c r="F42" s="208">
        <f t="shared" si="11"/>
        <v>0.6851915259530799</v>
      </c>
      <c r="G42" s="178">
        <v>20049.802379999997</v>
      </c>
      <c r="H42" s="178">
        <v>14207.45813</v>
      </c>
      <c r="I42" s="178">
        <f t="shared" si="18"/>
        <v>-5842.3442499999965</v>
      </c>
      <c r="J42" s="208">
        <f t="shared" si="6"/>
        <v>0.7086083872912469</v>
      </c>
      <c r="K42" s="203"/>
      <c r="L42" s="203">
        <f t="shared" si="16"/>
        <v>60434.17967</v>
      </c>
      <c r="M42" s="203">
        <f t="shared" si="17"/>
        <v>41878.49123</v>
      </c>
      <c r="N42" s="203">
        <f t="shared" si="13"/>
        <v>-18555.688439999998</v>
      </c>
      <c r="O42" s="208">
        <f t="shared" si="7"/>
        <v>0.692960365453406</v>
      </c>
      <c r="P42" s="53"/>
      <c r="Q42" s="51"/>
    </row>
    <row r="43" spans="1:17" s="52" customFormat="1" ht="44.25" customHeight="1">
      <c r="A43" s="213" t="s">
        <v>125</v>
      </c>
      <c r="B43" s="161" t="s">
        <v>129</v>
      </c>
      <c r="C43" s="203">
        <v>2263.343</v>
      </c>
      <c r="D43" s="203">
        <v>1974.7450800000001</v>
      </c>
      <c r="E43" s="203">
        <f t="shared" si="10"/>
        <v>-288.5979199999997</v>
      </c>
      <c r="F43" s="208">
        <f t="shared" si="11"/>
        <v>0.8724904179348867</v>
      </c>
      <c r="G43" s="178">
        <v>7212.58026</v>
      </c>
      <c r="H43" s="178">
        <v>923.92976</v>
      </c>
      <c r="I43" s="178">
        <f t="shared" si="18"/>
        <v>-6288.6505</v>
      </c>
      <c r="J43" s="208">
        <f t="shared" si="6"/>
        <v>0.1280997544143793</v>
      </c>
      <c r="K43" s="203"/>
      <c r="L43" s="203">
        <f t="shared" si="16"/>
        <v>9475.92326</v>
      </c>
      <c r="M43" s="203">
        <f t="shared" si="17"/>
        <v>2898.67484</v>
      </c>
      <c r="N43" s="203">
        <f t="shared" si="13"/>
        <v>-6577.24842</v>
      </c>
      <c r="O43" s="208">
        <f t="shared" si="7"/>
        <v>0.3058989356990635</v>
      </c>
      <c r="P43" s="53"/>
      <c r="Q43" s="51"/>
    </row>
    <row r="44" spans="1:17" s="52" customFormat="1" ht="24.75" customHeight="1">
      <c r="A44" s="213" t="s">
        <v>126</v>
      </c>
      <c r="B44" s="161" t="s">
        <v>42</v>
      </c>
      <c r="C44" s="203">
        <v>2845.5</v>
      </c>
      <c r="D44" s="203">
        <v>1925.69705</v>
      </c>
      <c r="E44" s="203">
        <f t="shared" si="10"/>
        <v>-919.80295</v>
      </c>
      <c r="F44" s="208">
        <f t="shared" si="11"/>
        <v>0.6767517308030223</v>
      </c>
      <c r="G44" s="178">
        <v>0</v>
      </c>
      <c r="H44" s="178">
        <v>0</v>
      </c>
      <c r="I44" s="178">
        <f t="shared" si="18"/>
        <v>0</v>
      </c>
      <c r="J44" s="208">
        <f t="shared" si="6"/>
      </c>
      <c r="K44" s="203"/>
      <c r="L44" s="203">
        <f t="shared" si="16"/>
        <v>2845.5</v>
      </c>
      <c r="M44" s="203">
        <f t="shared" si="17"/>
        <v>1925.69705</v>
      </c>
      <c r="N44" s="203">
        <f t="shared" si="13"/>
        <v>-919.80295</v>
      </c>
      <c r="O44" s="208">
        <f t="shared" si="7"/>
        <v>0.6767517308030223</v>
      </c>
      <c r="P44" s="53"/>
      <c r="Q44" s="51"/>
    </row>
    <row r="45" spans="1:17" s="52" customFormat="1" ht="25.5" customHeight="1">
      <c r="A45" s="213" t="s">
        <v>163</v>
      </c>
      <c r="B45" s="161" t="s">
        <v>164</v>
      </c>
      <c r="C45" s="203">
        <v>8266.5</v>
      </c>
      <c r="D45" s="203">
        <v>8198.98164</v>
      </c>
      <c r="E45" s="203">
        <f t="shared" si="10"/>
        <v>-67.51836000000003</v>
      </c>
      <c r="F45" s="208">
        <f t="shared" si="11"/>
        <v>0.9918322917800763</v>
      </c>
      <c r="G45" s="178">
        <v>0</v>
      </c>
      <c r="H45" s="178">
        <v>0</v>
      </c>
      <c r="I45" s="178">
        <f t="shared" si="18"/>
        <v>0</v>
      </c>
      <c r="J45" s="208">
        <f t="shared" si="6"/>
      </c>
      <c r="K45" s="203"/>
      <c r="L45" s="203">
        <f t="shared" si="16"/>
        <v>8266.5</v>
      </c>
      <c r="M45" s="203">
        <f t="shared" si="17"/>
        <v>8198.98164</v>
      </c>
      <c r="N45" s="203">
        <f t="shared" si="13"/>
        <v>-67.51836000000003</v>
      </c>
      <c r="O45" s="208">
        <f t="shared" si="7"/>
        <v>0.9918322917800763</v>
      </c>
      <c r="P45" s="53"/>
      <c r="Q45" s="51"/>
    </row>
    <row r="46" spans="1:17" s="52" customFormat="1" ht="24.75" customHeight="1">
      <c r="A46" s="213" t="s">
        <v>127</v>
      </c>
      <c r="B46" s="161" t="s">
        <v>54</v>
      </c>
      <c r="C46" s="203">
        <v>84367.92825</v>
      </c>
      <c r="D46" s="203">
        <v>0</v>
      </c>
      <c r="E46" s="203">
        <f t="shared" si="10"/>
        <v>-84367.92825</v>
      </c>
      <c r="F46" s="208">
        <f t="shared" si="11"/>
        <v>0</v>
      </c>
      <c r="G46" s="178">
        <v>1625.009</v>
      </c>
      <c r="H46" s="178">
        <v>1294.10707</v>
      </c>
      <c r="I46" s="178">
        <f t="shared" si="18"/>
        <v>-330.90193</v>
      </c>
      <c r="J46" s="208">
        <f t="shared" si="6"/>
        <v>0.7963691708784382</v>
      </c>
      <c r="K46" s="203"/>
      <c r="L46" s="203">
        <f t="shared" si="16"/>
        <v>85992.93725</v>
      </c>
      <c r="M46" s="203">
        <f t="shared" si="17"/>
        <v>1294.10707</v>
      </c>
      <c r="N46" s="203">
        <f t="shared" si="13"/>
        <v>-84698.83018</v>
      </c>
      <c r="O46" s="208">
        <f t="shared" si="7"/>
        <v>0.015048992526418208</v>
      </c>
      <c r="P46" s="51"/>
      <c r="Q46" s="51"/>
    </row>
    <row r="47" spans="1:17" s="12" customFormat="1" ht="20.25" customHeight="1">
      <c r="A47" s="68" t="s">
        <v>26</v>
      </c>
      <c r="B47" s="162" t="s">
        <v>27</v>
      </c>
      <c r="C47" s="180">
        <f>C6+C10+C11+C12+C30+C31+C32+C33+C40</f>
        <v>9046069.133919999</v>
      </c>
      <c r="D47" s="180">
        <f>D6+D10+D11+D12+D30+D31+D32+D33+D40</f>
        <v>8533442.7686</v>
      </c>
      <c r="E47" s="180">
        <f t="shared" si="10"/>
        <v>-512626.36531999893</v>
      </c>
      <c r="F47" s="211">
        <f t="shared" si="11"/>
        <v>0.9433315888115639</v>
      </c>
      <c r="G47" s="180">
        <f>G6+G10+G11+G12+G30+G31+G32+G33+G40</f>
        <v>1814856.0686</v>
      </c>
      <c r="H47" s="180">
        <f>H6+H10+H11+H12+H30+H31+H32+H33+H40</f>
        <v>1042684.5455</v>
      </c>
      <c r="I47" s="180">
        <f>I6+I10+I11+I12+I30+I31+I32+I33+I40</f>
        <v>-772171.5230999999</v>
      </c>
      <c r="J47" s="211">
        <f>_xlfn.IFERROR(H47/G47,"")</f>
        <v>0.5745274038752496</v>
      </c>
      <c r="K47" s="180" t="e">
        <f>#REF!+#REF!</f>
        <v>#REF!</v>
      </c>
      <c r="L47" s="180">
        <f t="shared" si="16"/>
        <v>10860925.20252</v>
      </c>
      <c r="M47" s="180">
        <f t="shared" si="17"/>
        <v>9576127.314100001</v>
      </c>
      <c r="N47" s="180">
        <f t="shared" si="13"/>
        <v>-1284797.8884199988</v>
      </c>
      <c r="O47" s="211">
        <f>_xlfn.IFERROR(M47/L47,"")</f>
        <v>0.8817045634268897</v>
      </c>
      <c r="P47" s="26"/>
      <c r="Q47" s="27"/>
    </row>
    <row r="48" spans="1:17" s="52" customFormat="1" ht="24" customHeight="1">
      <c r="A48" s="69" t="s">
        <v>143</v>
      </c>
      <c r="B48" s="156" t="s">
        <v>111</v>
      </c>
      <c r="C48" s="177">
        <v>2673.6</v>
      </c>
      <c r="D48" s="177">
        <v>371.5</v>
      </c>
      <c r="E48" s="178">
        <f t="shared" si="10"/>
        <v>-2302.1</v>
      </c>
      <c r="F48" s="240">
        <f t="shared" si="11"/>
        <v>0.13895122681029323</v>
      </c>
      <c r="G48" s="178">
        <v>0</v>
      </c>
      <c r="H48" s="178">
        <v>0</v>
      </c>
      <c r="I48" s="178">
        <f>H48-G48</f>
        <v>0</v>
      </c>
      <c r="J48" s="240">
        <f>_xlfn.IFERROR(H48/G48,"")</f>
      </c>
      <c r="K48" s="178" t="e">
        <f>#REF!+#REF!</f>
        <v>#REF!</v>
      </c>
      <c r="L48" s="178">
        <f t="shared" si="16"/>
        <v>2673.6</v>
      </c>
      <c r="M48" s="178">
        <f t="shared" si="17"/>
        <v>371.5</v>
      </c>
      <c r="N48" s="178">
        <f t="shared" si="13"/>
        <v>-2302.1</v>
      </c>
      <c r="O48" s="240">
        <f>_xlfn.IFERROR(M48/L48,"")</f>
        <v>0.13895122681029323</v>
      </c>
      <c r="P48" s="51"/>
      <c r="Q48" s="51"/>
    </row>
    <row r="49" spans="1:17" s="52" customFormat="1" ht="90.75" customHeight="1">
      <c r="A49" s="69" t="s">
        <v>144</v>
      </c>
      <c r="B49" s="156" t="s">
        <v>145</v>
      </c>
      <c r="C49" s="177">
        <v>203506.65904</v>
      </c>
      <c r="D49" s="177">
        <v>178189.78719</v>
      </c>
      <c r="E49" s="178">
        <f t="shared" si="10"/>
        <v>-25316.871849999996</v>
      </c>
      <c r="F49" s="242">
        <f t="shared" si="11"/>
        <v>0.8755968381112096</v>
      </c>
      <c r="G49" s="178">
        <v>4223.698</v>
      </c>
      <c r="H49" s="178">
        <v>3991.8015</v>
      </c>
      <c r="I49" s="178">
        <f>H49-G49</f>
        <v>-231.8965000000003</v>
      </c>
      <c r="J49" s="242">
        <f>_xlfn.IFERROR(H49/G49,"")</f>
        <v>0.9450963350125884</v>
      </c>
      <c r="K49" s="178"/>
      <c r="L49" s="178">
        <f t="shared" si="16"/>
        <v>207730.35704</v>
      </c>
      <c r="M49" s="178">
        <f t="shared" si="17"/>
        <v>182181.58869</v>
      </c>
      <c r="N49" s="178">
        <f t="shared" si="13"/>
        <v>-25548.76835</v>
      </c>
      <c r="O49" s="242">
        <f>_xlfn.IFERROR(M49/L49,"")</f>
        <v>0.8770099434957386</v>
      </c>
      <c r="P49" s="51"/>
      <c r="Q49" s="51"/>
    </row>
    <row r="50" spans="1:15" s="26" customFormat="1" ht="21" customHeight="1">
      <c r="A50" s="70" t="s">
        <v>28</v>
      </c>
      <c r="B50" s="163" t="s">
        <v>112</v>
      </c>
      <c r="C50" s="181">
        <f>C47+C48+C49</f>
        <v>9252249.392959999</v>
      </c>
      <c r="D50" s="181">
        <f>D47+D48+D49</f>
        <v>8712004.05579</v>
      </c>
      <c r="E50" s="181">
        <f t="shared" si="10"/>
        <v>-540245.3371699993</v>
      </c>
      <c r="F50" s="181">
        <f t="shared" si="11"/>
        <v>0.94160929799611</v>
      </c>
      <c r="G50" s="181">
        <f>G47+G48+G49</f>
        <v>1819079.7666000002</v>
      </c>
      <c r="H50" s="181">
        <f>H47+H48+H49</f>
        <v>1046676.347</v>
      </c>
      <c r="I50" s="181">
        <f>I47+I48+I49</f>
        <v>-772403.4195999999</v>
      </c>
      <c r="J50" s="212">
        <f>_xlfn.IFERROR(H50/G50,"")</f>
        <v>0.5753878231279096</v>
      </c>
      <c r="K50" s="181" t="e">
        <f>#REF!+#REF!</f>
        <v>#REF!</v>
      </c>
      <c r="L50" s="181">
        <f t="shared" si="16"/>
        <v>11071329.159559999</v>
      </c>
      <c r="M50" s="181">
        <f t="shared" si="17"/>
        <v>9758680.402789999</v>
      </c>
      <c r="N50" s="181">
        <f t="shared" si="13"/>
        <v>-1312648.7567699999</v>
      </c>
      <c r="O50" s="212">
        <f>_xlfn.IFERROR(M50/L50,"")</f>
        <v>0.8814371122155158</v>
      </c>
    </row>
    <row r="51" spans="1:15" s="115" customFormat="1" ht="21" customHeight="1">
      <c r="A51" s="168"/>
      <c r="B51" s="169" t="s">
        <v>0</v>
      </c>
      <c r="C51" s="177">
        <f>SUM(C52:C54)</f>
        <v>1000</v>
      </c>
      <c r="D51" s="177">
        <f>SUM(D52:D58)+D59</f>
        <v>937.11089</v>
      </c>
      <c r="E51" s="177">
        <f t="shared" si="10"/>
        <v>-62.88910999999996</v>
      </c>
      <c r="F51" s="177">
        <f t="shared" si="11"/>
        <v>0.93711089</v>
      </c>
      <c r="G51" s="177">
        <f>SUM(G52:G58)+G59</f>
        <v>360.683</v>
      </c>
      <c r="H51" s="177">
        <f>SUM(H52:H58)+H59</f>
        <v>-1620.39032</v>
      </c>
      <c r="I51" s="176">
        <f>H51-G51</f>
        <v>-1981.07332</v>
      </c>
      <c r="J51" s="239">
        <f aca="true" t="shared" si="19" ref="J51:J60">_xlfn.IFERROR(H51/G51,"")</f>
        <v>-4.4925608359695355</v>
      </c>
      <c r="K51" s="182"/>
      <c r="L51" s="182">
        <f t="shared" si="16"/>
        <v>1360.683</v>
      </c>
      <c r="M51" s="182">
        <f t="shared" si="17"/>
        <v>-683.2794299999999</v>
      </c>
      <c r="N51" s="182">
        <f aca="true" t="shared" si="20" ref="N51:N60">M51-L51</f>
        <v>-2043.96243</v>
      </c>
      <c r="O51" s="239">
        <f aca="true" t="shared" si="21" ref="O51:O60">_xlfn.IFERROR(M51/L51,"")</f>
        <v>-0.5021591583050571</v>
      </c>
    </row>
    <row r="52" spans="1:15" s="115" customFormat="1" ht="44.25" customHeight="1">
      <c r="A52" s="215">
        <v>1140</v>
      </c>
      <c r="B52" s="164" t="s">
        <v>146</v>
      </c>
      <c r="C52" s="177">
        <v>0</v>
      </c>
      <c r="D52" s="177">
        <v>-62.88911</v>
      </c>
      <c r="E52" s="177">
        <f t="shared" si="10"/>
        <v>-62.88911</v>
      </c>
      <c r="F52" s="177">
        <f t="shared" si="11"/>
      </c>
      <c r="G52" s="177">
        <v>0</v>
      </c>
      <c r="H52" s="177">
        <v>0</v>
      </c>
      <c r="I52" s="184"/>
      <c r="J52" s="239">
        <f t="shared" si="19"/>
      </c>
      <c r="K52" s="183"/>
      <c r="L52" s="183">
        <f t="shared" si="16"/>
        <v>0</v>
      </c>
      <c r="M52" s="183">
        <f t="shared" si="17"/>
        <v>-62.88911</v>
      </c>
      <c r="N52" s="183">
        <f t="shared" si="20"/>
        <v>-62.88911</v>
      </c>
      <c r="O52" s="239">
        <f t="shared" si="21"/>
      </c>
    </row>
    <row r="53" spans="1:15" s="115" customFormat="1" ht="87" customHeight="1">
      <c r="A53" s="215">
        <v>8820</v>
      </c>
      <c r="B53" s="164" t="s">
        <v>150</v>
      </c>
      <c r="C53" s="177">
        <v>1000</v>
      </c>
      <c r="D53" s="177">
        <v>1000</v>
      </c>
      <c r="E53" s="177">
        <f t="shared" si="10"/>
        <v>0</v>
      </c>
      <c r="F53" s="177">
        <f t="shared" si="11"/>
        <v>1</v>
      </c>
      <c r="G53" s="177">
        <v>360.67</v>
      </c>
      <c r="H53" s="177">
        <v>-715.74532</v>
      </c>
      <c r="I53" s="178">
        <f aca="true" t="shared" si="22" ref="I53:I59">H53-G53</f>
        <v>-1076.41532</v>
      </c>
      <c r="J53" s="239">
        <f t="shared" si="19"/>
        <v>-1.9844880916072862</v>
      </c>
      <c r="K53" s="183"/>
      <c r="L53" s="183">
        <f t="shared" si="16"/>
        <v>1360.67</v>
      </c>
      <c r="M53" s="183">
        <f t="shared" si="17"/>
        <v>284.25468</v>
      </c>
      <c r="N53" s="183">
        <f t="shared" si="20"/>
        <v>-1076.41532</v>
      </c>
      <c r="O53" s="239">
        <f t="shared" si="21"/>
        <v>0.20890787626683913</v>
      </c>
    </row>
    <row r="54" spans="1:15" s="115" customFormat="1" ht="69.75" customHeight="1">
      <c r="A54" s="215" t="s">
        <v>147</v>
      </c>
      <c r="B54" s="164" t="s">
        <v>148</v>
      </c>
      <c r="C54" s="245">
        <v>0</v>
      </c>
      <c r="D54" s="244">
        <v>0</v>
      </c>
      <c r="E54" s="183">
        <f t="shared" si="10"/>
        <v>0</v>
      </c>
      <c r="F54" s="239">
        <f t="shared" si="11"/>
      </c>
      <c r="G54" s="177">
        <v>0</v>
      </c>
      <c r="H54" s="177">
        <v>-904.645</v>
      </c>
      <c r="I54" s="178">
        <f t="shared" si="22"/>
        <v>-904.645</v>
      </c>
      <c r="J54" s="239">
        <f t="shared" si="19"/>
      </c>
      <c r="K54" s="183"/>
      <c r="L54" s="183">
        <f t="shared" si="16"/>
        <v>0</v>
      </c>
      <c r="M54" s="183">
        <f t="shared" si="17"/>
        <v>-904.645</v>
      </c>
      <c r="N54" s="183">
        <f t="shared" si="20"/>
        <v>-904.645</v>
      </c>
      <c r="O54" s="239">
        <f t="shared" si="21"/>
      </c>
    </row>
    <row r="55" spans="1:15" s="115" customFormat="1" ht="131.25" customHeight="1" hidden="1">
      <c r="A55" s="215">
        <v>8880</v>
      </c>
      <c r="B55" s="164" t="s">
        <v>149</v>
      </c>
      <c r="C55" s="245">
        <v>0</v>
      </c>
      <c r="D55" s="245">
        <v>0</v>
      </c>
      <c r="E55" s="183"/>
      <c r="F55" s="239">
        <f t="shared" si="11"/>
      </c>
      <c r="G55" s="177">
        <v>0.013</v>
      </c>
      <c r="H55" s="177">
        <v>0</v>
      </c>
      <c r="I55" s="178">
        <f t="shared" si="22"/>
        <v>-0.013</v>
      </c>
      <c r="J55" s="239">
        <f t="shared" si="19"/>
        <v>0</v>
      </c>
      <c r="K55" s="183"/>
      <c r="L55" s="183">
        <f t="shared" si="16"/>
        <v>0.013</v>
      </c>
      <c r="M55" s="183">
        <f t="shared" si="17"/>
        <v>0</v>
      </c>
      <c r="N55" s="183">
        <f t="shared" si="20"/>
        <v>-0.013</v>
      </c>
      <c r="O55" s="239">
        <f t="shared" si="21"/>
        <v>0</v>
      </c>
    </row>
    <row r="56" spans="1:15" s="1" customFormat="1" ht="60.75" hidden="1">
      <c r="A56" s="71">
        <v>8103</v>
      </c>
      <c r="B56" s="165" t="s">
        <v>1</v>
      </c>
      <c r="C56" s="245"/>
      <c r="D56" s="245"/>
      <c r="E56" s="184">
        <f>D56-C56</f>
        <v>0</v>
      </c>
      <c r="F56" s="212">
        <f t="shared" si="11"/>
      </c>
      <c r="G56" s="184"/>
      <c r="H56" s="184"/>
      <c r="I56" s="178">
        <f t="shared" si="22"/>
        <v>0</v>
      </c>
      <c r="J56" s="212">
        <f t="shared" si="19"/>
      </c>
      <c r="K56" s="184"/>
      <c r="L56" s="184">
        <f t="shared" si="16"/>
        <v>0</v>
      </c>
      <c r="M56" s="184">
        <f t="shared" si="17"/>
        <v>0</v>
      </c>
      <c r="N56" s="184">
        <f t="shared" si="20"/>
        <v>0</v>
      </c>
      <c r="O56" s="212">
        <f t="shared" si="21"/>
      </c>
    </row>
    <row r="57" spans="1:15" s="1" customFormat="1" ht="60.75" hidden="1">
      <c r="A57" s="71">
        <v>8104</v>
      </c>
      <c r="B57" s="165" t="s">
        <v>2</v>
      </c>
      <c r="C57" s="245"/>
      <c r="D57" s="245"/>
      <c r="E57" s="184">
        <f>D57-C57</f>
        <v>0</v>
      </c>
      <c r="F57" s="212">
        <f t="shared" si="11"/>
      </c>
      <c r="G57" s="184"/>
      <c r="H57" s="184"/>
      <c r="I57" s="178">
        <f t="shared" si="22"/>
        <v>0</v>
      </c>
      <c r="J57" s="212">
        <f t="shared" si="19"/>
      </c>
      <c r="K57" s="184"/>
      <c r="L57" s="184">
        <f t="shared" si="16"/>
        <v>0</v>
      </c>
      <c r="M57" s="184">
        <f t="shared" si="17"/>
        <v>0</v>
      </c>
      <c r="N57" s="184">
        <f t="shared" si="20"/>
        <v>0</v>
      </c>
      <c r="O57" s="212">
        <f t="shared" si="21"/>
      </c>
    </row>
    <row r="58" spans="1:15" s="1" customFormat="1" ht="40.5" hidden="1">
      <c r="A58" s="71">
        <v>8106</v>
      </c>
      <c r="B58" s="165" t="s">
        <v>3</v>
      </c>
      <c r="C58" s="245"/>
      <c r="D58" s="245"/>
      <c r="E58" s="184">
        <f>D58-C58</f>
        <v>0</v>
      </c>
      <c r="F58" s="212">
        <f t="shared" si="11"/>
      </c>
      <c r="G58" s="184"/>
      <c r="H58" s="184"/>
      <c r="I58" s="178">
        <f t="shared" si="22"/>
        <v>0</v>
      </c>
      <c r="J58" s="212">
        <f t="shared" si="19"/>
      </c>
      <c r="K58" s="184"/>
      <c r="L58" s="184">
        <f t="shared" si="16"/>
        <v>0</v>
      </c>
      <c r="M58" s="184">
        <f t="shared" si="17"/>
        <v>0</v>
      </c>
      <c r="N58" s="184">
        <f t="shared" si="20"/>
        <v>0</v>
      </c>
      <c r="O58" s="212">
        <f t="shared" si="21"/>
      </c>
    </row>
    <row r="59" spans="1:15" s="1" customFormat="1" ht="60.75" hidden="1">
      <c r="A59" s="71">
        <v>8107</v>
      </c>
      <c r="B59" s="165" t="s">
        <v>90</v>
      </c>
      <c r="C59" s="245"/>
      <c r="D59" s="245"/>
      <c r="E59" s="184">
        <f>D59-C59</f>
        <v>0</v>
      </c>
      <c r="F59" s="212">
        <f t="shared" si="11"/>
      </c>
      <c r="G59" s="184"/>
      <c r="H59" s="184"/>
      <c r="I59" s="178">
        <f t="shared" si="22"/>
        <v>0</v>
      </c>
      <c r="J59" s="212">
        <f t="shared" si="19"/>
      </c>
      <c r="K59" s="184"/>
      <c r="L59" s="184">
        <f t="shared" si="16"/>
        <v>0</v>
      </c>
      <c r="M59" s="184">
        <f t="shared" si="17"/>
        <v>0</v>
      </c>
      <c r="N59" s="184">
        <f t="shared" si="20"/>
        <v>0</v>
      </c>
      <c r="O59" s="212">
        <f t="shared" si="21"/>
      </c>
    </row>
    <row r="60" spans="1:17" ht="25.5" customHeight="1">
      <c r="A60" s="72"/>
      <c r="B60" s="166" t="s">
        <v>4</v>
      </c>
      <c r="C60" s="181">
        <f>C51+C50</f>
        <v>9253249.392959999</v>
      </c>
      <c r="D60" s="181">
        <f>D51+D50</f>
        <v>8712941.166679999</v>
      </c>
      <c r="E60" s="181">
        <f>D60-C60</f>
        <v>-540308.2262800001</v>
      </c>
      <c r="F60" s="212">
        <f t="shared" si="11"/>
        <v>0.9416088118525073</v>
      </c>
      <c r="G60" s="181">
        <f>G50+G51</f>
        <v>1819440.4496000002</v>
      </c>
      <c r="H60" s="181">
        <f>H50+H51</f>
        <v>1045055.95668</v>
      </c>
      <c r="I60" s="181">
        <f>I50+I51</f>
        <v>-774384.4929199999</v>
      </c>
      <c r="J60" s="212">
        <f t="shared" si="19"/>
        <v>0.5743831609931246</v>
      </c>
      <c r="K60" s="241"/>
      <c r="L60" s="241">
        <f t="shared" si="16"/>
        <v>11072689.842559999</v>
      </c>
      <c r="M60" s="241">
        <f t="shared" si="17"/>
        <v>9757997.123359999</v>
      </c>
      <c r="N60" s="241">
        <f t="shared" si="20"/>
        <v>-1314692.7192000002</v>
      </c>
      <c r="O60" s="212">
        <f t="shared" si="21"/>
        <v>0.881267087049912</v>
      </c>
      <c r="P60" s="5"/>
      <c r="Q60" s="5"/>
    </row>
    <row r="61" spans="1:15" ht="15.75">
      <c r="A61" s="43"/>
      <c r="B61" s="44"/>
      <c r="C61" s="170"/>
      <c r="D61" s="170"/>
      <c r="E61" s="171"/>
      <c r="F61" s="172"/>
      <c r="G61" s="225"/>
      <c r="H61" s="225"/>
      <c r="I61" s="228"/>
      <c r="J61" s="229"/>
      <c r="K61" s="174"/>
      <c r="L61" s="174"/>
      <c r="M61" s="174"/>
      <c r="N61" s="174"/>
      <c r="O61" s="174"/>
    </row>
    <row r="62" spans="1:15" ht="15.75">
      <c r="A62" s="40"/>
      <c r="B62" s="54"/>
      <c r="C62" s="173"/>
      <c r="D62" s="173"/>
      <c r="E62" s="171"/>
      <c r="F62" s="172"/>
      <c r="G62" s="225"/>
      <c r="H62" s="225"/>
      <c r="I62" s="228"/>
      <c r="J62" s="229"/>
      <c r="K62" s="174"/>
      <c r="L62" s="174"/>
      <c r="M62" s="174"/>
      <c r="N62" s="174"/>
      <c r="O62" s="174"/>
    </row>
    <row r="63" spans="1:10" ht="15.75">
      <c r="A63" s="38"/>
      <c r="B63" s="39"/>
      <c r="C63" s="91"/>
      <c r="D63" s="234"/>
      <c r="E63" s="46"/>
      <c r="F63" s="24"/>
      <c r="G63" s="230"/>
      <c r="H63" s="231"/>
      <c r="J63" s="232"/>
    </row>
    <row r="64" spans="1:10" ht="18.75">
      <c r="A64" s="38"/>
      <c r="B64" s="114"/>
      <c r="C64" s="92"/>
      <c r="D64" s="98"/>
      <c r="E64" s="46"/>
      <c r="F64" s="24">
        <v>1000</v>
      </c>
      <c r="G64" s="233"/>
      <c r="H64" s="231"/>
      <c r="J64" s="232"/>
    </row>
    <row r="65" spans="1:10" ht="15.75">
      <c r="A65" s="38"/>
      <c r="B65" s="39"/>
      <c r="C65" s="92"/>
      <c r="D65" s="98"/>
      <c r="E65" s="46"/>
      <c r="F65" s="24"/>
      <c r="G65" s="231"/>
      <c r="H65" s="233"/>
      <c r="J65" s="232"/>
    </row>
    <row r="66" spans="1:10" ht="15.75">
      <c r="A66" s="38"/>
      <c r="B66" s="39"/>
      <c r="C66" s="92"/>
      <c r="D66" s="98"/>
      <c r="E66" s="46"/>
      <c r="F66" s="24"/>
      <c r="G66" s="231"/>
      <c r="H66" s="231"/>
      <c r="J66" s="232"/>
    </row>
    <row r="67" spans="1:10" ht="15.75">
      <c r="A67" s="38"/>
      <c r="B67" s="39"/>
      <c r="C67" s="92"/>
      <c r="D67" s="98"/>
      <c r="E67" s="46"/>
      <c r="F67" s="24"/>
      <c r="G67" s="231"/>
      <c r="H67" s="231"/>
      <c r="J67" s="232"/>
    </row>
    <row r="68" spans="1:10" ht="15.75">
      <c r="A68" s="38"/>
      <c r="B68" s="39"/>
      <c r="C68" s="92"/>
      <c r="D68" s="98"/>
      <c r="E68" s="46"/>
      <c r="F68" s="24"/>
      <c r="G68" s="231"/>
      <c r="H68" s="231"/>
      <c r="J68" s="232"/>
    </row>
    <row r="69" spans="1:10" ht="15.75">
      <c r="A69" s="41"/>
      <c r="B69" s="42"/>
      <c r="C69" s="93"/>
      <c r="D69" s="99"/>
      <c r="E69" s="47"/>
      <c r="J69" s="232"/>
    </row>
    <row r="70" spans="1:10" ht="15.75">
      <c r="A70" s="41"/>
      <c r="B70" s="42"/>
      <c r="C70" s="93"/>
      <c r="D70" s="99"/>
      <c r="E70" s="47"/>
      <c r="J70" s="232"/>
    </row>
    <row r="71" spans="1:10" ht="15.75">
      <c r="A71" s="41"/>
      <c r="B71" s="42"/>
      <c r="C71" s="93"/>
      <c r="D71" s="99"/>
      <c r="E71" s="47"/>
      <c r="J71" s="232"/>
    </row>
    <row r="72" ht="15.75">
      <c r="J72" s="232"/>
    </row>
    <row r="73" ht="15.75">
      <c r="J73" s="232"/>
    </row>
    <row r="74" ht="15.75">
      <c r="J74" s="232"/>
    </row>
    <row r="75" ht="15.75">
      <c r="J75" s="232"/>
    </row>
    <row r="76" ht="15.75">
      <c r="J76" s="232"/>
    </row>
    <row r="77" ht="15.75">
      <c r="J77" s="232"/>
    </row>
    <row r="78" ht="15.75">
      <c r="J78" s="232"/>
    </row>
    <row r="79" ht="15.75">
      <c r="J79" s="232"/>
    </row>
    <row r="80" ht="15.75">
      <c r="J80" s="232"/>
    </row>
    <row r="81" ht="15.75">
      <c r="J81" s="232"/>
    </row>
    <row r="82" ht="15.75">
      <c r="J82" s="232"/>
    </row>
    <row r="83" ht="15.75">
      <c r="J83" s="232"/>
    </row>
    <row r="84" ht="15.75">
      <c r="J84" s="232"/>
    </row>
    <row r="85" ht="15.75">
      <c r="J85" s="232"/>
    </row>
    <row r="86" ht="15.75">
      <c r="J86" s="232"/>
    </row>
    <row r="87" ht="15.75">
      <c r="J87" s="232"/>
    </row>
    <row r="88" ht="15.75">
      <c r="J88" s="232"/>
    </row>
    <row r="89" ht="15.75">
      <c r="J89" s="232"/>
    </row>
    <row r="90" ht="15.75">
      <c r="J90" s="232"/>
    </row>
    <row r="91" ht="15.75">
      <c r="J91" s="232"/>
    </row>
    <row r="92" ht="15.75">
      <c r="J92" s="232"/>
    </row>
    <row r="93" ht="15.75">
      <c r="J93" s="232"/>
    </row>
    <row r="94" ht="15.75">
      <c r="J94" s="232"/>
    </row>
    <row r="95" ht="15.75">
      <c r="J95" s="232"/>
    </row>
    <row r="96" ht="15.75">
      <c r="J96" s="232"/>
    </row>
    <row r="97" ht="15.75">
      <c r="J97" s="232"/>
    </row>
    <row r="98" ht="15.75">
      <c r="J98" s="232"/>
    </row>
    <row r="99" ht="15.75">
      <c r="J99" s="232"/>
    </row>
    <row r="100" ht="15.75">
      <c r="J100" s="232"/>
    </row>
    <row r="101" ht="15.75">
      <c r="J101" s="232"/>
    </row>
    <row r="102" ht="15.75">
      <c r="J102" s="232"/>
    </row>
    <row r="103" ht="15.75">
      <c r="J103" s="232"/>
    </row>
    <row r="104" ht="15.75">
      <c r="J104" s="232"/>
    </row>
    <row r="105" ht="15.75">
      <c r="J105" s="232"/>
    </row>
    <row r="106" ht="15.75">
      <c r="J106" s="232"/>
    </row>
    <row r="107" ht="15.75">
      <c r="J107" s="232"/>
    </row>
    <row r="108" ht="15.75">
      <c r="J108" s="232"/>
    </row>
    <row r="109" ht="15.75">
      <c r="J109" s="232"/>
    </row>
    <row r="110" ht="15.75">
      <c r="J110" s="232"/>
    </row>
    <row r="111" ht="15.75">
      <c r="J111" s="232"/>
    </row>
    <row r="112" ht="15.75">
      <c r="J112" s="232"/>
    </row>
    <row r="113" ht="15.75">
      <c r="J113" s="232"/>
    </row>
    <row r="114" ht="15.75">
      <c r="J114" s="232"/>
    </row>
    <row r="115" ht="15.75">
      <c r="J115" s="232"/>
    </row>
    <row r="116" ht="15.75">
      <c r="J116" s="232"/>
    </row>
    <row r="117" ht="15.75">
      <c r="J117" s="232"/>
    </row>
    <row r="118" ht="15.75">
      <c r="J118" s="232"/>
    </row>
    <row r="119" ht="15.75">
      <c r="J119" s="232"/>
    </row>
    <row r="120" ht="15.75">
      <c r="J120" s="232"/>
    </row>
    <row r="121" ht="15.75">
      <c r="J121" s="232"/>
    </row>
    <row r="122" ht="15.75">
      <c r="J122" s="232"/>
    </row>
    <row r="123" ht="15.75">
      <c r="J123" s="232"/>
    </row>
    <row r="124" ht="15.75">
      <c r="J124" s="232"/>
    </row>
    <row r="125" ht="15.75">
      <c r="J125" s="232"/>
    </row>
    <row r="126" ht="15.75">
      <c r="J126" s="232"/>
    </row>
    <row r="127" ht="15.75">
      <c r="J127" s="232"/>
    </row>
    <row r="128" ht="15.75">
      <c r="J128" s="232"/>
    </row>
    <row r="129" ht="15.75">
      <c r="J129" s="232"/>
    </row>
    <row r="130" ht="15.75">
      <c r="J130" s="232"/>
    </row>
    <row r="131" ht="15.75">
      <c r="J131" s="232"/>
    </row>
    <row r="132" ht="15.75">
      <c r="J132" s="232"/>
    </row>
    <row r="133" ht="15.75">
      <c r="J133" s="232"/>
    </row>
    <row r="134" ht="15.75">
      <c r="J134" s="232"/>
    </row>
    <row r="135" ht="15.75">
      <c r="J135" s="232"/>
    </row>
    <row r="136" ht="15.75">
      <c r="J136" s="232"/>
    </row>
    <row r="137" ht="15.75">
      <c r="J137" s="232"/>
    </row>
    <row r="138" ht="15.75">
      <c r="J138" s="232"/>
    </row>
    <row r="139" ht="15.75">
      <c r="J139" s="232"/>
    </row>
    <row r="140" ht="15.75">
      <c r="J140" s="232"/>
    </row>
    <row r="141" ht="15.75">
      <c r="J141" s="232"/>
    </row>
    <row r="142" ht="15.75">
      <c r="J142" s="232"/>
    </row>
    <row r="143" ht="15.75">
      <c r="J143" s="232"/>
    </row>
    <row r="144" ht="15.75">
      <c r="J144" s="232"/>
    </row>
    <row r="145" ht="15.75">
      <c r="J145" s="232"/>
    </row>
    <row r="146" ht="15.75">
      <c r="J146" s="232"/>
    </row>
    <row r="147" ht="15.75">
      <c r="J147" s="232"/>
    </row>
    <row r="148" ht="15.75">
      <c r="J148" s="232"/>
    </row>
    <row r="149" ht="15.75">
      <c r="J149" s="232"/>
    </row>
    <row r="150" ht="15.75">
      <c r="J150" s="232"/>
    </row>
    <row r="151" ht="15.75">
      <c r="J151" s="232"/>
    </row>
    <row r="152" ht="15.75">
      <c r="J152" s="232"/>
    </row>
    <row r="153" ht="15.75">
      <c r="J153" s="232"/>
    </row>
    <row r="154" ht="15.75">
      <c r="J154" s="232"/>
    </row>
    <row r="155" ht="15.75">
      <c r="J155" s="232"/>
    </row>
    <row r="156" ht="15.75">
      <c r="J156" s="232"/>
    </row>
    <row r="157" ht="15.75">
      <c r="J157" s="232"/>
    </row>
    <row r="158" ht="15.75">
      <c r="J158" s="232"/>
    </row>
    <row r="159" ht="15.75">
      <c r="J159" s="232"/>
    </row>
    <row r="160" ht="15.75">
      <c r="J160" s="232"/>
    </row>
    <row r="161" ht="15.75">
      <c r="J161" s="232"/>
    </row>
    <row r="162" ht="15.75">
      <c r="J162" s="232"/>
    </row>
    <row r="163" ht="15.75">
      <c r="J163" s="232"/>
    </row>
    <row r="164" ht="15.75">
      <c r="J164" s="232"/>
    </row>
    <row r="165" ht="15.75">
      <c r="J165" s="232"/>
    </row>
    <row r="166" ht="15.75">
      <c r="J166" s="232"/>
    </row>
    <row r="167" ht="15.75">
      <c r="J167" s="232"/>
    </row>
    <row r="168" ht="15.75">
      <c r="J168" s="232"/>
    </row>
    <row r="169" ht="15.75">
      <c r="J169" s="232"/>
    </row>
    <row r="170" ht="15.75">
      <c r="J170" s="232"/>
    </row>
    <row r="171" ht="15.75">
      <c r="J171" s="232"/>
    </row>
    <row r="172" ht="15.75">
      <c r="J172" s="232"/>
    </row>
    <row r="173" ht="15.75">
      <c r="J173" s="232"/>
    </row>
    <row r="174" ht="15.75">
      <c r="J174" s="232"/>
    </row>
    <row r="175" ht="15.75">
      <c r="J175" s="232"/>
    </row>
    <row r="176" ht="15.75">
      <c r="J176" s="232"/>
    </row>
    <row r="177" ht="15.75">
      <c r="J177" s="232"/>
    </row>
    <row r="178" ht="15.75">
      <c r="J178" s="232"/>
    </row>
    <row r="179" ht="15.75">
      <c r="J179" s="232"/>
    </row>
    <row r="180" ht="15.75">
      <c r="J180" s="232"/>
    </row>
    <row r="181" ht="15.75">
      <c r="J181" s="232"/>
    </row>
    <row r="182" ht="15.75">
      <c r="J182" s="232"/>
    </row>
    <row r="183" ht="15.75">
      <c r="J183" s="232"/>
    </row>
    <row r="184" ht="15.75">
      <c r="J184" s="232"/>
    </row>
    <row r="185" ht="15.75">
      <c r="J185" s="232"/>
    </row>
    <row r="186" ht="15.75">
      <c r="J186" s="232"/>
    </row>
    <row r="187" ht="15.75">
      <c r="J187" s="232"/>
    </row>
    <row r="188" ht="15.75">
      <c r="J188" s="232"/>
    </row>
    <row r="189" ht="15.75">
      <c r="J189" s="232"/>
    </row>
    <row r="190" ht="15.75">
      <c r="J190" s="232"/>
    </row>
    <row r="191" ht="15.75">
      <c r="J191" s="232"/>
    </row>
    <row r="192" ht="15.75">
      <c r="J192" s="232"/>
    </row>
    <row r="193" ht="15.75">
      <c r="J193" s="232"/>
    </row>
    <row r="194" ht="15.75">
      <c r="J194" s="232"/>
    </row>
    <row r="195" ht="15.75">
      <c r="J195" s="232"/>
    </row>
    <row r="196" ht="15.75">
      <c r="J196" s="232"/>
    </row>
    <row r="197" ht="15.75">
      <c r="J197" s="232"/>
    </row>
    <row r="198" ht="15.75">
      <c r="J198" s="232"/>
    </row>
    <row r="199" ht="15.75">
      <c r="J199" s="232"/>
    </row>
    <row r="200" ht="15.75">
      <c r="J200" s="232"/>
    </row>
    <row r="201" ht="15.75">
      <c r="J201" s="232"/>
    </row>
    <row r="202" ht="15.75">
      <c r="J202" s="232"/>
    </row>
    <row r="203" ht="15.75">
      <c r="J203" s="232"/>
    </row>
    <row r="204" ht="15.75">
      <c r="J204" s="232"/>
    </row>
    <row r="205" ht="15.75">
      <c r="J205" s="232"/>
    </row>
    <row r="206" ht="15.75">
      <c r="J206" s="232"/>
    </row>
    <row r="207" ht="15.75">
      <c r="J207" s="232"/>
    </row>
    <row r="208" ht="15.75">
      <c r="J208" s="232"/>
    </row>
    <row r="209" ht="15.75">
      <c r="J209" s="232"/>
    </row>
    <row r="210" ht="15.75">
      <c r="J210" s="232"/>
    </row>
    <row r="211" ht="15.75">
      <c r="J211" s="232"/>
    </row>
    <row r="212" ht="15.75">
      <c r="J212" s="232"/>
    </row>
    <row r="213" ht="15.75">
      <c r="J213" s="232"/>
    </row>
    <row r="214" ht="15.75">
      <c r="J214" s="232"/>
    </row>
    <row r="215" ht="15.75">
      <c r="J215" s="232"/>
    </row>
    <row r="216" ht="15.75">
      <c r="J216" s="232"/>
    </row>
    <row r="217" ht="15.75">
      <c r="J217" s="232"/>
    </row>
    <row r="218" ht="15.75">
      <c r="J218" s="232"/>
    </row>
    <row r="219" ht="15.75">
      <c r="J219" s="232"/>
    </row>
    <row r="220" ht="15.75">
      <c r="J220" s="232"/>
    </row>
    <row r="221" ht="15.75">
      <c r="J221" s="232"/>
    </row>
    <row r="222" ht="15.75">
      <c r="J222" s="232"/>
    </row>
    <row r="223" ht="15.75">
      <c r="J223" s="232"/>
    </row>
    <row r="224" ht="15.75">
      <c r="J224" s="232"/>
    </row>
    <row r="225" ht="15.75">
      <c r="J225" s="232"/>
    </row>
    <row r="226" ht="15.75">
      <c r="J226" s="232"/>
    </row>
    <row r="227" ht="15.75">
      <c r="J227" s="232"/>
    </row>
    <row r="228" ht="15.75">
      <c r="J228" s="232"/>
    </row>
    <row r="229" ht="15.75">
      <c r="J229" s="232"/>
    </row>
    <row r="230" ht="15.75">
      <c r="J230" s="232"/>
    </row>
    <row r="231" ht="15.75">
      <c r="J231" s="232"/>
    </row>
    <row r="232" ht="15.75">
      <c r="J232" s="232"/>
    </row>
    <row r="233" ht="15.75">
      <c r="J233" s="232"/>
    </row>
    <row r="234" ht="15.75">
      <c r="J234" s="232"/>
    </row>
    <row r="235" ht="15.75">
      <c r="J235" s="232"/>
    </row>
    <row r="236" ht="15.75">
      <c r="J236" s="232"/>
    </row>
    <row r="237" ht="15.75">
      <c r="J237" s="232"/>
    </row>
    <row r="238" ht="15.75">
      <c r="J238" s="232"/>
    </row>
    <row r="239" ht="15.75">
      <c r="J239" s="232"/>
    </row>
    <row r="240" ht="15.75">
      <c r="J240" s="232"/>
    </row>
    <row r="241" ht="15.75">
      <c r="J241" s="232"/>
    </row>
    <row r="242" ht="15.75">
      <c r="J242" s="232"/>
    </row>
    <row r="243" ht="15.75">
      <c r="J243" s="232"/>
    </row>
    <row r="244" ht="15.75">
      <c r="J244" s="232"/>
    </row>
    <row r="245" ht="15.75">
      <c r="J245" s="232"/>
    </row>
    <row r="246" ht="15.75">
      <c r="J246" s="232"/>
    </row>
    <row r="247" ht="15.75">
      <c r="J247" s="232"/>
    </row>
    <row r="248" ht="15.75">
      <c r="J248" s="232"/>
    </row>
    <row r="249" ht="15.75">
      <c r="J249" s="232"/>
    </row>
    <row r="250" ht="15.75">
      <c r="J250" s="232"/>
    </row>
    <row r="251" ht="15.75">
      <c r="J251" s="232"/>
    </row>
    <row r="252" ht="15.75">
      <c r="J252" s="232"/>
    </row>
    <row r="253" ht="15.75">
      <c r="J253" s="232"/>
    </row>
    <row r="254" ht="15.75">
      <c r="J254" s="232"/>
    </row>
    <row r="255" ht="15.75">
      <c r="J255" s="232"/>
    </row>
    <row r="256" ht="15.75">
      <c r="J256" s="232"/>
    </row>
    <row r="257" ht="15.75">
      <c r="J257" s="232"/>
    </row>
    <row r="258" ht="15.75">
      <c r="J258" s="232"/>
    </row>
    <row r="259" ht="15.75">
      <c r="J259" s="232"/>
    </row>
    <row r="260" ht="15.75">
      <c r="J260" s="232"/>
    </row>
    <row r="261" ht="15.75">
      <c r="J261" s="232"/>
    </row>
    <row r="262" ht="15.75">
      <c r="J262" s="232"/>
    </row>
    <row r="263" ht="15.75">
      <c r="J263" s="232"/>
    </row>
    <row r="264" ht="15.75">
      <c r="J264" s="232"/>
    </row>
    <row r="265" ht="15.75">
      <c r="J265" s="232"/>
    </row>
    <row r="266" ht="15.75">
      <c r="J266" s="232"/>
    </row>
    <row r="267" ht="15.75">
      <c r="J267" s="232"/>
    </row>
    <row r="268" ht="15.75">
      <c r="J268" s="232"/>
    </row>
    <row r="269" ht="15.75">
      <c r="J269" s="232"/>
    </row>
    <row r="270" ht="15.75">
      <c r="J270" s="232"/>
    </row>
    <row r="271" ht="15.75">
      <c r="J271" s="232"/>
    </row>
    <row r="272" ht="15.75">
      <c r="J272" s="232"/>
    </row>
    <row r="273" ht="15.75">
      <c r="J273" s="232"/>
    </row>
    <row r="274" ht="15.75">
      <c r="J274" s="232"/>
    </row>
    <row r="275" ht="15.75">
      <c r="J275" s="232"/>
    </row>
    <row r="276" ht="15.75">
      <c r="J276" s="232"/>
    </row>
    <row r="277" ht="15.75">
      <c r="J277" s="232"/>
    </row>
    <row r="278" ht="15.75">
      <c r="J278" s="232"/>
    </row>
    <row r="279" ht="15.75">
      <c r="J279" s="232"/>
    </row>
    <row r="280" ht="15.75">
      <c r="J280" s="232"/>
    </row>
    <row r="281" ht="15.75">
      <c r="J281" s="232"/>
    </row>
    <row r="282" ht="15.75">
      <c r="J282" s="232"/>
    </row>
    <row r="283" ht="15.75">
      <c r="J283" s="232"/>
    </row>
    <row r="284" ht="15.75">
      <c r="J284" s="232"/>
    </row>
    <row r="285" ht="15.75">
      <c r="J285" s="232"/>
    </row>
    <row r="286" ht="15.75">
      <c r="J286" s="232"/>
    </row>
    <row r="287" ht="15.75">
      <c r="J287" s="232"/>
    </row>
    <row r="288" ht="15.75">
      <c r="J288" s="232"/>
    </row>
  </sheetData>
  <sheetProtection/>
  <mergeCells count="6">
    <mergeCell ref="K3:O3"/>
    <mergeCell ref="G3:J3"/>
    <mergeCell ref="A3:A4"/>
    <mergeCell ref="B3:B4"/>
    <mergeCell ref="C3:F3"/>
    <mergeCell ref="A1:C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2023-02-07T12:50:15Z</cp:lastPrinted>
  <dcterms:created xsi:type="dcterms:W3CDTF">2001-07-11T13:17:26Z</dcterms:created>
  <dcterms:modified xsi:type="dcterms:W3CDTF">2023-02-16T10:10:38Z</dcterms:modified>
  <cp:category/>
  <cp:version/>
  <cp:contentType/>
  <cp:contentStatus/>
</cp:coreProperties>
</file>