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activeTab="0"/>
  </bookViews>
  <sheets>
    <sheet name="Доходи" sheetId="1" r:id="rId1"/>
    <sheet name="Видатки" sheetId="2" r:id="rId2"/>
  </sheets>
  <definedNames>
    <definedName name="_xlfn.IFERROR" hidden="1">#NAME?</definedName>
    <definedName name="_Б21000">#REF!</definedName>
    <definedName name="_Б22000">#REF!</definedName>
    <definedName name="_Б22100">#REF!</definedName>
    <definedName name="_Б22110">#REF!</definedName>
    <definedName name="_Б22111">#REF!</definedName>
    <definedName name="_Б22112">#REF!</definedName>
    <definedName name="_Б22200">#REF!</definedName>
    <definedName name="_Б23000">#REF!</definedName>
    <definedName name="_Б24000">#REF!</definedName>
    <definedName name="_Б25000">#REF!</definedName>
    <definedName name="_Б41000">#REF!</definedName>
    <definedName name="_Б42000">#REF!</definedName>
    <definedName name="_Б43000">#REF!</definedName>
    <definedName name="_Б44000">#REF!</definedName>
    <definedName name="_Б4500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1">'Видатки'!$3:$4</definedName>
    <definedName name="_xlnm.Print_Titles" localSheetId="0">'Доходи'!$7:$8</definedName>
    <definedName name="_xlnm.Print_Area" localSheetId="1">'Видатки'!$A$1:$Q$55</definedName>
    <definedName name="_xlnm.Print_Area" localSheetId="0">'Доходи'!$A$1:$R$57</definedName>
  </definedNames>
  <calcPr fullCalcOnLoad="1"/>
</workbook>
</file>

<file path=xl/sharedStrings.xml><?xml version="1.0" encoding="utf-8"?>
<sst xmlns="http://schemas.openxmlformats.org/spreadsheetml/2006/main" count="234" uniqueCount="197">
  <si>
    <t>Кредитування</t>
  </si>
  <si>
    <t>Всьго видатків</t>
  </si>
  <si>
    <t>Дані</t>
  </si>
  <si>
    <t>Чернівецької області</t>
  </si>
  <si>
    <t>Код бюджетної класифікації</t>
  </si>
  <si>
    <t>Найменування доходів</t>
  </si>
  <si>
    <t>Надійшло з початку року</t>
  </si>
  <si>
    <t>Процент виконання</t>
  </si>
  <si>
    <t>4</t>
  </si>
  <si>
    <t>5</t>
  </si>
  <si>
    <t>9</t>
  </si>
  <si>
    <t>10</t>
  </si>
  <si>
    <t>11</t>
  </si>
  <si>
    <t>12</t>
  </si>
  <si>
    <t>14</t>
  </si>
  <si>
    <t>Податкові надходження</t>
  </si>
  <si>
    <t>Неподаткові надходження</t>
  </si>
  <si>
    <t>Інші надходження</t>
  </si>
  <si>
    <t>Цільові фонди</t>
  </si>
  <si>
    <t xml:space="preserve">Збір за забруднення навколишнього природнього середовища </t>
  </si>
  <si>
    <t>Цільові фонди, утоворені органами місцевого самоврядування</t>
  </si>
  <si>
    <t xml:space="preserve">  </t>
  </si>
  <si>
    <t>Найменування видатків</t>
  </si>
  <si>
    <t>900201</t>
  </si>
  <si>
    <t>900202</t>
  </si>
  <si>
    <t xml:space="preserve">Власні надходження бюджетних установ </t>
  </si>
  <si>
    <t>Офіційні трансферти</t>
  </si>
  <si>
    <t>Від органів державного управління</t>
  </si>
  <si>
    <t>Податки на доходи, податки на прибуток, податки на збільшення ринкової вартості</t>
  </si>
  <si>
    <t>Податки на власність</t>
  </si>
  <si>
    <t>Інші неподаткові надходження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</si>
  <si>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</si>
  <si>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</si>
  <si>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</si>
  <si>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</si>
  <si>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</si>
  <si>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Засоби масової інформації</t>
  </si>
  <si>
    <t>Фізична культура і спорт</t>
  </si>
  <si>
    <t>Доходи від операцій з капіталом</t>
  </si>
  <si>
    <t>Податок на прибуток підприємств</t>
  </si>
  <si>
    <t>Доходи від власності та підприємницької діяльності</t>
  </si>
  <si>
    <t>15</t>
  </si>
  <si>
    <t>3</t>
  </si>
  <si>
    <t>8</t>
  </si>
  <si>
    <t>13</t>
  </si>
  <si>
    <t>Резервний фонд</t>
  </si>
  <si>
    <t>Загальний фонд</t>
  </si>
  <si>
    <t>Спеціальний фонд</t>
  </si>
  <si>
    <t xml:space="preserve">Застверджено місцевими радами на 2005 рік </t>
  </si>
  <si>
    <t>Доходи від операцій  з кредитування та надання гарантій</t>
  </si>
  <si>
    <t>Відхилення       від кошторисних призначень (+;-)</t>
  </si>
  <si>
    <t>Виконано з початку року</t>
  </si>
  <si>
    <t>Інші податки та збори</t>
  </si>
  <si>
    <t>Екологічний податок</t>
  </si>
  <si>
    <t>Збір за забруднення навколишнього природного середовища  </t>
  </si>
  <si>
    <t>Збір за першу реєстрацію транспортного засобу</t>
  </si>
  <si>
    <t>16</t>
  </si>
  <si>
    <t>17</t>
  </si>
  <si>
    <t>Базова дотація</t>
  </si>
  <si>
    <t>6</t>
  </si>
  <si>
    <t>7</t>
  </si>
  <si>
    <t>2000</t>
  </si>
  <si>
    <t>3000</t>
  </si>
  <si>
    <t>3100</t>
  </si>
  <si>
    <t>3110</t>
  </si>
  <si>
    <t>3130</t>
  </si>
  <si>
    <t>3140</t>
  </si>
  <si>
    <t>3200</t>
  </si>
  <si>
    <t>Відхилення (+/-) до плану на рік</t>
  </si>
  <si>
    <t>Плата за надання адміністративних послуг</t>
  </si>
  <si>
    <t>0100</t>
  </si>
  <si>
    <t>0180</t>
  </si>
  <si>
    <t>1000</t>
  </si>
  <si>
    <t>Соціальний захист ветеранів війни та праці</t>
  </si>
  <si>
    <t>3090</t>
  </si>
  <si>
    <t>3050</t>
  </si>
  <si>
    <t>3190</t>
  </si>
  <si>
    <t>Реалізація державної політики у молодіжній сфері</t>
  </si>
  <si>
    <t>3240</t>
  </si>
  <si>
    <t>4000</t>
  </si>
  <si>
    <t>5000</t>
  </si>
  <si>
    <t>6000</t>
  </si>
  <si>
    <t>7000</t>
  </si>
  <si>
    <t>8000</t>
  </si>
  <si>
    <t>8100</t>
  </si>
  <si>
    <t>7600</t>
  </si>
  <si>
    <t>7300</t>
  </si>
  <si>
    <t>7400</t>
  </si>
  <si>
    <t>9100</t>
  </si>
  <si>
    <t xml:space="preserve">про виконання обласного бюджету  </t>
  </si>
  <si>
    <t>Код типової програмної класифікації видатків та кредитування місцевих бюджетів</t>
  </si>
  <si>
    <t>Усього</t>
  </si>
  <si>
    <t>Разом видатків без урахування міжбюджетних трансфертів</t>
  </si>
  <si>
    <t>900203</t>
  </si>
  <si>
    <t>Субвенція з державного бюджету місцевим бюджетам на надання державної підтримки особам з особливими освітніми потребами</t>
  </si>
  <si>
    <t>II  Видатки  обласного бюджету (загальний та спеціальний фонди)</t>
  </si>
  <si>
    <t xml:space="preserve"> I. Доходи обласного бюджету (загальний та спеціальний фонди)</t>
  </si>
  <si>
    <t>в тис.грн.</t>
  </si>
  <si>
    <t>відхилення</t>
  </si>
  <si>
    <t>контроль по казнач звіту 90010100 в грн.коп</t>
  </si>
  <si>
    <t>контроль по казнач звіту 90010200 в грн.коп</t>
  </si>
  <si>
    <t>Додаткова дотація з державного бюджету місцевим бюджетам на здійснення переданих з державного бюджету видатків з утримання закладів освіти та охорони здоров’я</t>
  </si>
  <si>
    <t>41033900</t>
  </si>
  <si>
    <t>41035400</t>
  </si>
  <si>
    <t>41037300</t>
  </si>
  <si>
    <t>Освітня субвенція з державного бюджету місцевим бюджетам</t>
  </si>
  <si>
    <t>Субвенція з державного бюджету місцевим бюджетам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</si>
  <si>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</si>
  <si>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</si>
  <si>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Інша діяльність у сфері державного управління</t>
  </si>
  <si>
    <t>3120</t>
  </si>
  <si>
    <t>3170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</si>
  <si>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</si>
  <si>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</si>
  <si>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</si>
  <si>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Заклади і заходи з питань дітей та їх соціального захисту</t>
  </si>
  <si>
    <t>Здійснення соціальної роботи з вразливими категоріями населення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</si>
  <si>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</si>
  <si>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Забезпечення реалізації окремих програм для осіб з інвалідністю</t>
  </si>
  <si>
    <t>Забезпечення обробки інформації з нарахування та виплати допомог і компенсацій</t>
  </si>
  <si>
    <t>Інші заклади та заходи</t>
  </si>
  <si>
    <t>7100</t>
  </si>
  <si>
    <t>8300</t>
  </si>
  <si>
    <t>8400</t>
  </si>
  <si>
    <t>8700</t>
  </si>
  <si>
    <t>Економічна діяльність</t>
  </si>
  <si>
    <t>Сільське, лісове, рибне господарство та мисливство</t>
  </si>
  <si>
    <t>Будівництво та регіональний розвиток</t>
  </si>
  <si>
    <t>Транспорт та транспортна інфраструктура, дорожнє господарство</t>
  </si>
  <si>
    <t>Інші програми та заходи, пов'язані з економічною діяльністю</t>
  </si>
  <si>
    <t>Інша діяльність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</si>
  <si>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</si>
  <si>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</si>
  <si>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9200</t>
  </si>
  <si>
    <t>9300</t>
  </si>
  <si>
    <t>9700</t>
  </si>
  <si>
    <t>Дотації з місцевого бюджету іншим бюджетам</t>
  </si>
  <si>
    <t>Субвенції з місцевого бюджету іншим місцевим бюджетам на здійснення програм соціального захисту за рахунок субвенцій з державного бюджету</t>
  </si>
  <si>
    <t>Субвенції з місцевого бюджету іншим місцевим бюджетам на здійснення програм у галузі освіти за рахунок субвенцій з державного бюджету</t>
  </si>
  <si>
    <t>Субвенції з місцевого бюджету іншим місцевим бюджетам на здійснення програм та заходів за рахунок коштів місцевих бюджетів</t>
  </si>
  <si>
    <t>Інші програми, заклади та заходи у сфері освіти</t>
  </si>
  <si>
    <t>8830</t>
  </si>
  <si>
    <t>Довгострокові кредити індивідуальним забудовникам житла на селі  та їх повернення</t>
  </si>
  <si>
    <t>Виконання Автономною Республікою Крим чи територіальною громадою міста, об’єднаною територіальною громадою гарантійних зобов'язань за позичальників, що отримали кредити під місцеві гарантії</t>
  </si>
  <si>
    <t>Пільгові довгострокові кредити молодим сім’ям та одиноким молодим громадянам на будівництво/придбання житла  та їх повернення</t>
  </si>
  <si>
    <t>Податок з власників транспортних засобів та інших самохідних машин і механізмів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</si>
  <si>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</si>
  <si>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</si>
  <si>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води</t>
  </si>
  <si>
    <t>Рентна плата за користування надрами</t>
  </si>
  <si>
    <t>Адміністративні збори та платежі, доходи від некомерційної господарської діяльності </t>
  </si>
  <si>
    <t>Надходження від орендної плати за користування цілісним майновим комплексом та іншим державним майном  </t>
  </si>
  <si>
    <t>Орендна плата за водні об'єкти (їх частини), що надаються в користування на умовах оренди, районними, Київською та Севастопольською міськими державними адміністраціями, місцевими радами</t>
  </si>
  <si>
    <t>Субвенції з державного бюджету місцевим бюджетам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</si>
  <si>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</si>
  <si>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</si>
  <si>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Субвенції з місцевих бюджетів іншим місцевим бюджетам</t>
  </si>
  <si>
    <t>3040</t>
  </si>
  <si>
    <t>Надання допомоги сім'ям з дітьми, малозабезпеченим сім’ям, тимчасової допомоги дітям</t>
  </si>
  <si>
    <t>Бюджетні позички  суб'єктам господарювання  та їх повернення</t>
  </si>
  <si>
    <t>Охорона здоров'я</t>
  </si>
  <si>
    <t>7700</t>
  </si>
  <si>
    <t>Реалізація програм допомоги і грантів Європейського Союзу, урядів іноземних держав, міжнародних організацій, донорських установ</t>
  </si>
  <si>
    <t>Відхилення (+/-)</t>
  </si>
  <si>
    <t xml:space="preserve">     Відхилення       (+/-)</t>
  </si>
  <si>
    <t>Відхилення                 (+/-)</t>
  </si>
  <si>
    <t>Податок та збір на доходи фізичних осіб</t>
  </si>
  <si>
    <t>Дотації з державного бюджету місцевим бюджетам</t>
  </si>
  <si>
    <t>Усього доходів з урахуванням міжбюджетних трансфертів з державного бюджету</t>
  </si>
  <si>
    <t xml:space="preserve">Усього </t>
  </si>
  <si>
    <t>Усього доходів без урахування міжбюджетних трансфертів</t>
  </si>
  <si>
    <t>24170000</t>
  </si>
  <si>
    <t>Надходження коштів пайової участі у розвитку інфраструктури населеного пункту</t>
  </si>
  <si>
    <t>Субвенція з державного бюджету місцевим бюджетам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перебуваючи безпосередньо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</t>
  </si>
  <si>
    <t>Всього видатків з міжбюджетними трансфертами</t>
  </si>
  <si>
    <t>РАЗОМ</t>
  </si>
  <si>
    <t>(тис. грн)</t>
  </si>
  <si>
    <t>8200</t>
  </si>
  <si>
    <t>Громадський порядок та безпека</t>
  </si>
  <si>
    <t>Субвенція з державного бюджету місцевим бюджетам на реалізацію інфраструктурних проектів та розвиток об’єктів соціально-культурної сфери</t>
  </si>
  <si>
    <t>Субвеція з державного бюджету місцевим бюджетам на здійснення підтримки окремих закладів та заходів у системі охорони здоров'я</t>
  </si>
  <si>
    <t>Затверджено обласною радою  на 2022 рік із урахуванням змін</t>
  </si>
  <si>
    <t>Процент виконання до плану 2022 року</t>
  </si>
  <si>
    <t>Затверджено обласною радою  на 2022 рік із урахуванням змін (кошторисні призначення)</t>
  </si>
  <si>
    <t>Затверджено обласною радою на 2022 рік із урахуванням змін</t>
  </si>
  <si>
    <t>Затверджено обласною радою на 2022 рік із урахуванням змін (кошторисні призначення)</t>
  </si>
  <si>
    <t>Затверджено місцевими радами на 2022 рік з урахуванням змін (кошторисні призначення)</t>
  </si>
  <si>
    <t>Додаткова дотація з державного бюджету місцевим бюджетам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</t>
  </si>
  <si>
    <t>Видатки, пов'язані з наданням підтримки внутрішньо переміщеним та/або евакуйованим особам у зв'язку із введенням воєнного стану</t>
  </si>
  <si>
    <t>41021300</t>
  </si>
  <si>
    <t>Додаткова дотація з державного бюджету місцевим бюджетам для надання компенсації закладам комунальної форми власності, закладам освіти державної форми власності, що передані на фінансування з місцевих бюджетів, закладам спільної власності територіальних громад області, що перебувають в управлінні обласних рад</t>
  </si>
  <si>
    <t>Субвенція з державного бюджету місцевим бюджетам на реалізацію заходів, спрямованих на розвиток системи охорони здоров'я у сільській місцевості</t>
  </si>
  <si>
    <t>(по квартальному звіту)</t>
  </si>
  <si>
    <t>План на січень-вересень 2022 року</t>
  </si>
  <si>
    <t>Відхилення до плану на січень-вересень 2022 року (+/-)</t>
  </si>
  <si>
    <t xml:space="preserve">Процент виконання до плану на січень-вересень 2022 року </t>
  </si>
  <si>
    <t>за січень-вересень 2022 року</t>
  </si>
</sst>
</file>

<file path=xl/styles.xml><?xml version="1.0" encoding="utf-8"?>
<styleSheet xmlns="http://schemas.openxmlformats.org/spreadsheetml/2006/main">
  <numFmts count="4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р_._-;\-* #,##0_р_._-;_-* &quot;-&quot;_р_._-;_-@_-"/>
    <numFmt numFmtId="181" formatCode="_-* #,##0.00_р_._-;\-* #,##0.00_р_._-;_-* &quot;-&quot;??_р_._-;_-@_-"/>
    <numFmt numFmtId="182" formatCode="000000"/>
    <numFmt numFmtId="183" formatCode="0.0"/>
    <numFmt numFmtId="184" formatCode="#,##0.0_ ;[Red]\-#,##0.0\ "/>
    <numFmt numFmtId="185" formatCode="0.0000"/>
    <numFmt numFmtId="186" formatCode="0.00000"/>
    <numFmt numFmtId="187" formatCode="0.000000"/>
    <numFmt numFmtId="188" formatCode="0.0000000"/>
    <numFmt numFmtId="189" formatCode="0.000"/>
    <numFmt numFmtId="190" formatCode="#,##0.0\ &quot;грн.&quot;"/>
    <numFmt numFmtId="191" formatCode="#,##0.0\ &quot;грн.&quot;;[Red]#,##0.0\ &quot;грн.&quot;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);\-#,##0.00"/>
    <numFmt numFmtId="198" formatCode="[$-422]d\ mmmm\ yyyy&quot; р.&quot;"/>
    <numFmt numFmtId="199" formatCode="#,##0.000"/>
    <numFmt numFmtId="200" formatCode="#,##0.0_);\-#,##0.0"/>
    <numFmt numFmtId="201" formatCode="#,##0.00;\-#,##0.00"/>
    <numFmt numFmtId="202" formatCode="0.0%"/>
    <numFmt numFmtId="203" formatCode="#0.00"/>
  </numFmts>
  <fonts count="85">
    <font>
      <sz val="10"/>
      <name val="Arial Cyr"/>
      <family val="0"/>
    </font>
    <font>
      <u val="single"/>
      <sz val="7.5"/>
      <color indexed="12"/>
      <name val="Arial Cyr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name val="Times New Roman Cyr"/>
      <family val="1"/>
    </font>
    <font>
      <sz val="8"/>
      <name val="Arial Cyr"/>
      <family val="0"/>
    </font>
    <font>
      <b/>
      <i/>
      <sz val="10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color indexed="10"/>
      <name val="Times New Roman"/>
      <family val="1"/>
    </font>
    <font>
      <i/>
      <sz val="10"/>
      <color indexed="10"/>
      <name val="Times New Roman Cyr"/>
      <family val="1"/>
    </font>
    <font>
      <sz val="12"/>
      <color indexed="10"/>
      <name val="Times New Roman Cyr"/>
      <family val="1"/>
    </font>
    <font>
      <b/>
      <sz val="14"/>
      <name val="Times New Roman Cyr"/>
      <family val="1"/>
    </font>
    <font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i/>
      <sz val="10"/>
      <color indexed="10"/>
      <name val="Times New Roman"/>
      <family val="1"/>
    </font>
    <font>
      <b/>
      <sz val="10"/>
      <name val="Arial Cyr"/>
      <family val="0"/>
    </font>
    <font>
      <b/>
      <sz val="10"/>
      <name val="Times New Roman Cyr"/>
      <family val="1"/>
    </font>
    <font>
      <i/>
      <sz val="12"/>
      <color indexed="10"/>
      <name val="Times New Roman"/>
      <family val="1"/>
    </font>
    <font>
      <sz val="14"/>
      <name val="Times New Roman"/>
      <family val="1"/>
    </font>
    <font>
      <i/>
      <sz val="16"/>
      <name val="Times New Roman"/>
      <family val="1"/>
    </font>
    <font>
      <sz val="14"/>
      <name val="Times New Roman CYR"/>
      <family val="1"/>
    </font>
    <font>
      <b/>
      <sz val="12"/>
      <color indexed="8"/>
      <name val="Times New Roman"/>
      <family val="1"/>
    </font>
    <font>
      <b/>
      <i/>
      <sz val="10"/>
      <name val="Times New Roman Cyr"/>
      <family val="1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0"/>
      <name val="Helv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20"/>
      <name val="Arial Cyr"/>
      <family val="0"/>
    </font>
    <font>
      <b/>
      <sz val="14"/>
      <color indexed="10"/>
      <name val="Times New Roman Cyr"/>
      <family val="0"/>
    </font>
    <font>
      <b/>
      <sz val="10"/>
      <color indexed="10"/>
      <name val="Times New Roman Cyr"/>
      <family val="0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 Cyr"/>
      <family val="0"/>
    </font>
    <font>
      <b/>
      <sz val="10"/>
      <color rgb="FFFF0000"/>
      <name val="Times New Roman Cyr"/>
      <family val="0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6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37" fillId="3" borderId="0" applyNumberFormat="0" applyBorder="0" applyAlignment="0" applyProtection="0"/>
    <xf numFmtId="0" fontId="61" fillId="4" borderId="0" applyNumberFormat="0" applyBorder="0" applyAlignment="0" applyProtection="0"/>
    <xf numFmtId="0" fontId="37" fillId="5" borderId="0" applyNumberFormat="0" applyBorder="0" applyAlignment="0" applyProtection="0"/>
    <xf numFmtId="0" fontId="61" fillId="6" borderId="0" applyNumberFormat="0" applyBorder="0" applyAlignment="0" applyProtection="0"/>
    <xf numFmtId="0" fontId="37" fillId="7" borderId="0" applyNumberFormat="0" applyBorder="0" applyAlignment="0" applyProtection="0"/>
    <xf numFmtId="0" fontId="61" fillId="8" borderId="0" applyNumberFormat="0" applyBorder="0" applyAlignment="0" applyProtection="0"/>
    <xf numFmtId="0" fontId="37" fillId="9" borderId="0" applyNumberFormat="0" applyBorder="0" applyAlignment="0" applyProtection="0"/>
    <xf numFmtId="0" fontId="61" fillId="10" borderId="0" applyNumberFormat="0" applyBorder="0" applyAlignment="0" applyProtection="0"/>
    <xf numFmtId="0" fontId="37" fillId="11" borderId="0" applyNumberFormat="0" applyBorder="0" applyAlignment="0" applyProtection="0"/>
    <xf numFmtId="0" fontId="61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3" borderId="0" applyNumberFormat="0" applyBorder="0" applyAlignment="0" applyProtection="0"/>
    <xf numFmtId="0" fontId="37" fillId="5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11" borderId="0" applyNumberFormat="0" applyBorder="0" applyAlignment="0" applyProtection="0"/>
    <xf numFmtId="0" fontId="37" fillId="13" borderId="0" applyNumberFormat="0" applyBorder="0" applyAlignment="0" applyProtection="0"/>
    <xf numFmtId="0" fontId="61" fillId="14" borderId="0" applyNumberFormat="0" applyBorder="0" applyAlignment="0" applyProtection="0"/>
    <xf numFmtId="0" fontId="37" fillId="15" borderId="0" applyNumberFormat="0" applyBorder="0" applyAlignment="0" applyProtection="0"/>
    <xf numFmtId="0" fontId="61" fillId="16" borderId="0" applyNumberFormat="0" applyBorder="0" applyAlignment="0" applyProtection="0"/>
    <xf numFmtId="0" fontId="37" fillId="17" borderId="0" applyNumberFormat="0" applyBorder="0" applyAlignment="0" applyProtection="0"/>
    <xf numFmtId="0" fontId="61" fillId="18" borderId="0" applyNumberFormat="0" applyBorder="0" applyAlignment="0" applyProtection="0"/>
    <xf numFmtId="0" fontId="37" fillId="19" borderId="0" applyNumberFormat="0" applyBorder="0" applyAlignment="0" applyProtection="0"/>
    <xf numFmtId="0" fontId="61" fillId="20" borderId="0" applyNumberFormat="0" applyBorder="0" applyAlignment="0" applyProtection="0"/>
    <xf numFmtId="0" fontId="37" fillId="9" borderId="0" applyNumberFormat="0" applyBorder="0" applyAlignment="0" applyProtection="0"/>
    <xf numFmtId="0" fontId="61" fillId="21" borderId="0" applyNumberFormat="0" applyBorder="0" applyAlignment="0" applyProtection="0"/>
    <xf numFmtId="0" fontId="37" fillId="15" borderId="0" applyNumberFormat="0" applyBorder="0" applyAlignment="0" applyProtection="0"/>
    <xf numFmtId="0" fontId="61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15" borderId="0" applyNumberFormat="0" applyBorder="0" applyAlignment="0" applyProtection="0"/>
    <xf numFmtId="0" fontId="37" fillId="17" borderId="0" applyNumberFormat="0" applyBorder="0" applyAlignment="0" applyProtection="0"/>
    <xf numFmtId="0" fontId="37" fillId="19" borderId="0" applyNumberFormat="0" applyBorder="0" applyAlignment="0" applyProtection="0"/>
    <xf numFmtId="0" fontId="37" fillId="9" borderId="0" applyNumberFormat="0" applyBorder="0" applyAlignment="0" applyProtection="0"/>
    <xf numFmtId="0" fontId="37" fillId="15" borderId="0" applyNumberFormat="0" applyBorder="0" applyAlignment="0" applyProtection="0"/>
    <xf numFmtId="0" fontId="37" fillId="23" borderId="0" applyNumberFormat="0" applyBorder="0" applyAlignment="0" applyProtection="0"/>
    <xf numFmtId="0" fontId="62" fillId="24" borderId="0" applyNumberFormat="0" applyBorder="0" applyAlignment="0" applyProtection="0"/>
    <xf numFmtId="0" fontId="38" fillId="25" borderId="0" applyNumberFormat="0" applyBorder="0" applyAlignment="0" applyProtection="0"/>
    <xf numFmtId="0" fontId="62" fillId="26" borderId="0" applyNumberFormat="0" applyBorder="0" applyAlignment="0" applyProtection="0"/>
    <xf numFmtId="0" fontId="38" fillId="17" borderId="0" applyNumberFormat="0" applyBorder="0" applyAlignment="0" applyProtection="0"/>
    <xf numFmtId="0" fontId="62" fillId="27" borderId="0" applyNumberFormat="0" applyBorder="0" applyAlignment="0" applyProtection="0"/>
    <xf numFmtId="0" fontId="38" fillId="19" borderId="0" applyNumberFormat="0" applyBorder="0" applyAlignment="0" applyProtection="0"/>
    <xf numFmtId="0" fontId="62" fillId="28" borderId="0" applyNumberFormat="0" applyBorder="0" applyAlignment="0" applyProtection="0"/>
    <xf numFmtId="0" fontId="38" fillId="29" borderId="0" applyNumberFormat="0" applyBorder="0" applyAlignment="0" applyProtection="0"/>
    <xf numFmtId="0" fontId="62" fillId="30" borderId="0" applyNumberFormat="0" applyBorder="0" applyAlignment="0" applyProtection="0"/>
    <xf numFmtId="0" fontId="38" fillId="31" borderId="0" applyNumberFormat="0" applyBorder="0" applyAlignment="0" applyProtection="0"/>
    <xf numFmtId="0" fontId="62" fillId="32" borderId="0" applyNumberFormat="0" applyBorder="0" applyAlignment="0" applyProtection="0"/>
    <xf numFmtId="0" fontId="38" fillId="33" borderId="0" applyNumberFormat="0" applyBorder="0" applyAlignment="0" applyProtection="0"/>
    <xf numFmtId="0" fontId="38" fillId="25" borderId="0" applyNumberFormat="0" applyBorder="0" applyAlignment="0" applyProtection="0"/>
    <xf numFmtId="0" fontId="38" fillId="17" borderId="0" applyNumberFormat="0" applyBorder="0" applyAlignment="0" applyProtection="0"/>
    <xf numFmtId="0" fontId="38" fillId="19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33" borderId="0" applyNumberFormat="0" applyBorder="0" applyAlignment="0" applyProtection="0"/>
    <xf numFmtId="0" fontId="51" fillId="0" borderId="0">
      <alignment/>
      <protection/>
    </xf>
    <xf numFmtId="0" fontId="62" fillId="34" borderId="0" applyNumberFormat="0" applyBorder="0" applyAlignment="0" applyProtection="0"/>
    <xf numFmtId="0" fontId="62" fillId="35" borderId="0" applyNumberFormat="0" applyBorder="0" applyAlignment="0" applyProtection="0"/>
    <xf numFmtId="0" fontId="62" fillId="36" borderId="0" applyNumberFormat="0" applyBorder="0" applyAlignment="0" applyProtection="0"/>
    <xf numFmtId="0" fontId="62" fillId="37" borderId="0" applyNumberFormat="0" applyBorder="0" applyAlignment="0" applyProtection="0"/>
    <xf numFmtId="0" fontId="62" fillId="38" borderId="0" applyNumberFormat="0" applyBorder="0" applyAlignment="0" applyProtection="0"/>
    <xf numFmtId="0" fontId="62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38" fillId="42" borderId="0" applyNumberFormat="0" applyBorder="0" applyAlignment="0" applyProtection="0"/>
    <xf numFmtId="0" fontId="38" fillId="29" borderId="0" applyNumberFormat="0" applyBorder="0" applyAlignment="0" applyProtection="0"/>
    <xf numFmtId="0" fontId="38" fillId="31" borderId="0" applyNumberFormat="0" applyBorder="0" applyAlignment="0" applyProtection="0"/>
    <xf numFmtId="0" fontId="38" fillId="43" borderId="0" applyNumberFormat="0" applyBorder="0" applyAlignment="0" applyProtection="0"/>
    <xf numFmtId="0" fontId="39" fillId="13" borderId="1" applyNumberFormat="0" applyAlignment="0" applyProtection="0"/>
    <xf numFmtId="0" fontId="63" fillId="44" borderId="2" applyNumberFormat="0" applyAlignment="0" applyProtection="0"/>
    <xf numFmtId="0" fontId="64" fillId="45" borderId="3" applyNumberFormat="0" applyAlignment="0" applyProtection="0"/>
    <xf numFmtId="0" fontId="65" fillId="45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7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8" fillId="0" borderId="0" applyNumberFormat="0" applyFill="0" applyBorder="0" applyAlignment="0" applyProtection="0"/>
    <xf numFmtId="0" fontId="51" fillId="0" borderId="0">
      <alignment/>
      <protection/>
    </xf>
    <xf numFmtId="0" fontId="0" fillId="0" borderId="0">
      <alignment/>
      <protection/>
    </xf>
    <xf numFmtId="0" fontId="48" fillId="0" borderId="7" applyNumberFormat="0" applyFill="0" applyAlignment="0" applyProtection="0"/>
    <xf numFmtId="0" fontId="69" fillId="0" borderId="8" applyNumberFormat="0" applyFill="0" applyAlignment="0" applyProtection="0"/>
    <xf numFmtId="0" fontId="43" fillId="46" borderId="9" applyNumberFormat="0" applyAlignment="0" applyProtection="0"/>
    <xf numFmtId="0" fontId="70" fillId="47" borderId="10" applyNumberFormat="0" applyAlignment="0" applyProtection="0"/>
    <xf numFmtId="0" fontId="4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48" borderId="0" applyNumberFormat="0" applyBorder="0" applyAlignment="0" applyProtection="0"/>
    <xf numFmtId="0" fontId="41" fillId="49" borderId="1" applyNumberFormat="0" applyAlignment="0" applyProtection="0"/>
    <xf numFmtId="0" fontId="61" fillId="0" borderId="0">
      <alignment/>
      <protection/>
    </xf>
    <xf numFmtId="0" fontId="5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3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74" fillId="50" borderId="0" applyNumberFormat="0" applyBorder="0" applyAlignment="0" applyProtection="0"/>
    <xf numFmtId="0" fontId="46" fillId="5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51" borderId="12" applyNumberFormat="0" applyFont="0" applyAlignment="0" applyProtection="0"/>
    <xf numFmtId="0" fontId="37" fillId="52" borderId="13" applyNumberFormat="0" applyFont="0" applyAlignment="0" applyProtection="0"/>
    <xf numFmtId="0" fontId="51" fillId="52" borderId="13" applyNumberFormat="0" applyFont="0" applyAlignment="0" applyProtection="0"/>
    <xf numFmtId="9" fontId="0" fillId="0" borderId="0" applyFont="0" applyFill="0" applyBorder="0" applyAlignment="0" applyProtection="0"/>
    <xf numFmtId="0" fontId="40" fillId="49" borderId="14" applyNumberFormat="0" applyAlignment="0" applyProtection="0"/>
    <xf numFmtId="0" fontId="76" fillId="0" borderId="15" applyNumberFormat="0" applyFill="0" applyAlignment="0" applyProtection="0"/>
    <xf numFmtId="0" fontId="45" fillId="53" borderId="0" applyNumberFormat="0" applyBorder="0" applyAlignment="0" applyProtection="0"/>
    <xf numFmtId="0" fontId="52" fillId="0" borderId="0">
      <alignment/>
      <protection/>
    </xf>
    <xf numFmtId="0" fontId="4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8" fillId="5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6" fillId="0" borderId="0" xfId="106" applyFont="1" applyFill="1" applyProtection="1">
      <alignment/>
      <protection/>
    </xf>
    <xf numFmtId="0" fontId="4" fillId="0" borderId="0" xfId="106" applyFont="1" applyFill="1" applyAlignment="1" applyProtection="1">
      <alignment horizontal="left" vertical="center"/>
      <protection/>
    </xf>
    <xf numFmtId="0" fontId="8" fillId="0" borderId="16" xfId="106" applyFont="1" applyFill="1" applyBorder="1" applyAlignment="1" applyProtection="1">
      <alignment horizontal="centerContinuous" vertical="center" wrapText="1"/>
      <protection/>
    </xf>
    <xf numFmtId="0" fontId="19" fillId="0" borderId="0" xfId="106" applyFont="1" applyFill="1" applyAlignment="1" applyProtection="1">
      <alignment/>
      <protection/>
    </xf>
    <xf numFmtId="0" fontId="16" fillId="0" borderId="0" xfId="106" applyFont="1" applyFill="1" applyAlignment="1" applyProtection="1">
      <alignment/>
      <protection/>
    </xf>
    <xf numFmtId="0" fontId="20" fillId="0" borderId="0" xfId="106" applyFont="1" applyFill="1" applyProtection="1">
      <alignment/>
      <protection/>
    </xf>
    <xf numFmtId="0" fontId="5" fillId="0" borderId="17" xfId="0" applyFont="1" applyFill="1" applyBorder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83" fontId="16" fillId="0" borderId="0" xfId="0" applyNumberFormat="1" applyFont="1" applyFill="1" applyBorder="1" applyAlignment="1" applyProtection="1">
      <alignment vertical="center"/>
      <protection/>
    </xf>
    <xf numFmtId="0" fontId="5" fillId="0" borderId="18" xfId="106" applyFont="1" applyFill="1" applyBorder="1" applyAlignment="1" applyProtection="1">
      <alignment horizontal="center" wrapText="1"/>
      <protection/>
    </xf>
    <xf numFmtId="183" fontId="29" fillId="0" borderId="17" xfId="0" applyNumberFormat="1" applyFont="1" applyFill="1" applyBorder="1" applyAlignment="1">
      <alignment vertical="center"/>
    </xf>
    <xf numFmtId="183" fontId="20" fillId="0" borderId="0" xfId="106" applyNumberFormat="1" applyFont="1" applyFill="1" applyProtection="1">
      <alignment/>
      <protection/>
    </xf>
    <xf numFmtId="183" fontId="12" fillId="0" borderId="17" xfId="106" applyNumberFormat="1" applyFont="1" applyFill="1" applyBorder="1" applyProtection="1">
      <alignment/>
      <protection locked="0"/>
    </xf>
    <xf numFmtId="0" fontId="5" fillId="0" borderId="0" xfId="106" applyFont="1" applyFill="1" applyAlignment="1" applyProtection="1">
      <alignment horizontal="center" wrapText="1"/>
      <protection/>
    </xf>
    <xf numFmtId="2" fontId="6" fillId="0" borderId="0" xfId="106" applyNumberFormat="1" applyFont="1" applyFill="1" applyProtection="1">
      <alignment/>
      <protection/>
    </xf>
    <xf numFmtId="0" fontId="3" fillId="0" borderId="17" xfId="106" applyFont="1" applyFill="1" applyBorder="1" applyAlignment="1" applyProtection="1">
      <alignment horizontal="center" vertical="center" wrapText="1"/>
      <protection/>
    </xf>
    <xf numFmtId="0" fontId="5" fillId="0" borderId="17" xfId="106" applyFont="1" applyFill="1" applyBorder="1" applyAlignment="1" applyProtection="1">
      <alignment horizontal="center" vertical="center" wrapText="1"/>
      <protection/>
    </xf>
    <xf numFmtId="183" fontId="7" fillId="0" borderId="17" xfId="106" applyNumberFormat="1" applyFont="1" applyFill="1" applyBorder="1" applyProtection="1">
      <alignment/>
      <protection/>
    </xf>
    <xf numFmtId="183" fontId="7" fillId="0" borderId="17" xfId="106" applyNumberFormat="1" applyFont="1" applyFill="1" applyBorder="1" applyProtection="1">
      <alignment/>
      <protection locked="0"/>
    </xf>
    <xf numFmtId="183" fontId="11" fillId="0" borderId="17" xfId="106" applyNumberFormat="1" applyFont="1" applyFill="1" applyBorder="1" applyProtection="1">
      <alignment/>
      <protection locked="0"/>
    </xf>
    <xf numFmtId="183" fontId="15" fillId="0" borderId="17" xfId="106" applyNumberFormat="1" applyFont="1" applyFill="1" applyBorder="1" applyProtection="1">
      <alignment/>
      <protection locked="0"/>
    </xf>
    <xf numFmtId="183" fontId="26" fillId="0" borderId="0" xfId="106" applyNumberFormat="1" applyFont="1" applyFill="1" applyBorder="1" applyProtection="1">
      <alignment/>
      <protection/>
    </xf>
    <xf numFmtId="183" fontId="27" fillId="0" borderId="0" xfId="106" applyNumberFormat="1" applyFont="1" applyFill="1" applyBorder="1" applyProtection="1">
      <alignment/>
      <protection/>
    </xf>
    <xf numFmtId="183" fontId="13" fillId="0" borderId="17" xfId="0" applyNumberFormat="1" applyFont="1" applyFill="1" applyBorder="1" applyAlignment="1">
      <alignment vertical="center"/>
    </xf>
    <xf numFmtId="0" fontId="23" fillId="0" borderId="0" xfId="106" applyFont="1" applyFill="1" applyProtection="1">
      <alignment/>
      <protection/>
    </xf>
    <xf numFmtId="0" fontId="2" fillId="0" borderId="0" xfId="106" applyFont="1" applyFill="1" applyProtection="1">
      <alignment/>
      <protection/>
    </xf>
    <xf numFmtId="0" fontId="3" fillId="0" borderId="17" xfId="106" applyFont="1" applyFill="1" applyBorder="1" applyAlignment="1" applyProtection="1">
      <alignment horizontal="center" wrapText="1"/>
      <protection/>
    </xf>
    <xf numFmtId="0" fontId="3" fillId="0" borderId="17" xfId="106" applyFont="1" applyFill="1" applyBorder="1" applyAlignment="1" applyProtection="1">
      <alignment horizontal="center"/>
      <protection/>
    </xf>
    <xf numFmtId="0" fontId="24" fillId="0" borderId="17" xfId="106" applyFont="1" applyFill="1" applyBorder="1" applyAlignment="1" applyProtection="1">
      <alignment horizontal="center" vertical="center" wrapText="1"/>
      <protection/>
    </xf>
    <xf numFmtId="0" fontId="22" fillId="0" borderId="0" xfId="106" applyFont="1" applyFill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49" fontId="10" fillId="0" borderId="17" xfId="106" applyNumberFormat="1" applyFont="1" applyFill="1" applyBorder="1" applyAlignment="1" applyProtection="1">
      <alignment horizontal="center" vertical="top" wrapText="1"/>
      <protection/>
    </xf>
    <xf numFmtId="0" fontId="10" fillId="0" borderId="16" xfId="106" applyFont="1" applyFill="1" applyBorder="1" applyAlignment="1" applyProtection="1">
      <alignment horizontal="center" vertical="center" wrapText="1"/>
      <protection/>
    </xf>
    <xf numFmtId="0" fontId="10" fillId="0" borderId="17" xfId="0" applyFont="1" applyFill="1" applyBorder="1" applyAlignment="1" applyProtection="1">
      <alignment horizontal="centerContinuous" vertical="center" wrapText="1"/>
      <protection/>
    </xf>
    <xf numFmtId="0" fontId="10" fillId="0" borderId="17" xfId="106" applyFont="1" applyFill="1" applyBorder="1" applyAlignment="1" applyProtection="1">
      <alignment horizontal="centerContinuous" vertical="center" wrapText="1"/>
      <protection/>
    </xf>
    <xf numFmtId="0" fontId="10" fillId="0" borderId="19" xfId="0" applyFont="1" applyFill="1" applyBorder="1" applyAlignment="1" applyProtection="1">
      <alignment horizontal="centerContinuous" vertical="center" wrapText="1"/>
      <protection/>
    </xf>
    <xf numFmtId="0" fontId="10" fillId="0" borderId="16" xfId="0" applyFont="1" applyFill="1" applyBorder="1" applyAlignment="1" applyProtection="1">
      <alignment horizontal="centerContinuous" vertical="center" wrapText="1"/>
      <protection/>
    </xf>
    <xf numFmtId="49" fontId="3" fillId="0" borderId="17" xfId="106" applyNumberFormat="1" applyFont="1" applyFill="1" applyBorder="1" applyAlignment="1" applyProtection="1">
      <alignment horizontal="center"/>
      <protection/>
    </xf>
    <xf numFmtId="49" fontId="31" fillId="0" borderId="17" xfId="0" applyNumberFormat="1" applyFont="1" applyFill="1" applyBorder="1" applyAlignment="1">
      <alignment horizontal="center" vertical="center"/>
    </xf>
    <xf numFmtId="0" fontId="31" fillId="0" borderId="17" xfId="0" applyNumberFormat="1" applyFont="1" applyFill="1" applyBorder="1" applyAlignment="1" applyProtection="1">
      <alignment horizontal="center" vertical="center"/>
      <protection hidden="1"/>
    </xf>
    <xf numFmtId="49" fontId="24" fillId="0" borderId="17" xfId="106" applyNumberFormat="1" applyFont="1" applyFill="1" applyBorder="1" applyAlignment="1" applyProtection="1">
      <alignment horizontal="center"/>
      <protection/>
    </xf>
    <xf numFmtId="49" fontId="24" fillId="0" borderId="17" xfId="106" applyNumberFormat="1" applyFont="1" applyFill="1" applyBorder="1" applyAlignment="1" applyProtection="1">
      <alignment horizontal="center" vertical="center" wrapText="1"/>
      <protection/>
    </xf>
    <xf numFmtId="49" fontId="33" fillId="0" borderId="17" xfId="106" applyNumberFormat="1" applyFont="1" applyFill="1" applyBorder="1" applyAlignment="1" applyProtection="1">
      <alignment horizontal="center"/>
      <protection/>
    </xf>
    <xf numFmtId="0" fontId="31" fillId="0" borderId="17" xfId="106" applyFont="1" applyFill="1" applyBorder="1" applyProtection="1">
      <alignment/>
      <protection locked="0"/>
    </xf>
    <xf numFmtId="0" fontId="10" fillId="0" borderId="17" xfId="106" applyFont="1" applyFill="1" applyBorder="1" applyAlignment="1" applyProtection="1">
      <alignment horizontal="center" vertical="center" wrapText="1"/>
      <protection/>
    </xf>
    <xf numFmtId="183" fontId="5" fillId="0" borderId="0" xfId="106" applyNumberFormat="1" applyFont="1" applyFill="1" applyBorder="1" applyAlignment="1" applyProtection="1">
      <alignment horizontal="centerContinuous" vertical="center"/>
      <protection/>
    </xf>
    <xf numFmtId="183" fontId="6" fillId="0" borderId="0" xfId="106" applyNumberFormat="1" applyFont="1" applyFill="1" applyBorder="1" applyAlignment="1" applyProtection="1">
      <alignment horizontal="centerContinuous" vertical="center"/>
      <protection/>
    </xf>
    <xf numFmtId="0" fontId="10" fillId="0" borderId="20" xfId="0" applyFont="1" applyFill="1" applyBorder="1" applyAlignment="1" applyProtection="1">
      <alignment horizontal="center" vertical="center" wrapText="1"/>
      <protection/>
    </xf>
    <xf numFmtId="0" fontId="18" fillId="0" borderId="0" xfId="106" applyFont="1" applyFill="1" applyAlignment="1" applyProtection="1">
      <alignment/>
      <protection/>
    </xf>
    <xf numFmtId="0" fontId="17" fillId="0" borderId="0" xfId="107" applyFont="1" applyFill="1" applyAlignment="1" applyProtection="1">
      <alignment/>
      <protection/>
    </xf>
    <xf numFmtId="0" fontId="10" fillId="0" borderId="17" xfId="106" applyFont="1" applyFill="1" applyBorder="1" applyAlignment="1" applyProtection="1">
      <alignment horizontal="center" vertical="top" wrapText="1"/>
      <protection/>
    </xf>
    <xf numFmtId="49" fontId="10" fillId="0" borderId="21" xfId="106" applyNumberFormat="1" applyFont="1" applyFill="1" applyBorder="1" applyAlignment="1" applyProtection="1">
      <alignment horizontal="center" vertical="top" wrapText="1"/>
      <protection/>
    </xf>
    <xf numFmtId="0" fontId="25" fillId="0" borderId="0" xfId="106" applyFont="1" applyFill="1" applyProtection="1">
      <alignment/>
      <protection/>
    </xf>
    <xf numFmtId="0" fontId="9" fillId="0" borderId="0" xfId="106" applyFont="1" applyFill="1" applyProtection="1">
      <alignment/>
      <protection/>
    </xf>
    <xf numFmtId="183" fontId="6" fillId="0" borderId="0" xfId="106" applyNumberFormat="1" applyFont="1" applyFill="1" applyProtection="1">
      <alignment/>
      <protection/>
    </xf>
    <xf numFmtId="0" fontId="20" fillId="0" borderId="0" xfId="106" applyFont="1" applyFill="1" applyBorder="1" applyProtection="1">
      <alignment/>
      <protection/>
    </xf>
    <xf numFmtId="183" fontId="20" fillId="0" borderId="0" xfId="106" applyNumberFormat="1" applyFont="1" applyFill="1" applyBorder="1" applyProtection="1">
      <alignment/>
      <protection/>
    </xf>
    <xf numFmtId="192" fontId="5" fillId="0" borderId="0" xfId="108" applyNumberFormat="1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183" fontId="5" fillId="0" borderId="0" xfId="106" applyNumberFormat="1" applyFont="1" applyFill="1" applyBorder="1" applyAlignment="1" applyProtection="1">
      <alignment horizontal="center" vertical="center" wrapText="1"/>
      <protection/>
    </xf>
    <xf numFmtId="183" fontId="28" fillId="0" borderId="0" xfId="0" applyNumberFormat="1" applyFont="1" applyFill="1" applyBorder="1" applyAlignment="1">
      <alignment horizontal="center" vertical="center"/>
    </xf>
    <xf numFmtId="0" fontId="30" fillId="0" borderId="0" xfId="106" applyFont="1" applyFill="1" applyProtection="1">
      <alignment/>
      <protection/>
    </xf>
    <xf numFmtId="183" fontId="6" fillId="0" borderId="0" xfId="106" applyNumberFormat="1" applyFont="1" applyFill="1" applyBorder="1" applyAlignment="1" applyProtection="1">
      <alignment horizontal="center" vertical="center" wrapText="1"/>
      <protection/>
    </xf>
    <xf numFmtId="183" fontId="6" fillId="0" borderId="0" xfId="106" applyNumberFormat="1" applyFont="1" applyFill="1" applyBorder="1" applyAlignment="1" applyProtection="1">
      <alignment wrapText="1"/>
      <protection/>
    </xf>
    <xf numFmtId="183" fontId="6" fillId="0" borderId="0" xfId="106" applyNumberFormat="1" applyFont="1" applyFill="1" applyBorder="1" applyAlignment="1" applyProtection="1">
      <alignment horizontal="center"/>
      <protection/>
    </xf>
    <xf numFmtId="183" fontId="6" fillId="0" borderId="0" xfId="106" applyNumberFormat="1" applyFont="1" applyFill="1" applyBorder="1" applyProtection="1">
      <alignment/>
      <protection/>
    </xf>
    <xf numFmtId="183" fontId="6" fillId="0" borderId="0" xfId="106" applyNumberFormat="1" applyFont="1" applyFill="1" applyAlignment="1" applyProtection="1">
      <alignment wrapText="1"/>
      <protection/>
    </xf>
    <xf numFmtId="183" fontId="6" fillId="0" borderId="0" xfId="106" applyNumberFormat="1" applyFont="1" applyFill="1" applyAlignment="1" applyProtection="1">
      <alignment horizontal="center"/>
      <protection/>
    </xf>
    <xf numFmtId="0" fontId="6" fillId="0" borderId="0" xfId="106" applyFont="1" applyFill="1" applyAlignment="1" applyProtection="1">
      <alignment wrapText="1"/>
      <protection/>
    </xf>
    <xf numFmtId="0" fontId="6" fillId="0" borderId="0" xfId="106" applyFont="1" applyFill="1" applyAlignment="1" applyProtection="1">
      <alignment horizontal="center"/>
      <protection/>
    </xf>
    <xf numFmtId="0" fontId="6" fillId="11" borderId="0" xfId="106" applyFont="1" applyFill="1" applyProtection="1">
      <alignment/>
      <protection/>
    </xf>
    <xf numFmtId="0" fontId="23" fillId="11" borderId="0" xfId="106" applyFont="1" applyFill="1" applyProtection="1">
      <alignment/>
      <protection/>
    </xf>
    <xf numFmtId="192" fontId="23" fillId="11" borderId="0" xfId="106" applyNumberFormat="1" applyFont="1" applyFill="1" applyProtection="1">
      <alignment/>
      <protection/>
    </xf>
    <xf numFmtId="0" fontId="2" fillId="11" borderId="0" xfId="106" applyFont="1" applyFill="1" applyProtection="1">
      <alignment/>
      <protection/>
    </xf>
    <xf numFmtId="0" fontId="20" fillId="11" borderId="0" xfId="106" applyFont="1" applyFill="1" applyProtection="1">
      <alignment/>
      <protection/>
    </xf>
    <xf numFmtId="0" fontId="6" fillId="0" borderId="0" xfId="106" applyFont="1" applyFill="1" applyBorder="1" applyProtection="1">
      <alignment/>
      <protection/>
    </xf>
    <xf numFmtId="0" fontId="6" fillId="0" borderId="0" xfId="106" applyFont="1" applyFill="1" applyBorder="1" applyAlignment="1" applyProtection="1">
      <alignment horizontal="centerContinuous" vertical="center"/>
      <protection/>
    </xf>
    <xf numFmtId="0" fontId="10" fillId="55" borderId="20" xfId="0" applyFont="1" applyFill="1" applyBorder="1" applyAlignment="1" applyProtection="1">
      <alignment horizontal="center" vertical="center" wrapText="1"/>
      <protection/>
    </xf>
    <xf numFmtId="49" fontId="10" fillId="55" borderId="17" xfId="106" applyNumberFormat="1" applyFont="1" applyFill="1" applyBorder="1" applyAlignment="1" applyProtection="1">
      <alignment horizontal="center" vertical="top" wrapText="1"/>
      <protection/>
    </xf>
    <xf numFmtId="183" fontId="20" fillId="55" borderId="0" xfId="106" applyNumberFormat="1" applyFont="1" applyFill="1" applyProtection="1">
      <alignment/>
      <protection/>
    </xf>
    <xf numFmtId="183" fontId="16" fillId="55" borderId="0" xfId="0" applyNumberFormat="1" applyFont="1" applyFill="1" applyBorder="1" applyAlignment="1" applyProtection="1">
      <alignment vertical="center"/>
      <protection/>
    </xf>
    <xf numFmtId="0" fontId="20" fillId="55" borderId="0" xfId="106" applyFont="1" applyFill="1" applyProtection="1">
      <alignment/>
      <protection/>
    </xf>
    <xf numFmtId="192" fontId="6" fillId="55" borderId="0" xfId="106" applyNumberFormat="1" applyFont="1" applyFill="1" applyProtection="1">
      <alignment/>
      <protection/>
    </xf>
    <xf numFmtId="0" fontId="6" fillId="55" borderId="0" xfId="106" applyFont="1" applyFill="1" applyProtection="1">
      <alignment/>
      <protection/>
    </xf>
    <xf numFmtId="0" fontId="6" fillId="55" borderId="17" xfId="106" applyFont="1" applyFill="1" applyBorder="1" applyAlignment="1" applyProtection="1">
      <alignment horizontal="center" vertical="center"/>
      <protection/>
    </xf>
    <xf numFmtId="0" fontId="10" fillId="55" borderId="17" xfId="106" applyFont="1" applyFill="1" applyBorder="1" applyAlignment="1" applyProtection="1">
      <alignment horizontal="center" vertical="top" wrapText="1"/>
      <protection/>
    </xf>
    <xf numFmtId="0" fontId="5" fillId="55" borderId="17" xfId="106" applyFont="1" applyFill="1" applyBorder="1" applyAlignment="1" applyProtection="1">
      <alignment horizontal="center" vertical="center"/>
      <protection/>
    </xf>
    <xf numFmtId="0" fontId="34" fillId="55" borderId="17" xfId="106" applyFont="1" applyFill="1" applyBorder="1" applyAlignment="1" applyProtection="1">
      <alignment horizontal="center" vertical="center"/>
      <protection/>
    </xf>
    <xf numFmtId="0" fontId="20" fillId="15" borderId="0" xfId="106" applyFont="1" applyFill="1" applyProtection="1">
      <alignment/>
      <protection/>
    </xf>
    <xf numFmtId="4" fontId="20" fillId="0" borderId="0" xfId="106" applyNumberFormat="1" applyFont="1" applyFill="1" applyProtection="1">
      <alignment/>
      <protection/>
    </xf>
    <xf numFmtId="4" fontId="30" fillId="0" borderId="0" xfId="106" applyNumberFormat="1" applyFont="1" applyFill="1" applyProtection="1">
      <alignment/>
      <protection/>
    </xf>
    <xf numFmtId="183" fontId="35" fillId="0" borderId="17" xfId="0" applyNumberFormat="1" applyFont="1" applyFill="1" applyBorder="1" applyAlignment="1">
      <alignment vertical="center"/>
    </xf>
    <xf numFmtId="0" fontId="5" fillId="0" borderId="0" xfId="106" applyFont="1" applyFill="1" applyProtection="1">
      <alignment/>
      <protection/>
    </xf>
    <xf numFmtId="1" fontId="6" fillId="0" borderId="0" xfId="106" applyNumberFormat="1" applyFont="1" applyFill="1" applyBorder="1" applyAlignment="1" applyProtection="1">
      <alignment horizontal="center"/>
      <protection/>
    </xf>
    <xf numFmtId="192" fontId="6" fillId="0" borderId="0" xfId="106" applyNumberFormat="1" applyFont="1" applyFill="1" applyBorder="1" applyProtection="1">
      <alignment/>
      <protection/>
    </xf>
    <xf numFmtId="192" fontId="6" fillId="0" borderId="0" xfId="106" applyNumberFormat="1" applyFont="1" applyFill="1" applyProtection="1">
      <alignment/>
      <protection/>
    </xf>
    <xf numFmtId="0" fontId="3" fillId="56" borderId="17" xfId="106" applyFont="1" applyFill="1" applyBorder="1" applyAlignment="1" applyProtection="1">
      <alignment horizontal="center" vertical="center"/>
      <protection/>
    </xf>
    <xf numFmtId="0" fontId="3" fillId="56" borderId="17" xfId="106" applyFont="1" applyFill="1" applyBorder="1" applyAlignment="1" applyProtection="1">
      <alignment horizontal="center" vertical="center" wrapText="1"/>
      <protection/>
    </xf>
    <xf numFmtId="183" fontId="3" fillId="56" borderId="17" xfId="106" applyNumberFormat="1" applyFont="1" applyFill="1" applyBorder="1" applyAlignment="1" applyProtection="1">
      <alignment horizontal="center"/>
      <protection/>
    </xf>
    <xf numFmtId="192" fontId="24" fillId="57" borderId="0" xfId="106" applyNumberFormat="1" applyFont="1" applyFill="1" applyBorder="1" applyAlignment="1" applyProtection="1">
      <alignment horizontal="center"/>
      <protection/>
    </xf>
    <xf numFmtId="192" fontId="4" fillId="58" borderId="0" xfId="106" applyNumberFormat="1" applyFont="1" applyFill="1" applyAlignment="1" applyProtection="1">
      <alignment horizontal="left" vertical="center"/>
      <protection/>
    </xf>
    <xf numFmtId="0" fontId="10" fillId="58" borderId="16" xfId="106" applyFont="1" applyFill="1" applyBorder="1" applyAlignment="1" applyProtection="1">
      <alignment horizontal="center" vertical="center" wrapText="1"/>
      <protection/>
    </xf>
    <xf numFmtId="49" fontId="10" fillId="58" borderId="17" xfId="106" applyNumberFormat="1" applyFont="1" applyFill="1" applyBorder="1" applyAlignment="1" applyProtection="1">
      <alignment horizontal="center" vertical="top" wrapText="1"/>
      <protection/>
    </xf>
    <xf numFmtId="183" fontId="5" fillId="58" borderId="0" xfId="0" applyNumberFormat="1" applyFont="1" applyFill="1" applyBorder="1" applyAlignment="1" applyProtection="1">
      <alignment vertical="center"/>
      <protection/>
    </xf>
    <xf numFmtId="4" fontId="6" fillId="58" borderId="0" xfId="106" applyNumberFormat="1" applyFont="1" applyFill="1" applyBorder="1" applyProtection="1">
      <alignment/>
      <protection/>
    </xf>
    <xf numFmtId="192" fontId="6" fillId="58" borderId="0" xfId="106" applyNumberFormat="1" applyFont="1" applyFill="1" applyBorder="1" applyProtection="1">
      <alignment/>
      <protection/>
    </xf>
    <xf numFmtId="0" fontId="6" fillId="58" borderId="0" xfId="106" applyFont="1" applyFill="1" applyBorder="1" applyProtection="1">
      <alignment/>
      <protection/>
    </xf>
    <xf numFmtId="192" fontId="6" fillId="58" borderId="0" xfId="106" applyNumberFormat="1" applyFont="1" applyFill="1" applyProtection="1">
      <alignment/>
      <protection/>
    </xf>
    <xf numFmtId="0" fontId="6" fillId="58" borderId="0" xfId="106" applyFont="1" applyFill="1" applyProtection="1">
      <alignment/>
      <protection/>
    </xf>
    <xf numFmtId="0" fontId="10" fillId="58" borderId="20" xfId="106" applyFont="1" applyFill="1" applyBorder="1" applyAlignment="1" applyProtection="1">
      <alignment horizontal="center" vertical="center" wrapText="1"/>
      <protection/>
    </xf>
    <xf numFmtId="183" fontId="6" fillId="58" borderId="0" xfId="106" applyNumberFormat="1" applyFont="1" applyFill="1" applyProtection="1">
      <alignment/>
      <protection/>
    </xf>
    <xf numFmtId="4" fontId="6" fillId="58" borderId="0" xfId="106" applyNumberFormat="1" applyFont="1" applyFill="1" applyProtection="1">
      <alignment/>
      <protection/>
    </xf>
    <xf numFmtId="0" fontId="10" fillId="58" borderId="17" xfId="0" applyFont="1" applyFill="1" applyBorder="1" applyAlignment="1" applyProtection="1">
      <alignment horizontal="centerContinuous" vertical="center" wrapText="1"/>
      <protection/>
    </xf>
    <xf numFmtId="49" fontId="10" fillId="58" borderId="22" xfId="106" applyNumberFormat="1" applyFont="1" applyFill="1" applyBorder="1" applyAlignment="1" applyProtection="1">
      <alignment horizontal="center" vertical="top" wrapText="1"/>
      <protection/>
    </xf>
    <xf numFmtId="183" fontId="6" fillId="58" borderId="0" xfId="106" applyNumberFormat="1" applyFont="1" applyFill="1" applyBorder="1" applyProtection="1">
      <alignment/>
      <protection/>
    </xf>
    <xf numFmtId="0" fontId="10" fillId="58" borderId="17" xfId="106" applyFont="1" applyFill="1" applyBorder="1" applyAlignment="1" applyProtection="1">
      <alignment horizontal="center" vertical="center" wrapText="1"/>
      <protection/>
    </xf>
    <xf numFmtId="0" fontId="20" fillId="58" borderId="0" xfId="106" applyFont="1" applyFill="1" applyProtection="1">
      <alignment/>
      <protection/>
    </xf>
    <xf numFmtId="192" fontId="16" fillId="58" borderId="0" xfId="108" applyNumberFormat="1" applyFont="1" applyFill="1" applyAlignment="1" applyProtection="1">
      <alignment horizontal="center"/>
      <protection/>
    </xf>
    <xf numFmtId="192" fontId="10" fillId="58" borderId="17" xfId="106" applyNumberFormat="1" applyFont="1" applyFill="1" applyBorder="1" applyAlignment="1" applyProtection="1">
      <alignment horizontal="center" vertical="center" wrapText="1"/>
      <protection/>
    </xf>
    <xf numFmtId="192" fontId="10" fillId="58" borderId="17" xfId="0" applyNumberFormat="1" applyFont="1" applyFill="1" applyBorder="1" applyAlignment="1" applyProtection="1">
      <alignment horizontal="centerContinuous" vertical="center" wrapText="1"/>
      <protection/>
    </xf>
    <xf numFmtId="192" fontId="10" fillId="58" borderId="17" xfId="106" applyNumberFormat="1" applyFont="1" applyFill="1" applyBorder="1" applyAlignment="1" applyProtection="1">
      <alignment horizontal="center" vertical="top" wrapText="1"/>
      <protection/>
    </xf>
    <xf numFmtId="49" fontId="33" fillId="0" borderId="17" xfId="106" applyNumberFormat="1" applyFont="1" applyFill="1" applyBorder="1" applyAlignment="1" applyProtection="1">
      <alignment horizontal="center" vertical="center" wrapText="1"/>
      <protection/>
    </xf>
    <xf numFmtId="0" fontId="33" fillId="0" borderId="17" xfId="106" applyFont="1" applyFill="1" applyBorder="1" applyAlignment="1" applyProtection="1">
      <alignment horizontal="center" vertical="center" wrapText="1"/>
      <protection/>
    </xf>
    <xf numFmtId="192" fontId="20" fillId="0" borderId="0" xfId="106" applyNumberFormat="1" applyFont="1" applyFill="1" applyProtection="1">
      <alignment/>
      <protection/>
    </xf>
    <xf numFmtId="0" fontId="10" fillId="58" borderId="17" xfId="0" applyFont="1" applyFill="1" applyBorder="1" applyAlignment="1" applyProtection="1">
      <alignment horizontal="center" vertical="center" wrapText="1"/>
      <protection/>
    </xf>
    <xf numFmtId="0" fontId="79" fillId="55" borderId="0" xfId="106" applyFont="1" applyFill="1" applyProtection="1">
      <alignment/>
      <protection/>
    </xf>
    <xf numFmtId="183" fontId="80" fillId="58" borderId="0" xfId="106" applyNumberFormat="1" applyFont="1" applyFill="1" applyBorder="1" applyAlignment="1" applyProtection="1">
      <alignment horizontal="centerContinuous" vertical="center"/>
      <protection/>
    </xf>
    <xf numFmtId="183" fontId="79" fillId="58" borderId="0" xfId="106" applyNumberFormat="1" applyFont="1" applyFill="1" applyBorder="1" applyAlignment="1" applyProtection="1">
      <alignment horizontal="centerContinuous" vertical="center"/>
      <protection/>
    </xf>
    <xf numFmtId="183" fontId="79" fillId="58" borderId="0" xfId="106" applyNumberFormat="1" applyFont="1" applyFill="1" applyBorder="1" applyAlignment="1" applyProtection="1">
      <alignment horizontal="center" vertical="center" wrapText="1"/>
      <protection/>
    </xf>
    <xf numFmtId="183" fontId="79" fillId="55" borderId="0" xfId="106" applyNumberFormat="1" applyFont="1" applyFill="1" applyBorder="1" applyProtection="1">
      <alignment/>
      <protection/>
    </xf>
    <xf numFmtId="192" fontId="81" fillId="31" borderId="0" xfId="106" applyNumberFormat="1" applyFont="1" applyFill="1" applyBorder="1" applyAlignment="1" applyProtection="1">
      <alignment horizontal="center"/>
      <protection/>
    </xf>
    <xf numFmtId="183" fontId="79" fillId="55" borderId="0" xfId="106" applyNumberFormat="1" applyFont="1" applyFill="1" applyProtection="1">
      <alignment/>
      <protection/>
    </xf>
    <xf numFmtId="192" fontId="5" fillId="58" borderId="0" xfId="106" applyNumberFormat="1" applyFont="1" applyFill="1" applyBorder="1" applyAlignment="1" applyProtection="1">
      <alignment horizontal="center" wrapText="1"/>
      <protection/>
    </xf>
    <xf numFmtId="183" fontId="5" fillId="58" borderId="0" xfId="106" applyNumberFormat="1" applyFont="1" applyFill="1" applyBorder="1" applyAlignment="1" applyProtection="1">
      <alignment horizontal="centerContinuous" vertical="center"/>
      <protection/>
    </xf>
    <xf numFmtId="183" fontId="6" fillId="58" borderId="0" xfId="106" applyNumberFormat="1" applyFont="1" applyFill="1" applyBorder="1" applyAlignment="1" applyProtection="1">
      <alignment horizontal="centerContinuous" vertical="center"/>
      <protection/>
    </xf>
    <xf numFmtId="183" fontId="6" fillId="58" borderId="0" xfId="106" applyNumberFormat="1" applyFont="1" applyFill="1" applyBorder="1" applyAlignment="1" applyProtection="1">
      <alignment horizontal="center" vertical="center" wrapText="1"/>
      <protection/>
    </xf>
    <xf numFmtId="183" fontId="6" fillId="57" borderId="0" xfId="106" applyNumberFormat="1" applyFont="1" applyFill="1" applyBorder="1" applyAlignment="1" applyProtection="1">
      <alignment horizontal="center"/>
      <protection/>
    </xf>
    <xf numFmtId="183" fontId="6" fillId="57" borderId="0" xfId="106" applyNumberFormat="1" applyFont="1" applyFill="1" applyAlignment="1" applyProtection="1">
      <alignment horizontal="center"/>
      <protection/>
    </xf>
    <xf numFmtId="0" fontId="6" fillId="57" borderId="0" xfId="106" applyFont="1" applyFill="1" applyAlignment="1" applyProtection="1">
      <alignment horizontal="center"/>
      <protection/>
    </xf>
    <xf numFmtId="0" fontId="5" fillId="58" borderId="0" xfId="106" applyFont="1" applyFill="1" applyAlignment="1" applyProtection="1">
      <alignment horizontal="center" wrapText="1"/>
      <protection/>
    </xf>
    <xf numFmtId="2" fontId="6" fillId="58" borderId="0" xfId="106" applyNumberFormat="1" applyFont="1" applyFill="1" applyProtection="1">
      <alignment/>
      <protection/>
    </xf>
    <xf numFmtId="183" fontId="6" fillId="57" borderId="0" xfId="106" applyNumberFormat="1" applyFont="1" applyFill="1" applyBorder="1" applyProtection="1">
      <alignment/>
      <protection/>
    </xf>
    <xf numFmtId="183" fontId="6" fillId="57" borderId="0" xfId="106" applyNumberFormat="1" applyFont="1" applyFill="1" applyProtection="1">
      <alignment/>
      <protection/>
    </xf>
    <xf numFmtId="0" fontId="6" fillId="57" borderId="0" xfId="106" applyFont="1" applyFill="1" applyProtection="1">
      <alignment/>
      <protection/>
    </xf>
    <xf numFmtId="192" fontId="6" fillId="58" borderId="0" xfId="106" applyNumberFormat="1" applyFont="1" applyFill="1" applyBorder="1" applyAlignment="1" applyProtection="1">
      <alignment horizontal="centerContinuous" vertical="center"/>
      <protection/>
    </xf>
    <xf numFmtId="0" fontId="6" fillId="58" borderId="0" xfId="106" applyFont="1" applyFill="1" applyBorder="1" applyAlignment="1" applyProtection="1">
      <alignment horizontal="centerContinuous" vertical="center"/>
      <protection/>
    </xf>
    <xf numFmtId="0" fontId="6" fillId="57" borderId="0" xfId="106" applyFont="1" applyFill="1" applyBorder="1" applyProtection="1">
      <alignment/>
      <protection/>
    </xf>
    <xf numFmtId="4" fontId="6" fillId="57" borderId="0" xfId="106" applyNumberFormat="1" applyFont="1" applyFill="1" applyBorder="1" applyProtection="1">
      <alignment/>
      <protection/>
    </xf>
    <xf numFmtId="0" fontId="31" fillId="0" borderId="17" xfId="106" applyFont="1" applyFill="1" applyBorder="1" applyAlignment="1" applyProtection="1">
      <alignment horizontal="center"/>
      <protection locked="0"/>
    </xf>
    <xf numFmtId="192" fontId="79" fillId="58" borderId="0" xfId="106" applyNumberFormat="1" applyFont="1" applyFill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183" fontId="80" fillId="58" borderId="0" xfId="0" applyNumberFormat="1" applyFont="1" applyFill="1" applyBorder="1" applyAlignment="1" applyProtection="1">
      <alignment vertical="center"/>
      <protection/>
    </xf>
    <xf numFmtId="183" fontId="79" fillId="58" borderId="0" xfId="106" applyNumberFormat="1" applyFont="1" applyFill="1" applyBorder="1" applyProtection="1">
      <alignment/>
      <protection/>
    </xf>
    <xf numFmtId="183" fontId="79" fillId="57" borderId="0" xfId="106" applyNumberFormat="1" applyFont="1" applyFill="1" applyBorder="1" applyAlignment="1" applyProtection="1">
      <alignment horizontal="center"/>
      <protection/>
    </xf>
    <xf numFmtId="0" fontId="79" fillId="57" borderId="0" xfId="106" applyFont="1" applyFill="1" applyBorder="1" applyProtection="1">
      <alignment/>
      <protection/>
    </xf>
    <xf numFmtId="0" fontId="5" fillId="57" borderId="0" xfId="0" applyFont="1" applyFill="1" applyAlignment="1" applyProtection="1">
      <alignment/>
      <protection/>
    </xf>
    <xf numFmtId="183" fontId="5" fillId="57" borderId="0" xfId="0" applyNumberFormat="1" applyFont="1" applyFill="1" applyBorder="1" applyAlignment="1" applyProtection="1">
      <alignment vertical="center"/>
      <protection/>
    </xf>
    <xf numFmtId="192" fontId="6" fillId="57" borderId="0" xfId="106" applyNumberFormat="1" applyFont="1" applyFill="1" applyBorder="1" applyProtection="1">
      <alignment/>
      <protection/>
    </xf>
    <xf numFmtId="192" fontId="6" fillId="57" borderId="0" xfId="106" applyNumberFormat="1" applyFont="1" applyFill="1" applyProtection="1">
      <alignment/>
      <protection/>
    </xf>
    <xf numFmtId="192" fontId="82" fillId="57" borderId="0" xfId="106" applyNumberFormat="1" applyFont="1" applyFill="1" applyBorder="1" applyAlignment="1" applyProtection="1">
      <alignment horizontal="center"/>
      <protection/>
    </xf>
    <xf numFmtId="0" fontId="83" fillId="57" borderId="0" xfId="106" applyFont="1" applyFill="1" applyBorder="1" applyProtection="1">
      <alignment/>
      <protection/>
    </xf>
    <xf numFmtId="192" fontId="3" fillId="58" borderId="17" xfId="106" applyNumberFormat="1" applyFont="1" applyFill="1" applyBorder="1" applyAlignment="1" applyProtection="1">
      <alignment horizontal="center"/>
      <protection/>
    </xf>
    <xf numFmtId="192" fontId="3" fillId="0" borderId="17" xfId="106" applyNumberFormat="1" applyFont="1" applyFill="1" applyBorder="1" applyAlignment="1" applyProtection="1">
      <alignment horizontal="center"/>
      <protection/>
    </xf>
    <xf numFmtId="192" fontId="3" fillId="58" borderId="22" xfId="106" applyNumberFormat="1" applyFont="1" applyFill="1" applyBorder="1" applyAlignment="1" applyProtection="1">
      <alignment horizontal="center"/>
      <protection/>
    </xf>
    <xf numFmtId="192" fontId="3" fillId="0" borderId="21" xfId="106" applyNumberFormat="1" applyFont="1" applyFill="1" applyBorder="1" applyAlignment="1" applyProtection="1">
      <alignment horizontal="center"/>
      <protection/>
    </xf>
    <xf numFmtId="192" fontId="3" fillId="57" borderId="17" xfId="106" applyNumberFormat="1" applyFont="1" applyFill="1" applyBorder="1" applyAlignment="1" applyProtection="1">
      <alignment horizontal="center"/>
      <protection/>
    </xf>
    <xf numFmtId="192" fontId="3" fillId="59" borderId="17" xfId="106" applyNumberFormat="1" applyFont="1" applyFill="1" applyBorder="1" applyAlignment="1" applyProtection="1">
      <alignment horizontal="center"/>
      <protection/>
    </xf>
    <xf numFmtId="192" fontId="3" fillId="56" borderId="17" xfId="106" applyNumberFormat="1" applyFont="1" applyFill="1" applyBorder="1" applyAlignment="1" applyProtection="1">
      <alignment horizontal="center"/>
      <protection/>
    </xf>
    <xf numFmtId="192" fontId="31" fillId="58" borderId="17" xfId="106" applyNumberFormat="1" applyFont="1" applyFill="1" applyBorder="1" applyAlignment="1" applyProtection="1">
      <alignment horizontal="center"/>
      <protection/>
    </xf>
    <xf numFmtId="192" fontId="31" fillId="0" borderId="17" xfId="106" applyNumberFormat="1" applyFont="1" applyFill="1" applyBorder="1" applyAlignment="1" applyProtection="1">
      <alignment horizontal="center"/>
      <protection/>
    </xf>
    <xf numFmtId="192" fontId="84" fillId="56" borderId="17" xfId="106" applyNumberFormat="1" applyFont="1" applyFill="1" applyBorder="1" applyAlignment="1" applyProtection="1">
      <alignment horizontal="center"/>
      <protection/>
    </xf>
    <xf numFmtId="192" fontId="3" fillId="58" borderId="17" xfId="0" applyNumberFormat="1" applyFont="1" applyFill="1" applyBorder="1" applyAlignment="1" applyProtection="1">
      <alignment horizontal="center"/>
      <protection/>
    </xf>
    <xf numFmtId="192" fontId="3" fillId="0" borderId="17" xfId="0" applyNumberFormat="1" applyFont="1" applyFill="1" applyBorder="1" applyAlignment="1" applyProtection="1">
      <alignment horizontal="center"/>
      <protection/>
    </xf>
    <xf numFmtId="192" fontId="31" fillId="0" borderId="17" xfId="0" applyNumberFormat="1" applyFont="1" applyFill="1" applyBorder="1" applyAlignment="1" applyProtection="1">
      <alignment horizontal="center"/>
      <protection/>
    </xf>
    <xf numFmtId="202" fontId="3" fillId="0" borderId="17" xfId="117" applyNumberFormat="1" applyFont="1" applyFill="1" applyBorder="1" applyAlignment="1" applyProtection="1">
      <alignment horizontal="center"/>
      <protection/>
    </xf>
    <xf numFmtId="202" fontId="31" fillId="0" borderId="17" xfId="117" applyNumberFormat="1" applyFont="1" applyFill="1" applyBorder="1" applyAlignment="1" applyProtection="1">
      <alignment horizontal="center"/>
      <protection/>
    </xf>
    <xf numFmtId="202" fontId="3" fillId="58" borderId="17" xfId="117" applyNumberFormat="1" applyFont="1" applyFill="1" applyBorder="1" applyAlignment="1" applyProtection="1">
      <alignment horizontal="center"/>
      <protection/>
    </xf>
    <xf numFmtId="202" fontId="3" fillId="56" borderId="17" xfId="117" applyNumberFormat="1" applyFont="1" applyFill="1" applyBorder="1" applyAlignment="1" applyProtection="1">
      <alignment horizontal="center"/>
      <protection/>
    </xf>
    <xf numFmtId="202" fontId="3" fillId="56" borderId="17" xfId="117" applyNumberFormat="1" applyFont="1" applyFill="1" applyBorder="1" applyAlignment="1" applyProtection="1">
      <alignment horizontal="center" vertical="center"/>
      <protection/>
    </xf>
    <xf numFmtId="202" fontId="31" fillId="58" borderId="17" xfId="117" applyNumberFormat="1" applyFont="1" applyFill="1" applyBorder="1" applyAlignment="1" applyProtection="1">
      <alignment horizontal="center"/>
      <protection/>
    </xf>
    <xf numFmtId="192" fontId="3" fillId="0" borderId="17" xfId="106" applyNumberFormat="1" applyFont="1" applyFill="1" applyBorder="1" applyAlignment="1" applyProtection="1">
      <alignment horizontal="center"/>
      <protection locked="0"/>
    </xf>
    <xf numFmtId="0" fontId="6" fillId="0" borderId="17" xfId="106" applyFont="1" applyFill="1" applyBorder="1" applyAlignment="1" applyProtection="1">
      <alignment vertical="center" wrapText="1"/>
      <protection/>
    </xf>
    <xf numFmtId="192" fontId="31" fillId="58" borderId="17" xfId="106" applyNumberFormat="1" applyFont="1" applyFill="1" applyBorder="1" applyAlignment="1" applyProtection="1">
      <alignment horizontal="center"/>
      <protection locked="0"/>
    </xf>
    <xf numFmtId="202" fontId="31" fillId="0" borderId="17" xfId="117" applyNumberFormat="1" applyFont="1" applyFill="1" applyBorder="1" applyAlignment="1" applyProtection="1">
      <alignment horizontal="center"/>
      <protection locked="0"/>
    </xf>
    <xf numFmtId="192" fontId="31" fillId="0" borderId="17" xfId="106" applyNumberFormat="1" applyFont="1" applyFill="1" applyBorder="1" applyAlignment="1" applyProtection="1">
      <alignment horizontal="center"/>
      <protection locked="0"/>
    </xf>
    <xf numFmtId="192" fontId="31" fillId="58" borderId="22" xfId="106" applyNumberFormat="1" applyFont="1" applyFill="1" applyBorder="1" applyAlignment="1" applyProtection="1">
      <alignment horizontal="center"/>
      <protection locked="0"/>
    </xf>
    <xf numFmtId="192" fontId="31" fillId="0" borderId="21" xfId="106" applyNumberFormat="1" applyFont="1" applyFill="1" applyBorder="1" applyAlignment="1" applyProtection="1">
      <alignment horizontal="center"/>
      <protection/>
    </xf>
    <xf numFmtId="192" fontId="3" fillId="55" borderId="17" xfId="106" applyNumberFormat="1" applyFont="1" applyFill="1" applyBorder="1" applyAlignment="1" applyProtection="1">
      <alignment horizontal="center"/>
      <protection locked="0"/>
    </xf>
    <xf numFmtId="192" fontId="31" fillId="57" borderId="17" xfId="106" applyNumberFormat="1" applyFont="1" applyFill="1" applyBorder="1" applyAlignment="1" applyProtection="1">
      <alignment horizontal="center"/>
      <protection locked="0"/>
    </xf>
    <xf numFmtId="192" fontId="3" fillId="58" borderId="17" xfId="106" applyNumberFormat="1" applyFont="1" applyFill="1" applyBorder="1" applyAlignment="1" applyProtection="1">
      <alignment horizontal="center"/>
      <protection locked="0"/>
    </xf>
    <xf numFmtId="0" fontId="2" fillId="0" borderId="17" xfId="106" applyFont="1" applyFill="1" applyBorder="1" applyAlignment="1" applyProtection="1">
      <alignment vertical="center" wrapText="1"/>
      <protection/>
    </xf>
    <xf numFmtId="192" fontId="36" fillId="0" borderId="0" xfId="106" applyNumberFormat="1" applyFont="1" applyFill="1" applyAlignment="1" applyProtection="1">
      <alignment horizontal="center"/>
      <protection/>
    </xf>
    <xf numFmtId="0" fontId="6" fillId="0" borderId="17" xfId="0" applyNumberFormat="1" applyFont="1" applyFill="1" applyBorder="1" applyAlignment="1">
      <alignment horizontal="left" vertical="center" wrapText="1"/>
    </xf>
    <xf numFmtId="192" fontId="31" fillId="0" borderId="17" xfId="106" applyNumberFormat="1" applyFont="1" applyFill="1" applyBorder="1" applyAlignment="1" applyProtection="1">
      <alignment horizontal="center"/>
      <protection/>
    </xf>
    <xf numFmtId="202" fontId="31" fillId="0" borderId="17" xfId="117" applyNumberFormat="1" applyFont="1" applyFill="1" applyBorder="1" applyAlignment="1" applyProtection="1">
      <alignment horizontal="center"/>
      <protection/>
    </xf>
    <xf numFmtId="192" fontId="31" fillId="58" borderId="17" xfId="106" applyNumberFormat="1" applyFont="1" applyFill="1" applyBorder="1" applyAlignment="1" applyProtection="1">
      <alignment horizontal="center"/>
      <protection/>
    </xf>
    <xf numFmtId="0" fontId="6" fillId="0" borderId="17" xfId="0" applyNumberFormat="1" applyFont="1" applyFill="1" applyBorder="1" applyAlignment="1">
      <alignment horizontal="left" vertical="center" wrapText="1"/>
    </xf>
    <xf numFmtId="192" fontId="33" fillId="58" borderId="17" xfId="0" applyNumberFormat="1" applyFont="1" applyFill="1" applyBorder="1" applyAlignment="1">
      <alignment horizontal="center"/>
    </xf>
    <xf numFmtId="192" fontId="33" fillId="0" borderId="17" xfId="0" applyNumberFormat="1" applyFont="1" applyFill="1" applyBorder="1" applyAlignment="1">
      <alignment horizontal="center"/>
    </xf>
    <xf numFmtId="4" fontId="0" fillId="57" borderId="17" xfId="0" applyNumberFormat="1" applyFill="1" applyBorder="1" applyAlignment="1">
      <alignment vertical="center"/>
    </xf>
    <xf numFmtId="0" fontId="4" fillId="0" borderId="0" xfId="106" applyFont="1" applyFill="1" applyAlignment="1" applyProtection="1">
      <alignment horizontal="center"/>
      <protection/>
    </xf>
    <xf numFmtId="0" fontId="4" fillId="0" borderId="0" xfId="106" applyFont="1" applyFill="1" applyAlignment="1" applyProtection="1">
      <alignment horizontal="center" vertical="center" wrapText="1"/>
      <protection/>
    </xf>
    <xf numFmtId="0" fontId="4" fillId="0" borderId="0" xfId="107" applyFont="1" applyFill="1" applyAlignment="1" applyProtection="1">
      <alignment horizontal="center"/>
      <protection/>
    </xf>
    <xf numFmtId="0" fontId="20" fillId="0" borderId="0" xfId="106" applyFont="1" applyFill="1" applyAlignment="1" applyProtection="1">
      <alignment horizontal="center"/>
      <protection/>
    </xf>
    <xf numFmtId="0" fontId="32" fillId="0" borderId="0" xfId="106" applyFont="1" applyFill="1" applyAlignment="1" applyProtection="1">
      <alignment horizontal="center" vertical="center" wrapText="1"/>
      <protection/>
    </xf>
    <xf numFmtId="0" fontId="31" fillId="0" borderId="18" xfId="106" applyFont="1" applyFill="1" applyBorder="1" applyAlignment="1" applyProtection="1">
      <alignment horizontal="center"/>
      <protection/>
    </xf>
    <xf numFmtId="0" fontId="7" fillId="55" borderId="17" xfId="106" applyFont="1" applyFill="1" applyBorder="1" applyAlignment="1" applyProtection="1">
      <alignment horizontal="center" vertical="center" wrapText="1"/>
      <protection/>
    </xf>
    <xf numFmtId="0" fontId="3" fillId="0" borderId="17" xfId="106" applyFont="1" applyFill="1" applyBorder="1" applyAlignment="1" applyProtection="1">
      <alignment horizontal="center" vertical="center" wrapText="1"/>
      <protection/>
    </xf>
    <xf numFmtId="0" fontId="4" fillId="0" borderId="22" xfId="106" applyFont="1" applyFill="1" applyBorder="1" applyAlignment="1" applyProtection="1">
      <alignment horizontal="center" vertical="center"/>
      <protection/>
    </xf>
    <xf numFmtId="0" fontId="4" fillId="0" borderId="23" xfId="106" applyFont="1" applyFill="1" applyBorder="1" applyAlignment="1" applyProtection="1">
      <alignment horizontal="center" vertical="center"/>
      <protection/>
    </xf>
    <xf numFmtId="0" fontId="4" fillId="0" borderId="21" xfId="106" applyFont="1" applyFill="1" applyBorder="1" applyAlignment="1" applyProtection="1">
      <alignment horizontal="center" vertical="center"/>
      <protection/>
    </xf>
    <xf numFmtId="0" fontId="4" fillId="0" borderId="17" xfId="106" applyFont="1" applyFill="1" applyBorder="1" applyAlignment="1" applyProtection="1">
      <alignment horizontal="center" vertical="center"/>
      <protection/>
    </xf>
    <xf numFmtId="0" fontId="4" fillId="0" borderId="16" xfId="106" applyFont="1" applyFill="1" applyBorder="1" applyAlignment="1" applyProtection="1">
      <alignment horizontal="center" vertical="center"/>
      <protection/>
    </xf>
    <xf numFmtId="0" fontId="4" fillId="0" borderId="19" xfId="106" applyFont="1" applyFill="1" applyBorder="1" applyAlignment="1" applyProtection="1">
      <alignment horizontal="center" vertical="center"/>
      <protection/>
    </xf>
    <xf numFmtId="0" fontId="4" fillId="0" borderId="0" xfId="106" applyFont="1" applyFill="1" applyAlignment="1" applyProtection="1">
      <alignment horizontal="center" wrapText="1"/>
      <protection/>
    </xf>
    <xf numFmtId="0" fontId="7" fillId="0" borderId="17" xfId="106" applyFont="1" applyFill="1" applyBorder="1" applyAlignment="1" applyProtection="1">
      <alignment horizontal="center" vertical="center" wrapText="1"/>
      <protection/>
    </xf>
    <xf numFmtId="0" fontId="4" fillId="58" borderId="17" xfId="106" applyFont="1" applyFill="1" applyBorder="1" applyAlignment="1" applyProtection="1">
      <alignment horizontal="center" vertical="center"/>
      <protection/>
    </xf>
  </cellXfs>
  <cellStyles count="11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20% – Акцентування1" xfId="27"/>
    <cellStyle name="20% – Акцентування2" xfId="28"/>
    <cellStyle name="20% – Акцентування3" xfId="29"/>
    <cellStyle name="20% – Акцентування4" xfId="30"/>
    <cellStyle name="20% – Акцентування5" xfId="31"/>
    <cellStyle name="20% – Акцентування6" xfId="32"/>
    <cellStyle name="40% - Акцент1" xfId="33"/>
    <cellStyle name="40% — акцент1" xfId="34"/>
    <cellStyle name="40% - Акцент2" xfId="35"/>
    <cellStyle name="40% — акцент2" xfId="36"/>
    <cellStyle name="40% - Акцент3" xfId="37"/>
    <cellStyle name="40% — акцент3" xfId="38"/>
    <cellStyle name="40% - Акцент4" xfId="39"/>
    <cellStyle name="40% — акцент4" xfId="40"/>
    <cellStyle name="40% - Акцент5" xfId="41"/>
    <cellStyle name="40% — акцент5" xfId="42"/>
    <cellStyle name="40% - Акцент6" xfId="43"/>
    <cellStyle name="40% — акцент6" xfId="44"/>
    <cellStyle name="40% – Акцентування1" xfId="45"/>
    <cellStyle name="40% – Акцентування2" xfId="46"/>
    <cellStyle name="40% – Акцентування3" xfId="47"/>
    <cellStyle name="40% – Акцентування4" xfId="48"/>
    <cellStyle name="40% – Акцентування5" xfId="49"/>
    <cellStyle name="40% – Акцентування6" xfId="50"/>
    <cellStyle name="60% - Акцент1" xfId="51"/>
    <cellStyle name="60% — акцент1" xfId="52"/>
    <cellStyle name="60% - Акцент2" xfId="53"/>
    <cellStyle name="60% — акцент2" xfId="54"/>
    <cellStyle name="60% - Акцент3" xfId="55"/>
    <cellStyle name="60% — акцент3" xfId="56"/>
    <cellStyle name="60% - Акцент4" xfId="57"/>
    <cellStyle name="60% — акцент4" xfId="58"/>
    <cellStyle name="60% - Акцент5" xfId="59"/>
    <cellStyle name="60% — акцент5" xfId="60"/>
    <cellStyle name="60% - Акцент6" xfId="61"/>
    <cellStyle name="60% — акцент6" xfId="62"/>
    <cellStyle name="60% – Акцентування1" xfId="63"/>
    <cellStyle name="60% – Акцентування2" xfId="64"/>
    <cellStyle name="60% – Акцентування3" xfId="65"/>
    <cellStyle name="60% – Акцентування4" xfId="66"/>
    <cellStyle name="60% – Акцентування5" xfId="67"/>
    <cellStyle name="60% – Акцентування6" xfId="68"/>
    <cellStyle name="Normal_Доходи" xfId="69"/>
    <cellStyle name="Акцент1" xfId="70"/>
    <cellStyle name="Акцент2" xfId="71"/>
    <cellStyle name="Акцент3" xfId="72"/>
    <cellStyle name="Акцент4" xfId="73"/>
    <cellStyle name="Акцент5" xfId="74"/>
    <cellStyle name="Акцент6" xfId="75"/>
    <cellStyle name="Акцентування1" xfId="76"/>
    <cellStyle name="Акцентування2" xfId="77"/>
    <cellStyle name="Акцентування3" xfId="78"/>
    <cellStyle name="Акцентування4" xfId="79"/>
    <cellStyle name="Акцентування5" xfId="80"/>
    <cellStyle name="Акцентування6" xfId="81"/>
    <cellStyle name="Ввід" xfId="82"/>
    <cellStyle name="Ввод " xfId="83"/>
    <cellStyle name="Вывод" xfId="84"/>
    <cellStyle name="Вычисление" xfId="85"/>
    <cellStyle name="Hyperlink" xfId="86"/>
    <cellStyle name="Currency" xfId="87"/>
    <cellStyle name="Currency [0]" xfId="88"/>
    <cellStyle name="Добре" xfId="89"/>
    <cellStyle name="Заголовок 1" xfId="90"/>
    <cellStyle name="Заголовок 2" xfId="91"/>
    <cellStyle name="Заголовок 3" xfId="92"/>
    <cellStyle name="Заголовок 4" xfId="93"/>
    <cellStyle name="Звичайний 2" xfId="94"/>
    <cellStyle name="Звичайний 3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 2 2" xfId="105"/>
    <cellStyle name="Обычный_ZV1PIV98" xfId="106"/>
    <cellStyle name="Обычный_Додаток 4" xfId="107"/>
    <cellStyle name="Обычный_Додаток 5" xfId="108"/>
    <cellStyle name="Followed Hyperlink" xfId="109"/>
    <cellStyle name="Підсумок" xfId="110"/>
    <cellStyle name="Плохой" xfId="111"/>
    <cellStyle name="Поганий" xfId="112"/>
    <cellStyle name="Пояснение" xfId="113"/>
    <cellStyle name="Примечание" xfId="114"/>
    <cellStyle name="Примечание 2" xfId="115"/>
    <cellStyle name="Примітка" xfId="116"/>
    <cellStyle name="Percent" xfId="117"/>
    <cellStyle name="Результат" xfId="118"/>
    <cellStyle name="Связанная ячейка" xfId="119"/>
    <cellStyle name="Середній" xfId="120"/>
    <cellStyle name="Стиль 1" xfId="121"/>
    <cellStyle name="Текст попередження" xfId="122"/>
    <cellStyle name="Текст пояснення" xfId="123"/>
    <cellStyle name="Текст предупреждения" xfId="124"/>
    <cellStyle name="Тысячи [0]_Розподіл (2)" xfId="125"/>
    <cellStyle name="Тысячи_Розподіл (2)" xfId="126"/>
    <cellStyle name="Comma" xfId="127"/>
    <cellStyle name="Comma [0]" xfId="128"/>
    <cellStyle name="Хороший" xfId="129"/>
  </cellStyles>
  <dxfs count="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rgb="FFCCFF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10"/>
  <sheetViews>
    <sheetView tabSelected="1" view="pageBreakPreview" zoomScale="85" zoomScaleNormal="75" zoomScaleSheetLayoutView="85" zoomScalePageLayoutView="0" workbookViewId="0" topLeftCell="A1">
      <pane xSplit="3" ySplit="9" topLeftCell="I5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K34" sqref="K34"/>
    </sheetView>
  </sheetViews>
  <sheetFormatPr defaultColWidth="7.875" defaultRowHeight="12.75"/>
  <cols>
    <col min="1" max="1" width="12.375" style="83" customWidth="1"/>
    <col min="2" max="2" width="83.125" style="6" customWidth="1"/>
    <col min="3" max="3" width="0.12890625" style="6" customWidth="1"/>
    <col min="4" max="4" width="20.625" style="110" customWidth="1"/>
    <col min="5" max="5" width="21.25390625" style="145" customWidth="1"/>
    <col min="6" max="6" width="21.875" style="110" customWidth="1"/>
    <col min="7" max="7" width="19.375" style="83" customWidth="1"/>
    <col min="8" max="8" width="21.375" style="6" customWidth="1"/>
    <col min="9" max="9" width="20.375" style="6" customWidth="1"/>
    <col min="10" max="10" width="17.75390625" style="6" customWidth="1"/>
    <col min="11" max="11" width="17.75390625" style="110" customWidth="1"/>
    <col min="12" max="12" width="19.875" style="110" customWidth="1"/>
    <col min="13" max="13" width="18.375" style="1" customWidth="1"/>
    <col min="14" max="14" width="13.625" style="1" customWidth="1"/>
    <col min="15" max="15" width="19.625" style="1" customWidth="1"/>
    <col min="16" max="16" width="20.75390625" style="1" customWidth="1"/>
    <col min="17" max="17" width="20.875" style="1" customWidth="1"/>
    <col min="18" max="18" width="13.25390625" style="1" customWidth="1"/>
    <col min="19" max="33" width="7.875" style="6" customWidth="1"/>
    <col min="34" max="16384" width="7.875" style="1" customWidth="1"/>
  </cols>
  <sheetData>
    <row r="1" spans="1:18" s="49" customFormat="1" ht="20.25">
      <c r="A1" s="202" t="s">
        <v>2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2"/>
    </row>
    <row r="2" spans="1:18" s="4" customFormat="1" ht="24" customHeight="1">
      <c r="A2" s="203" t="s">
        <v>89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</row>
    <row r="3" spans="1:18" s="50" customFormat="1" ht="21" customHeight="1">
      <c r="A3" s="204" t="s">
        <v>3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</row>
    <row r="4" spans="1:18" s="5" customFormat="1" ht="24.75" customHeight="1">
      <c r="A4" s="203" t="s">
        <v>196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  <c r="M4" s="203"/>
      <c r="N4" s="203"/>
      <c r="O4" s="203"/>
      <c r="P4" s="203"/>
      <c r="Q4" s="203"/>
      <c r="R4" s="203"/>
    </row>
    <row r="5" spans="1:18" s="5" customFormat="1" ht="23.25" customHeight="1">
      <c r="A5" s="206" t="s">
        <v>192</v>
      </c>
      <c r="B5" s="206"/>
      <c r="C5" s="206"/>
      <c r="D5" s="206"/>
      <c r="E5" s="206"/>
      <c r="F5" s="206"/>
      <c r="G5" s="206"/>
      <c r="H5" s="206"/>
      <c r="I5" s="206"/>
      <c r="J5" s="206"/>
      <c r="K5" s="206"/>
      <c r="L5" s="206"/>
      <c r="M5" s="206"/>
      <c r="N5" s="206"/>
      <c r="O5" s="206"/>
      <c r="P5" s="206"/>
      <c r="Q5" s="206"/>
      <c r="R5" s="206"/>
    </row>
    <row r="6" spans="1:18" ht="20.25">
      <c r="A6" s="85"/>
      <c r="B6" s="2" t="s">
        <v>96</v>
      </c>
      <c r="C6" s="2"/>
      <c r="D6" s="102"/>
      <c r="E6" s="102"/>
      <c r="F6" s="102"/>
      <c r="G6" s="84"/>
      <c r="H6" s="97"/>
      <c r="I6" s="97"/>
      <c r="J6" s="1"/>
      <c r="K6" s="109"/>
      <c r="L6" s="109"/>
      <c r="M6" s="97"/>
      <c r="N6" s="97"/>
      <c r="Q6" s="207" t="s">
        <v>176</v>
      </c>
      <c r="R6" s="207"/>
    </row>
    <row r="7" spans="1:18" s="6" customFormat="1" ht="18" customHeight="1">
      <c r="A7" s="208" t="s">
        <v>4</v>
      </c>
      <c r="B7" s="209" t="s">
        <v>5</v>
      </c>
      <c r="C7" s="210" t="s">
        <v>46</v>
      </c>
      <c r="D7" s="211"/>
      <c r="E7" s="211"/>
      <c r="F7" s="211"/>
      <c r="G7" s="211"/>
      <c r="H7" s="211"/>
      <c r="I7" s="211"/>
      <c r="J7" s="212"/>
      <c r="K7" s="213" t="s">
        <v>47</v>
      </c>
      <c r="L7" s="214"/>
      <c r="M7" s="214"/>
      <c r="N7" s="214"/>
      <c r="O7" s="215" t="s">
        <v>175</v>
      </c>
      <c r="P7" s="215"/>
      <c r="Q7" s="211"/>
      <c r="R7" s="212"/>
    </row>
    <row r="8" spans="1:18" s="6" customFormat="1" ht="114" customHeight="1">
      <c r="A8" s="208"/>
      <c r="B8" s="209"/>
      <c r="C8" s="3" t="s">
        <v>48</v>
      </c>
      <c r="D8" s="103" t="s">
        <v>181</v>
      </c>
      <c r="E8" s="111" t="s">
        <v>193</v>
      </c>
      <c r="F8" s="111" t="s">
        <v>6</v>
      </c>
      <c r="G8" s="79" t="s">
        <v>194</v>
      </c>
      <c r="H8" s="33" t="s">
        <v>195</v>
      </c>
      <c r="I8" s="33" t="s">
        <v>68</v>
      </c>
      <c r="J8" s="45" t="s">
        <v>182</v>
      </c>
      <c r="K8" s="111" t="s">
        <v>183</v>
      </c>
      <c r="L8" s="114" t="s">
        <v>6</v>
      </c>
      <c r="M8" s="34" t="s">
        <v>50</v>
      </c>
      <c r="N8" s="34" t="s">
        <v>7</v>
      </c>
      <c r="O8" s="35" t="s">
        <v>181</v>
      </c>
      <c r="P8" s="34" t="s">
        <v>6</v>
      </c>
      <c r="Q8" s="36" t="s">
        <v>163</v>
      </c>
      <c r="R8" s="37" t="s">
        <v>7</v>
      </c>
    </row>
    <row r="9" spans="1:33" s="54" customFormat="1" ht="15">
      <c r="A9" s="87">
        <v>1</v>
      </c>
      <c r="B9" s="51">
        <v>2</v>
      </c>
      <c r="C9" s="32" t="s">
        <v>42</v>
      </c>
      <c r="D9" s="104" t="s">
        <v>42</v>
      </c>
      <c r="E9" s="104" t="s">
        <v>8</v>
      </c>
      <c r="F9" s="104" t="s">
        <v>9</v>
      </c>
      <c r="G9" s="80" t="s">
        <v>59</v>
      </c>
      <c r="H9" s="32" t="s">
        <v>60</v>
      </c>
      <c r="I9" s="32" t="s">
        <v>43</v>
      </c>
      <c r="J9" s="32" t="s">
        <v>10</v>
      </c>
      <c r="K9" s="115" t="s">
        <v>11</v>
      </c>
      <c r="L9" s="104" t="s">
        <v>12</v>
      </c>
      <c r="M9" s="32" t="s">
        <v>13</v>
      </c>
      <c r="N9" s="32" t="s">
        <v>44</v>
      </c>
      <c r="O9" s="32" t="s">
        <v>14</v>
      </c>
      <c r="P9" s="32" t="s">
        <v>41</v>
      </c>
      <c r="Q9" s="52" t="s">
        <v>56</v>
      </c>
      <c r="R9" s="32" t="s">
        <v>57</v>
      </c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</row>
    <row r="10" spans="1:18" ht="32.25" customHeight="1">
      <c r="A10" s="88">
        <v>10000000</v>
      </c>
      <c r="B10" s="16" t="s">
        <v>15</v>
      </c>
      <c r="C10" s="18" t="e">
        <f>C11+C14+C17+#REF!+#REF!</f>
        <v>#REF!</v>
      </c>
      <c r="D10" s="163">
        <f>D11+D14+D17+D21</f>
        <v>679006.2</v>
      </c>
      <c r="E10" s="163">
        <f>E11+E17+E21</f>
        <v>520694</v>
      </c>
      <c r="F10" s="163">
        <f>F11+F14+F17+F21</f>
        <v>565057.5398900001</v>
      </c>
      <c r="G10" s="163">
        <f aca="true" t="shared" si="0" ref="G10:G27">F10-E10</f>
        <v>44363.53989000013</v>
      </c>
      <c r="H10" s="176">
        <f>_xlfn.IFERROR(F10/E10,"")</f>
        <v>1.0852007895040083</v>
      </c>
      <c r="I10" s="164">
        <f aca="true" t="shared" si="1" ref="I10:I20">F10-D10</f>
        <v>-113948.66010999982</v>
      </c>
      <c r="J10" s="176">
        <f>_xlfn.IFERROR(F10/D10,"")</f>
        <v>0.8321831816705063</v>
      </c>
      <c r="K10" s="165">
        <f>K11+K14+K17+K21</f>
        <v>2030.4</v>
      </c>
      <c r="L10" s="165">
        <f>L11+L14+L17+L21</f>
        <v>1793.0905</v>
      </c>
      <c r="M10" s="164">
        <f>L10-K10</f>
        <v>-237.30950000000007</v>
      </c>
      <c r="N10" s="176">
        <f>_xlfn.IFERROR(L10/K10,"")</f>
        <v>0.8831217986603624</v>
      </c>
      <c r="O10" s="164">
        <f aca="true" t="shared" si="2" ref="O10:O20">D10+K10</f>
        <v>681036.6</v>
      </c>
      <c r="P10" s="164">
        <f aca="true" t="shared" si="3" ref="P10:P20">L10+F10</f>
        <v>566850.6303900002</v>
      </c>
      <c r="Q10" s="166">
        <f aca="true" t="shared" si="4" ref="Q10:Q20">P10-O10</f>
        <v>-114185.9696099998</v>
      </c>
      <c r="R10" s="176">
        <f>_xlfn.IFERROR(P10/O10,"")</f>
        <v>0.8323350468829431</v>
      </c>
    </row>
    <row r="11" spans="1:18" ht="32.25" customHeight="1">
      <c r="A11" s="88">
        <v>11000000</v>
      </c>
      <c r="B11" s="17" t="s">
        <v>28</v>
      </c>
      <c r="C11" s="18">
        <f>C12+C13</f>
        <v>107497.5</v>
      </c>
      <c r="D11" s="163">
        <f>D12+D13</f>
        <v>672815.2</v>
      </c>
      <c r="E11" s="163">
        <f>E12+E13</f>
        <v>515792.6</v>
      </c>
      <c r="F11" s="163">
        <f>F12+F13</f>
        <v>558828.3650900001</v>
      </c>
      <c r="G11" s="163">
        <f t="shared" si="0"/>
        <v>43035.76509000012</v>
      </c>
      <c r="H11" s="176">
        <f>_xlfn.IFERROR(F11/E11,"")</f>
        <v>1.0834361816939602</v>
      </c>
      <c r="I11" s="164">
        <f t="shared" si="1"/>
        <v>-113986.83490999986</v>
      </c>
      <c r="J11" s="176">
        <f aca="true" t="shared" si="5" ref="J11:J35">_xlfn.IFERROR(F11/D11,"")</f>
        <v>0.8305822536262559</v>
      </c>
      <c r="K11" s="165">
        <f>K12+K13</f>
        <v>0</v>
      </c>
      <c r="L11" s="165">
        <f>L12+L13</f>
        <v>0</v>
      </c>
      <c r="M11" s="164">
        <f>L11-K11</f>
        <v>0</v>
      </c>
      <c r="N11" s="176">
        <f aca="true" t="shared" si="6" ref="N11:N35">_xlfn.IFERROR(L11/K11,"")</f>
      </c>
      <c r="O11" s="164">
        <f t="shared" si="2"/>
        <v>672815.2</v>
      </c>
      <c r="P11" s="164">
        <f t="shared" si="3"/>
        <v>558828.3650900001</v>
      </c>
      <c r="Q11" s="166">
        <f t="shared" si="4"/>
        <v>-113986.83490999986</v>
      </c>
      <c r="R11" s="176">
        <f aca="true" t="shared" si="7" ref="R11:R35">_xlfn.IFERROR(P11/O11,"")</f>
        <v>0.8305822536262559</v>
      </c>
    </row>
    <row r="12" spans="1:18" ht="23.25" customHeight="1">
      <c r="A12" s="86">
        <v>11010000</v>
      </c>
      <c r="B12" s="183" t="s">
        <v>166</v>
      </c>
      <c r="C12" s="13">
        <v>106199</v>
      </c>
      <c r="D12" s="184">
        <v>644050.2</v>
      </c>
      <c r="E12" s="184">
        <v>490717.6</v>
      </c>
      <c r="F12" s="184">
        <v>529468.33998</v>
      </c>
      <c r="G12" s="184">
        <f t="shared" si="0"/>
        <v>38750.73998000007</v>
      </c>
      <c r="H12" s="177">
        <f>_xlfn.IFERROR(F12/E12,"")</f>
        <v>1.0789674957246287</v>
      </c>
      <c r="I12" s="186">
        <f t="shared" si="1"/>
        <v>-114581.8600199999</v>
      </c>
      <c r="J12" s="177">
        <f t="shared" si="5"/>
        <v>0.8220917251170795</v>
      </c>
      <c r="K12" s="187">
        <v>0</v>
      </c>
      <c r="L12" s="184">
        <v>0</v>
      </c>
      <c r="M12" s="171">
        <v>0</v>
      </c>
      <c r="N12" s="177">
        <f t="shared" si="6"/>
      </c>
      <c r="O12" s="171">
        <f t="shared" si="2"/>
        <v>644050.2</v>
      </c>
      <c r="P12" s="186">
        <f t="shared" si="3"/>
        <v>529468.33998</v>
      </c>
      <c r="Q12" s="188">
        <f t="shared" si="4"/>
        <v>-114581.8600199999</v>
      </c>
      <c r="R12" s="177">
        <f t="shared" si="7"/>
        <v>0.8220917251170795</v>
      </c>
    </row>
    <row r="13" spans="1:18" ht="24" customHeight="1">
      <c r="A13" s="86">
        <v>11020000</v>
      </c>
      <c r="B13" s="183" t="s">
        <v>39</v>
      </c>
      <c r="C13" s="13">
        <v>1298.5</v>
      </c>
      <c r="D13" s="184">
        <v>28765</v>
      </c>
      <c r="E13" s="184">
        <v>25075</v>
      </c>
      <c r="F13" s="184">
        <v>29360.02511</v>
      </c>
      <c r="G13" s="184">
        <f t="shared" si="0"/>
        <v>4285.025109999999</v>
      </c>
      <c r="H13" s="177">
        <f>_xlfn.IFERROR(F13/E13,"")</f>
        <v>1.1708883393818543</v>
      </c>
      <c r="I13" s="186">
        <f t="shared" si="1"/>
        <v>595.0251099999987</v>
      </c>
      <c r="J13" s="177">
        <f t="shared" si="5"/>
        <v>1.020685733008865</v>
      </c>
      <c r="K13" s="187">
        <v>0</v>
      </c>
      <c r="L13" s="184">
        <v>0</v>
      </c>
      <c r="M13" s="171">
        <v>0</v>
      </c>
      <c r="N13" s="177">
        <f t="shared" si="6"/>
      </c>
      <c r="O13" s="171">
        <f t="shared" si="2"/>
        <v>28765</v>
      </c>
      <c r="P13" s="186">
        <f t="shared" si="3"/>
        <v>29360.02511</v>
      </c>
      <c r="Q13" s="188">
        <f t="shared" si="4"/>
        <v>595.0251099999987</v>
      </c>
      <c r="R13" s="177">
        <f t="shared" si="7"/>
        <v>1.020685733008865</v>
      </c>
    </row>
    <row r="14" spans="1:18" ht="27" customHeight="1" hidden="1">
      <c r="A14" s="88">
        <v>12000000</v>
      </c>
      <c r="B14" s="17" t="s">
        <v>29</v>
      </c>
      <c r="C14" s="19">
        <f>C15</f>
        <v>0</v>
      </c>
      <c r="D14" s="163">
        <f>D15</f>
        <v>0</v>
      </c>
      <c r="E14" s="163">
        <v>25759200</v>
      </c>
      <c r="F14" s="163">
        <f>F15</f>
        <v>0</v>
      </c>
      <c r="G14" s="163">
        <f t="shared" si="0"/>
        <v>-25759200</v>
      </c>
      <c r="H14" s="176">
        <f aca="true" t="shared" si="8" ref="H14:H35">_xlfn.IFERROR(F14/E14,"")</f>
        <v>0</v>
      </c>
      <c r="I14" s="164">
        <f t="shared" si="1"/>
        <v>0</v>
      </c>
      <c r="J14" s="176">
        <f t="shared" si="5"/>
      </c>
      <c r="K14" s="165">
        <f>K15</f>
        <v>0</v>
      </c>
      <c r="L14" s="165">
        <f>L15</f>
        <v>0</v>
      </c>
      <c r="M14" s="165">
        <f>M15</f>
        <v>0</v>
      </c>
      <c r="N14" s="176">
        <f t="shared" si="6"/>
      </c>
      <c r="O14" s="164">
        <f t="shared" si="2"/>
        <v>0</v>
      </c>
      <c r="P14" s="164">
        <f t="shared" si="3"/>
        <v>0</v>
      </c>
      <c r="Q14" s="166">
        <f t="shared" si="4"/>
        <v>0</v>
      </c>
      <c r="R14" s="176">
        <f t="shared" si="7"/>
      </c>
    </row>
    <row r="15" spans="1:18" ht="32.25" customHeight="1" hidden="1">
      <c r="A15" s="86">
        <v>12020000</v>
      </c>
      <c r="B15" s="183" t="s">
        <v>145</v>
      </c>
      <c r="C15" s="20"/>
      <c r="D15" s="184">
        <v>0</v>
      </c>
      <c r="E15" s="184">
        <v>11981100</v>
      </c>
      <c r="F15" s="184">
        <v>0</v>
      </c>
      <c r="G15" s="184">
        <f t="shared" si="0"/>
        <v>-11981100</v>
      </c>
      <c r="H15" s="176">
        <f t="shared" si="8"/>
        <v>0</v>
      </c>
      <c r="I15" s="186">
        <f t="shared" si="1"/>
        <v>0</v>
      </c>
      <c r="J15" s="176">
        <f t="shared" si="5"/>
      </c>
      <c r="K15" s="187">
        <v>0</v>
      </c>
      <c r="L15" s="184">
        <v>0</v>
      </c>
      <c r="M15" s="171">
        <f aca="true" t="shared" si="9" ref="M15:M20">L15-K15</f>
        <v>0</v>
      </c>
      <c r="N15" s="176">
        <f t="shared" si="6"/>
      </c>
      <c r="O15" s="171">
        <f t="shared" si="2"/>
        <v>0</v>
      </c>
      <c r="P15" s="186">
        <f t="shared" si="3"/>
        <v>0</v>
      </c>
      <c r="Q15" s="188">
        <f t="shared" si="4"/>
        <v>0</v>
      </c>
      <c r="R15" s="176">
        <f t="shared" si="7"/>
      </c>
    </row>
    <row r="16" spans="1:18" ht="16.5" customHeight="1" hidden="1">
      <c r="A16" s="86">
        <v>12030000</v>
      </c>
      <c r="B16" s="183" t="s">
        <v>55</v>
      </c>
      <c r="C16" s="20"/>
      <c r="D16" s="184"/>
      <c r="E16" s="184">
        <v>7549800</v>
      </c>
      <c r="F16" s="184"/>
      <c r="G16" s="184">
        <f t="shared" si="0"/>
        <v>-7549800</v>
      </c>
      <c r="H16" s="176">
        <f t="shared" si="8"/>
        <v>0</v>
      </c>
      <c r="I16" s="186">
        <f t="shared" si="1"/>
        <v>0</v>
      </c>
      <c r="J16" s="176">
        <f t="shared" si="5"/>
      </c>
      <c r="K16" s="187"/>
      <c r="L16" s="184"/>
      <c r="M16" s="171">
        <f t="shared" si="9"/>
        <v>0</v>
      </c>
      <c r="N16" s="176">
        <f t="shared" si="6"/>
      </c>
      <c r="O16" s="171">
        <f t="shared" si="2"/>
        <v>0</v>
      </c>
      <c r="P16" s="186">
        <f t="shared" si="3"/>
        <v>0</v>
      </c>
      <c r="Q16" s="188">
        <f t="shared" si="4"/>
        <v>0</v>
      </c>
      <c r="R16" s="176">
        <f t="shared" si="7"/>
      </c>
    </row>
    <row r="17" spans="1:18" ht="23.25" customHeight="1">
      <c r="A17" s="88">
        <v>13000000</v>
      </c>
      <c r="B17" s="17" t="s">
        <v>146</v>
      </c>
      <c r="C17" s="19" t="e">
        <f>C18+#REF!+#REF!+#REF!</f>
        <v>#REF!</v>
      </c>
      <c r="D17" s="163">
        <f>SUM(D18:D20)</f>
        <v>6191</v>
      </c>
      <c r="E17" s="163">
        <f>SUM(E18:E20)</f>
        <v>4901.400000000001</v>
      </c>
      <c r="F17" s="163">
        <f>SUM(F18:F20)</f>
        <v>6229.1748</v>
      </c>
      <c r="G17" s="163">
        <f t="shared" si="0"/>
        <v>1327.7747999999992</v>
      </c>
      <c r="H17" s="176">
        <f t="shared" si="8"/>
        <v>1.2708970498224994</v>
      </c>
      <c r="I17" s="164">
        <f t="shared" si="1"/>
        <v>38.17479999999978</v>
      </c>
      <c r="J17" s="176">
        <f t="shared" si="5"/>
        <v>1.0061661767081247</v>
      </c>
      <c r="K17" s="165">
        <f>K18+K19+K20</f>
        <v>0</v>
      </c>
      <c r="L17" s="165">
        <f>L18+L19+L20</f>
        <v>0</v>
      </c>
      <c r="M17" s="164">
        <f t="shared" si="9"/>
        <v>0</v>
      </c>
      <c r="N17" s="176">
        <f t="shared" si="6"/>
      </c>
      <c r="O17" s="164">
        <f t="shared" si="2"/>
        <v>6191</v>
      </c>
      <c r="P17" s="164">
        <f t="shared" si="3"/>
        <v>6229.1748</v>
      </c>
      <c r="Q17" s="166">
        <f t="shared" si="4"/>
        <v>38.17479999999978</v>
      </c>
      <c r="R17" s="176">
        <f t="shared" si="7"/>
        <v>1.0061661767081247</v>
      </c>
    </row>
    <row r="18" spans="1:18" ht="23.25" customHeight="1" hidden="1">
      <c r="A18" s="86">
        <v>13010000</v>
      </c>
      <c r="B18" s="183" t="s">
        <v>147</v>
      </c>
      <c r="C18" s="13">
        <v>1</v>
      </c>
      <c r="D18" s="184">
        <v>0</v>
      </c>
      <c r="E18" s="184">
        <v>0</v>
      </c>
      <c r="F18" s="184">
        <v>0</v>
      </c>
      <c r="G18" s="184">
        <f t="shared" si="0"/>
        <v>0</v>
      </c>
      <c r="H18" s="176">
        <f t="shared" si="8"/>
      </c>
      <c r="I18" s="186">
        <f t="shared" si="1"/>
        <v>0</v>
      </c>
      <c r="J18" s="176">
        <f t="shared" si="5"/>
      </c>
      <c r="K18" s="187">
        <v>0</v>
      </c>
      <c r="L18" s="187">
        <v>0</v>
      </c>
      <c r="M18" s="171">
        <f t="shared" si="9"/>
        <v>0</v>
      </c>
      <c r="N18" s="176">
        <f t="shared" si="6"/>
      </c>
      <c r="O18" s="171">
        <f t="shared" si="2"/>
        <v>0</v>
      </c>
      <c r="P18" s="186">
        <f t="shared" si="3"/>
        <v>0</v>
      </c>
      <c r="Q18" s="188">
        <f t="shared" si="4"/>
        <v>0</v>
      </c>
      <c r="R18" s="176">
        <f t="shared" si="7"/>
      </c>
    </row>
    <row r="19" spans="1:18" ht="24" customHeight="1">
      <c r="A19" s="86">
        <v>13020000</v>
      </c>
      <c r="B19" s="183" t="s">
        <v>148</v>
      </c>
      <c r="C19" s="13"/>
      <c r="D19" s="184">
        <v>5296</v>
      </c>
      <c r="E19" s="184">
        <v>4175.1</v>
      </c>
      <c r="F19" s="184">
        <v>4287.07157</v>
      </c>
      <c r="G19" s="184">
        <f t="shared" si="0"/>
        <v>111.9715699999997</v>
      </c>
      <c r="H19" s="177">
        <f t="shared" si="8"/>
        <v>1.0268188953557997</v>
      </c>
      <c r="I19" s="186">
        <f t="shared" si="1"/>
        <v>-1008.9284299999999</v>
      </c>
      <c r="J19" s="177">
        <f t="shared" si="5"/>
        <v>0.8094923659365559</v>
      </c>
      <c r="K19" s="187">
        <v>0</v>
      </c>
      <c r="L19" s="187">
        <v>0</v>
      </c>
      <c r="M19" s="171">
        <f t="shared" si="9"/>
        <v>0</v>
      </c>
      <c r="N19" s="177">
        <f t="shared" si="6"/>
      </c>
      <c r="O19" s="171">
        <f t="shared" si="2"/>
        <v>5296</v>
      </c>
      <c r="P19" s="186">
        <f t="shared" si="3"/>
        <v>4287.07157</v>
      </c>
      <c r="Q19" s="188">
        <f t="shared" si="4"/>
        <v>-1008.9284299999999</v>
      </c>
      <c r="R19" s="177">
        <f t="shared" si="7"/>
        <v>0.8094923659365559</v>
      </c>
    </row>
    <row r="20" spans="1:18" ht="23.25" customHeight="1">
      <c r="A20" s="86">
        <v>13030000</v>
      </c>
      <c r="B20" s="183" t="s">
        <v>149</v>
      </c>
      <c r="C20" s="13"/>
      <c r="D20" s="184">
        <v>895</v>
      </c>
      <c r="E20" s="184">
        <v>726.3</v>
      </c>
      <c r="F20" s="184">
        <v>1942.10323</v>
      </c>
      <c r="G20" s="184">
        <f t="shared" si="0"/>
        <v>1215.80323</v>
      </c>
      <c r="H20" s="177">
        <f t="shared" si="8"/>
        <v>2.6739683739501583</v>
      </c>
      <c r="I20" s="186">
        <f t="shared" si="1"/>
        <v>1047.10323</v>
      </c>
      <c r="J20" s="177">
        <f t="shared" si="5"/>
        <v>2.1699477430167597</v>
      </c>
      <c r="K20" s="187">
        <v>0</v>
      </c>
      <c r="L20" s="187">
        <v>0</v>
      </c>
      <c r="M20" s="171">
        <f t="shared" si="9"/>
        <v>0</v>
      </c>
      <c r="N20" s="177">
        <f t="shared" si="6"/>
      </c>
      <c r="O20" s="171">
        <f t="shared" si="2"/>
        <v>895</v>
      </c>
      <c r="P20" s="186">
        <f t="shared" si="3"/>
        <v>1942.10323</v>
      </c>
      <c r="Q20" s="188">
        <f t="shared" si="4"/>
        <v>1047.10323</v>
      </c>
      <c r="R20" s="177">
        <f t="shared" si="7"/>
        <v>2.1699477430167597</v>
      </c>
    </row>
    <row r="21" spans="1:18" ht="23.25" customHeight="1">
      <c r="A21" s="88">
        <v>19000000</v>
      </c>
      <c r="B21" s="16" t="s">
        <v>52</v>
      </c>
      <c r="C21" s="13"/>
      <c r="D21" s="163">
        <f>D22+D23</f>
        <v>0</v>
      </c>
      <c r="E21" s="163">
        <f>E22+E23</f>
        <v>0</v>
      </c>
      <c r="F21" s="163">
        <f>F22+F23</f>
        <v>0</v>
      </c>
      <c r="G21" s="163">
        <f t="shared" si="0"/>
        <v>0</v>
      </c>
      <c r="H21" s="176">
        <f t="shared" si="8"/>
      </c>
      <c r="I21" s="164">
        <f>F21-D21</f>
        <v>0</v>
      </c>
      <c r="J21" s="176">
        <f t="shared" si="5"/>
      </c>
      <c r="K21" s="163">
        <f>K22+K23</f>
        <v>2030.4</v>
      </c>
      <c r="L21" s="163">
        <f>L22+L23</f>
        <v>1793.0905</v>
      </c>
      <c r="M21" s="164">
        <f>L21-K21</f>
        <v>-237.30950000000007</v>
      </c>
      <c r="N21" s="176">
        <f t="shared" si="6"/>
        <v>0.8831217986603624</v>
      </c>
      <c r="O21" s="164">
        <f aca="true" t="shared" si="10" ref="O21:O52">D21+K21</f>
        <v>2030.4</v>
      </c>
      <c r="P21" s="164">
        <f>L21+F21</f>
        <v>1793.0905</v>
      </c>
      <c r="Q21" s="164">
        <f aca="true" t="shared" si="11" ref="Q21:Q43">P21-O21</f>
        <v>-237.30950000000007</v>
      </c>
      <c r="R21" s="176">
        <f t="shared" si="7"/>
        <v>0.8831217986603624</v>
      </c>
    </row>
    <row r="22" spans="1:18" ht="21.75" customHeight="1">
      <c r="A22" s="86">
        <v>19010000</v>
      </c>
      <c r="B22" s="183" t="s">
        <v>53</v>
      </c>
      <c r="C22" s="13"/>
      <c r="D22" s="184">
        <v>0</v>
      </c>
      <c r="E22" s="184">
        <v>0</v>
      </c>
      <c r="F22" s="184">
        <v>0</v>
      </c>
      <c r="G22" s="184">
        <f t="shared" si="0"/>
        <v>0</v>
      </c>
      <c r="H22" s="177">
        <f t="shared" si="8"/>
      </c>
      <c r="I22" s="186">
        <f>F22-D22</f>
        <v>0</v>
      </c>
      <c r="J22" s="177">
        <f t="shared" si="5"/>
      </c>
      <c r="K22" s="184">
        <v>2030.4</v>
      </c>
      <c r="L22" s="184">
        <v>1793.0905</v>
      </c>
      <c r="M22" s="171">
        <f>L22-K22</f>
        <v>-237.30950000000007</v>
      </c>
      <c r="N22" s="177">
        <f t="shared" si="6"/>
        <v>0.8831217986603624</v>
      </c>
      <c r="O22" s="171">
        <f t="shared" si="10"/>
        <v>2030.4</v>
      </c>
      <c r="P22" s="186">
        <f>L22+F22</f>
        <v>1793.0905</v>
      </c>
      <c r="Q22" s="171">
        <f t="shared" si="11"/>
        <v>-237.30950000000007</v>
      </c>
      <c r="R22" s="177">
        <f t="shared" si="7"/>
        <v>0.8831217986603624</v>
      </c>
    </row>
    <row r="23" spans="1:18" ht="18.75" customHeight="1" hidden="1">
      <c r="A23" s="86">
        <v>19050000</v>
      </c>
      <c r="B23" s="183" t="s">
        <v>54</v>
      </c>
      <c r="C23" s="13"/>
      <c r="D23" s="184">
        <v>0</v>
      </c>
      <c r="E23" s="184">
        <v>0</v>
      </c>
      <c r="F23" s="184">
        <v>0</v>
      </c>
      <c r="G23" s="184">
        <f t="shared" si="0"/>
        <v>0</v>
      </c>
      <c r="H23" s="176">
        <f t="shared" si="8"/>
      </c>
      <c r="I23" s="186">
        <f>F23-D23</f>
        <v>0</v>
      </c>
      <c r="J23" s="176">
        <f t="shared" si="5"/>
      </c>
      <c r="K23" s="184">
        <v>0</v>
      </c>
      <c r="L23" s="184">
        <v>0</v>
      </c>
      <c r="M23" s="171">
        <f>L23-K23</f>
        <v>0</v>
      </c>
      <c r="N23" s="176">
        <f t="shared" si="6"/>
      </c>
      <c r="O23" s="171">
        <f t="shared" si="10"/>
        <v>0</v>
      </c>
      <c r="P23" s="186">
        <f>L23+F23</f>
        <v>0</v>
      </c>
      <c r="Q23" s="171">
        <f t="shared" si="11"/>
        <v>0</v>
      </c>
      <c r="R23" s="176">
        <f t="shared" si="7"/>
      </c>
    </row>
    <row r="24" spans="1:19" ht="24" customHeight="1">
      <c r="A24" s="88">
        <v>20000000</v>
      </c>
      <c r="B24" s="16" t="s">
        <v>16</v>
      </c>
      <c r="C24" s="19">
        <v>5750.4</v>
      </c>
      <c r="D24" s="163">
        <f>D25+D26+D30</f>
        <v>20993.8</v>
      </c>
      <c r="E24" s="163">
        <f>E25+E26+E30</f>
        <v>15793</v>
      </c>
      <c r="F24" s="163">
        <f>F25+F26+F30</f>
        <v>19226.483819999998</v>
      </c>
      <c r="G24" s="163">
        <f>G25+G26+G30</f>
        <v>3433.4838200000013</v>
      </c>
      <c r="H24" s="176">
        <f t="shared" si="8"/>
        <v>1.217405421389223</v>
      </c>
      <c r="I24" s="163">
        <f>I25+I26+I30</f>
        <v>-1767.3161799999975</v>
      </c>
      <c r="J24" s="176">
        <f t="shared" si="5"/>
        <v>0.915817232706799</v>
      </c>
      <c r="K24" s="163">
        <f>K25+K26+K30+K34</f>
        <v>112069.04176000001</v>
      </c>
      <c r="L24" s="163">
        <f>L25+L26+L30+L34</f>
        <v>88936.12458</v>
      </c>
      <c r="M24" s="164">
        <f>L24-K24</f>
        <v>-23132.917180000004</v>
      </c>
      <c r="N24" s="176">
        <f t="shared" si="6"/>
        <v>0.7935833409770737</v>
      </c>
      <c r="O24" s="164">
        <f t="shared" si="10"/>
        <v>133062.84176</v>
      </c>
      <c r="P24" s="182">
        <f>L24+F24</f>
        <v>108162.6084</v>
      </c>
      <c r="Q24" s="164">
        <f t="shared" si="11"/>
        <v>-24900.233360000013</v>
      </c>
      <c r="R24" s="176">
        <f t="shared" si="7"/>
        <v>0.8128686188371691</v>
      </c>
      <c r="S24" s="22"/>
    </row>
    <row r="25" spans="1:18" ht="39" customHeight="1">
      <c r="A25" s="88">
        <v>21000000</v>
      </c>
      <c r="B25" s="17" t="s">
        <v>40</v>
      </c>
      <c r="C25" s="19">
        <v>1</v>
      </c>
      <c r="D25" s="163">
        <v>237.7</v>
      </c>
      <c r="E25" s="163">
        <v>226</v>
      </c>
      <c r="F25" s="163">
        <v>197.12002999999999</v>
      </c>
      <c r="G25" s="163">
        <f>F25-E25</f>
        <v>-28.879970000000014</v>
      </c>
      <c r="H25" s="176">
        <f t="shared" si="8"/>
        <v>0.8722125221238938</v>
      </c>
      <c r="I25" s="164">
        <f>F25-D25</f>
        <v>-40.57997</v>
      </c>
      <c r="J25" s="176">
        <f t="shared" si="5"/>
        <v>0.8292807320151451</v>
      </c>
      <c r="K25" s="163">
        <v>161.3</v>
      </c>
      <c r="L25" s="163">
        <v>235.852</v>
      </c>
      <c r="M25" s="164">
        <f aca="true" t="shared" si="12" ref="M25:M30">L25-K25</f>
        <v>74.55199999999999</v>
      </c>
      <c r="N25" s="176">
        <f t="shared" si="6"/>
        <v>1.4621946683199007</v>
      </c>
      <c r="O25" s="164">
        <f t="shared" si="10"/>
        <v>399</v>
      </c>
      <c r="P25" s="164">
        <f aca="true" t="shared" si="13" ref="P25:P54">L25+F25</f>
        <v>432.97203</v>
      </c>
      <c r="Q25" s="164">
        <f t="shared" si="11"/>
        <v>33.97203000000002</v>
      </c>
      <c r="R25" s="176">
        <f t="shared" si="7"/>
        <v>1.085142932330827</v>
      </c>
    </row>
    <row r="26" spans="1:18" ht="30.75" customHeight="1">
      <c r="A26" s="88">
        <v>22000000</v>
      </c>
      <c r="B26" s="17" t="s">
        <v>150</v>
      </c>
      <c r="C26" s="19">
        <v>4948.8</v>
      </c>
      <c r="D26" s="163">
        <f>SUM(D28:D28)+D29+D27</f>
        <v>19756.1</v>
      </c>
      <c r="E26" s="163">
        <f>SUM(E28:E28)+E29+E27</f>
        <v>14567</v>
      </c>
      <c r="F26" s="163">
        <f>SUM(F28:F28)+F29+F27</f>
        <v>17798.96741</v>
      </c>
      <c r="G26" s="163">
        <f t="shared" si="0"/>
        <v>3231.967410000001</v>
      </c>
      <c r="H26" s="176">
        <f t="shared" si="8"/>
        <v>1.221869115809707</v>
      </c>
      <c r="I26" s="163">
        <f>F26-D26</f>
        <v>-1957.1325899999974</v>
      </c>
      <c r="J26" s="176">
        <f t="shared" si="5"/>
        <v>0.9009352761931759</v>
      </c>
      <c r="K26" s="163">
        <f>SUM(K28:K28)+K29+K27</f>
        <v>0</v>
      </c>
      <c r="L26" s="163">
        <f>SUM(L28:L28)+L29+L27</f>
        <v>0</v>
      </c>
      <c r="M26" s="164">
        <f t="shared" si="12"/>
        <v>0</v>
      </c>
      <c r="N26" s="176">
        <f t="shared" si="6"/>
      </c>
      <c r="O26" s="164">
        <f t="shared" si="10"/>
        <v>19756.1</v>
      </c>
      <c r="P26" s="164">
        <f t="shared" si="13"/>
        <v>17798.96741</v>
      </c>
      <c r="Q26" s="164">
        <f t="shared" si="11"/>
        <v>-1957.1325899999974</v>
      </c>
      <c r="R26" s="176">
        <f t="shared" si="7"/>
        <v>0.9009352761931759</v>
      </c>
    </row>
    <row r="27" spans="1:18" ht="21.75" customHeight="1">
      <c r="A27" s="86">
        <v>22010000</v>
      </c>
      <c r="B27" s="183" t="s">
        <v>69</v>
      </c>
      <c r="C27" s="19"/>
      <c r="D27" s="184">
        <v>16756.1</v>
      </c>
      <c r="E27" s="184">
        <v>12257</v>
      </c>
      <c r="F27" s="184">
        <v>14006.244050000001</v>
      </c>
      <c r="G27" s="184">
        <f t="shared" si="0"/>
        <v>1749.2440500000012</v>
      </c>
      <c r="H27" s="177">
        <f t="shared" si="8"/>
        <v>1.142713881863425</v>
      </c>
      <c r="I27" s="184">
        <f>F27-D27</f>
        <v>-2749.8559499999974</v>
      </c>
      <c r="J27" s="177">
        <f t="shared" si="5"/>
        <v>0.8358892612242707</v>
      </c>
      <c r="K27" s="184">
        <v>0</v>
      </c>
      <c r="L27" s="184">
        <v>0</v>
      </c>
      <c r="M27" s="186">
        <f t="shared" si="12"/>
        <v>0</v>
      </c>
      <c r="N27" s="177">
        <f t="shared" si="6"/>
      </c>
      <c r="O27" s="171">
        <f t="shared" si="10"/>
        <v>16756.1</v>
      </c>
      <c r="P27" s="186">
        <f t="shared" si="13"/>
        <v>14006.244050000001</v>
      </c>
      <c r="Q27" s="171">
        <f t="shared" si="11"/>
        <v>-2749.8559499999974</v>
      </c>
      <c r="R27" s="177">
        <f t="shared" si="7"/>
        <v>0.8358892612242707</v>
      </c>
    </row>
    <row r="28" spans="1:18" ht="31.5">
      <c r="A28" s="86">
        <v>22080000</v>
      </c>
      <c r="B28" s="183" t="s">
        <v>151</v>
      </c>
      <c r="C28" s="13">
        <v>259.6</v>
      </c>
      <c r="D28" s="184">
        <v>3000</v>
      </c>
      <c r="E28" s="184">
        <v>2310</v>
      </c>
      <c r="F28" s="184">
        <v>3775.19612</v>
      </c>
      <c r="G28" s="184">
        <f aca="true" t="shared" si="14" ref="G28:G34">F28-E28</f>
        <v>1465.19612</v>
      </c>
      <c r="H28" s="177">
        <f t="shared" si="8"/>
        <v>1.6342840346320346</v>
      </c>
      <c r="I28" s="184">
        <f aca="true" t="shared" si="15" ref="I28:I35">F28-D28</f>
        <v>775.1961200000001</v>
      </c>
      <c r="J28" s="177">
        <f t="shared" si="5"/>
        <v>1.2583987066666666</v>
      </c>
      <c r="K28" s="184">
        <v>0</v>
      </c>
      <c r="L28" s="184">
        <v>0</v>
      </c>
      <c r="M28" s="186">
        <f t="shared" si="12"/>
        <v>0</v>
      </c>
      <c r="N28" s="177">
        <f t="shared" si="6"/>
      </c>
      <c r="O28" s="171">
        <f t="shared" si="10"/>
        <v>3000</v>
      </c>
      <c r="P28" s="186">
        <f t="shared" si="13"/>
        <v>3775.19612</v>
      </c>
      <c r="Q28" s="171">
        <f t="shared" si="11"/>
        <v>775.1961200000001</v>
      </c>
      <c r="R28" s="177">
        <f t="shared" si="7"/>
        <v>1.2583987066666666</v>
      </c>
    </row>
    <row r="29" spans="1:18" ht="49.5" customHeight="1">
      <c r="A29" s="86">
        <v>22130000</v>
      </c>
      <c r="B29" s="183" t="s">
        <v>152</v>
      </c>
      <c r="C29" s="20"/>
      <c r="D29" s="184">
        <v>0</v>
      </c>
      <c r="E29" s="184">
        <v>0</v>
      </c>
      <c r="F29" s="184">
        <v>17.527240000000003</v>
      </c>
      <c r="G29" s="184">
        <f t="shared" si="14"/>
        <v>17.527240000000003</v>
      </c>
      <c r="H29" s="177">
        <f t="shared" si="8"/>
      </c>
      <c r="I29" s="184">
        <f t="shared" si="15"/>
        <v>17.527240000000003</v>
      </c>
      <c r="J29" s="177">
        <f t="shared" si="5"/>
      </c>
      <c r="K29" s="184">
        <v>0</v>
      </c>
      <c r="L29" s="184">
        <v>0</v>
      </c>
      <c r="M29" s="186">
        <f t="shared" si="12"/>
        <v>0</v>
      </c>
      <c r="N29" s="177">
        <f t="shared" si="6"/>
      </c>
      <c r="O29" s="171">
        <f t="shared" si="10"/>
        <v>0</v>
      </c>
      <c r="P29" s="186">
        <f t="shared" si="13"/>
        <v>17.527240000000003</v>
      </c>
      <c r="Q29" s="171">
        <f t="shared" si="11"/>
        <v>17.527240000000003</v>
      </c>
      <c r="R29" s="177">
        <f t="shared" si="7"/>
      </c>
    </row>
    <row r="30" spans="1:18" ht="20.25" customHeight="1">
      <c r="A30" s="88">
        <v>24000000</v>
      </c>
      <c r="B30" s="17" t="s">
        <v>30</v>
      </c>
      <c r="C30" s="19">
        <f>C31+C34</f>
        <v>0</v>
      </c>
      <c r="D30" s="163">
        <f>SUM(D31:D32)</f>
        <v>1000</v>
      </c>
      <c r="E30" s="163">
        <f>SUM(E31:E32)</f>
        <v>1000</v>
      </c>
      <c r="F30" s="163">
        <f>SUM(F31:F32)</f>
        <v>1230.39638</v>
      </c>
      <c r="G30" s="189">
        <f t="shared" si="14"/>
        <v>230.3963799999999</v>
      </c>
      <c r="H30" s="176">
        <f t="shared" si="8"/>
        <v>1.23039638</v>
      </c>
      <c r="I30" s="189">
        <f t="shared" si="15"/>
        <v>230.3963799999999</v>
      </c>
      <c r="J30" s="176">
        <f t="shared" si="5"/>
        <v>1.23039638</v>
      </c>
      <c r="K30" s="163">
        <f>SUM(K31:K33)</f>
        <v>128.9</v>
      </c>
      <c r="L30" s="163">
        <f>SUM(L31:L33)</f>
        <v>301.04977</v>
      </c>
      <c r="M30" s="182">
        <f t="shared" si="12"/>
        <v>172.14977000000002</v>
      </c>
      <c r="N30" s="176">
        <f t="shared" si="6"/>
        <v>2.3355296353762607</v>
      </c>
      <c r="O30" s="164">
        <f t="shared" si="10"/>
        <v>1128.9</v>
      </c>
      <c r="P30" s="182">
        <f t="shared" si="13"/>
        <v>1531.44615</v>
      </c>
      <c r="Q30" s="164">
        <f t="shared" si="11"/>
        <v>402.5461499999999</v>
      </c>
      <c r="R30" s="176">
        <f t="shared" si="7"/>
        <v>1.3565826468243423</v>
      </c>
    </row>
    <row r="31" spans="1:18" ht="20.25" customHeight="1">
      <c r="A31" s="86">
        <v>24060000</v>
      </c>
      <c r="B31" s="183" t="s">
        <v>17</v>
      </c>
      <c r="C31" s="13">
        <v>0</v>
      </c>
      <c r="D31" s="184">
        <v>1000</v>
      </c>
      <c r="E31" s="184">
        <v>1000</v>
      </c>
      <c r="F31" s="184">
        <v>1230.39638</v>
      </c>
      <c r="G31" s="184">
        <f t="shared" si="14"/>
        <v>230.3963799999999</v>
      </c>
      <c r="H31" s="177">
        <f t="shared" si="8"/>
        <v>1.23039638</v>
      </c>
      <c r="I31" s="184">
        <f t="shared" si="15"/>
        <v>230.3963799999999</v>
      </c>
      <c r="J31" s="177">
        <f t="shared" si="5"/>
        <v>1.23039638</v>
      </c>
      <c r="K31" s="184">
        <v>128.9</v>
      </c>
      <c r="L31" s="184">
        <v>301.04977</v>
      </c>
      <c r="M31" s="171">
        <f aca="true" t="shared" si="16" ref="M31:M39">L31-K31</f>
        <v>172.14977000000002</v>
      </c>
      <c r="N31" s="177">
        <f t="shared" si="6"/>
        <v>2.3355296353762607</v>
      </c>
      <c r="O31" s="171">
        <f t="shared" si="10"/>
        <v>1128.9</v>
      </c>
      <c r="P31" s="186">
        <f t="shared" si="13"/>
        <v>1531.44615</v>
      </c>
      <c r="Q31" s="171">
        <f t="shared" si="11"/>
        <v>402.5461499999999</v>
      </c>
      <c r="R31" s="177">
        <f t="shared" si="7"/>
        <v>1.3565826468243423</v>
      </c>
    </row>
    <row r="32" spans="1:18" ht="21.75" customHeight="1" hidden="1">
      <c r="A32" s="86">
        <v>24110000</v>
      </c>
      <c r="B32" s="183" t="s">
        <v>49</v>
      </c>
      <c r="C32" s="13"/>
      <c r="D32" s="184">
        <v>0</v>
      </c>
      <c r="E32" s="184">
        <v>0</v>
      </c>
      <c r="F32" s="184">
        <v>0</v>
      </c>
      <c r="G32" s="184">
        <v>0</v>
      </c>
      <c r="H32" s="176">
        <f t="shared" si="8"/>
      </c>
      <c r="I32" s="184">
        <f t="shared" si="15"/>
        <v>0</v>
      </c>
      <c r="J32" s="176">
        <f t="shared" si="5"/>
      </c>
      <c r="K32" s="184">
        <v>0</v>
      </c>
      <c r="L32" s="184">
        <v>0</v>
      </c>
      <c r="M32" s="171">
        <f t="shared" si="16"/>
        <v>0</v>
      </c>
      <c r="N32" s="176">
        <f t="shared" si="6"/>
      </c>
      <c r="O32" s="171">
        <f t="shared" si="10"/>
        <v>0</v>
      </c>
      <c r="P32" s="186">
        <f t="shared" si="13"/>
        <v>0</v>
      </c>
      <c r="Q32" s="171">
        <f t="shared" si="11"/>
        <v>0</v>
      </c>
      <c r="R32" s="176">
        <f t="shared" si="7"/>
      </c>
    </row>
    <row r="33" spans="1:18" ht="35.25" customHeight="1" hidden="1">
      <c r="A33" s="86" t="s">
        <v>171</v>
      </c>
      <c r="B33" s="183" t="s">
        <v>172</v>
      </c>
      <c r="C33" s="13"/>
      <c r="D33" s="184">
        <v>0</v>
      </c>
      <c r="E33" s="184">
        <v>0</v>
      </c>
      <c r="F33" s="184">
        <v>0</v>
      </c>
      <c r="G33" s="184">
        <f t="shared" si="14"/>
        <v>0</v>
      </c>
      <c r="H33" s="176">
        <f t="shared" si="8"/>
      </c>
      <c r="I33" s="184">
        <f t="shared" si="15"/>
        <v>0</v>
      </c>
      <c r="J33" s="176">
        <f t="shared" si="5"/>
      </c>
      <c r="K33" s="184">
        <v>0</v>
      </c>
      <c r="L33" s="184">
        <v>0</v>
      </c>
      <c r="M33" s="171">
        <f t="shared" si="16"/>
        <v>0</v>
      </c>
      <c r="N33" s="176">
        <f t="shared" si="6"/>
      </c>
      <c r="O33" s="171">
        <f t="shared" si="10"/>
        <v>0</v>
      </c>
      <c r="P33" s="186">
        <f t="shared" si="13"/>
        <v>0</v>
      </c>
      <c r="Q33" s="171">
        <f t="shared" si="11"/>
        <v>0</v>
      </c>
      <c r="R33" s="176">
        <f t="shared" si="7"/>
      </c>
    </row>
    <row r="34" spans="1:18" ht="21.75" customHeight="1">
      <c r="A34" s="88">
        <v>25000000</v>
      </c>
      <c r="B34" s="17" t="s">
        <v>25</v>
      </c>
      <c r="C34" s="19"/>
      <c r="D34" s="163">
        <v>0</v>
      </c>
      <c r="E34" s="163">
        <v>0</v>
      </c>
      <c r="F34" s="163">
        <v>0</v>
      </c>
      <c r="G34" s="163">
        <f t="shared" si="14"/>
        <v>0</v>
      </c>
      <c r="H34" s="176">
        <f t="shared" si="8"/>
      </c>
      <c r="I34" s="163">
        <f t="shared" si="15"/>
        <v>0</v>
      </c>
      <c r="J34" s="176">
        <f t="shared" si="5"/>
      </c>
      <c r="K34" s="163">
        <v>111778.84176000001</v>
      </c>
      <c r="L34" s="163">
        <v>88399.22281</v>
      </c>
      <c r="M34" s="164">
        <f t="shared" si="16"/>
        <v>-23379.618950000004</v>
      </c>
      <c r="N34" s="176">
        <f t="shared" si="6"/>
        <v>0.7908403899890257</v>
      </c>
      <c r="O34" s="164">
        <f t="shared" si="10"/>
        <v>111778.84176000001</v>
      </c>
      <c r="P34" s="164">
        <f t="shared" si="13"/>
        <v>88399.22281</v>
      </c>
      <c r="Q34" s="164">
        <f t="shared" si="11"/>
        <v>-23379.618950000004</v>
      </c>
      <c r="R34" s="176">
        <f t="shared" si="7"/>
        <v>0.7908403899890257</v>
      </c>
    </row>
    <row r="35" spans="1:23" ht="24" customHeight="1">
      <c r="A35" s="88">
        <v>30000000</v>
      </c>
      <c r="B35" s="16" t="s">
        <v>38</v>
      </c>
      <c r="C35" s="21"/>
      <c r="D35" s="163">
        <v>0</v>
      </c>
      <c r="E35" s="163">
        <v>0</v>
      </c>
      <c r="F35" s="163">
        <v>0</v>
      </c>
      <c r="G35" s="163">
        <f aca="true" t="shared" si="17" ref="G35:G50">F35-E35</f>
        <v>0</v>
      </c>
      <c r="H35" s="176">
        <f t="shared" si="8"/>
      </c>
      <c r="I35" s="164">
        <f t="shared" si="15"/>
        <v>0</v>
      </c>
      <c r="J35" s="176">
        <f t="shared" si="5"/>
      </c>
      <c r="K35" s="163">
        <v>0</v>
      </c>
      <c r="L35" s="163">
        <v>0</v>
      </c>
      <c r="M35" s="164">
        <f t="shared" si="16"/>
        <v>0</v>
      </c>
      <c r="N35" s="176">
        <f t="shared" si="6"/>
      </c>
      <c r="O35" s="164">
        <f t="shared" si="10"/>
        <v>0</v>
      </c>
      <c r="P35" s="164">
        <f t="shared" si="13"/>
        <v>0</v>
      </c>
      <c r="Q35" s="164">
        <f t="shared" si="11"/>
        <v>0</v>
      </c>
      <c r="R35" s="176">
        <f t="shared" si="7"/>
      </c>
      <c r="S35" s="22"/>
      <c r="T35" s="22"/>
      <c r="U35" s="22"/>
      <c r="V35" s="22"/>
      <c r="W35" s="23"/>
    </row>
    <row r="36" spans="1:18" ht="16.5" customHeight="1" hidden="1">
      <c r="A36" s="88">
        <v>50000000</v>
      </c>
      <c r="B36" s="16" t="s">
        <v>18</v>
      </c>
      <c r="C36" s="19">
        <f>C37+C38</f>
        <v>0</v>
      </c>
      <c r="D36" s="163"/>
      <c r="E36" s="167"/>
      <c r="F36" s="163">
        <f>F37+F38</f>
        <v>0</v>
      </c>
      <c r="G36" s="163">
        <f t="shared" si="17"/>
        <v>0</v>
      </c>
      <c r="H36" s="184" t="e">
        <f>F36/E36*100</f>
        <v>#DIV/0!</v>
      </c>
      <c r="I36" s="164"/>
      <c r="J36" s="164"/>
      <c r="K36" s="163">
        <f>K37+K38</f>
        <v>0</v>
      </c>
      <c r="L36" s="163">
        <f>L37+L38</f>
        <v>0</v>
      </c>
      <c r="M36" s="164">
        <f t="shared" si="16"/>
        <v>0</v>
      </c>
      <c r="N36" s="164"/>
      <c r="O36" s="164">
        <f t="shared" si="10"/>
        <v>0</v>
      </c>
      <c r="P36" s="164">
        <f t="shared" si="13"/>
        <v>0</v>
      </c>
      <c r="Q36" s="164">
        <f t="shared" si="11"/>
        <v>0</v>
      </c>
      <c r="R36" s="164"/>
    </row>
    <row r="37" spans="1:18" ht="16.5" customHeight="1" hidden="1">
      <c r="A37" s="86">
        <v>50080000</v>
      </c>
      <c r="B37" s="183" t="s">
        <v>19</v>
      </c>
      <c r="C37" s="13"/>
      <c r="D37" s="184"/>
      <c r="E37" s="190"/>
      <c r="F37" s="184"/>
      <c r="G37" s="184">
        <f t="shared" si="17"/>
        <v>0</v>
      </c>
      <c r="H37" s="184" t="e">
        <f>F37/E37*100</f>
        <v>#DIV/0!</v>
      </c>
      <c r="I37" s="186"/>
      <c r="J37" s="186"/>
      <c r="K37" s="184"/>
      <c r="L37" s="184"/>
      <c r="M37" s="171">
        <f t="shared" si="16"/>
        <v>0</v>
      </c>
      <c r="N37" s="186"/>
      <c r="O37" s="171">
        <f t="shared" si="10"/>
        <v>0</v>
      </c>
      <c r="P37" s="186">
        <f t="shared" si="13"/>
        <v>0</v>
      </c>
      <c r="Q37" s="171">
        <f t="shared" si="11"/>
        <v>0</v>
      </c>
      <c r="R37" s="171"/>
    </row>
    <row r="38" spans="1:18" ht="16.5" customHeight="1" hidden="1">
      <c r="A38" s="86">
        <v>50110000</v>
      </c>
      <c r="B38" s="183" t="s">
        <v>20</v>
      </c>
      <c r="C38" s="13"/>
      <c r="D38" s="184"/>
      <c r="E38" s="190"/>
      <c r="F38" s="184"/>
      <c r="G38" s="184">
        <f t="shared" si="17"/>
        <v>0</v>
      </c>
      <c r="H38" s="184" t="e">
        <f>F38/E38*100</f>
        <v>#DIV/0!</v>
      </c>
      <c r="I38" s="186"/>
      <c r="J38" s="186"/>
      <c r="K38" s="184"/>
      <c r="L38" s="184"/>
      <c r="M38" s="171">
        <f t="shared" si="16"/>
        <v>0</v>
      </c>
      <c r="N38" s="186"/>
      <c r="O38" s="171">
        <f t="shared" si="10"/>
        <v>0</v>
      </c>
      <c r="P38" s="186">
        <f t="shared" si="13"/>
        <v>0</v>
      </c>
      <c r="Q38" s="171">
        <f t="shared" si="11"/>
        <v>0</v>
      </c>
      <c r="R38" s="171"/>
    </row>
    <row r="39" spans="1:18" s="72" customFormat="1" ht="21.75" customHeight="1">
      <c r="A39" s="98">
        <v>90010100</v>
      </c>
      <c r="B39" s="99" t="s">
        <v>170</v>
      </c>
      <c r="C39" s="100" t="e">
        <f>C10+C24+C36+C37</f>
        <v>#REF!</v>
      </c>
      <c r="D39" s="168">
        <f>D10+D24+D36+D35</f>
        <v>700000</v>
      </c>
      <c r="E39" s="168">
        <f>E10+E24+E36+E35</f>
        <v>536487</v>
      </c>
      <c r="F39" s="169">
        <f>F10+F24+F36+F35</f>
        <v>584284.0237100001</v>
      </c>
      <c r="G39" s="169">
        <f t="shared" si="17"/>
        <v>47797.023710000096</v>
      </c>
      <c r="H39" s="179">
        <f>_xlfn.IFERROR(F39/E39,"")</f>
        <v>1.0890926037536792</v>
      </c>
      <c r="I39" s="169">
        <f aca="true" t="shared" si="18" ref="I39:I50">F39-D39</f>
        <v>-115715.9762899999</v>
      </c>
      <c r="J39" s="179">
        <f>_xlfn.IFERROR(F39/D39,"")</f>
        <v>0.8346914624428573</v>
      </c>
      <c r="K39" s="169">
        <f>K10+K24+K35+K36</f>
        <v>114099.44176</v>
      </c>
      <c r="L39" s="169">
        <f>L10+L24+L35+L36</f>
        <v>90729.21508000001</v>
      </c>
      <c r="M39" s="169">
        <f t="shared" si="16"/>
        <v>-23370.226679999992</v>
      </c>
      <c r="N39" s="179">
        <f>_xlfn.IFERROR(L39/K39,"")</f>
        <v>0.7951766781720319</v>
      </c>
      <c r="O39" s="169">
        <f t="shared" si="10"/>
        <v>814099.44176</v>
      </c>
      <c r="P39" s="169">
        <f t="shared" si="13"/>
        <v>675013.2387900001</v>
      </c>
      <c r="Q39" s="169">
        <f t="shared" si="11"/>
        <v>-139086.20296999987</v>
      </c>
      <c r="R39" s="180">
        <f>_xlfn.IFERROR(P39/O39,"")</f>
        <v>0.8291533001554335</v>
      </c>
    </row>
    <row r="40" spans="1:33" ht="28.5" customHeight="1">
      <c r="A40" s="89">
        <v>40000000</v>
      </c>
      <c r="B40" s="16" t="s">
        <v>26</v>
      </c>
      <c r="C40" s="11" t="e">
        <f>C41+#REF!</f>
        <v>#REF!</v>
      </c>
      <c r="D40" s="163">
        <f>D41</f>
        <v>651574.8759999999</v>
      </c>
      <c r="E40" s="163">
        <f>E41</f>
        <v>504096.176</v>
      </c>
      <c r="F40" s="163">
        <f>F41</f>
        <v>504366.49199999997</v>
      </c>
      <c r="G40" s="163">
        <f t="shared" si="17"/>
        <v>270.3159999999916</v>
      </c>
      <c r="H40" s="176">
        <f>_xlfn.IFERROR(F40/E40,"")</f>
        <v>1.0005362389418324</v>
      </c>
      <c r="I40" s="164">
        <f t="shared" si="18"/>
        <v>-147208.38399999996</v>
      </c>
      <c r="J40" s="176">
        <f>_xlfn.IFERROR(F40/D40,"")</f>
        <v>0.7740729585773655</v>
      </c>
      <c r="K40" s="163">
        <f>K41</f>
        <v>379697.8</v>
      </c>
      <c r="L40" s="163">
        <f>L41</f>
        <v>43986.8</v>
      </c>
      <c r="M40" s="164">
        <f aca="true" t="shared" si="19" ref="M40:M45">L40-K40</f>
        <v>-335711</v>
      </c>
      <c r="N40" s="176">
        <f>_xlfn.IFERROR(L40/K40,"")</f>
        <v>0.11584686558626361</v>
      </c>
      <c r="O40" s="164">
        <f t="shared" si="10"/>
        <v>1031272.676</v>
      </c>
      <c r="P40" s="164">
        <f t="shared" si="13"/>
        <v>548353.292</v>
      </c>
      <c r="Q40" s="164">
        <f t="shared" si="11"/>
        <v>-482919.38399999996</v>
      </c>
      <c r="R40" s="176">
        <f>_xlfn.IFERROR(P40/O40,"")</f>
        <v>0.5317248335589568</v>
      </c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28.5" customHeight="1">
      <c r="A41" s="89">
        <v>41000000</v>
      </c>
      <c r="B41" s="16" t="s">
        <v>27</v>
      </c>
      <c r="C41" s="11" t="e">
        <f>C42+C47</f>
        <v>#REF!</v>
      </c>
      <c r="D41" s="163">
        <f>D42+D47</f>
        <v>651574.8759999999</v>
      </c>
      <c r="E41" s="163">
        <f>E42+E47</f>
        <v>504096.176</v>
      </c>
      <c r="F41" s="163">
        <f>F42+F47</f>
        <v>504366.49199999997</v>
      </c>
      <c r="G41" s="163">
        <f t="shared" si="17"/>
        <v>270.3159999999916</v>
      </c>
      <c r="H41" s="176">
        <f aca="true" t="shared" si="20" ref="H41:H56">_xlfn.IFERROR(F41/E41,"")</f>
        <v>1.0005362389418324</v>
      </c>
      <c r="I41" s="164">
        <f t="shared" si="18"/>
        <v>-147208.38399999996</v>
      </c>
      <c r="J41" s="176">
        <f aca="true" t="shared" si="21" ref="J41:J54">_xlfn.IFERROR(F41/D41,"")</f>
        <v>0.7740729585773655</v>
      </c>
      <c r="K41" s="163">
        <f>K42+K47</f>
        <v>379697.8</v>
      </c>
      <c r="L41" s="163">
        <f>L42+L47</f>
        <v>43986.8</v>
      </c>
      <c r="M41" s="164">
        <f t="shared" si="19"/>
        <v>-335711</v>
      </c>
      <c r="N41" s="176">
        <f aca="true" t="shared" si="22" ref="N41:N54">_xlfn.IFERROR(L41/K41,"")</f>
        <v>0.11584686558626361</v>
      </c>
      <c r="O41" s="164">
        <f t="shared" si="10"/>
        <v>1031272.676</v>
      </c>
      <c r="P41" s="164">
        <f t="shared" si="13"/>
        <v>548353.292</v>
      </c>
      <c r="Q41" s="164">
        <f t="shared" si="11"/>
        <v>-482919.38399999996</v>
      </c>
      <c r="R41" s="176">
        <f aca="true" t="shared" si="23" ref="R41:R54">_xlfn.IFERROR(P41/O41,"")</f>
        <v>0.5317248335589568</v>
      </c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18" s="94" customFormat="1" ht="28.5" customHeight="1">
      <c r="A42" s="88">
        <v>41020000</v>
      </c>
      <c r="B42" s="16" t="s">
        <v>167</v>
      </c>
      <c r="C42" s="93">
        <f>SUM(C43:C43)</f>
        <v>226954.7</v>
      </c>
      <c r="D42" s="191">
        <f>D43+D44+D45+D46</f>
        <v>408784.176</v>
      </c>
      <c r="E42" s="191">
        <f>E43+E44+E45+E46</f>
        <v>320171.576</v>
      </c>
      <c r="F42" s="191">
        <f>F43+F44+F45+F46</f>
        <v>320441.892</v>
      </c>
      <c r="G42" s="189">
        <f t="shared" si="17"/>
        <v>270.3159999999916</v>
      </c>
      <c r="H42" s="176">
        <f t="shared" si="20"/>
        <v>1.000844284815589</v>
      </c>
      <c r="I42" s="182">
        <f t="shared" si="18"/>
        <v>-88342.28399999999</v>
      </c>
      <c r="J42" s="176">
        <f t="shared" si="21"/>
        <v>0.7838901572354405</v>
      </c>
      <c r="K42" s="191">
        <f>K43+K44+K45+K46</f>
        <v>0</v>
      </c>
      <c r="L42" s="191">
        <f>L43+L44+L45+L46</f>
        <v>0</v>
      </c>
      <c r="M42" s="182">
        <f t="shared" si="19"/>
        <v>0</v>
      </c>
      <c r="N42" s="176">
        <f t="shared" si="22"/>
      </c>
      <c r="O42" s="182">
        <f t="shared" si="10"/>
        <v>408784.176</v>
      </c>
      <c r="P42" s="182">
        <f t="shared" si="13"/>
        <v>320441.892</v>
      </c>
      <c r="Q42" s="182">
        <f t="shared" si="11"/>
        <v>-88342.28399999999</v>
      </c>
      <c r="R42" s="176">
        <f t="shared" si="23"/>
        <v>0.7838901572354405</v>
      </c>
    </row>
    <row r="43" spans="1:33" ht="28.5" customHeight="1">
      <c r="A43" s="86">
        <v>41020100</v>
      </c>
      <c r="B43" s="183" t="s">
        <v>58</v>
      </c>
      <c r="C43" s="24">
        <v>226954.7</v>
      </c>
      <c r="D43" s="184">
        <v>241232.7</v>
      </c>
      <c r="E43" s="184">
        <v>180924.3</v>
      </c>
      <c r="F43" s="184">
        <v>180924.3</v>
      </c>
      <c r="G43" s="184">
        <f t="shared" si="17"/>
        <v>0</v>
      </c>
      <c r="H43" s="177">
        <f t="shared" si="20"/>
        <v>1</v>
      </c>
      <c r="I43" s="186">
        <f t="shared" si="18"/>
        <v>-60308.40000000002</v>
      </c>
      <c r="J43" s="177">
        <f t="shared" si="21"/>
        <v>0.7499990672906284</v>
      </c>
      <c r="K43" s="184"/>
      <c r="L43" s="184"/>
      <c r="M43" s="186">
        <f t="shared" si="19"/>
        <v>0</v>
      </c>
      <c r="N43" s="177">
        <f t="shared" si="22"/>
      </c>
      <c r="O43" s="186">
        <f t="shared" si="10"/>
        <v>241232.7</v>
      </c>
      <c r="P43" s="186">
        <f t="shared" si="13"/>
        <v>180924.3</v>
      </c>
      <c r="Q43" s="186">
        <f t="shared" si="11"/>
        <v>-60308.40000000002</v>
      </c>
      <c r="R43" s="177">
        <f t="shared" si="23"/>
        <v>0.7499990672906284</v>
      </c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51.75" customHeight="1">
      <c r="A44" s="86">
        <v>41020200</v>
      </c>
      <c r="B44" s="183" t="s">
        <v>101</v>
      </c>
      <c r="C44" s="24"/>
      <c r="D44" s="184">
        <v>113217.4</v>
      </c>
      <c r="E44" s="184">
        <v>84913.2</v>
      </c>
      <c r="F44" s="184">
        <v>84913.2</v>
      </c>
      <c r="G44" s="184">
        <f t="shared" si="17"/>
        <v>0</v>
      </c>
      <c r="H44" s="177">
        <f t="shared" si="20"/>
        <v>1</v>
      </c>
      <c r="I44" s="186">
        <f t="shared" si="18"/>
        <v>-28304.199999999997</v>
      </c>
      <c r="J44" s="177">
        <f t="shared" si="21"/>
        <v>0.7500013248846908</v>
      </c>
      <c r="K44" s="184"/>
      <c r="L44" s="184"/>
      <c r="M44" s="186">
        <f t="shared" si="19"/>
        <v>0</v>
      </c>
      <c r="N44" s="177">
        <f t="shared" si="22"/>
      </c>
      <c r="O44" s="186">
        <f>D44+K44</f>
        <v>113217.4</v>
      </c>
      <c r="P44" s="186">
        <f>L44+F44</f>
        <v>84913.2</v>
      </c>
      <c r="Q44" s="186">
        <f>P44-O44</f>
        <v>-28304.199999999997</v>
      </c>
      <c r="R44" s="177">
        <f t="shared" si="23"/>
        <v>0.7500013248846908</v>
      </c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70.5" customHeight="1">
      <c r="A45" s="86">
        <v>41021100</v>
      </c>
      <c r="B45" s="183" t="s">
        <v>187</v>
      </c>
      <c r="C45" s="24"/>
      <c r="D45" s="184">
        <v>38602.6</v>
      </c>
      <c r="E45" s="184">
        <v>38602.6</v>
      </c>
      <c r="F45" s="184">
        <v>38602.6</v>
      </c>
      <c r="G45" s="184">
        <f>F45-E45</f>
        <v>0</v>
      </c>
      <c r="H45" s="177">
        <f>_xlfn.IFERROR(F45/E45,"")</f>
        <v>1</v>
      </c>
      <c r="I45" s="186">
        <f>F45-D45</f>
        <v>0</v>
      </c>
      <c r="J45" s="177">
        <f>_xlfn.IFERROR(F45/D45,"")</f>
        <v>1</v>
      </c>
      <c r="K45" s="184"/>
      <c r="L45" s="184"/>
      <c r="M45" s="186">
        <f t="shared" si="19"/>
        <v>0</v>
      </c>
      <c r="N45" s="177">
        <f>_xlfn.IFERROR(L45/K45,"")</f>
      </c>
      <c r="O45" s="186">
        <f>D45+K45</f>
        <v>38602.6</v>
      </c>
      <c r="P45" s="186">
        <f>L45+F45</f>
        <v>38602.6</v>
      </c>
      <c r="Q45" s="186">
        <f>P45-O45</f>
        <v>0</v>
      </c>
      <c r="R45" s="177">
        <f>_xlfn.IFERROR(P45/O45,"")</f>
        <v>1</v>
      </c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80.25" customHeight="1">
      <c r="A46" s="86" t="s">
        <v>189</v>
      </c>
      <c r="B46" s="183" t="s">
        <v>190</v>
      </c>
      <c r="C46" s="24"/>
      <c r="D46" s="184">
        <v>15731.476</v>
      </c>
      <c r="E46" s="184">
        <v>15731.476</v>
      </c>
      <c r="F46" s="184">
        <v>16001.792</v>
      </c>
      <c r="G46" s="184">
        <f>F46-E46</f>
        <v>270.3159999999989</v>
      </c>
      <c r="H46" s="177">
        <f>_xlfn.IFERROR(F46/E46,"")</f>
        <v>1.0171831301779948</v>
      </c>
      <c r="I46" s="186">
        <f>F46-D46</f>
        <v>270.3159999999989</v>
      </c>
      <c r="J46" s="177">
        <f>_xlfn.IFERROR(F46/D46,"")</f>
        <v>1.0171831301779948</v>
      </c>
      <c r="K46" s="184"/>
      <c r="L46" s="184"/>
      <c r="M46" s="186">
        <f>L46-K46</f>
        <v>0</v>
      </c>
      <c r="N46" s="177">
        <f>_xlfn.IFERROR(L46/K46,"")</f>
      </c>
      <c r="O46" s="186">
        <f>D46+K46</f>
        <v>15731.476</v>
      </c>
      <c r="P46" s="186">
        <f>L46+F46</f>
        <v>16001.792</v>
      </c>
      <c r="Q46" s="186">
        <f>P46-O46</f>
        <v>270.3159999999989</v>
      </c>
      <c r="R46" s="177">
        <f>_xlfn.IFERROR(P46/O46,"")</f>
        <v>1.0171831301779948</v>
      </c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25.5" customHeight="1">
      <c r="A47" s="88">
        <v>41030000</v>
      </c>
      <c r="B47" s="16" t="s">
        <v>153</v>
      </c>
      <c r="C47" s="19" t="e">
        <f>#REF!</f>
        <v>#REF!</v>
      </c>
      <c r="D47" s="163">
        <f>SUM(D48:D54)</f>
        <v>242790.7</v>
      </c>
      <c r="E47" s="163">
        <f>SUM(E48:E54)</f>
        <v>183924.6</v>
      </c>
      <c r="F47" s="163">
        <f>SUM(F48:F54)</f>
        <v>183924.6</v>
      </c>
      <c r="G47" s="163">
        <f>SUM(G48:G54)</f>
        <v>0</v>
      </c>
      <c r="H47" s="176">
        <f t="shared" si="20"/>
        <v>1</v>
      </c>
      <c r="I47" s="182">
        <f t="shared" si="18"/>
        <v>-58866.100000000006</v>
      </c>
      <c r="J47" s="176">
        <f t="shared" si="21"/>
        <v>0.7575438433185455</v>
      </c>
      <c r="K47" s="163">
        <f>SUM(K48:K54)</f>
        <v>379697.8</v>
      </c>
      <c r="L47" s="163">
        <f>SUM(L48:L54)</f>
        <v>43986.8</v>
      </c>
      <c r="M47" s="163">
        <f>SUM(M48:M54)</f>
        <v>-335711</v>
      </c>
      <c r="N47" s="176">
        <f t="shared" si="22"/>
        <v>0.11584686558626361</v>
      </c>
      <c r="O47" s="163">
        <f>SUM(O48:O54)</f>
        <v>622488.5</v>
      </c>
      <c r="P47" s="163">
        <f>SUM(P48:P54)</f>
        <v>227911.40000000002</v>
      </c>
      <c r="Q47" s="163">
        <f>SUM(Q48:Q54)</f>
        <v>-394577.1</v>
      </c>
      <c r="R47" s="176">
        <f t="shared" si="23"/>
        <v>0.36612949476175066</v>
      </c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237.75" customHeight="1" hidden="1">
      <c r="A48" s="86">
        <v>41030500</v>
      </c>
      <c r="B48" s="183" t="s">
        <v>173</v>
      </c>
      <c r="C48" s="19"/>
      <c r="D48" s="184"/>
      <c r="E48" s="170"/>
      <c r="F48" s="184"/>
      <c r="G48" s="184">
        <f t="shared" si="17"/>
        <v>0</v>
      </c>
      <c r="H48" s="176">
        <f t="shared" si="20"/>
      </c>
      <c r="I48" s="186">
        <f t="shared" si="18"/>
        <v>0</v>
      </c>
      <c r="J48" s="176">
        <f t="shared" si="21"/>
      </c>
      <c r="K48" s="184">
        <v>0</v>
      </c>
      <c r="L48" s="184">
        <v>0</v>
      </c>
      <c r="M48" s="186">
        <f aca="true" t="shared" si="24" ref="M48:M57">L48-K48</f>
        <v>0</v>
      </c>
      <c r="N48" s="176">
        <f t="shared" si="22"/>
      </c>
      <c r="O48" s="186">
        <f t="shared" si="10"/>
        <v>0</v>
      </c>
      <c r="P48" s="186">
        <f t="shared" si="13"/>
        <v>0</v>
      </c>
      <c r="Q48" s="186">
        <f aca="true" t="shared" si="25" ref="Q48:Q57">P48-O48</f>
        <v>0</v>
      </c>
      <c r="R48" s="176">
        <f t="shared" si="23"/>
      </c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48.75" customHeight="1" hidden="1">
      <c r="A49" s="86">
        <v>41032300</v>
      </c>
      <c r="B49" s="183" t="s">
        <v>179</v>
      </c>
      <c r="C49" s="19"/>
      <c r="D49" s="184"/>
      <c r="E49" s="170"/>
      <c r="F49" s="184"/>
      <c r="G49" s="184">
        <f>F49-E49</f>
        <v>0</v>
      </c>
      <c r="H49" s="176">
        <f t="shared" si="20"/>
      </c>
      <c r="I49" s="186">
        <f t="shared" si="18"/>
        <v>0</v>
      </c>
      <c r="J49" s="176">
        <f t="shared" si="21"/>
      </c>
      <c r="K49" s="184"/>
      <c r="L49" s="184">
        <v>0</v>
      </c>
      <c r="M49" s="186">
        <f t="shared" si="24"/>
        <v>0</v>
      </c>
      <c r="N49" s="176">
        <f t="shared" si="22"/>
      </c>
      <c r="O49" s="186">
        <f>D49+K49</f>
        <v>0</v>
      </c>
      <c r="P49" s="186">
        <f>L49+F49</f>
        <v>0</v>
      </c>
      <c r="Q49" s="186">
        <f t="shared" si="25"/>
        <v>0</v>
      </c>
      <c r="R49" s="176">
        <f t="shared" si="23"/>
      </c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45.75" customHeight="1">
      <c r="A50" s="86">
        <v>41033000</v>
      </c>
      <c r="B50" s="183" t="s">
        <v>180</v>
      </c>
      <c r="C50" s="19"/>
      <c r="D50" s="184">
        <v>69702.4</v>
      </c>
      <c r="E50" s="170">
        <v>51912.3</v>
      </c>
      <c r="F50" s="184">
        <v>51912.3</v>
      </c>
      <c r="G50" s="184">
        <f t="shared" si="17"/>
        <v>0</v>
      </c>
      <c r="H50" s="177">
        <f t="shared" si="20"/>
        <v>1</v>
      </c>
      <c r="I50" s="186">
        <f t="shared" si="18"/>
        <v>-17790.09999999999</v>
      </c>
      <c r="J50" s="177">
        <f t="shared" si="21"/>
        <v>0.7447706248278396</v>
      </c>
      <c r="K50" s="184"/>
      <c r="L50" s="184"/>
      <c r="M50" s="186">
        <f t="shared" si="24"/>
        <v>0</v>
      </c>
      <c r="N50" s="177">
        <f t="shared" si="22"/>
      </c>
      <c r="O50" s="186">
        <f>D50+K50</f>
        <v>69702.4</v>
      </c>
      <c r="P50" s="186">
        <f>L50+F50</f>
        <v>51912.3</v>
      </c>
      <c r="Q50" s="186">
        <f t="shared" si="25"/>
        <v>-17790.09999999999</v>
      </c>
      <c r="R50" s="177">
        <f t="shared" si="23"/>
        <v>0.7447706248278396</v>
      </c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45.75" customHeight="1">
      <c r="A51" s="86">
        <v>41033300</v>
      </c>
      <c r="B51" s="183" t="s">
        <v>191</v>
      </c>
      <c r="C51" s="19"/>
      <c r="D51" s="184">
        <v>0</v>
      </c>
      <c r="E51" s="170">
        <v>0</v>
      </c>
      <c r="F51" s="184">
        <v>0</v>
      </c>
      <c r="G51" s="184">
        <f>F51-E51</f>
        <v>0</v>
      </c>
      <c r="H51" s="177">
        <f>_xlfn.IFERROR(F51/E51,"")</f>
      </c>
      <c r="I51" s="186">
        <f>F51-D51</f>
        <v>0</v>
      </c>
      <c r="J51" s="177">
        <f>_xlfn.IFERROR(F51/D51,"")</f>
      </c>
      <c r="K51" s="184"/>
      <c r="L51" s="184"/>
      <c r="M51" s="186">
        <f>L51-K51</f>
        <v>0</v>
      </c>
      <c r="N51" s="177">
        <f>_xlfn.IFERROR(L51/K51,"")</f>
      </c>
      <c r="O51" s="186">
        <f>D51+K51</f>
        <v>0</v>
      </c>
      <c r="P51" s="186">
        <f>L51+F51</f>
        <v>0</v>
      </c>
      <c r="Q51" s="186">
        <f>P51-O51</f>
        <v>0</v>
      </c>
      <c r="R51" s="177">
        <f>_xlfn.IFERROR(P51/O51,"")</f>
      </c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29.25" customHeight="1">
      <c r="A52" s="86" t="s">
        <v>102</v>
      </c>
      <c r="B52" s="183" t="s">
        <v>105</v>
      </c>
      <c r="C52" s="19"/>
      <c r="D52" s="184">
        <v>157465.7</v>
      </c>
      <c r="E52" s="170">
        <v>121375.3</v>
      </c>
      <c r="F52" s="184">
        <v>121375.3</v>
      </c>
      <c r="G52" s="184">
        <f aca="true" t="shared" si="26" ref="G52:G57">F52-E52</f>
        <v>0</v>
      </c>
      <c r="H52" s="177">
        <f t="shared" si="20"/>
        <v>1</v>
      </c>
      <c r="I52" s="186">
        <f aca="true" t="shared" si="27" ref="I52:I57">F52-D52</f>
        <v>-36090.40000000001</v>
      </c>
      <c r="J52" s="177">
        <f t="shared" si="21"/>
        <v>0.7708046895292118</v>
      </c>
      <c r="K52" s="184"/>
      <c r="L52" s="184"/>
      <c r="M52" s="186">
        <f t="shared" si="24"/>
        <v>0</v>
      </c>
      <c r="N52" s="177">
        <f t="shared" si="22"/>
      </c>
      <c r="O52" s="186">
        <f t="shared" si="10"/>
        <v>157465.7</v>
      </c>
      <c r="P52" s="186">
        <f t="shared" si="13"/>
        <v>121375.3</v>
      </c>
      <c r="Q52" s="186">
        <f t="shared" si="25"/>
        <v>-36090.40000000001</v>
      </c>
      <c r="R52" s="177">
        <f t="shared" si="23"/>
        <v>0.7708046895292118</v>
      </c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40.5" customHeight="1">
      <c r="A53" s="86" t="s">
        <v>103</v>
      </c>
      <c r="B53" s="183" t="s">
        <v>94</v>
      </c>
      <c r="C53" s="19"/>
      <c r="D53" s="184">
        <v>15622.6</v>
      </c>
      <c r="E53" s="170">
        <v>10637</v>
      </c>
      <c r="F53" s="184">
        <v>10637</v>
      </c>
      <c r="G53" s="184">
        <f t="shared" si="26"/>
        <v>0</v>
      </c>
      <c r="H53" s="177">
        <f t="shared" si="20"/>
        <v>1</v>
      </c>
      <c r="I53" s="186">
        <f t="shared" si="27"/>
        <v>-4985.6</v>
      </c>
      <c r="J53" s="177">
        <f t="shared" si="21"/>
        <v>0.6808725820285996</v>
      </c>
      <c r="K53" s="184"/>
      <c r="L53" s="184"/>
      <c r="M53" s="186">
        <f t="shared" si="24"/>
        <v>0</v>
      </c>
      <c r="N53" s="177">
        <f t="shared" si="22"/>
      </c>
      <c r="O53" s="186">
        <f>D53+K53</f>
        <v>15622.6</v>
      </c>
      <c r="P53" s="186">
        <f>L53+F53</f>
        <v>10637</v>
      </c>
      <c r="Q53" s="186">
        <f t="shared" si="25"/>
        <v>-4985.6</v>
      </c>
      <c r="R53" s="177">
        <f t="shared" si="23"/>
        <v>0.6808725820285996</v>
      </c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72.75" customHeight="1">
      <c r="A54" s="86" t="s">
        <v>104</v>
      </c>
      <c r="B54" s="183" t="s">
        <v>106</v>
      </c>
      <c r="C54" s="19"/>
      <c r="D54" s="184">
        <v>0</v>
      </c>
      <c r="E54" s="170">
        <v>0</v>
      </c>
      <c r="F54" s="184">
        <v>0</v>
      </c>
      <c r="G54" s="184">
        <f t="shared" si="26"/>
        <v>0</v>
      </c>
      <c r="H54" s="177">
        <f t="shared" si="20"/>
      </c>
      <c r="I54" s="186">
        <f t="shared" si="27"/>
        <v>0</v>
      </c>
      <c r="J54" s="177">
        <f t="shared" si="21"/>
      </c>
      <c r="K54" s="184">
        <v>379697.8</v>
      </c>
      <c r="L54" s="184">
        <v>43986.8</v>
      </c>
      <c r="M54" s="186">
        <f t="shared" si="24"/>
        <v>-335711</v>
      </c>
      <c r="N54" s="177">
        <f t="shared" si="22"/>
        <v>0.11584686558626361</v>
      </c>
      <c r="O54" s="186">
        <f>D54+K54</f>
        <v>379697.8</v>
      </c>
      <c r="P54" s="186">
        <f t="shared" si="13"/>
        <v>43986.8</v>
      </c>
      <c r="Q54" s="186">
        <f t="shared" si="25"/>
        <v>-335711</v>
      </c>
      <c r="R54" s="177">
        <f t="shared" si="23"/>
        <v>0.11584686558626361</v>
      </c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8" s="72" customFormat="1" ht="37.5">
      <c r="A55" s="98">
        <v>900102</v>
      </c>
      <c r="B55" s="99" t="s">
        <v>168</v>
      </c>
      <c r="C55" s="100"/>
      <c r="D55" s="169">
        <f>D39+D40</f>
        <v>1351574.876</v>
      </c>
      <c r="E55" s="169">
        <f>E39+E40</f>
        <v>1040583.176</v>
      </c>
      <c r="F55" s="169">
        <f>F39+F40</f>
        <v>1088650.51571</v>
      </c>
      <c r="G55" s="169">
        <f t="shared" si="26"/>
        <v>48067.33970999997</v>
      </c>
      <c r="H55" s="179">
        <f>_xlfn.IFERROR(F55/E55,"")</f>
        <v>1.0461926934997843</v>
      </c>
      <c r="I55" s="169">
        <f t="shared" si="27"/>
        <v>-262924.36029</v>
      </c>
      <c r="J55" s="179">
        <f>_xlfn.IFERROR(F55/D55,"")</f>
        <v>0.8054681505562404</v>
      </c>
      <c r="K55" s="169">
        <f>K40+K39</f>
        <v>493797.24176</v>
      </c>
      <c r="L55" s="169">
        <f>L40+L39</f>
        <v>134716.01508</v>
      </c>
      <c r="M55" s="169">
        <f t="shared" si="24"/>
        <v>-359081.22667999996</v>
      </c>
      <c r="N55" s="179">
        <f>_xlfn.IFERROR(L55/K55,"")</f>
        <v>0.2728164592411311</v>
      </c>
      <c r="O55" s="169">
        <f>O40+O39</f>
        <v>1845372.1177599998</v>
      </c>
      <c r="P55" s="169">
        <f>P40+P39</f>
        <v>1223366.5307900002</v>
      </c>
      <c r="Q55" s="169">
        <f t="shared" si="25"/>
        <v>-622005.5869699996</v>
      </c>
      <c r="R55" s="180">
        <f>_xlfn.IFERROR(P55/O55,"")</f>
        <v>0.6629375826242463</v>
      </c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3" ht="24" customHeight="1">
      <c r="A56" s="86">
        <v>41050000</v>
      </c>
      <c r="B56" s="183" t="s">
        <v>156</v>
      </c>
      <c r="C56" s="13"/>
      <c r="D56" s="184">
        <v>15385.749</v>
      </c>
      <c r="E56" s="184">
        <v>12492.749</v>
      </c>
      <c r="F56" s="184">
        <v>7046.163</v>
      </c>
      <c r="G56" s="184">
        <f t="shared" si="26"/>
        <v>-5446.586</v>
      </c>
      <c r="H56" s="181">
        <f t="shared" si="20"/>
        <v>0.5640202168473888</v>
      </c>
      <c r="I56" s="186">
        <f t="shared" si="27"/>
        <v>-8339.586</v>
      </c>
      <c r="J56" s="185">
        <f>_xlfn.IFERROR(F56/D56,"")</f>
        <v>0.4579668497126789</v>
      </c>
      <c r="K56" s="184">
        <v>5435.272</v>
      </c>
      <c r="L56" s="184">
        <v>5000</v>
      </c>
      <c r="M56" s="186">
        <f t="shared" si="24"/>
        <v>-435.27199999999993</v>
      </c>
      <c r="N56" s="185">
        <f>_xlfn.IFERROR(L56/K56,"")</f>
        <v>0.9199171632992792</v>
      </c>
      <c r="O56" s="186">
        <f>D56+K56</f>
        <v>20821.021</v>
      </c>
      <c r="P56" s="186">
        <f>L56+F56</f>
        <v>12046.163</v>
      </c>
      <c r="Q56" s="186">
        <f t="shared" si="25"/>
        <v>-8774.858</v>
      </c>
      <c r="R56" s="185">
        <f>_xlfn.IFERROR(P56/O56,"")</f>
        <v>0.578557747000015</v>
      </c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21.75" customHeight="1">
      <c r="A57" s="98">
        <v>900103</v>
      </c>
      <c r="B57" s="99" t="s">
        <v>169</v>
      </c>
      <c r="C57" s="100" t="e">
        <f>C39+C40</f>
        <v>#REF!</v>
      </c>
      <c r="D57" s="169">
        <f>D55+D56</f>
        <v>1366960.625</v>
      </c>
      <c r="E57" s="168">
        <f>E55+E56</f>
        <v>1053075.925</v>
      </c>
      <c r="F57" s="169">
        <f>F55+F56</f>
        <v>1095696.67871</v>
      </c>
      <c r="G57" s="169">
        <f t="shared" si="26"/>
        <v>42620.753709999844</v>
      </c>
      <c r="H57" s="179">
        <f>_xlfn.IFERROR(F57/E57,"")</f>
        <v>1.0404726313632133</v>
      </c>
      <c r="I57" s="169">
        <f t="shared" si="27"/>
        <v>-271263.9462900001</v>
      </c>
      <c r="J57" s="179">
        <f>_xlfn.IFERROR(F57/D57,"")</f>
        <v>0.8015568690649008</v>
      </c>
      <c r="K57" s="169">
        <f>K55+K56</f>
        <v>499232.51376</v>
      </c>
      <c r="L57" s="169">
        <f>L55+L56</f>
        <v>139716.01508</v>
      </c>
      <c r="M57" s="169">
        <f t="shared" si="24"/>
        <v>-359516.49867999996</v>
      </c>
      <c r="N57" s="179">
        <f>_xlfn.IFERROR(L57/K57,"")</f>
        <v>0.27986161002960397</v>
      </c>
      <c r="O57" s="169">
        <f>D57+K57</f>
        <v>1866193.13876</v>
      </c>
      <c r="P57" s="169">
        <f>L57+F57</f>
        <v>1235412.69379</v>
      </c>
      <c r="Q57" s="169">
        <f t="shared" si="25"/>
        <v>-630780.4449700001</v>
      </c>
      <c r="R57" s="180">
        <f>_xlfn.IFERROR(P57/O57,"")</f>
        <v>0.6619961611320011</v>
      </c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2:11" ht="15.75">
      <c r="B58" s="152"/>
      <c r="C58" s="8"/>
      <c r="D58" s="153"/>
      <c r="E58" s="157"/>
      <c r="F58" s="112"/>
      <c r="G58" s="81"/>
      <c r="H58" s="12"/>
      <c r="I58" s="56"/>
      <c r="J58" s="56"/>
      <c r="K58" s="154"/>
    </row>
    <row r="59" spans="2:12" ht="15.75">
      <c r="B59" s="31"/>
      <c r="C59" s="9"/>
      <c r="D59" s="153"/>
      <c r="E59" s="158"/>
      <c r="F59" s="105"/>
      <c r="G59" s="82"/>
      <c r="H59" s="9"/>
      <c r="K59" s="154"/>
      <c r="L59" s="116"/>
    </row>
    <row r="60" spans="3:12" ht="15.75">
      <c r="C60" s="9"/>
      <c r="E60" s="158"/>
      <c r="F60" s="201"/>
      <c r="G60" s="81"/>
      <c r="H60" s="12"/>
      <c r="I60" s="12"/>
      <c r="J60" s="12"/>
      <c r="L60" s="116"/>
    </row>
    <row r="61" spans="2:12" ht="15.75" hidden="1">
      <c r="B61" s="56" t="s">
        <v>99</v>
      </c>
      <c r="C61" s="57"/>
      <c r="D61" s="106"/>
      <c r="E61" s="149"/>
      <c r="F61" s="113"/>
      <c r="K61" s="112"/>
      <c r="L61" s="112"/>
    </row>
    <row r="62" spans="2:8" ht="15.75" hidden="1">
      <c r="B62" s="56" t="s">
        <v>97</v>
      </c>
      <c r="C62" s="56"/>
      <c r="D62" s="107"/>
      <c r="E62" s="159"/>
      <c r="F62" s="109"/>
      <c r="G62" s="81"/>
      <c r="H62" s="12"/>
    </row>
    <row r="63" spans="2:6" ht="15.75" hidden="1">
      <c r="B63" s="56" t="s">
        <v>98</v>
      </c>
      <c r="C63" s="56"/>
      <c r="D63" s="107"/>
      <c r="E63" s="159"/>
      <c r="F63" s="109"/>
    </row>
    <row r="64" spans="2:5" ht="15.75" hidden="1">
      <c r="B64" s="56"/>
      <c r="C64" s="56"/>
      <c r="D64" s="108"/>
      <c r="E64" s="148"/>
    </row>
    <row r="65" spans="2:5" ht="15.75" hidden="1">
      <c r="B65" s="56"/>
      <c r="C65" s="56"/>
      <c r="D65" s="108"/>
      <c r="E65" s="148"/>
    </row>
    <row r="66" spans="2:6" ht="15.75" hidden="1">
      <c r="B66" s="56" t="s">
        <v>100</v>
      </c>
      <c r="C66" s="56"/>
      <c r="D66" s="106"/>
      <c r="E66" s="149"/>
      <c r="F66" s="113"/>
    </row>
    <row r="67" spans="2:6" ht="15.75" hidden="1">
      <c r="B67" s="56" t="s">
        <v>97</v>
      </c>
      <c r="D67" s="107"/>
      <c r="E67" s="159"/>
      <c r="F67" s="109"/>
    </row>
    <row r="68" spans="2:6" ht="15.75" hidden="1">
      <c r="B68" s="56" t="s">
        <v>98</v>
      </c>
      <c r="D68" s="109"/>
      <c r="F68" s="109"/>
    </row>
    <row r="70" ht="15.75">
      <c r="F70" s="109"/>
    </row>
    <row r="71" ht="15.75">
      <c r="G71" s="90"/>
    </row>
    <row r="72" ht="15.75">
      <c r="E72" s="160"/>
    </row>
    <row r="110" spans="1:13" ht="15.75">
      <c r="A110" s="205"/>
      <c r="B110" s="205"/>
      <c r="C110" s="205"/>
      <c r="D110" s="205"/>
      <c r="E110" s="205"/>
      <c r="F110" s="205"/>
      <c r="G110" s="205"/>
      <c r="H110" s="205"/>
      <c r="I110" s="205"/>
      <c r="J110" s="205"/>
      <c r="K110" s="205"/>
      <c r="L110" s="205"/>
      <c r="M110" s="205"/>
    </row>
  </sheetData>
  <sheetProtection/>
  <mergeCells count="12">
    <mergeCell ref="K7:N7"/>
    <mergeCell ref="O7:R7"/>
    <mergeCell ref="A1:R1"/>
    <mergeCell ref="A2:R2"/>
    <mergeCell ref="A3:R3"/>
    <mergeCell ref="A4:R4"/>
    <mergeCell ref="A110:M110"/>
    <mergeCell ref="A5:R5"/>
    <mergeCell ref="Q6:R6"/>
    <mergeCell ref="A7:A8"/>
    <mergeCell ref="B7:B8"/>
    <mergeCell ref="C7:J7"/>
  </mergeCells>
  <conditionalFormatting sqref="F60">
    <cfRule type="expression" priority="1" dxfId="1" stopIfTrue="1">
      <formula>A60=1</formula>
    </cfRule>
  </conditionalFormatting>
  <printOptions/>
  <pageMargins left="0.1968503937007874" right="0.1968503937007874" top="0.5905511811023623" bottom="0.3937007874015748" header="0.31496062992125984" footer="0.31496062992125984"/>
  <pageSetup horizontalDpi="600" verticalDpi="600" orientation="landscape" paperSize="9" scale="38" r:id="rId1"/>
  <rowBreaks count="1" manualBreakCount="1">
    <brk id="53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82"/>
  <sheetViews>
    <sheetView view="pageBreakPreview" zoomScale="85" zoomScaleNormal="75" zoomScaleSheetLayoutView="85" zoomScalePageLayoutView="0" workbookViewId="0" topLeftCell="A1">
      <pane xSplit="2" ySplit="5" topLeftCell="C42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50" sqref="E50"/>
    </sheetView>
  </sheetViews>
  <sheetFormatPr defaultColWidth="7.625" defaultRowHeight="12.75"/>
  <cols>
    <col min="1" max="1" width="16.00390625" style="70" customWidth="1"/>
    <col min="2" max="2" width="65.25390625" style="71" customWidth="1"/>
    <col min="3" max="3" width="21.00390625" style="140" customWidth="1"/>
    <col min="4" max="4" width="20.375" style="127" customWidth="1"/>
    <col min="5" max="5" width="20.25390625" style="145" customWidth="1"/>
    <col min="6" max="6" width="21.625" style="1" customWidth="1"/>
    <col min="7" max="7" width="15.25390625" style="1" customWidth="1"/>
    <col min="8" max="8" width="20.00390625" style="1" customWidth="1"/>
    <col min="9" max="9" width="16.00390625" style="1" customWidth="1"/>
    <col min="10" max="10" width="21.625" style="145" customWidth="1"/>
    <col min="11" max="11" width="20.75390625" style="145" customWidth="1"/>
    <col min="12" max="12" width="18.75390625" style="6" customWidth="1"/>
    <col min="13" max="13" width="14.25390625" style="6" customWidth="1"/>
    <col min="14" max="14" width="19.125" style="1" customWidth="1"/>
    <col min="15" max="15" width="19.375" style="1" customWidth="1"/>
    <col min="16" max="16" width="21.625" style="1" customWidth="1"/>
    <col min="17" max="17" width="11.875" style="1" customWidth="1"/>
    <col min="18" max="19" width="7.625" style="6" customWidth="1"/>
    <col min="20" max="16384" width="7.625" style="1" customWidth="1"/>
  </cols>
  <sheetData>
    <row r="1" spans="1:13" ht="23.25" customHeight="1">
      <c r="A1" s="216" t="s">
        <v>95</v>
      </c>
      <c r="B1" s="216"/>
      <c r="C1" s="216"/>
      <c r="D1" s="216"/>
      <c r="E1" s="141"/>
      <c r="F1" s="14"/>
      <c r="G1" s="14"/>
      <c r="H1" s="55"/>
      <c r="I1" s="55"/>
      <c r="J1" s="110" t="s">
        <v>21</v>
      </c>
      <c r="K1" s="110"/>
      <c r="L1" s="118"/>
      <c r="M1" s="118"/>
    </row>
    <row r="2" spans="1:17" ht="21.75" customHeight="1">
      <c r="A2" s="10"/>
      <c r="B2" s="10" t="s">
        <v>21</v>
      </c>
      <c r="C2" s="134"/>
      <c r="D2" s="151"/>
      <c r="E2" s="142"/>
      <c r="F2" s="125"/>
      <c r="G2" s="15"/>
      <c r="H2" s="58"/>
      <c r="I2" s="97"/>
      <c r="J2" s="109"/>
      <c r="K2" s="112"/>
      <c r="L2" s="119"/>
      <c r="M2" s="118"/>
      <c r="P2" s="207" t="s">
        <v>176</v>
      </c>
      <c r="Q2" s="207"/>
    </row>
    <row r="3" spans="1:17" s="6" customFormat="1" ht="20.25">
      <c r="A3" s="217" t="s">
        <v>90</v>
      </c>
      <c r="B3" s="209" t="s">
        <v>22</v>
      </c>
      <c r="C3" s="213" t="s">
        <v>46</v>
      </c>
      <c r="D3" s="213"/>
      <c r="E3" s="213"/>
      <c r="F3" s="213"/>
      <c r="G3" s="213"/>
      <c r="H3" s="213"/>
      <c r="I3" s="213"/>
      <c r="J3" s="218" t="s">
        <v>47</v>
      </c>
      <c r="K3" s="218"/>
      <c r="L3" s="218"/>
      <c r="M3" s="218"/>
      <c r="N3" s="213" t="s">
        <v>175</v>
      </c>
      <c r="O3" s="213"/>
      <c r="P3" s="213"/>
      <c r="Q3" s="213"/>
    </row>
    <row r="4" spans="1:17" s="6" customFormat="1" ht="116.25" customHeight="1">
      <c r="A4" s="217"/>
      <c r="B4" s="209"/>
      <c r="C4" s="117" t="s">
        <v>184</v>
      </c>
      <c r="D4" s="111" t="s">
        <v>193</v>
      </c>
      <c r="E4" s="114" t="s">
        <v>51</v>
      </c>
      <c r="F4" s="48" t="s">
        <v>194</v>
      </c>
      <c r="G4" s="33" t="s">
        <v>195</v>
      </c>
      <c r="H4" s="45" t="s">
        <v>68</v>
      </c>
      <c r="I4" s="45" t="s">
        <v>182</v>
      </c>
      <c r="J4" s="120" t="s">
        <v>185</v>
      </c>
      <c r="K4" s="121" t="s">
        <v>51</v>
      </c>
      <c r="L4" s="126" t="s">
        <v>164</v>
      </c>
      <c r="M4" s="114" t="s">
        <v>7</v>
      </c>
      <c r="N4" s="35" t="s">
        <v>186</v>
      </c>
      <c r="O4" s="34" t="s">
        <v>51</v>
      </c>
      <c r="P4" s="34" t="s">
        <v>165</v>
      </c>
      <c r="Q4" s="34" t="s">
        <v>7</v>
      </c>
    </row>
    <row r="5" spans="1:19" s="60" customFormat="1" ht="14.25">
      <c r="A5" s="51">
        <v>1</v>
      </c>
      <c r="B5" s="51">
        <v>2</v>
      </c>
      <c r="C5" s="104" t="s">
        <v>42</v>
      </c>
      <c r="D5" s="104" t="s">
        <v>8</v>
      </c>
      <c r="E5" s="104" t="s">
        <v>9</v>
      </c>
      <c r="F5" s="32" t="s">
        <v>59</v>
      </c>
      <c r="G5" s="32" t="s">
        <v>60</v>
      </c>
      <c r="H5" s="32" t="s">
        <v>43</v>
      </c>
      <c r="I5" s="32" t="s">
        <v>10</v>
      </c>
      <c r="J5" s="122" t="s">
        <v>11</v>
      </c>
      <c r="K5" s="122" t="s">
        <v>12</v>
      </c>
      <c r="L5" s="104" t="s">
        <v>13</v>
      </c>
      <c r="M5" s="104" t="s">
        <v>44</v>
      </c>
      <c r="N5" s="32" t="s">
        <v>14</v>
      </c>
      <c r="O5" s="32" t="s">
        <v>41</v>
      </c>
      <c r="P5" s="32" t="s">
        <v>56</v>
      </c>
      <c r="Q5" s="32" t="s">
        <v>57</v>
      </c>
      <c r="R5" s="59"/>
      <c r="S5" s="59"/>
    </row>
    <row r="6" spans="1:17" ht="22.5" customHeight="1">
      <c r="A6" s="38" t="s">
        <v>70</v>
      </c>
      <c r="B6" s="27" t="s">
        <v>31</v>
      </c>
      <c r="C6" s="163">
        <f>C7+C8</f>
        <v>26095</v>
      </c>
      <c r="D6" s="163">
        <f>D7+D8</f>
        <v>19444</v>
      </c>
      <c r="E6" s="163">
        <f>E7+E8</f>
        <v>18061.43279</v>
      </c>
      <c r="F6" s="164">
        <f>E6-D6</f>
        <v>-1382.567210000001</v>
      </c>
      <c r="G6" s="176">
        <f>_xlfn.IFERROR(E6/D6,"")</f>
        <v>0.9288949182267022</v>
      </c>
      <c r="H6" s="164">
        <f>E6-C6</f>
        <v>-8033.567210000001</v>
      </c>
      <c r="I6" s="176">
        <f>_xlfn.IFERROR(E6/C6,"")</f>
        <v>0.6921415133167274</v>
      </c>
      <c r="J6" s="163">
        <f>J7+J8</f>
        <v>0</v>
      </c>
      <c r="K6" s="163">
        <f>K7+K8</f>
        <v>0</v>
      </c>
      <c r="L6" s="163">
        <f aca="true" t="shared" si="0" ref="L6:L14">K6-J6</f>
        <v>0</v>
      </c>
      <c r="M6" s="178">
        <f>_xlfn.IFERROR(K6/J6,"")</f>
      </c>
      <c r="N6" s="164">
        <f>C6+J6</f>
        <v>26095</v>
      </c>
      <c r="O6" s="164">
        <f>E6+K6</f>
        <v>18061.43279</v>
      </c>
      <c r="P6" s="164">
        <f>O6-N6</f>
        <v>-8033.567210000001</v>
      </c>
      <c r="Q6" s="176">
        <f>_xlfn.IFERROR(O6/N6,"")</f>
        <v>0.6921415133167274</v>
      </c>
    </row>
    <row r="7" spans="1:17" ht="63">
      <c r="A7" s="39" t="s">
        <v>107</v>
      </c>
      <c r="B7" s="192" t="s">
        <v>108</v>
      </c>
      <c r="C7" s="170">
        <v>17210</v>
      </c>
      <c r="D7" s="170">
        <v>12985.9</v>
      </c>
      <c r="E7" s="170">
        <v>12097.859369999998</v>
      </c>
      <c r="F7" s="171">
        <f aca="true" t="shared" si="1" ref="F7:F47">E7-D7</f>
        <v>-888.0406300000013</v>
      </c>
      <c r="G7" s="177">
        <f aca="true" t="shared" si="2" ref="G7:G39">_xlfn.IFERROR(E7/D7,"")</f>
        <v>0.9316150108964337</v>
      </c>
      <c r="H7" s="171">
        <f aca="true" t="shared" si="3" ref="H7:H47">E7-C7</f>
        <v>-5112.140630000002</v>
      </c>
      <c r="I7" s="177">
        <f aca="true" t="shared" si="4" ref="I7:I39">_xlfn.IFERROR(E7/C7,"")</f>
        <v>0.7029552219639743</v>
      </c>
      <c r="J7" s="170">
        <v>0</v>
      </c>
      <c r="K7" s="170">
        <v>0</v>
      </c>
      <c r="L7" s="170">
        <v>0</v>
      </c>
      <c r="M7" s="181">
        <f aca="true" t="shared" si="5" ref="M7:M39">_xlfn.IFERROR(K7/J7,"")</f>
      </c>
      <c r="N7" s="171">
        <f aca="true" t="shared" si="6" ref="N7:N43">C7+J7</f>
        <v>17210</v>
      </c>
      <c r="O7" s="171">
        <f aca="true" t="shared" si="7" ref="O7:O43">E7+K7</f>
        <v>12097.859369999998</v>
      </c>
      <c r="P7" s="171">
        <f aca="true" t="shared" si="8" ref="P7:P43">O7-N7</f>
        <v>-5112.140630000002</v>
      </c>
      <c r="Q7" s="177">
        <f aca="true" t="shared" si="9" ref="Q7:Q39">_xlfn.IFERROR(O7/N7,"")</f>
        <v>0.7029552219639743</v>
      </c>
    </row>
    <row r="8" spans="1:19" s="26" customFormat="1" ht="18.75">
      <c r="A8" s="39" t="s">
        <v>71</v>
      </c>
      <c r="B8" s="192" t="s">
        <v>109</v>
      </c>
      <c r="C8" s="170">
        <v>8885</v>
      </c>
      <c r="D8" s="170">
        <v>6458.1</v>
      </c>
      <c r="E8" s="170">
        <v>5963.57342</v>
      </c>
      <c r="F8" s="171">
        <f t="shared" si="1"/>
        <v>-494.52658000000065</v>
      </c>
      <c r="G8" s="177">
        <f t="shared" si="2"/>
        <v>0.923425375884548</v>
      </c>
      <c r="H8" s="171">
        <f t="shared" si="3"/>
        <v>-2921.4265800000003</v>
      </c>
      <c r="I8" s="177">
        <f t="shared" si="4"/>
        <v>0.6711956578503094</v>
      </c>
      <c r="J8" s="170">
        <v>0</v>
      </c>
      <c r="K8" s="170">
        <v>0</v>
      </c>
      <c r="L8" s="170">
        <f>(K8-J8)/1000</f>
        <v>0</v>
      </c>
      <c r="M8" s="181">
        <f t="shared" si="5"/>
      </c>
      <c r="N8" s="171">
        <f t="shared" si="6"/>
        <v>8885</v>
      </c>
      <c r="O8" s="171">
        <f t="shared" si="7"/>
        <v>5963.57342</v>
      </c>
      <c r="P8" s="171">
        <f t="shared" si="8"/>
        <v>-2921.4265800000003</v>
      </c>
      <c r="Q8" s="177">
        <f t="shared" si="9"/>
        <v>0.6711956578503094</v>
      </c>
      <c r="R8" s="25"/>
      <c r="S8" s="25"/>
    </row>
    <row r="9" spans="1:17" ht="18" customHeight="1">
      <c r="A9" s="38" t="s">
        <v>72</v>
      </c>
      <c r="B9" s="27" t="s">
        <v>32</v>
      </c>
      <c r="C9" s="163">
        <v>558428.36635</v>
      </c>
      <c r="D9" s="163">
        <v>434048.16635</v>
      </c>
      <c r="E9" s="163">
        <v>379608.30655000004</v>
      </c>
      <c r="F9" s="164">
        <f t="shared" si="1"/>
        <v>-54439.85979999998</v>
      </c>
      <c r="G9" s="176">
        <f t="shared" si="2"/>
        <v>0.8745764548257492</v>
      </c>
      <c r="H9" s="164">
        <f t="shared" si="3"/>
        <v>-178820.0598</v>
      </c>
      <c r="I9" s="176">
        <f t="shared" si="4"/>
        <v>0.6797797701989893</v>
      </c>
      <c r="J9" s="163">
        <v>81299.69875</v>
      </c>
      <c r="K9" s="163">
        <v>29854.34766</v>
      </c>
      <c r="L9" s="163">
        <f>(K9-J9)/1000</f>
        <v>-51.445351089999996</v>
      </c>
      <c r="M9" s="178">
        <f t="shared" si="5"/>
        <v>0.36721350901684613</v>
      </c>
      <c r="N9" s="164">
        <f>C9+J9</f>
        <v>639728.0651</v>
      </c>
      <c r="O9" s="164">
        <f>E9+K9</f>
        <v>409462.65421000007</v>
      </c>
      <c r="P9" s="164">
        <f t="shared" si="8"/>
        <v>-230265.41088999994</v>
      </c>
      <c r="Q9" s="176">
        <f t="shared" si="9"/>
        <v>0.6400573564737922</v>
      </c>
    </row>
    <row r="10" spans="1:17" ht="20.25" customHeight="1">
      <c r="A10" s="38" t="s">
        <v>61</v>
      </c>
      <c r="B10" s="28" t="s">
        <v>160</v>
      </c>
      <c r="C10" s="163">
        <v>194089.70063</v>
      </c>
      <c r="D10" s="163">
        <v>145929.10063</v>
      </c>
      <c r="E10" s="163">
        <v>117789.44231</v>
      </c>
      <c r="F10" s="164">
        <f t="shared" si="1"/>
        <v>-28139.658320000002</v>
      </c>
      <c r="G10" s="176">
        <f t="shared" si="2"/>
        <v>0.8071689731621969</v>
      </c>
      <c r="H10" s="164">
        <f t="shared" si="3"/>
        <v>-76300.25832000001</v>
      </c>
      <c r="I10" s="176">
        <f t="shared" si="4"/>
        <v>0.6068814673198252</v>
      </c>
      <c r="J10" s="163">
        <v>8483.15106</v>
      </c>
      <c r="K10" s="163">
        <v>2914.15161</v>
      </c>
      <c r="L10" s="163">
        <f>(K10-J10)/1000</f>
        <v>-5.568999450000001</v>
      </c>
      <c r="M10" s="178">
        <f t="shared" si="5"/>
        <v>0.34352230549575996</v>
      </c>
      <c r="N10" s="164">
        <f>C10+J10</f>
        <v>202572.85169</v>
      </c>
      <c r="O10" s="164">
        <f>E10+K10</f>
        <v>120703.59392</v>
      </c>
      <c r="P10" s="164">
        <f t="shared" si="8"/>
        <v>-81869.25777000001</v>
      </c>
      <c r="Q10" s="176">
        <f t="shared" si="9"/>
        <v>0.5958527656248546</v>
      </c>
    </row>
    <row r="11" spans="1:17" ht="18.75">
      <c r="A11" s="38" t="s">
        <v>62</v>
      </c>
      <c r="B11" s="16" t="s">
        <v>33</v>
      </c>
      <c r="C11" s="163">
        <f>SUM(C13:C24)+C12</f>
        <v>164020.10822</v>
      </c>
      <c r="D11" s="163">
        <f>SUM(D13:D24)+D12</f>
        <v>125340.05822</v>
      </c>
      <c r="E11" s="163">
        <f>SUM(E13:E24)+E12</f>
        <v>108601.42516</v>
      </c>
      <c r="F11" s="164">
        <f t="shared" si="1"/>
        <v>-16738.633060000007</v>
      </c>
      <c r="G11" s="176">
        <f t="shared" si="2"/>
        <v>0.8664542421815383</v>
      </c>
      <c r="H11" s="164">
        <f t="shared" si="3"/>
        <v>-55418.683059999996</v>
      </c>
      <c r="I11" s="176">
        <f t="shared" si="4"/>
        <v>0.6621226283690352</v>
      </c>
      <c r="J11" s="163">
        <f>SUM(J13:J24)</f>
        <v>78960.44897</v>
      </c>
      <c r="K11" s="163">
        <f>SUM(K13:K24)</f>
        <v>38647.297320000005</v>
      </c>
      <c r="L11" s="163">
        <f t="shared" si="0"/>
        <v>-40313.15164999999</v>
      </c>
      <c r="M11" s="178">
        <f t="shared" si="5"/>
        <v>0.48945133701916443</v>
      </c>
      <c r="N11" s="164">
        <f t="shared" si="6"/>
        <v>242980.55719</v>
      </c>
      <c r="O11" s="164">
        <f t="shared" si="7"/>
        <v>147248.72248</v>
      </c>
      <c r="P11" s="164">
        <f t="shared" si="8"/>
        <v>-95731.83471</v>
      </c>
      <c r="Q11" s="176">
        <f t="shared" si="9"/>
        <v>0.6060103087378224</v>
      </c>
    </row>
    <row r="12" spans="1:17" ht="31.5" hidden="1">
      <c r="A12" s="40" t="s">
        <v>157</v>
      </c>
      <c r="B12" s="183" t="s">
        <v>158</v>
      </c>
      <c r="C12" s="170">
        <v>0</v>
      </c>
      <c r="D12" s="170">
        <v>0</v>
      </c>
      <c r="E12" s="170">
        <v>0</v>
      </c>
      <c r="F12" s="171">
        <f>E12-D12</f>
        <v>0</v>
      </c>
      <c r="G12" s="177">
        <f t="shared" si="2"/>
      </c>
      <c r="H12" s="171">
        <f>E12-C12</f>
        <v>0</v>
      </c>
      <c r="I12" s="177">
        <f t="shared" si="4"/>
      </c>
      <c r="J12" s="170">
        <v>0</v>
      </c>
      <c r="K12" s="170">
        <v>0</v>
      </c>
      <c r="L12" s="170">
        <f t="shared" si="0"/>
        <v>0</v>
      </c>
      <c r="M12" s="181">
        <f t="shared" si="5"/>
      </c>
      <c r="N12" s="171">
        <f>C12+J12</f>
        <v>0</v>
      </c>
      <c r="O12" s="171">
        <f>E12+K12</f>
        <v>0</v>
      </c>
      <c r="P12" s="171">
        <f>O12-N12</f>
        <v>0</v>
      </c>
      <c r="Q12" s="177">
        <f t="shared" si="9"/>
      </c>
    </row>
    <row r="13" spans="1:19" s="26" customFormat="1" ht="36" customHeight="1">
      <c r="A13" s="40" t="s">
        <v>75</v>
      </c>
      <c r="B13" s="183" t="s">
        <v>112</v>
      </c>
      <c r="C13" s="170">
        <v>1400</v>
      </c>
      <c r="D13" s="170">
        <v>1058.707</v>
      </c>
      <c r="E13" s="170">
        <v>716.64268</v>
      </c>
      <c r="F13" s="171">
        <f t="shared" si="1"/>
        <v>-342.06432000000007</v>
      </c>
      <c r="G13" s="177">
        <f t="shared" si="2"/>
        <v>0.6769036947899655</v>
      </c>
      <c r="H13" s="171">
        <f aca="true" t="shared" si="10" ref="H13:H24">E13-C13</f>
        <v>-683.35732</v>
      </c>
      <c r="I13" s="177">
        <f t="shared" si="4"/>
        <v>0.5118876285714286</v>
      </c>
      <c r="J13" s="170">
        <v>0</v>
      </c>
      <c r="K13" s="170">
        <v>0</v>
      </c>
      <c r="L13" s="170">
        <f t="shared" si="0"/>
        <v>0</v>
      </c>
      <c r="M13" s="181">
        <f t="shared" si="5"/>
      </c>
      <c r="N13" s="171">
        <f t="shared" si="6"/>
        <v>1400</v>
      </c>
      <c r="O13" s="171">
        <f t="shared" si="7"/>
        <v>716.64268</v>
      </c>
      <c r="P13" s="171">
        <f t="shared" si="8"/>
        <v>-683.35732</v>
      </c>
      <c r="Q13" s="177">
        <f t="shared" si="9"/>
        <v>0.5118876285714286</v>
      </c>
      <c r="R13" s="25"/>
      <c r="S13" s="25"/>
    </row>
    <row r="14" spans="1:19" s="26" customFormat="1" ht="33" customHeight="1">
      <c r="A14" s="40" t="s">
        <v>74</v>
      </c>
      <c r="B14" s="183" t="s">
        <v>113</v>
      </c>
      <c r="C14" s="170">
        <v>300</v>
      </c>
      <c r="D14" s="170">
        <v>199.06</v>
      </c>
      <c r="E14" s="193">
        <v>128.28821</v>
      </c>
      <c r="F14" s="171">
        <f t="shared" si="1"/>
        <v>-70.77179000000001</v>
      </c>
      <c r="G14" s="177">
        <f t="shared" si="2"/>
        <v>0.6444700592786095</v>
      </c>
      <c r="H14" s="171">
        <f t="shared" si="10"/>
        <v>-171.71179</v>
      </c>
      <c r="I14" s="177">
        <f t="shared" si="4"/>
        <v>0.4276273666666666</v>
      </c>
      <c r="J14" s="170">
        <v>0</v>
      </c>
      <c r="K14" s="170">
        <v>0</v>
      </c>
      <c r="L14" s="170">
        <f t="shared" si="0"/>
        <v>0</v>
      </c>
      <c r="M14" s="181">
        <f t="shared" si="5"/>
      </c>
      <c r="N14" s="171">
        <f t="shared" si="6"/>
        <v>300</v>
      </c>
      <c r="O14" s="171">
        <f t="shared" si="7"/>
        <v>128.28821</v>
      </c>
      <c r="P14" s="171">
        <f t="shared" si="8"/>
        <v>-171.71179</v>
      </c>
      <c r="Q14" s="177">
        <f t="shared" si="9"/>
        <v>0.4276273666666666</v>
      </c>
      <c r="R14" s="25"/>
      <c r="S14" s="25"/>
    </row>
    <row r="15" spans="1:19" s="26" customFormat="1" ht="53.25" customHeight="1">
      <c r="A15" s="40" t="s">
        <v>63</v>
      </c>
      <c r="B15" s="183" t="s">
        <v>114</v>
      </c>
      <c r="C15" s="170">
        <v>120571.75867</v>
      </c>
      <c r="D15" s="170">
        <v>91137.76467</v>
      </c>
      <c r="E15" s="170">
        <v>81349.49977</v>
      </c>
      <c r="F15" s="171">
        <f t="shared" si="1"/>
        <v>-9788.26490000001</v>
      </c>
      <c r="G15" s="177">
        <f t="shared" si="2"/>
        <v>0.8925992431848394</v>
      </c>
      <c r="H15" s="171">
        <f t="shared" si="10"/>
        <v>-39222.2589</v>
      </c>
      <c r="I15" s="177">
        <f t="shared" si="4"/>
        <v>0.6746977954651078</v>
      </c>
      <c r="J15" s="170">
        <v>56733.85825</v>
      </c>
      <c r="K15" s="170">
        <v>36848.38231</v>
      </c>
      <c r="L15" s="170">
        <f aca="true" t="shared" si="11" ref="L15:L26">(K15-J15)/1000</f>
        <v>-19.885475939999996</v>
      </c>
      <c r="M15" s="181">
        <f t="shared" si="5"/>
        <v>0.6494954414632994</v>
      </c>
      <c r="N15" s="171">
        <f t="shared" si="6"/>
        <v>177305.61692</v>
      </c>
      <c r="O15" s="171">
        <f t="shared" si="7"/>
        <v>118197.88208</v>
      </c>
      <c r="P15" s="171">
        <f t="shared" si="8"/>
        <v>-59107.734840000005</v>
      </c>
      <c r="Q15" s="177">
        <f t="shared" si="9"/>
        <v>0.6666336021003254</v>
      </c>
      <c r="R15" s="25"/>
      <c r="S15" s="25"/>
    </row>
    <row r="16" spans="1:19" s="26" customFormat="1" ht="23.25" customHeight="1">
      <c r="A16" s="40" t="s">
        <v>64</v>
      </c>
      <c r="B16" s="183" t="s">
        <v>115</v>
      </c>
      <c r="C16" s="170">
        <v>6402.08858</v>
      </c>
      <c r="D16" s="170">
        <v>4812.08858</v>
      </c>
      <c r="E16" s="170">
        <v>4248.89879</v>
      </c>
      <c r="F16" s="171">
        <f t="shared" si="1"/>
        <v>-563.1897899999994</v>
      </c>
      <c r="G16" s="177">
        <f t="shared" si="2"/>
        <v>0.882963544698506</v>
      </c>
      <c r="H16" s="171">
        <f t="shared" si="10"/>
        <v>-2153.1897899999994</v>
      </c>
      <c r="I16" s="177">
        <f t="shared" si="4"/>
        <v>0.6636738521977776</v>
      </c>
      <c r="J16" s="170">
        <v>627.66187</v>
      </c>
      <c r="K16" s="170">
        <v>627.66187</v>
      </c>
      <c r="L16" s="170">
        <f t="shared" si="11"/>
        <v>0</v>
      </c>
      <c r="M16" s="181">
        <f t="shared" si="5"/>
        <v>1</v>
      </c>
      <c r="N16" s="171">
        <f t="shared" si="6"/>
        <v>7029.75045</v>
      </c>
      <c r="O16" s="171">
        <f t="shared" si="7"/>
        <v>4876.56066</v>
      </c>
      <c r="P16" s="171">
        <f t="shared" si="8"/>
        <v>-2153.1897899999994</v>
      </c>
      <c r="Q16" s="177">
        <f t="shared" si="9"/>
        <v>0.6937032394940849</v>
      </c>
      <c r="R16" s="25"/>
      <c r="S16" s="25"/>
    </row>
    <row r="17" spans="1:19" s="26" customFormat="1" ht="40.5" customHeight="1">
      <c r="A17" s="40" t="s">
        <v>110</v>
      </c>
      <c r="B17" s="183" t="s">
        <v>116</v>
      </c>
      <c r="C17" s="170">
        <v>2286.8</v>
      </c>
      <c r="D17" s="170">
        <v>1644.39</v>
      </c>
      <c r="E17" s="170">
        <v>1602.91193</v>
      </c>
      <c r="F17" s="171">
        <f t="shared" si="1"/>
        <v>-41.478070000000116</v>
      </c>
      <c r="G17" s="177">
        <f t="shared" si="2"/>
        <v>0.9747760142058757</v>
      </c>
      <c r="H17" s="171">
        <f t="shared" si="10"/>
        <v>-683.8880700000002</v>
      </c>
      <c r="I17" s="177">
        <f t="shared" si="4"/>
        <v>0.700941022389365</v>
      </c>
      <c r="J17" s="170">
        <v>43.420120000000004</v>
      </c>
      <c r="K17" s="170">
        <v>43.420120000000004</v>
      </c>
      <c r="L17" s="170">
        <f t="shared" si="11"/>
        <v>0</v>
      </c>
      <c r="M17" s="181">
        <f t="shared" si="5"/>
        <v>1</v>
      </c>
      <c r="N17" s="171">
        <f t="shared" si="6"/>
        <v>2330.2201200000004</v>
      </c>
      <c r="O17" s="171">
        <f t="shared" si="7"/>
        <v>1646.33205</v>
      </c>
      <c r="P17" s="171">
        <f t="shared" si="8"/>
        <v>-683.8880700000004</v>
      </c>
      <c r="Q17" s="177">
        <f t="shared" si="9"/>
        <v>0.7065135331506792</v>
      </c>
      <c r="R17" s="25"/>
      <c r="S17" s="25"/>
    </row>
    <row r="18" spans="1:19" s="26" customFormat="1" ht="34.5" customHeight="1">
      <c r="A18" s="40" t="s">
        <v>65</v>
      </c>
      <c r="B18" s="183" t="s">
        <v>77</v>
      </c>
      <c r="C18" s="170">
        <v>280</v>
      </c>
      <c r="D18" s="170">
        <v>169.8</v>
      </c>
      <c r="E18" s="170">
        <v>13.5081</v>
      </c>
      <c r="F18" s="171">
        <f t="shared" si="1"/>
        <v>-156.2919</v>
      </c>
      <c r="G18" s="177">
        <f t="shared" si="2"/>
        <v>0.07955300353356891</v>
      </c>
      <c r="H18" s="171">
        <f t="shared" si="10"/>
        <v>-266.4919</v>
      </c>
      <c r="I18" s="177">
        <f t="shared" si="4"/>
        <v>0.048243214285714285</v>
      </c>
      <c r="J18" s="170">
        <v>0</v>
      </c>
      <c r="K18" s="170">
        <v>0</v>
      </c>
      <c r="L18" s="170">
        <f t="shared" si="11"/>
        <v>0</v>
      </c>
      <c r="M18" s="181">
        <f t="shared" si="5"/>
      </c>
      <c r="N18" s="171">
        <f t="shared" si="6"/>
        <v>280</v>
      </c>
      <c r="O18" s="171">
        <f t="shared" si="7"/>
        <v>13.5081</v>
      </c>
      <c r="P18" s="171">
        <f t="shared" si="8"/>
        <v>-266.4919</v>
      </c>
      <c r="Q18" s="177">
        <f t="shared" si="9"/>
        <v>0.048243214285714285</v>
      </c>
      <c r="R18" s="25"/>
      <c r="S18" s="25"/>
    </row>
    <row r="19" spans="1:19" s="26" customFormat="1" ht="68.25" customHeight="1">
      <c r="A19" s="40" t="s">
        <v>66</v>
      </c>
      <c r="B19" s="183" t="s">
        <v>117</v>
      </c>
      <c r="C19" s="170">
        <v>0</v>
      </c>
      <c r="D19" s="170">
        <v>0</v>
      </c>
      <c r="E19" s="170">
        <v>0</v>
      </c>
      <c r="F19" s="171">
        <f t="shared" si="1"/>
        <v>0</v>
      </c>
      <c r="G19" s="177">
        <f t="shared" si="2"/>
      </c>
      <c r="H19" s="171">
        <f t="shared" si="10"/>
        <v>0</v>
      </c>
      <c r="I19" s="177">
        <f t="shared" si="4"/>
      </c>
      <c r="J19" s="170">
        <v>143.49292000000003</v>
      </c>
      <c r="K19" s="170">
        <v>0</v>
      </c>
      <c r="L19" s="170">
        <f t="shared" si="11"/>
        <v>-0.14349292000000002</v>
      </c>
      <c r="M19" s="181">
        <f t="shared" si="5"/>
        <v>0</v>
      </c>
      <c r="N19" s="171">
        <f t="shared" si="6"/>
        <v>143.49292000000003</v>
      </c>
      <c r="O19" s="171">
        <f t="shared" si="7"/>
        <v>0</v>
      </c>
      <c r="P19" s="171">
        <f t="shared" si="8"/>
        <v>-143.49292000000003</v>
      </c>
      <c r="Q19" s="177">
        <f t="shared" si="9"/>
        <v>0</v>
      </c>
      <c r="R19" s="25"/>
      <c r="S19" s="25"/>
    </row>
    <row r="20" spans="1:19" s="26" customFormat="1" ht="36" customHeight="1">
      <c r="A20" s="40" t="s">
        <v>111</v>
      </c>
      <c r="B20" s="183" t="s">
        <v>118</v>
      </c>
      <c r="C20" s="170">
        <v>551</v>
      </c>
      <c r="D20" s="170">
        <v>550.75</v>
      </c>
      <c r="E20" s="170">
        <v>533.01349</v>
      </c>
      <c r="F20" s="171">
        <f t="shared" si="1"/>
        <v>-17.736509999999953</v>
      </c>
      <c r="G20" s="177">
        <f t="shared" si="2"/>
        <v>0.9677957149341807</v>
      </c>
      <c r="H20" s="171">
        <f t="shared" si="10"/>
        <v>-17.986509999999953</v>
      </c>
      <c r="I20" s="177">
        <f t="shared" si="4"/>
        <v>0.967356606170599</v>
      </c>
      <c r="J20" s="170">
        <v>0</v>
      </c>
      <c r="K20" s="170">
        <v>0</v>
      </c>
      <c r="L20" s="170">
        <f t="shared" si="11"/>
        <v>0</v>
      </c>
      <c r="M20" s="181">
        <f t="shared" si="5"/>
      </c>
      <c r="N20" s="171">
        <f t="shared" si="6"/>
        <v>551</v>
      </c>
      <c r="O20" s="171">
        <f t="shared" si="7"/>
        <v>533.01349</v>
      </c>
      <c r="P20" s="171">
        <f t="shared" si="8"/>
        <v>-17.986509999999953</v>
      </c>
      <c r="Q20" s="177">
        <f t="shared" si="9"/>
        <v>0.967356606170599</v>
      </c>
      <c r="R20" s="25"/>
      <c r="S20" s="25"/>
    </row>
    <row r="21" spans="1:19" s="26" customFormat="1" ht="23.25" customHeight="1">
      <c r="A21" s="40" t="s">
        <v>76</v>
      </c>
      <c r="B21" s="183" t="s">
        <v>73</v>
      </c>
      <c r="C21" s="170">
        <v>829.41</v>
      </c>
      <c r="D21" s="170">
        <v>598.105</v>
      </c>
      <c r="E21" s="170">
        <v>231.72419</v>
      </c>
      <c r="F21" s="171">
        <f t="shared" si="1"/>
        <v>-366.38081</v>
      </c>
      <c r="G21" s="177">
        <f t="shared" si="2"/>
        <v>0.38743061836968423</v>
      </c>
      <c r="H21" s="171">
        <f t="shared" si="10"/>
        <v>-597.68581</v>
      </c>
      <c r="I21" s="177">
        <f t="shared" si="4"/>
        <v>0.2793843696121339</v>
      </c>
      <c r="J21" s="170">
        <v>0</v>
      </c>
      <c r="K21" s="170">
        <v>0</v>
      </c>
      <c r="L21" s="170">
        <f t="shared" si="11"/>
        <v>0</v>
      </c>
      <c r="M21" s="181">
        <f t="shared" si="5"/>
      </c>
      <c r="N21" s="171">
        <f t="shared" si="6"/>
        <v>829.41</v>
      </c>
      <c r="O21" s="171">
        <f t="shared" si="7"/>
        <v>231.72419</v>
      </c>
      <c r="P21" s="171">
        <f t="shared" si="8"/>
        <v>-597.68581</v>
      </c>
      <c r="Q21" s="177">
        <f t="shared" si="9"/>
        <v>0.2793843696121339</v>
      </c>
      <c r="R21" s="25"/>
      <c r="S21" s="25"/>
    </row>
    <row r="22" spans="1:19" s="26" customFormat="1" ht="40.5" customHeight="1">
      <c r="A22" s="40" t="s">
        <v>67</v>
      </c>
      <c r="B22" s="183" t="s">
        <v>119</v>
      </c>
      <c r="C22" s="170">
        <v>10794.69</v>
      </c>
      <c r="D22" s="170">
        <v>8226.48</v>
      </c>
      <c r="E22" s="170">
        <v>8015.56774</v>
      </c>
      <c r="F22" s="171">
        <f t="shared" si="1"/>
        <v>-210.91225999999915</v>
      </c>
      <c r="G22" s="177">
        <f t="shared" si="2"/>
        <v>0.974361785356556</v>
      </c>
      <c r="H22" s="171">
        <f t="shared" si="10"/>
        <v>-2779.12226</v>
      </c>
      <c r="I22" s="177">
        <f t="shared" si="4"/>
        <v>0.7425472838960637</v>
      </c>
      <c r="J22" s="170">
        <v>674.0441800000001</v>
      </c>
      <c r="K22" s="170">
        <v>139.22539</v>
      </c>
      <c r="L22" s="170">
        <f t="shared" si="11"/>
        <v>-0.53481879</v>
      </c>
      <c r="M22" s="181">
        <f t="shared" si="5"/>
        <v>0.20655232124398729</v>
      </c>
      <c r="N22" s="171">
        <f t="shared" si="6"/>
        <v>11468.734180000001</v>
      </c>
      <c r="O22" s="171">
        <f t="shared" si="7"/>
        <v>8154.79313</v>
      </c>
      <c r="P22" s="171">
        <f t="shared" si="8"/>
        <v>-3313.9410500000013</v>
      </c>
      <c r="Q22" s="177">
        <f t="shared" si="9"/>
        <v>0.7110456134052624</v>
      </c>
      <c r="R22" s="25"/>
      <c r="S22" s="25"/>
    </row>
    <row r="23" spans="1:19" s="26" customFormat="1" ht="51" customHeight="1">
      <c r="A23" s="40">
        <v>3230</v>
      </c>
      <c r="B23" s="183" t="s">
        <v>188</v>
      </c>
      <c r="C23" s="170">
        <v>2144.894</v>
      </c>
      <c r="D23" s="170">
        <v>2144.894</v>
      </c>
      <c r="E23" s="170">
        <v>1191.95994</v>
      </c>
      <c r="F23" s="171">
        <f t="shared" si="1"/>
        <v>-952.9340599999998</v>
      </c>
      <c r="G23" s="177">
        <f t="shared" si="2"/>
        <v>0.5557197418613694</v>
      </c>
      <c r="H23" s="171">
        <f t="shared" si="10"/>
        <v>-952.9340599999998</v>
      </c>
      <c r="I23" s="177">
        <f t="shared" si="4"/>
        <v>0.5557197418613694</v>
      </c>
      <c r="J23" s="170">
        <v>19758.334</v>
      </c>
      <c r="K23" s="170">
        <v>8.97</v>
      </c>
      <c r="L23" s="170">
        <f>(K23-J23)/1000</f>
        <v>-19.749363999999996</v>
      </c>
      <c r="M23" s="181">
        <f>_xlfn.IFERROR(K23/J23,"")</f>
        <v>0.0004539856447411002</v>
      </c>
      <c r="N23" s="171">
        <f>C23+J23</f>
        <v>21903.228</v>
      </c>
      <c r="O23" s="171">
        <f>E23+K23</f>
        <v>1200.92994</v>
      </c>
      <c r="P23" s="171">
        <f>O23-N23</f>
        <v>-20702.29806</v>
      </c>
      <c r="Q23" s="177">
        <f>_xlfn.IFERROR(O23/N23,"")</f>
        <v>0.054828901931715274</v>
      </c>
      <c r="R23" s="25"/>
      <c r="S23" s="25"/>
    </row>
    <row r="24" spans="1:19" s="26" customFormat="1" ht="23.25" customHeight="1">
      <c r="A24" s="40" t="s">
        <v>78</v>
      </c>
      <c r="B24" s="183" t="s">
        <v>120</v>
      </c>
      <c r="C24" s="170">
        <v>18459.466969999998</v>
      </c>
      <c r="D24" s="170">
        <v>14798.018970000001</v>
      </c>
      <c r="E24" s="170">
        <v>10569.41032</v>
      </c>
      <c r="F24" s="171">
        <f t="shared" si="1"/>
        <v>-4228.60865</v>
      </c>
      <c r="G24" s="177">
        <f t="shared" si="2"/>
        <v>0.7142449500454993</v>
      </c>
      <c r="H24" s="171">
        <f t="shared" si="10"/>
        <v>-7890.056649999997</v>
      </c>
      <c r="I24" s="177">
        <f t="shared" si="4"/>
        <v>0.5725739717824584</v>
      </c>
      <c r="J24" s="170">
        <v>979.6376300000001</v>
      </c>
      <c r="K24" s="170">
        <v>979.6376300000001</v>
      </c>
      <c r="L24" s="170">
        <f t="shared" si="11"/>
        <v>0</v>
      </c>
      <c r="M24" s="181">
        <f t="shared" si="5"/>
        <v>1</v>
      </c>
      <c r="N24" s="171">
        <f t="shared" si="6"/>
        <v>19439.1046</v>
      </c>
      <c r="O24" s="171">
        <f t="shared" si="7"/>
        <v>11549.04795</v>
      </c>
      <c r="P24" s="171">
        <f t="shared" si="8"/>
        <v>-7890.056649999999</v>
      </c>
      <c r="Q24" s="177">
        <f t="shared" si="9"/>
        <v>0.594114193407859</v>
      </c>
      <c r="R24" s="25"/>
      <c r="S24" s="25"/>
    </row>
    <row r="25" spans="1:19" s="26" customFormat="1" ht="18.75">
      <c r="A25" s="41" t="s">
        <v>79</v>
      </c>
      <c r="B25" s="29" t="s">
        <v>35</v>
      </c>
      <c r="C25" s="163">
        <v>111825.2</v>
      </c>
      <c r="D25" s="163">
        <v>89173.85</v>
      </c>
      <c r="E25" s="163">
        <v>75040.84772</v>
      </c>
      <c r="F25" s="164">
        <f t="shared" si="1"/>
        <v>-14133.00228</v>
      </c>
      <c r="G25" s="176">
        <f t="shared" si="2"/>
        <v>0.8415118077777286</v>
      </c>
      <c r="H25" s="164">
        <f t="shared" si="3"/>
        <v>-36784.35227999999</v>
      </c>
      <c r="I25" s="176">
        <f t="shared" si="4"/>
        <v>0.6710548938879609</v>
      </c>
      <c r="J25" s="163">
        <v>4990.9647</v>
      </c>
      <c r="K25" s="163">
        <v>2197.2637799999998</v>
      </c>
      <c r="L25" s="163">
        <f t="shared" si="11"/>
        <v>-2.7937009200000005</v>
      </c>
      <c r="M25" s="178">
        <f t="shared" si="5"/>
        <v>0.44024831111307994</v>
      </c>
      <c r="N25" s="164">
        <f t="shared" si="6"/>
        <v>116816.1647</v>
      </c>
      <c r="O25" s="164">
        <f t="shared" si="7"/>
        <v>77238.1115</v>
      </c>
      <c r="P25" s="164">
        <f t="shared" si="8"/>
        <v>-39578.053199999995</v>
      </c>
      <c r="Q25" s="176">
        <f t="shared" si="9"/>
        <v>0.6611936943689096</v>
      </c>
      <c r="R25" s="25"/>
      <c r="S25" s="25"/>
    </row>
    <row r="26" spans="1:19" s="26" customFormat="1" ht="32.25" customHeight="1">
      <c r="A26" s="42" t="s">
        <v>80</v>
      </c>
      <c r="B26" s="29" t="s">
        <v>37</v>
      </c>
      <c r="C26" s="163">
        <v>50781.13516</v>
      </c>
      <c r="D26" s="163">
        <v>36518.71516</v>
      </c>
      <c r="E26" s="163">
        <v>32691.054399999997</v>
      </c>
      <c r="F26" s="164">
        <f t="shared" si="1"/>
        <v>-3827.6607600000025</v>
      </c>
      <c r="G26" s="176">
        <f t="shared" si="2"/>
        <v>0.8951863245125188</v>
      </c>
      <c r="H26" s="164">
        <f t="shared" si="3"/>
        <v>-18090.08076</v>
      </c>
      <c r="I26" s="176">
        <f t="shared" si="4"/>
        <v>0.6437637578797283</v>
      </c>
      <c r="J26" s="163">
        <v>275.8073</v>
      </c>
      <c r="K26" s="163">
        <v>4.77475</v>
      </c>
      <c r="L26" s="163">
        <f t="shared" si="11"/>
        <v>-0.27103255000000004</v>
      </c>
      <c r="M26" s="178">
        <f t="shared" si="5"/>
        <v>0.01731190581250025</v>
      </c>
      <c r="N26" s="164">
        <f t="shared" si="6"/>
        <v>51056.94246</v>
      </c>
      <c r="O26" s="164">
        <f t="shared" si="7"/>
        <v>32695.829149999998</v>
      </c>
      <c r="P26" s="164">
        <f t="shared" si="8"/>
        <v>-18361.11331</v>
      </c>
      <c r="Q26" s="176">
        <f t="shared" si="9"/>
        <v>0.6403796932339845</v>
      </c>
      <c r="R26" s="25"/>
      <c r="S26" s="25"/>
    </row>
    <row r="27" spans="1:19" s="26" customFormat="1" ht="24" customHeight="1">
      <c r="A27" s="42" t="s">
        <v>81</v>
      </c>
      <c r="B27" s="29" t="s">
        <v>34</v>
      </c>
      <c r="C27" s="163">
        <v>300</v>
      </c>
      <c r="D27" s="163">
        <v>300</v>
      </c>
      <c r="E27" s="163">
        <v>243.78585</v>
      </c>
      <c r="F27" s="164">
        <f t="shared" si="1"/>
        <v>-56.21414999999999</v>
      </c>
      <c r="G27" s="176">
        <f t="shared" si="2"/>
        <v>0.8126195</v>
      </c>
      <c r="H27" s="164">
        <f t="shared" si="3"/>
        <v>-56.21414999999999</v>
      </c>
      <c r="I27" s="176">
        <f t="shared" si="4"/>
        <v>0.8126195</v>
      </c>
      <c r="J27" s="163">
        <v>0</v>
      </c>
      <c r="K27" s="163">
        <v>0</v>
      </c>
      <c r="L27" s="163">
        <f>K27-J27</f>
        <v>0</v>
      </c>
      <c r="M27" s="178">
        <f t="shared" si="5"/>
      </c>
      <c r="N27" s="164">
        <f aca="true" t="shared" si="12" ref="N27:N39">C27+J27</f>
        <v>300</v>
      </c>
      <c r="O27" s="164">
        <f aca="true" t="shared" si="13" ref="O27:O39">E27+K27</f>
        <v>243.78585</v>
      </c>
      <c r="P27" s="164">
        <f aca="true" t="shared" si="14" ref="P27:P39">O27-N27</f>
        <v>-56.21414999999999</v>
      </c>
      <c r="Q27" s="176">
        <f t="shared" si="9"/>
        <v>0.8126195</v>
      </c>
      <c r="R27" s="25"/>
      <c r="S27" s="25"/>
    </row>
    <row r="28" spans="1:19" s="26" customFormat="1" ht="24" customHeight="1">
      <c r="A28" s="42" t="s">
        <v>82</v>
      </c>
      <c r="B28" s="29" t="s">
        <v>125</v>
      </c>
      <c r="C28" s="163">
        <f>C29+C30+C31+C32+C33</f>
        <v>18649.6</v>
      </c>
      <c r="D28" s="163">
        <f>D29+D30+D31+D32+D33</f>
        <v>18004.6</v>
      </c>
      <c r="E28" s="163">
        <f>E29+E30+E31+E32+E33</f>
        <v>919.86733</v>
      </c>
      <c r="F28" s="164">
        <f t="shared" si="1"/>
        <v>-17084.732669999998</v>
      </c>
      <c r="G28" s="176">
        <f t="shared" si="2"/>
        <v>0.051090684047410115</v>
      </c>
      <c r="H28" s="164">
        <f t="shared" si="3"/>
        <v>-17729.732669999998</v>
      </c>
      <c r="I28" s="176">
        <f t="shared" si="4"/>
        <v>0.04932370292124229</v>
      </c>
      <c r="J28" s="163">
        <f>J29+J30+J31+J32+J33</f>
        <v>398905.20849</v>
      </c>
      <c r="K28" s="163">
        <f>K29+K30+K31+K32+K33</f>
        <v>601.90742</v>
      </c>
      <c r="L28" s="164">
        <f>K28-J28</f>
        <v>-398303.30107</v>
      </c>
      <c r="M28" s="178">
        <f t="shared" si="5"/>
        <v>0.0015088983728200405</v>
      </c>
      <c r="N28" s="164">
        <f t="shared" si="12"/>
        <v>417554.80848999997</v>
      </c>
      <c r="O28" s="164">
        <f t="shared" si="13"/>
        <v>1521.77475</v>
      </c>
      <c r="P28" s="164">
        <f t="shared" si="14"/>
        <v>-416033.03374</v>
      </c>
      <c r="Q28" s="176">
        <f t="shared" si="9"/>
        <v>0.0036444910202403885</v>
      </c>
      <c r="R28" s="25"/>
      <c r="S28" s="25"/>
    </row>
    <row r="29" spans="1:19" s="26" customFormat="1" ht="39" customHeight="1">
      <c r="A29" s="123" t="s">
        <v>121</v>
      </c>
      <c r="B29" s="124" t="s">
        <v>126</v>
      </c>
      <c r="C29" s="171">
        <v>0</v>
      </c>
      <c r="D29" s="171">
        <v>0</v>
      </c>
      <c r="E29" s="171">
        <v>0</v>
      </c>
      <c r="F29" s="171">
        <f t="shared" si="1"/>
        <v>0</v>
      </c>
      <c r="G29" s="177">
        <f t="shared" si="2"/>
      </c>
      <c r="H29" s="171">
        <f t="shared" si="3"/>
        <v>0</v>
      </c>
      <c r="I29" s="177">
        <f t="shared" si="4"/>
      </c>
      <c r="J29" s="171">
        <v>181.5</v>
      </c>
      <c r="K29" s="171">
        <v>0</v>
      </c>
      <c r="L29" s="171">
        <f>(K29-J29)/1000</f>
        <v>-0.1815</v>
      </c>
      <c r="M29" s="181">
        <f t="shared" si="5"/>
        <v>0</v>
      </c>
      <c r="N29" s="171">
        <f t="shared" si="12"/>
        <v>181.5</v>
      </c>
      <c r="O29" s="171">
        <f t="shared" si="13"/>
        <v>0</v>
      </c>
      <c r="P29" s="171">
        <f t="shared" si="14"/>
        <v>-181.5</v>
      </c>
      <c r="Q29" s="177">
        <f t="shared" si="9"/>
        <v>0</v>
      </c>
      <c r="R29" s="25"/>
      <c r="S29" s="25"/>
    </row>
    <row r="30" spans="1:19" s="26" customFormat="1" ht="18.75">
      <c r="A30" s="123" t="s">
        <v>86</v>
      </c>
      <c r="B30" s="124" t="s">
        <v>127</v>
      </c>
      <c r="C30" s="171">
        <v>954.6</v>
      </c>
      <c r="D30" s="171">
        <v>904.6</v>
      </c>
      <c r="E30" s="171">
        <v>0</v>
      </c>
      <c r="F30" s="171">
        <f t="shared" si="1"/>
        <v>-904.6</v>
      </c>
      <c r="G30" s="177">
        <f t="shared" si="2"/>
        <v>0</v>
      </c>
      <c r="H30" s="171">
        <f t="shared" si="3"/>
        <v>-954.6</v>
      </c>
      <c r="I30" s="177">
        <f t="shared" si="4"/>
        <v>0</v>
      </c>
      <c r="J30" s="171">
        <v>16270</v>
      </c>
      <c r="K30" s="171">
        <v>22.722</v>
      </c>
      <c r="L30" s="171">
        <f>(K30-J30)/1000</f>
        <v>-16.247278</v>
      </c>
      <c r="M30" s="181">
        <f t="shared" si="5"/>
        <v>0.001396558082360172</v>
      </c>
      <c r="N30" s="171">
        <f t="shared" si="12"/>
        <v>17224.6</v>
      </c>
      <c r="O30" s="171">
        <f t="shared" si="13"/>
        <v>22.722</v>
      </c>
      <c r="P30" s="171">
        <f t="shared" si="14"/>
        <v>-17201.877999999997</v>
      </c>
      <c r="Q30" s="177">
        <f t="shared" si="9"/>
        <v>0.0013191598063235143</v>
      </c>
      <c r="R30" s="30"/>
      <c r="S30" s="25"/>
    </row>
    <row r="31" spans="1:19" s="26" customFormat="1" ht="37.5">
      <c r="A31" s="123" t="s">
        <v>87</v>
      </c>
      <c r="B31" s="124" t="s">
        <v>128</v>
      </c>
      <c r="C31" s="171">
        <v>15800</v>
      </c>
      <c r="D31" s="171">
        <v>15800</v>
      </c>
      <c r="E31" s="171">
        <v>0</v>
      </c>
      <c r="F31" s="171">
        <f t="shared" si="1"/>
        <v>-15800</v>
      </c>
      <c r="G31" s="177">
        <f t="shared" si="2"/>
        <v>0</v>
      </c>
      <c r="H31" s="171">
        <f t="shared" si="3"/>
        <v>-15800</v>
      </c>
      <c r="I31" s="177">
        <f t="shared" si="4"/>
        <v>0</v>
      </c>
      <c r="J31" s="171">
        <v>379697.8</v>
      </c>
      <c r="K31" s="171">
        <v>447.81</v>
      </c>
      <c r="L31" s="171">
        <f>(K31-J31)/1000</f>
        <v>-379.24998999999997</v>
      </c>
      <c r="M31" s="181">
        <f t="shared" si="5"/>
        <v>0.0011793852900912252</v>
      </c>
      <c r="N31" s="171">
        <f t="shared" si="12"/>
        <v>395497.8</v>
      </c>
      <c r="O31" s="171">
        <f t="shared" si="13"/>
        <v>447.81</v>
      </c>
      <c r="P31" s="171">
        <f t="shared" si="14"/>
        <v>-395049.99</v>
      </c>
      <c r="Q31" s="177">
        <f t="shared" si="9"/>
        <v>0.0011322692566178624</v>
      </c>
      <c r="R31" s="30"/>
      <c r="S31" s="25"/>
    </row>
    <row r="32" spans="1:19" s="26" customFormat="1" ht="37.5">
      <c r="A32" s="123" t="s">
        <v>85</v>
      </c>
      <c r="B32" s="124" t="s">
        <v>129</v>
      </c>
      <c r="C32" s="171">
        <v>1860</v>
      </c>
      <c r="D32" s="171">
        <v>1265</v>
      </c>
      <c r="E32" s="171">
        <v>884.9104100000001</v>
      </c>
      <c r="F32" s="171">
        <f t="shared" si="1"/>
        <v>-380.08958999999993</v>
      </c>
      <c r="G32" s="177">
        <f t="shared" si="2"/>
        <v>0.6995339209486167</v>
      </c>
      <c r="H32" s="171">
        <f t="shared" si="3"/>
        <v>-975.0895899999999</v>
      </c>
      <c r="I32" s="177">
        <f t="shared" si="4"/>
        <v>0.4757582849462366</v>
      </c>
      <c r="J32" s="171">
        <v>0</v>
      </c>
      <c r="K32" s="171">
        <v>0</v>
      </c>
      <c r="L32" s="171">
        <f>(K32-J32)/1000</f>
        <v>0</v>
      </c>
      <c r="M32" s="181">
        <f t="shared" si="5"/>
      </c>
      <c r="N32" s="171">
        <f t="shared" si="12"/>
        <v>1860</v>
      </c>
      <c r="O32" s="171">
        <f t="shared" si="13"/>
        <v>884.9104100000001</v>
      </c>
      <c r="P32" s="171">
        <f t="shared" si="14"/>
        <v>-975.0895899999999</v>
      </c>
      <c r="Q32" s="177">
        <f t="shared" si="9"/>
        <v>0.4757582849462366</v>
      </c>
      <c r="R32" s="30"/>
      <c r="S32" s="25"/>
    </row>
    <row r="33" spans="1:19" s="26" customFormat="1" ht="56.25">
      <c r="A33" s="123" t="s">
        <v>161</v>
      </c>
      <c r="B33" s="124" t="s">
        <v>162</v>
      </c>
      <c r="C33" s="170">
        <v>35</v>
      </c>
      <c r="D33" s="170">
        <v>35</v>
      </c>
      <c r="E33" s="170">
        <v>34.95692</v>
      </c>
      <c r="F33" s="171">
        <f t="shared" si="1"/>
        <v>-0.04308000000000334</v>
      </c>
      <c r="G33" s="177">
        <f t="shared" si="2"/>
        <v>0.9987691428571428</v>
      </c>
      <c r="H33" s="171">
        <f t="shared" si="3"/>
        <v>-0.04308000000000334</v>
      </c>
      <c r="I33" s="177">
        <f t="shared" si="4"/>
        <v>0.9987691428571428</v>
      </c>
      <c r="J33" s="170">
        <v>2755.9084900000003</v>
      </c>
      <c r="K33" s="170">
        <v>131.37542000000002</v>
      </c>
      <c r="L33" s="171">
        <v>55768.18</v>
      </c>
      <c r="M33" s="181">
        <f t="shared" si="5"/>
        <v>0.04767045802743618</v>
      </c>
      <c r="N33" s="171">
        <f>C33+J33</f>
        <v>2790.9084900000003</v>
      </c>
      <c r="O33" s="171">
        <f>E33+K33</f>
        <v>166.33234000000002</v>
      </c>
      <c r="P33" s="171">
        <f>O33-N33</f>
        <v>-2624.5761500000003</v>
      </c>
      <c r="Q33" s="177">
        <f t="shared" si="9"/>
        <v>0.059597919672385966</v>
      </c>
      <c r="R33" s="30"/>
      <c r="S33" s="25"/>
    </row>
    <row r="34" spans="1:19" s="26" customFormat="1" ht="18.75">
      <c r="A34" s="42" t="s">
        <v>83</v>
      </c>
      <c r="B34" s="29" t="s">
        <v>130</v>
      </c>
      <c r="C34" s="163">
        <f>(C35+C37+C38+C39+C36)/1000</f>
        <v>68680.05020999999</v>
      </c>
      <c r="D34" s="163">
        <f>(D35+D37+D38+D39+D36)/1000</f>
        <v>67310.58964</v>
      </c>
      <c r="E34" s="163">
        <f>(E35+E37+E38+E39+E36)/1000</f>
        <v>7983.32687</v>
      </c>
      <c r="F34" s="164">
        <f t="shared" si="1"/>
        <v>-59327.26277000001</v>
      </c>
      <c r="G34" s="176">
        <f t="shared" si="2"/>
        <v>0.1186043223317097</v>
      </c>
      <c r="H34" s="164">
        <f t="shared" si="3"/>
        <v>-60696.72333999999</v>
      </c>
      <c r="I34" s="176">
        <f t="shared" si="4"/>
        <v>0.1162393860457255</v>
      </c>
      <c r="J34" s="163">
        <f>J35+J37+J38+J39+J36</f>
        <v>8387.052</v>
      </c>
      <c r="K34" s="163">
        <f>(K35+K37+K38+K39+K36)</f>
        <v>3299.517</v>
      </c>
      <c r="L34" s="164">
        <f>K34-J34</f>
        <v>-5087.535</v>
      </c>
      <c r="M34" s="178">
        <f t="shared" si="5"/>
        <v>0.3934060501830679</v>
      </c>
      <c r="N34" s="164">
        <f t="shared" si="12"/>
        <v>77067.10220999998</v>
      </c>
      <c r="O34" s="164">
        <f t="shared" si="13"/>
        <v>11282.84387</v>
      </c>
      <c r="P34" s="164">
        <f t="shared" si="14"/>
        <v>-65784.25833999999</v>
      </c>
      <c r="Q34" s="176">
        <f t="shared" si="9"/>
        <v>0.14640285603648887</v>
      </c>
      <c r="R34" s="30"/>
      <c r="S34" s="25"/>
    </row>
    <row r="35" spans="1:19" s="26" customFormat="1" ht="37.5">
      <c r="A35" s="123" t="s">
        <v>84</v>
      </c>
      <c r="B35" s="124" t="s">
        <v>131</v>
      </c>
      <c r="C35" s="171">
        <v>677600</v>
      </c>
      <c r="D35" s="171">
        <v>667600</v>
      </c>
      <c r="E35" s="171">
        <v>458578.4</v>
      </c>
      <c r="F35" s="171">
        <f t="shared" si="1"/>
        <v>-209021.59999999998</v>
      </c>
      <c r="G35" s="177">
        <f t="shared" si="2"/>
        <v>0.6869059316956262</v>
      </c>
      <c r="H35" s="171">
        <f t="shared" si="3"/>
        <v>-219021.59999999998</v>
      </c>
      <c r="I35" s="177">
        <f t="shared" si="4"/>
        <v>0.6767685950413224</v>
      </c>
      <c r="J35" s="171">
        <v>0</v>
      </c>
      <c r="K35" s="171">
        <v>0</v>
      </c>
      <c r="L35" s="171">
        <f>(K35-J35)/1000</f>
        <v>0</v>
      </c>
      <c r="M35" s="181">
        <f t="shared" si="5"/>
      </c>
      <c r="N35" s="171">
        <f t="shared" si="12"/>
        <v>677600</v>
      </c>
      <c r="O35" s="171">
        <f t="shared" si="13"/>
        <v>458578.4</v>
      </c>
      <c r="P35" s="171">
        <f t="shared" si="14"/>
        <v>-219021.59999999998</v>
      </c>
      <c r="Q35" s="177">
        <f t="shared" si="9"/>
        <v>0.6767685950413224</v>
      </c>
      <c r="R35" s="30"/>
      <c r="S35" s="25"/>
    </row>
    <row r="36" spans="1:19" s="26" customFormat="1" ht="18.75">
      <c r="A36" s="123" t="s">
        <v>177</v>
      </c>
      <c r="B36" s="124" t="s">
        <v>178</v>
      </c>
      <c r="C36" s="171">
        <v>7408374.96</v>
      </c>
      <c r="D36" s="171">
        <v>7408374.96</v>
      </c>
      <c r="E36" s="171">
        <v>7408374.96</v>
      </c>
      <c r="F36" s="171">
        <f t="shared" si="1"/>
        <v>0</v>
      </c>
      <c r="G36" s="177">
        <f t="shared" si="2"/>
        <v>1</v>
      </c>
      <c r="H36" s="171">
        <f t="shared" si="3"/>
        <v>0</v>
      </c>
      <c r="I36" s="177">
        <f t="shared" si="4"/>
        <v>1</v>
      </c>
      <c r="J36" s="171">
        <v>3299.517</v>
      </c>
      <c r="K36" s="171">
        <v>3299.517</v>
      </c>
      <c r="L36" s="171">
        <f>(K36-J36)/1000</f>
        <v>0</v>
      </c>
      <c r="M36" s="181">
        <f t="shared" si="5"/>
        <v>1</v>
      </c>
      <c r="N36" s="171">
        <f>C36+J36</f>
        <v>7411674.477</v>
      </c>
      <c r="O36" s="171">
        <f>E36+K36</f>
        <v>7411674.477</v>
      </c>
      <c r="P36" s="171">
        <f>O36-N36</f>
        <v>0</v>
      </c>
      <c r="Q36" s="177">
        <f t="shared" si="9"/>
        <v>1</v>
      </c>
      <c r="R36" s="30"/>
      <c r="S36" s="25"/>
    </row>
    <row r="37" spans="1:19" s="26" customFormat="1" ht="18.75">
      <c r="A37" s="123" t="s">
        <v>122</v>
      </c>
      <c r="B37" s="124" t="s">
        <v>132</v>
      </c>
      <c r="C37" s="171">
        <v>0</v>
      </c>
      <c r="D37" s="171">
        <v>0</v>
      </c>
      <c r="E37" s="171">
        <v>0</v>
      </c>
      <c r="F37" s="171">
        <f t="shared" si="1"/>
        <v>0</v>
      </c>
      <c r="G37" s="177">
        <f t="shared" si="2"/>
      </c>
      <c r="H37" s="171">
        <f t="shared" si="3"/>
        <v>0</v>
      </c>
      <c r="I37" s="177">
        <f t="shared" si="4"/>
      </c>
      <c r="J37" s="171">
        <v>4277.106</v>
      </c>
      <c r="K37" s="171">
        <v>0</v>
      </c>
      <c r="L37" s="171">
        <f>(K37-J37)/1000</f>
        <v>-4.277106</v>
      </c>
      <c r="M37" s="181">
        <f t="shared" si="5"/>
        <v>0</v>
      </c>
      <c r="N37" s="171">
        <f t="shared" si="12"/>
        <v>4277.106</v>
      </c>
      <c r="O37" s="171">
        <f t="shared" si="13"/>
        <v>0</v>
      </c>
      <c r="P37" s="171">
        <f t="shared" si="14"/>
        <v>-4277.106</v>
      </c>
      <c r="Q37" s="177">
        <f t="shared" si="9"/>
        <v>0</v>
      </c>
      <c r="R37" s="30"/>
      <c r="S37" s="25"/>
    </row>
    <row r="38" spans="1:19" s="26" customFormat="1" ht="27.75" customHeight="1">
      <c r="A38" s="123" t="s">
        <v>123</v>
      </c>
      <c r="B38" s="124" t="s">
        <v>36</v>
      </c>
      <c r="C38" s="171">
        <v>800000</v>
      </c>
      <c r="D38" s="171">
        <v>522000</v>
      </c>
      <c r="E38" s="171">
        <v>116373.51</v>
      </c>
      <c r="F38" s="171">
        <f t="shared" si="1"/>
        <v>-405626.49</v>
      </c>
      <c r="G38" s="177">
        <f t="shared" si="2"/>
        <v>0.22293775862068965</v>
      </c>
      <c r="H38" s="171">
        <f t="shared" si="3"/>
        <v>-683626.49</v>
      </c>
      <c r="I38" s="177">
        <f t="shared" si="4"/>
        <v>0.1454668875</v>
      </c>
      <c r="J38" s="171">
        <v>0</v>
      </c>
      <c r="K38" s="171">
        <v>0</v>
      </c>
      <c r="L38" s="171">
        <f>(K38-J38)/1000</f>
        <v>0</v>
      </c>
      <c r="M38" s="181">
        <f t="shared" si="5"/>
      </c>
      <c r="N38" s="171">
        <f t="shared" si="12"/>
        <v>800000</v>
      </c>
      <c r="O38" s="171">
        <f t="shared" si="13"/>
        <v>116373.51</v>
      </c>
      <c r="P38" s="171">
        <f t="shared" si="14"/>
        <v>-683626.49</v>
      </c>
      <c r="Q38" s="177">
        <f t="shared" si="9"/>
        <v>0.1454668875</v>
      </c>
      <c r="R38" s="30"/>
      <c r="S38" s="25"/>
    </row>
    <row r="39" spans="1:19" s="26" customFormat="1" ht="26.25" customHeight="1">
      <c r="A39" s="123" t="s">
        <v>124</v>
      </c>
      <c r="B39" s="124" t="s">
        <v>45</v>
      </c>
      <c r="C39" s="171">
        <v>59794075.25</v>
      </c>
      <c r="D39" s="171">
        <v>58712614.68</v>
      </c>
      <c r="E39" s="171">
        <v>0</v>
      </c>
      <c r="F39" s="171">
        <f t="shared" si="1"/>
        <v>-58712614.68</v>
      </c>
      <c r="G39" s="177">
        <f t="shared" si="2"/>
        <v>0</v>
      </c>
      <c r="H39" s="171">
        <f t="shared" si="3"/>
        <v>-59794075.25</v>
      </c>
      <c r="I39" s="177">
        <f t="shared" si="4"/>
        <v>0</v>
      </c>
      <c r="J39" s="171">
        <v>810.429</v>
      </c>
      <c r="K39" s="171">
        <v>0</v>
      </c>
      <c r="L39" s="171">
        <f>(K39-J39)/1000</f>
        <v>-0.810429</v>
      </c>
      <c r="M39" s="181">
        <f t="shared" si="5"/>
        <v>0</v>
      </c>
      <c r="N39" s="171">
        <f t="shared" si="12"/>
        <v>59794885.679</v>
      </c>
      <c r="O39" s="171">
        <f t="shared" si="13"/>
        <v>0</v>
      </c>
      <c r="P39" s="171">
        <f t="shared" si="14"/>
        <v>-59794885.679</v>
      </c>
      <c r="Q39" s="177">
        <f t="shared" si="9"/>
        <v>0</v>
      </c>
      <c r="R39" s="30"/>
      <c r="S39" s="25"/>
    </row>
    <row r="40" spans="1:19" s="75" customFormat="1" ht="42.75" customHeight="1">
      <c r="A40" s="98" t="s">
        <v>23</v>
      </c>
      <c r="B40" s="99" t="s">
        <v>92</v>
      </c>
      <c r="C40" s="169">
        <f>C6+C9+C10+C11+C25+C26+C27+C28+C34</f>
        <v>1192869.16057</v>
      </c>
      <c r="D40" s="169">
        <f>D6+D9+D10+D11+D25+D26+D27+D28+D34</f>
        <v>936069.0800000001</v>
      </c>
      <c r="E40" s="169">
        <f>E6+E9+E10+E11+E25+E26+E27+E28+E34</f>
        <v>740939.48898</v>
      </c>
      <c r="F40" s="169">
        <f t="shared" si="1"/>
        <v>-195129.59102000005</v>
      </c>
      <c r="G40" s="179">
        <f aca="true" t="shared" si="15" ref="G40:G51">_xlfn.IFERROR(E40/D40,"")</f>
        <v>0.7915435995172493</v>
      </c>
      <c r="H40" s="169">
        <f t="shared" si="3"/>
        <v>-451929.67159000004</v>
      </c>
      <c r="I40" s="179">
        <f aca="true" t="shared" si="16" ref="I40:I47">_xlfn.IFERROR(E40/C40,"")</f>
        <v>0.6211406191656006</v>
      </c>
      <c r="J40" s="172">
        <f>J6+J9+J10+J11+J25+J26+J27+J28+J34</f>
        <v>581302.3312700001</v>
      </c>
      <c r="K40" s="172">
        <f>K6+K9+K10+K11+K25+K26+K27+K28+K34</f>
        <v>77519.25954</v>
      </c>
      <c r="L40" s="169">
        <f aca="true" t="shared" si="17" ref="L40:L54">K40-J40</f>
        <v>-503783.0717300001</v>
      </c>
      <c r="M40" s="179">
        <f>_xlfn.IFERROR(K40/J40,"")</f>
        <v>0.13335446181789745</v>
      </c>
      <c r="N40" s="169">
        <f t="shared" si="6"/>
        <v>1774171.4918400003</v>
      </c>
      <c r="O40" s="169">
        <f t="shared" si="7"/>
        <v>818458.74852</v>
      </c>
      <c r="P40" s="169">
        <f t="shared" si="8"/>
        <v>-955712.7433200002</v>
      </c>
      <c r="Q40" s="179">
        <f>_xlfn.IFERROR(O40/N40,"")</f>
        <v>0.46131884785904953</v>
      </c>
      <c r="R40" s="73"/>
      <c r="S40" s="74"/>
    </row>
    <row r="41" spans="1:19" s="75" customFormat="1" ht="42.75" customHeight="1">
      <c r="A41" s="39" t="s">
        <v>154</v>
      </c>
      <c r="B41" s="194" t="s">
        <v>155</v>
      </c>
      <c r="C41" s="170">
        <v>47267.10804</v>
      </c>
      <c r="D41" s="170">
        <v>47267.10804</v>
      </c>
      <c r="E41" s="170">
        <v>39951.76</v>
      </c>
      <c r="F41" s="195">
        <f t="shared" si="1"/>
        <v>-7315.348039999997</v>
      </c>
      <c r="G41" s="196">
        <f t="shared" si="15"/>
        <v>0.8452338561984932</v>
      </c>
      <c r="H41" s="195">
        <f t="shared" si="3"/>
        <v>-7315.348039999997</v>
      </c>
      <c r="I41" s="177">
        <f t="shared" si="16"/>
        <v>0.8452338561984932</v>
      </c>
      <c r="J41" s="197">
        <v>1650</v>
      </c>
      <c r="K41" s="197">
        <v>1650</v>
      </c>
      <c r="L41" s="195">
        <f t="shared" si="17"/>
        <v>0</v>
      </c>
      <c r="M41" s="181">
        <f aca="true" t="shared" si="18" ref="M41:M54">_xlfn.IFERROR(K41/J41,"")</f>
        <v>1</v>
      </c>
      <c r="N41" s="195">
        <f t="shared" si="6"/>
        <v>48917.10804</v>
      </c>
      <c r="O41" s="195">
        <f t="shared" si="7"/>
        <v>41601.76</v>
      </c>
      <c r="P41" s="195">
        <f t="shared" si="8"/>
        <v>-7315.348039999997</v>
      </c>
      <c r="Q41" s="181">
        <f aca="true" t="shared" si="19" ref="Q41:Q54">_xlfn.IFERROR(O41/N41,"")</f>
        <v>0.8504542003174398</v>
      </c>
      <c r="R41" s="73"/>
      <c r="S41" s="74"/>
    </row>
    <row r="42" spans="1:17" s="73" customFormat="1" ht="18.75" customHeight="1">
      <c r="A42" s="98" t="s">
        <v>24</v>
      </c>
      <c r="B42" s="99" t="s">
        <v>174</v>
      </c>
      <c r="C42" s="169">
        <f>C40+C41</f>
        <v>1240136.2686100001</v>
      </c>
      <c r="D42" s="169">
        <f>D40+D41</f>
        <v>983336.18804</v>
      </c>
      <c r="E42" s="169">
        <f>E40+E41</f>
        <v>780891.24898</v>
      </c>
      <c r="F42" s="169">
        <f t="shared" si="1"/>
        <v>-202444.93906</v>
      </c>
      <c r="G42" s="179">
        <f t="shared" si="15"/>
        <v>0.7941243884621838</v>
      </c>
      <c r="H42" s="169">
        <f t="shared" si="3"/>
        <v>-459245.0196300001</v>
      </c>
      <c r="I42" s="179">
        <f t="shared" si="16"/>
        <v>0.6296818089638307</v>
      </c>
      <c r="J42" s="169">
        <f>J40+J41</f>
        <v>582952.3312700001</v>
      </c>
      <c r="K42" s="169">
        <f>K40+K41</f>
        <v>79169.25954</v>
      </c>
      <c r="L42" s="169">
        <f t="shared" si="17"/>
        <v>-503783.0717300001</v>
      </c>
      <c r="M42" s="179">
        <f t="shared" si="18"/>
        <v>0.13580743277503418</v>
      </c>
      <c r="N42" s="169">
        <f t="shared" si="6"/>
        <v>1823088.59988</v>
      </c>
      <c r="O42" s="169">
        <f t="shared" si="7"/>
        <v>860060.50852</v>
      </c>
      <c r="P42" s="169">
        <f t="shared" si="8"/>
        <v>-963028.0913600001</v>
      </c>
      <c r="Q42" s="179">
        <f t="shared" si="19"/>
        <v>0.47176012651091737</v>
      </c>
    </row>
    <row r="43" spans="1:17" s="25" customFormat="1" ht="33" customHeight="1">
      <c r="A43" s="39" t="s">
        <v>88</v>
      </c>
      <c r="B43" s="198" t="s">
        <v>136</v>
      </c>
      <c r="C43" s="170">
        <v>96602.83939</v>
      </c>
      <c r="D43" s="170">
        <v>82445.83939</v>
      </c>
      <c r="E43" s="170">
        <v>82445.83939</v>
      </c>
      <c r="F43" s="171">
        <f t="shared" si="1"/>
        <v>0</v>
      </c>
      <c r="G43" s="177">
        <f t="shared" si="15"/>
        <v>1</v>
      </c>
      <c r="H43" s="171">
        <f t="shared" si="3"/>
        <v>-14157</v>
      </c>
      <c r="I43" s="177">
        <f t="shared" si="16"/>
        <v>0.853451512508384</v>
      </c>
      <c r="J43" s="170">
        <v>0</v>
      </c>
      <c r="K43" s="170">
        <v>0</v>
      </c>
      <c r="L43" s="171">
        <f t="shared" si="17"/>
        <v>0</v>
      </c>
      <c r="M43" s="181">
        <f t="shared" si="18"/>
      </c>
      <c r="N43" s="171">
        <f t="shared" si="6"/>
        <v>96602.83939</v>
      </c>
      <c r="O43" s="171">
        <f t="shared" si="7"/>
        <v>82445.83939</v>
      </c>
      <c r="P43" s="171">
        <f t="shared" si="8"/>
        <v>-14157</v>
      </c>
      <c r="Q43" s="181">
        <f t="shared" si="19"/>
        <v>0.853451512508384</v>
      </c>
    </row>
    <row r="44" spans="1:17" s="25" customFormat="1" ht="52.5" customHeight="1">
      <c r="A44" s="39" t="s">
        <v>133</v>
      </c>
      <c r="B44" s="198" t="s">
        <v>137</v>
      </c>
      <c r="C44" s="170">
        <v>0</v>
      </c>
      <c r="D44" s="170">
        <v>0</v>
      </c>
      <c r="E44" s="170">
        <v>0</v>
      </c>
      <c r="F44" s="171">
        <f t="shared" si="1"/>
        <v>0</v>
      </c>
      <c r="G44" s="177">
        <f t="shared" si="15"/>
      </c>
      <c r="H44" s="171">
        <f t="shared" si="3"/>
        <v>0</v>
      </c>
      <c r="I44" s="177">
        <f t="shared" si="16"/>
      </c>
      <c r="J44" s="170">
        <v>0</v>
      </c>
      <c r="K44" s="170">
        <v>0</v>
      </c>
      <c r="L44" s="171">
        <f t="shared" si="17"/>
        <v>0</v>
      </c>
      <c r="M44" s="181">
        <f t="shared" si="18"/>
      </c>
      <c r="N44" s="171">
        <f>C44+J44</f>
        <v>0</v>
      </c>
      <c r="O44" s="171">
        <f>E44+K44</f>
        <v>0</v>
      </c>
      <c r="P44" s="171">
        <f>O44-N44</f>
        <v>0</v>
      </c>
      <c r="Q44" s="181">
        <f t="shared" si="19"/>
      </c>
    </row>
    <row r="45" spans="1:17" s="6" customFormat="1" ht="59.25" customHeight="1">
      <c r="A45" s="39" t="s">
        <v>134</v>
      </c>
      <c r="B45" s="183" t="s">
        <v>138</v>
      </c>
      <c r="C45" s="170">
        <v>53046.7</v>
      </c>
      <c r="D45" s="170">
        <v>39489.8</v>
      </c>
      <c r="E45" s="170">
        <v>39489.8</v>
      </c>
      <c r="F45" s="171">
        <f t="shared" si="1"/>
        <v>0</v>
      </c>
      <c r="G45" s="177">
        <f t="shared" si="15"/>
        <v>1</v>
      </c>
      <c r="H45" s="171">
        <f t="shared" si="3"/>
        <v>-13556.899999999994</v>
      </c>
      <c r="I45" s="177">
        <f t="shared" si="16"/>
        <v>0.744434620815244</v>
      </c>
      <c r="J45" s="170">
        <v>0</v>
      </c>
      <c r="K45" s="170">
        <v>0</v>
      </c>
      <c r="L45" s="171">
        <f t="shared" si="17"/>
        <v>0</v>
      </c>
      <c r="M45" s="181">
        <f t="shared" si="18"/>
      </c>
      <c r="N45" s="171">
        <f>C45+J45</f>
        <v>53046.7</v>
      </c>
      <c r="O45" s="171">
        <f>E45+K45</f>
        <v>39489.8</v>
      </c>
      <c r="P45" s="171">
        <f>O45-N45</f>
        <v>-13556.899999999994</v>
      </c>
      <c r="Q45" s="181">
        <f t="shared" si="19"/>
        <v>0.744434620815244</v>
      </c>
    </row>
    <row r="46" spans="1:17" s="6" customFormat="1" ht="60" customHeight="1">
      <c r="A46" s="39" t="s">
        <v>135</v>
      </c>
      <c r="B46" s="183" t="s">
        <v>139</v>
      </c>
      <c r="C46" s="170">
        <v>1805.9</v>
      </c>
      <c r="D46" s="170">
        <v>1374.5</v>
      </c>
      <c r="E46" s="170">
        <v>260.2</v>
      </c>
      <c r="F46" s="171">
        <f t="shared" si="1"/>
        <v>-1114.3</v>
      </c>
      <c r="G46" s="177">
        <f t="shared" si="15"/>
        <v>0.18930520189159694</v>
      </c>
      <c r="H46" s="171">
        <f t="shared" si="3"/>
        <v>-1545.7</v>
      </c>
      <c r="I46" s="177">
        <f t="shared" si="16"/>
        <v>0.14408328257378591</v>
      </c>
      <c r="J46" s="170">
        <v>1941.5591200000001</v>
      </c>
      <c r="K46" s="170">
        <v>1941.5591200000001</v>
      </c>
      <c r="L46" s="171">
        <f t="shared" si="17"/>
        <v>0</v>
      </c>
      <c r="M46" s="181">
        <f t="shared" si="18"/>
        <v>1</v>
      </c>
      <c r="N46" s="171">
        <f>C46+J46</f>
        <v>3747.4591200000004</v>
      </c>
      <c r="O46" s="171">
        <f>E46+K46</f>
        <v>2201.75912</v>
      </c>
      <c r="P46" s="171">
        <f>O46-N46</f>
        <v>-1545.7000000000003</v>
      </c>
      <c r="Q46" s="181">
        <f t="shared" si="19"/>
        <v>0.5875338594754304</v>
      </c>
    </row>
    <row r="47" spans="1:19" s="72" customFormat="1" ht="18.75">
      <c r="A47" s="98" t="s">
        <v>93</v>
      </c>
      <c r="B47" s="99" t="s">
        <v>91</v>
      </c>
      <c r="C47" s="169">
        <f>C42+SUM(C43:C46)</f>
        <v>1391591.708</v>
      </c>
      <c r="D47" s="169">
        <f>D42+SUM(D43:D46)</f>
        <v>1106646.32743</v>
      </c>
      <c r="E47" s="169">
        <f>E42+SUM(E43:E46)</f>
        <v>903087.08837</v>
      </c>
      <c r="F47" s="169">
        <f t="shared" si="1"/>
        <v>-203559.23906000005</v>
      </c>
      <c r="G47" s="179">
        <f t="shared" si="15"/>
        <v>0.8160575479134945</v>
      </c>
      <c r="H47" s="169">
        <f t="shared" si="3"/>
        <v>-488504.6196300001</v>
      </c>
      <c r="I47" s="179">
        <f t="shared" si="16"/>
        <v>0.6489598085259646</v>
      </c>
      <c r="J47" s="169">
        <f>J42+SUM(J43:J46)</f>
        <v>584893.8903900001</v>
      </c>
      <c r="K47" s="169">
        <f>K42+SUM(K43:K46)</f>
        <v>81110.81866</v>
      </c>
      <c r="L47" s="169">
        <f>L42+SUM(L43:L46)</f>
        <v>-503783.0717300001</v>
      </c>
      <c r="M47" s="179">
        <f t="shared" si="18"/>
        <v>0.13867612569164692</v>
      </c>
      <c r="N47" s="169">
        <f>C47+J47</f>
        <v>1976485.5983900002</v>
      </c>
      <c r="O47" s="169">
        <f>E47+K47</f>
        <v>984197.90703</v>
      </c>
      <c r="P47" s="169">
        <f>O47-N47</f>
        <v>-992287.6913600002</v>
      </c>
      <c r="Q47" s="179">
        <f t="shared" si="19"/>
        <v>0.4979534927204656</v>
      </c>
      <c r="R47" s="76"/>
      <c r="S47" s="76"/>
    </row>
    <row r="48" spans="1:19" ht="18.75">
      <c r="A48" s="43"/>
      <c r="B48" s="7" t="s">
        <v>0</v>
      </c>
      <c r="C48" s="173">
        <f>C49+C50+C51+C52</f>
        <v>0</v>
      </c>
      <c r="D48" s="173">
        <f>D49+D50+D51+D52</f>
        <v>0</v>
      </c>
      <c r="E48" s="173">
        <f>E49+E50+E51+E52</f>
        <v>-47.7831</v>
      </c>
      <c r="F48" s="174">
        <f aca="true" t="shared" si="20" ref="F48:F54">E48-D48</f>
        <v>-47.7831</v>
      </c>
      <c r="G48" s="176">
        <f t="shared" si="15"/>
      </c>
      <c r="H48" s="174">
        <f aca="true" t="shared" si="21" ref="H48:H54">E48-C48</f>
        <v>-47.7831</v>
      </c>
      <c r="I48" s="178">
        <f aca="true" t="shared" si="22" ref="I48:I54">_xlfn.IFERROR(E48/C48,"")</f>
      </c>
      <c r="J48" s="173">
        <f>J49+J50+J51+J52+J53</f>
        <v>0</v>
      </c>
      <c r="K48" s="173">
        <f>K49+K50+K51+K52+K53</f>
        <v>-904.4896900000001</v>
      </c>
      <c r="L48" s="174">
        <f t="shared" si="17"/>
        <v>-904.4896900000001</v>
      </c>
      <c r="M48" s="181">
        <f t="shared" si="18"/>
      </c>
      <c r="N48" s="174">
        <f aca="true" t="shared" si="23" ref="N48:N54">C48+J48</f>
        <v>0</v>
      </c>
      <c r="O48" s="174">
        <f aca="true" t="shared" si="24" ref="O48:O54">E48+K48</f>
        <v>-952.2727900000001</v>
      </c>
      <c r="P48" s="174">
        <f aca="true" t="shared" si="25" ref="P48:P54">O48-N48</f>
        <v>-952.2727900000001</v>
      </c>
      <c r="Q48" s="178">
        <f t="shared" si="19"/>
      </c>
      <c r="R48" s="1"/>
      <c r="S48" s="1"/>
    </row>
    <row r="49" spans="1:19" ht="18.75">
      <c r="A49" s="150">
        <v>1140</v>
      </c>
      <c r="B49" s="198" t="s">
        <v>140</v>
      </c>
      <c r="C49" s="199">
        <v>0</v>
      </c>
      <c r="D49" s="199">
        <v>0</v>
      </c>
      <c r="E49" s="199">
        <v>-47.7831</v>
      </c>
      <c r="F49" s="200">
        <f t="shared" si="20"/>
        <v>-47.7831</v>
      </c>
      <c r="G49" s="177">
        <f t="shared" si="15"/>
      </c>
      <c r="H49" s="200">
        <f t="shared" si="21"/>
        <v>-47.7831</v>
      </c>
      <c r="I49" s="181">
        <f t="shared" si="22"/>
      </c>
      <c r="J49" s="199">
        <v>0</v>
      </c>
      <c r="K49" s="199">
        <v>0</v>
      </c>
      <c r="L49" s="175">
        <f t="shared" si="17"/>
        <v>0</v>
      </c>
      <c r="M49" s="181">
        <f t="shared" si="18"/>
      </c>
      <c r="N49" s="200">
        <f t="shared" si="23"/>
        <v>0</v>
      </c>
      <c r="O49" s="200">
        <f t="shared" si="24"/>
        <v>-47.7831</v>
      </c>
      <c r="P49" s="200">
        <f t="shared" si="25"/>
        <v>-47.7831</v>
      </c>
      <c r="Q49" s="181">
        <f t="shared" si="19"/>
      </c>
      <c r="R49" s="1"/>
      <c r="S49" s="1"/>
    </row>
    <row r="50" spans="1:19" ht="57" customHeight="1">
      <c r="A50" s="150">
        <v>8820</v>
      </c>
      <c r="B50" s="198" t="s">
        <v>144</v>
      </c>
      <c r="C50" s="199">
        <v>0</v>
      </c>
      <c r="D50" s="199">
        <v>0</v>
      </c>
      <c r="E50" s="199">
        <v>0</v>
      </c>
      <c r="F50" s="200">
        <f>E50-D50</f>
        <v>0</v>
      </c>
      <c r="G50" s="177">
        <f t="shared" si="15"/>
      </c>
      <c r="H50" s="200">
        <f>E50-C50</f>
        <v>0</v>
      </c>
      <c r="I50" s="181">
        <f t="shared" si="22"/>
      </c>
      <c r="J50" s="199">
        <v>0</v>
      </c>
      <c r="K50" s="199">
        <v>-101.51569</v>
      </c>
      <c r="L50" s="200">
        <f t="shared" si="17"/>
        <v>-101.51569</v>
      </c>
      <c r="M50" s="181">
        <f t="shared" si="18"/>
      </c>
      <c r="N50" s="200">
        <f>C50+J50</f>
        <v>0</v>
      </c>
      <c r="O50" s="200">
        <f>E50+K50</f>
        <v>-101.51569</v>
      </c>
      <c r="P50" s="200">
        <f t="shared" si="25"/>
        <v>-101.51569</v>
      </c>
      <c r="Q50" s="181">
        <f t="shared" si="19"/>
      </c>
      <c r="R50" s="1"/>
      <c r="S50" s="1"/>
    </row>
    <row r="51" spans="1:19" ht="30.75" customHeight="1">
      <c r="A51" s="150" t="s">
        <v>141</v>
      </c>
      <c r="B51" s="198" t="s">
        <v>142</v>
      </c>
      <c r="C51" s="199">
        <v>0</v>
      </c>
      <c r="D51" s="199">
        <v>0</v>
      </c>
      <c r="E51" s="199">
        <v>0</v>
      </c>
      <c r="F51" s="200">
        <f>E51-D51</f>
        <v>0</v>
      </c>
      <c r="G51" s="177">
        <f t="shared" si="15"/>
      </c>
      <c r="H51" s="200">
        <f>E51-C51</f>
        <v>0</v>
      </c>
      <c r="I51" s="181">
        <f t="shared" si="22"/>
      </c>
      <c r="J51" s="199">
        <v>0</v>
      </c>
      <c r="K51" s="199">
        <v>-802.974</v>
      </c>
      <c r="L51" s="200">
        <f t="shared" si="17"/>
        <v>-802.974</v>
      </c>
      <c r="M51" s="181">
        <f t="shared" si="18"/>
      </c>
      <c r="N51" s="200">
        <f t="shared" si="23"/>
        <v>0</v>
      </c>
      <c r="O51" s="200">
        <f t="shared" si="24"/>
        <v>-802.974</v>
      </c>
      <c r="P51" s="200">
        <f t="shared" si="25"/>
        <v>-802.974</v>
      </c>
      <c r="Q51" s="181">
        <f t="shared" si="19"/>
      </c>
      <c r="R51" s="1"/>
      <c r="S51" s="1"/>
    </row>
    <row r="52" spans="1:19" ht="63" hidden="1">
      <c r="A52" s="44">
        <v>8880</v>
      </c>
      <c r="B52" s="198" t="s">
        <v>143</v>
      </c>
      <c r="C52" s="199">
        <v>0</v>
      </c>
      <c r="D52" s="199">
        <v>0</v>
      </c>
      <c r="E52" s="199">
        <v>0</v>
      </c>
      <c r="F52" s="200">
        <f t="shared" si="20"/>
        <v>0</v>
      </c>
      <c r="G52" s="171"/>
      <c r="H52" s="200">
        <f t="shared" si="21"/>
        <v>0</v>
      </c>
      <c r="I52" s="179">
        <f t="shared" si="22"/>
      </c>
      <c r="J52" s="199">
        <v>0</v>
      </c>
      <c r="K52" s="199">
        <v>0</v>
      </c>
      <c r="L52" s="200">
        <f t="shared" si="17"/>
        <v>0</v>
      </c>
      <c r="M52" s="179">
        <f t="shared" si="18"/>
      </c>
      <c r="N52" s="200">
        <f t="shared" si="23"/>
        <v>0</v>
      </c>
      <c r="O52" s="200">
        <f t="shared" si="24"/>
        <v>0</v>
      </c>
      <c r="P52" s="200">
        <f t="shared" si="25"/>
        <v>0</v>
      </c>
      <c r="Q52" s="179">
        <f t="shared" si="19"/>
      </c>
      <c r="R52" s="1"/>
      <c r="S52" s="1"/>
    </row>
    <row r="53" spans="1:19" ht="18.75" hidden="1">
      <c r="A53" s="44">
        <v>8860</v>
      </c>
      <c r="B53" s="198" t="s">
        <v>159</v>
      </c>
      <c r="C53" s="199">
        <v>0</v>
      </c>
      <c r="D53" s="199">
        <v>0</v>
      </c>
      <c r="E53" s="199">
        <v>0</v>
      </c>
      <c r="F53" s="200"/>
      <c r="G53" s="171"/>
      <c r="H53" s="200"/>
      <c r="I53" s="179">
        <f t="shared" si="22"/>
      </c>
      <c r="J53" s="199">
        <v>0</v>
      </c>
      <c r="K53" s="199">
        <v>0</v>
      </c>
      <c r="L53" s="200">
        <f t="shared" si="17"/>
        <v>0</v>
      </c>
      <c r="M53" s="179">
        <f t="shared" si="18"/>
      </c>
      <c r="N53" s="200"/>
      <c r="O53" s="200"/>
      <c r="P53" s="200"/>
      <c r="Q53" s="179">
        <f t="shared" si="19"/>
      </c>
      <c r="R53" s="1"/>
      <c r="S53" s="1"/>
    </row>
    <row r="54" spans="1:17" s="72" customFormat="1" ht="18.75">
      <c r="A54" s="98"/>
      <c r="B54" s="99" t="s">
        <v>1</v>
      </c>
      <c r="C54" s="169">
        <f>C47+C48</f>
        <v>1391591.708</v>
      </c>
      <c r="D54" s="169">
        <f>D47+D48</f>
        <v>1106646.32743</v>
      </c>
      <c r="E54" s="169">
        <f>E47+E48</f>
        <v>903039.30527</v>
      </c>
      <c r="F54" s="169">
        <f t="shared" si="20"/>
        <v>-203607.02216000005</v>
      </c>
      <c r="G54" s="179">
        <f>_xlfn.IFERROR(E54/D54,"")</f>
        <v>0.816014369619928</v>
      </c>
      <c r="H54" s="169">
        <f t="shared" si="21"/>
        <v>-488552.4027300001</v>
      </c>
      <c r="I54" s="179">
        <f t="shared" si="22"/>
        <v>0.6489254715148101</v>
      </c>
      <c r="J54" s="169">
        <f>J47+J48</f>
        <v>584893.8903900001</v>
      </c>
      <c r="K54" s="169">
        <f>K47+K48</f>
        <v>80206.32897</v>
      </c>
      <c r="L54" s="169">
        <f t="shared" si="17"/>
        <v>-504687.56142000004</v>
      </c>
      <c r="M54" s="179">
        <f t="shared" si="18"/>
        <v>0.13712970897425414</v>
      </c>
      <c r="N54" s="169">
        <f t="shared" si="23"/>
        <v>1976485.5983900002</v>
      </c>
      <c r="O54" s="169">
        <f t="shared" si="24"/>
        <v>983245.63424</v>
      </c>
      <c r="P54" s="169">
        <f t="shared" si="25"/>
        <v>-993239.9641500001</v>
      </c>
      <c r="Q54" s="179">
        <f t="shared" si="19"/>
        <v>0.49747169169405</v>
      </c>
    </row>
    <row r="55" spans="1:13" ht="15.75">
      <c r="A55" s="61"/>
      <c r="B55" s="62"/>
      <c r="C55" s="135"/>
      <c r="D55" s="128"/>
      <c r="E55" s="135"/>
      <c r="F55" s="46"/>
      <c r="G55" s="46"/>
      <c r="H55" s="47"/>
      <c r="I55" s="78"/>
      <c r="J55" s="146"/>
      <c r="K55" s="147"/>
      <c r="M55" s="63"/>
    </row>
    <row r="56" spans="1:13" ht="15.75">
      <c r="A56" s="64"/>
      <c r="B56" s="31"/>
      <c r="C56" s="136"/>
      <c r="D56" s="129"/>
      <c r="E56" s="136"/>
      <c r="F56" s="47"/>
      <c r="G56" s="47"/>
      <c r="H56" s="47"/>
      <c r="I56" s="78"/>
      <c r="J56" s="147"/>
      <c r="K56" s="146" t="s">
        <v>21</v>
      </c>
      <c r="M56" s="63"/>
    </row>
    <row r="57" spans="1:13" ht="15.75">
      <c r="A57" s="65"/>
      <c r="B57" s="66"/>
      <c r="C57" s="137"/>
      <c r="D57" s="130"/>
      <c r="E57" s="137"/>
      <c r="F57" s="64"/>
      <c r="G57" s="64"/>
      <c r="H57" s="67"/>
      <c r="I57" s="77"/>
      <c r="J57" s="106"/>
      <c r="K57" s="108"/>
      <c r="M57" s="63"/>
    </row>
    <row r="58" spans="1:13" ht="15.75">
      <c r="A58" s="65"/>
      <c r="B58" s="66"/>
      <c r="C58" s="155"/>
      <c r="D58" s="131"/>
      <c r="E58" s="143"/>
      <c r="F58" s="67"/>
      <c r="G58" s="67"/>
      <c r="H58" s="67"/>
      <c r="I58" s="77"/>
      <c r="J58" s="156"/>
      <c r="K58" s="148"/>
      <c r="M58" s="63"/>
    </row>
    <row r="59" spans="1:13" ht="18.75">
      <c r="A59" s="65"/>
      <c r="B59" s="95"/>
      <c r="C59" s="161"/>
      <c r="D59" s="132"/>
      <c r="E59" s="101"/>
      <c r="F59" s="67"/>
      <c r="G59" s="67"/>
      <c r="H59" s="67"/>
      <c r="I59" s="77"/>
      <c r="J59" s="162"/>
      <c r="K59" s="148"/>
      <c r="M59" s="63"/>
    </row>
    <row r="60" spans="1:13" ht="15.75">
      <c r="A60" s="65"/>
      <c r="B60" s="66"/>
      <c r="C60" s="138"/>
      <c r="D60" s="131"/>
      <c r="E60" s="143"/>
      <c r="F60" s="67"/>
      <c r="G60" s="67"/>
      <c r="H60" s="67"/>
      <c r="I60" s="77"/>
      <c r="J60" s="148"/>
      <c r="K60" s="148"/>
      <c r="M60" s="63"/>
    </row>
    <row r="61" spans="1:13" ht="15.75">
      <c r="A61" s="65"/>
      <c r="B61" s="66"/>
      <c r="C61" s="138"/>
      <c r="D61" s="131"/>
      <c r="E61" s="143"/>
      <c r="F61" s="67"/>
      <c r="G61" s="67"/>
      <c r="H61" s="67"/>
      <c r="I61" s="96"/>
      <c r="J61" s="149"/>
      <c r="K61" s="148"/>
      <c r="L61" s="91"/>
      <c r="M61" s="92"/>
    </row>
    <row r="62" spans="1:13" ht="15.75">
      <c r="A62" s="65"/>
      <c r="B62" s="66"/>
      <c r="C62" s="138"/>
      <c r="D62" s="131"/>
      <c r="E62" s="143"/>
      <c r="F62" s="67"/>
      <c r="G62" s="67"/>
      <c r="H62" s="67"/>
      <c r="I62" s="77"/>
      <c r="J62" s="149"/>
      <c r="K62" s="148"/>
      <c r="M62" s="63"/>
    </row>
    <row r="63" spans="1:13" ht="15.75">
      <c r="A63" s="68"/>
      <c r="B63" s="69"/>
      <c r="C63" s="139"/>
      <c r="D63" s="133"/>
      <c r="E63" s="144"/>
      <c r="F63" s="55"/>
      <c r="G63" s="55"/>
      <c r="H63" s="55"/>
      <c r="M63" s="63"/>
    </row>
    <row r="64" spans="1:13" ht="15.75">
      <c r="A64" s="68"/>
      <c r="B64" s="69"/>
      <c r="C64" s="139"/>
      <c r="D64" s="133"/>
      <c r="E64" s="144"/>
      <c r="F64" s="55"/>
      <c r="G64" s="55"/>
      <c r="H64" s="55"/>
      <c r="M64" s="63"/>
    </row>
    <row r="65" spans="1:13" ht="15.75">
      <c r="A65" s="68"/>
      <c r="B65" s="69"/>
      <c r="C65" s="139"/>
      <c r="D65" s="133"/>
      <c r="E65" s="144"/>
      <c r="F65" s="55"/>
      <c r="G65" s="55"/>
      <c r="H65" s="55"/>
      <c r="M65" s="63"/>
    </row>
    <row r="66" ht="15.75">
      <c r="M66" s="63"/>
    </row>
    <row r="67" ht="15.75">
      <c r="M67" s="63"/>
    </row>
    <row r="68" ht="15.75">
      <c r="M68" s="63"/>
    </row>
    <row r="69" ht="15.75">
      <c r="M69" s="63"/>
    </row>
    <row r="70" ht="15.75">
      <c r="M70" s="63"/>
    </row>
    <row r="71" ht="15.75">
      <c r="M71" s="63"/>
    </row>
    <row r="72" ht="15.75">
      <c r="M72" s="63"/>
    </row>
    <row r="73" ht="15.75">
      <c r="M73" s="63"/>
    </row>
    <row r="74" ht="15.75">
      <c r="M74" s="63"/>
    </row>
    <row r="75" ht="15.75">
      <c r="M75" s="63"/>
    </row>
    <row r="76" ht="15.75">
      <c r="M76" s="63"/>
    </row>
    <row r="77" ht="15.75">
      <c r="M77" s="63"/>
    </row>
    <row r="78" ht="15.75">
      <c r="M78" s="63"/>
    </row>
    <row r="79" ht="15.75">
      <c r="M79" s="63"/>
    </row>
    <row r="80" ht="15.75">
      <c r="M80" s="63"/>
    </row>
    <row r="81" ht="15.75">
      <c r="M81" s="63"/>
    </row>
    <row r="82" ht="15.75">
      <c r="M82" s="63"/>
    </row>
    <row r="83" ht="15.75">
      <c r="M83" s="63"/>
    </row>
    <row r="84" ht="15.75">
      <c r="M84" s="63"/>
    </row>
    <row r="85" ht="15.75">
      <c r="M85" s="63"/>
    </row>
    <row r="86" ht="15.75">
      <c r="M86" s="63"/>
    </row>
    <row r="87" ht="15.75">
      <c r="M87" s="63"/>
    </row>
    <row r="88" ht="15.75">
      <c r="M88" s="63"/>
    </row>
    <row r="89" ht="15.75">
      <c r="M89" s="63"/>
    </row>
    <row r="90" ht="15.75">
      <c r="M90" s="63"/>
    </row>
    <row r="91" ht="15.75">
      <c r="M91" s="63"/>
    </row>
    <row r="92" ht="15.75">
      <c r="M92" s="63"/>
    </row>
    <row r="93" ht="15.75">
      <c r="M93" s="63"/>
    </row>
    <row r="94" ht="15.75">
      <c r="M94" s="63"/>
    </row>
    <row r="95" ht="15.75">
      <c r="M95" s="63"/>
    </row>
    <row r="96" ht="15.75">
      <c r="M96" s="63"/>
    </row>
    <row r="97" ht="15.75">
      <c r="M97" s="63"/>
    </row>
    <row r="98" ht="15.75">
      <c r="M98" s="63"/>
    </row>
    <row r="99" ht="15.75">
      <c r="M99" s="63"/>
    </row>
    <row r="100" ht="15.75">
      <c r="M100" s="63"/>
    </row>
    <row r="101" ht="15.75">
      <c r="M101" s="63"/>
    </row>
    <row r="102" ht="15.75">
      <c r="M102" s="63"/>
    </row>
    <row r="103" ht="15.75">
      <c r="M103" s="63"/>
    </row>
    <row r="104" ht="15.75">
      <c r="M104" s="63"/>
    </row>
    <row r="105" ht="15.75">
      <c r="M105" s="63"/>
    </row>
    <row r="106" ht="15.75">
      <c r="M106" s="63"/>
    </row>
    <row r="107" ht="15.75">
      <c r="M107" s="63"/>
    </row>
    <row r="108" ht="15.75">
      <c r="M108" s="63"/>
    </row>
    <row r="109" ht="15.75">
      <c r="M109" s="63"/>
    </row>
    <row r="110" ht="15.75">
      <c r="M110" s="63"/>
    </row>
    <row r="111" ht="15.75">
      <c r="M111" s="63"/>
    </row>
    <row r="112" ht="15.75">
      <c r="M112" s="63"/>
    </row>
    <row r="113" ht="15.75">
      <c r="M113" s="63"/>
    </row>
    <row r="114" ht="15.75">
      <c r="M114" s="63"/>
    </row>
    <row r="115" ht="15.75">
      <c r="M115" s="63"/>
    </row>
    <row r="116" ht="15.75">
      <c r="M116" s="63"/>
    </row>
    <row r="117" ht="15.75">
      <c r="M117" s="63"/>
    </row>
    <row r="118" ht="15.75">
      <c r="M118" s="63"/>
    </row>
    <row r="119" ht="15.75">
      <c r="M119" s="63"/>
    </row>
    <row r="120" ht="15.75">
      <c r="M120" s="63"/>
    </row>
    <row r="121" ht="15.75">
      <c r="M121" s="63"/>
    </row>
    <row r="122" ht="15.75">
      <c r="M122" s="63"/>
    </row>
    <row r="123" ht="15.75">
      <c r="M123" s="63"/>
    </row>
    <row r="124" ht="15.75">
      <c r="M124" s="63"/>
    </row>
    <row r="125" ht="15.75">
      <c r="M125" s="63"/>
    </row>
    <row r="126" ht="15.75">
      <c r="M126" s="63"/>
    </row>
    <row r="127" ht="15.75">
      <c r="M127" s="63"/>
    </row>
    <row r="128" ht="15.75">
      <c r="M128" s="63"/>
    </row>
    <row r="129" ht="15.75">
      <c r="M129" s="63"/>
    </row>
    <row r="130" ht="15.75">
      <c r="M130" s="63"/>
    </row>
    <row r="131" ht="15.75">
      <c r="M131" s="63"/>
    </row>
    <row r="132" ht="15.75">
      <c r="M132" s="63"/>
    </row>
    <row r="133" ht="15.75">
      <c r="M133" s="63"/>
    </row>
    <row r="134" ht="15.75">
      <c r="M134" s="63"/>
    </row>
    <row r="135" ht="15.75">
      <c r="M135" s="63"/>
    </row>
    <row r="136" ht="15.75">
      <c r="M136" s="63"/>
    </row>
    <row r="137" ht="15.75">
      <c r="M137" s="63"/>
    </row>
    <row r="138" ht="15.75">
      <c r="M138" s="63"/>
    </row>
    <row r="139" ht="15.75">
      <c r="M139" s="63"/>
    </row>
    <row r="140" ht="15.75">
      <c r="M140" s="63"/>
    </row>
    <row r="141" ht="15.75">
      <c r="M141" s="63"/>
    </row>
    <row r="142" ht="15.75">
      <c r="M142" s="63"/>
    </row>
    <row r="143" ht="15.75">
      <c r="M143" s="63"/>
    </row>
    <row r="144" ht="15.75">
      <c r="M144" s="63"/>
    </row>
    <row r="145" ht="15.75">
      <c r="M145" s="63"/>
    </row>
    <row r="146" ht="15.75">
      <c r="M146" s="63"/>
    </row>
    <row r="147" ht="15.75">
      <c r="M147" s="63"/>
    </row>
    <row r="148" ht="15.75">
      <c r="M148" s="63"/>
    </row>
    <row r="149" ht="15.75">
      <c r="M149" s="63"/>
    </row>
    <row r="150" ht="15.75">
      <c r="M150" s="63"/>
    </row>
    <row r="151" ht="15.75">
      <c r="M151" s="63"/>
    </row>
    <row r="152" ht="15.75">
      <c r="M152" s="63"/>
    </row>
    <row r="153" ht="15.75">
      <c r="M153" s="63"/>
    </row>
    <row r="154" ht="15.75">
      <c r="M154" s="63"/>
    </row>
    <row r="155" ht="15.75">
      <c r="M155" s="63"/>
    </row>
    <row r="156" ht="15.75">
      <c r="M156" s="63"/>
    </row>
    <row r="157" ht="15.75">
      <c r="M157" s="63"/>
    </row>
    <row r="158" ht="15.75">
      <c r="M158" s="63"/>
    </row>
    <row r="159" ht="15.75">
      <c r="M159" s="63"/>
    </row>
    <row r="160" ht="15.75">
      <c r="M160" s="63"/>
    </row>
    <row r="161" ht="15.75">
      <c r="M161" s="63"/>
    </row>
    <row r="162" ht="15.75">
      <c r="M162" s="63"/>
    </row>
    <row r="163" ht="15.75">
      <c r="M163" s="63"/>
    </row>
    <row r="164" ht="15.75">
      <c r="M164" s="63"/>
    </row>
    <row r="165" ht="15.75">
      <c r="M165" s="63"/>
    </row>
    <row r="166" ht="15.75">
      <c r="M166" s="63"/>
    </row>
    <row r="167" ht="15.75">
      <c r="M167" s="63"/>
    </row>
    <row r="168" ht="15.75">
      <c r="M168" s="63"/>
    </row>
    <row r="169" ht="15.75">
      <c r="M169" s="63"/>
    </row>
    <row r="170" ht="15.75">
      <c r="M170" s="63"/>
    </row>
    <row r="171" ht="15.75">
      <c r="M171" s="63"/>
    </row>
    <row r="172" ht="15.75">
      <c r="M172" s="63"/>
    </row>
    <row r="173" ht="15.75">
      <c r="M173" s="63"/>
    </row>
    <row r="174" ht="15.75">
      <c r="M174" s="63"/>
    </row>
    <row r="175" ht="15.75">
      <c r="M175" s="63"/>
    </row>
    <row r="176" ht="15.75">
      <c r="M176" s="63"/>
    </row>
    <row r="177" ht="15.75">
      <c r="M177" s="63"/>
    </row>
    <row r="178" ht="15.75">
      <c r="M178" s="63"/>
    </row>
    <row r="179" ht="15.75">
      <c r="M179" s="63"/>
    </row>
    <row r="180" ht="15.75">
      <c r="M180" s="63"/>
    </row>
    <row r="181" ht="15.75">
      <c r="M181" s="63"/>
    </row>
    <row r="182" ht="15.75">
      <c r="M182" s="63"/>
    </row>
    <row r="183" ht="15.75">
      <c r="M183" s="63"/>
    </row>
    <row r="184" ht="15.75">
      <c r="M184" s="63"/>
    </row>
    <row r="185" ht="15.75">
      <c r="M185" s="63"/>
    </row>
    <row r="186" ht="15.75">
      <c r="M186" s="63"/>
    </row>
    <row r="187" ht="15.75">
      <c r="M187" s="63"/>
    </row>
    <row r="188" ht="15.75">
      <c r="M188" s="63"/>
    </row>
    <row r="189" ht="15.75">
      <c r="M189" s="63"/>
    </row>
    <row r="190" ht="15.75">
      <c r="M190" s="63"/>
    </row>
    <row r="191" ht="15.75">
      <c r="M191" s="63"/>
    </row>
    <row r="192" ht="15.75">
      <c r="M192" s="63"/>
    </row>
    <row r="193" ht="15.75">
      <c r="M193" s="63"/>
    </row>
    <row r="194" ht="15.75">
      <c r="M194" s="63"/>
    </row>
    <row r="195" ht="15.75">
      <c r="M195" s="63"/>
    </row>
    <row r="196" ht="15.75">
      <c r="M196" s="63"/>
    </row>
    <row r="197" ht="15.75">
      <c r="M197" s="63"/>
    </row>
    <row r="198" ht="15.75">
      <c r="M198" s="63"/>
    </row>
    <row r="199" ht="15.75">
      <c r="M199" s="63"/>
    </row>
    <row r="200" ht="15.75">
      <c r="M200" s="63"/>
    </row>
    <row r="201" ht="15.75">
      <c r="M201" s="63"/>
    </row>
    <row r="202" ht="15.75">
      <c r="M202" s="63"/>
    </row>
    <row r="203" ht="15.75">
      <c r="M203" s="63"/>
    </row>
    <row r="204" ht="15.75">
      <c r="M204" s="63"/>
    </row>
    <row r="205" ht="15.75">
      <c r="M205" s="63"/>
    </row>
    <row r="206" ht="15.75">
      <c r="M206" s="63"/>
    </row>
    <row r="207" ht="15.75">
      <c r="M207" s="63"/>
    </row>
    <row r="208" ht="15.75">
      <c r="M208" s="63"/>
    </row>
    <row r="209" ht="15.75">
      <c r="M209" s="63"/>
    </row>
    <row r="210" ht="15.75">
      <c r="M210" s="63"/>
    </row>
    <row r="211" ht="15.75">
      <c r="M211" s="63"/>
    </row>
    <row r="212" ht="15.75">
      <c r="M212" s="63"/>
    </row>
    <row r="213" ht="15.75">
      <c r="M213" s="63"/>
    </row>
    <row r="214" ht="15.75">
      <c r="M214" s="63"/>
    </row>
    <row r="215" ht="15.75">
      <c r="M215" s="63"/>
    </row>
    <row r="216" ht="15.75">
      <c r="M216" s="63"/>
    </row>
    <row r="217" ht="15.75">
      <c r="M217" s="63"/>
    </row>
    <row r="218" ht="15.75">
      <c r="M218" s="63"/>
    </row>
    <row r="219" ht="15.75">
      <c r="M219" s="63"/>
    </row>
    <row r="220" ht="15.75">
      <c r="M220" s="63"/>
    </row>
    <row r="221" ht="15.75">
      <c r="M221" s="63"/>
    </row>
    <row r="222" ht="15.75">
      <c r="M222" s="63"/>
    </row>
    <row r="223" ht="15.75">
      <c r="M223" s="63"/>
    </row>
    <row r="224" ht="15.75">
      <c r="M224" s="63"/>
    </row>
    <row r="225" ht="15.75">
      <c r="M225" s="63"/>
    </row>
    <row r="226" ht="15.75">
      <c r="M226" s="63"/>
    </row>
    <row r="227" ht="15.75">
      <c r="M227" s="63"/>
    </row>
    <row r="228" ht="15.75">
      <c r="M228" s="63"/>
    </row>
    <row r="229" ht="15.75">
      <c r="M229" s="63"/>
    </row>
    <row r="230" ht="15.75">
      <c r="M230" s="63"/>
    </row>
    <row r="231" ht="15.75">
      <c r="M231" s="63"/>
    </row>
    <row r="232" ht="15.75">
      <c r="M232" s="63"/>
    </row>
    <row r="233" ht="15.75">
      <c r="M233" s="63"/>
    </row>
    <row r="234" ht="15.75">
      <c r="M234" s="63"/>
    </row>
    <row r="235" ht="15.75">
      <c r="M235" s="63"/>
    </row>
    <row r="236" ht="15.75">
      <c r="M236" s="63"/>
    </row>
    <row r="237" ht="15.75">
      <c r="M237" s="63"/>
    </row>
    <row r="238" ht="15.75">
      <c r="M238" s="63"/>
    </row>
    <row r="239" ht="15.75">
      <c r="M239" s="63"/>
    </row>
    <row r="240" ht="15.75">
      <c r="M240" s="63"/>
    </row>
    <row r="241" ht="15.75">
      <c r="M241" s="63"/>
    </row>
    <row r="242" ht="15.75">
      <c r="M242" s="63"/>
    </row>
    <row r="243" ht="15.75">
      <c r="M243" s="63"/>
    </row>
    <row r="244" ht="15.75">
      <c r="M244" s="63"/>
    </row>
    <row r="245" ht="15.75">
      <c r="M245" s="63"/>
    </row>
    <row r="246" ht="15.75">
      <c r="M246" s="63"/>
    </row>
    <row r="247" ht="15.75">
      <c r="M247" s="63"/>
    </row>
    <row r="248" ht="15.75">
      <c r="M248" s="63"/>
    </row>
    <row r="249" ht="15.75">
      <c r="M249" s="63"/>
    </row>
    <row r="250" ht="15.75">
      <c r="M250" s="63"/>
    </row>
    <row r="251" ht="15.75">
      <c r="M251" s="63"/>
    </row>
    <row r="252" ht="15.75">
      <c r="M252" s="63"/>
    </row>
    <row r="253" ht="15.75">
      <c r="M253" s="63"/>
    </row>
    <row r="254" ht="15.75">
      <c r="M254" s="63"/>
    </row>
    <row r="255" ht="15.75">
      <c r="M255" s="63"/>
    </row>
    <row r="256" ht="15.75">
      <c r="M256" s="63"/>
    </row>
    <row r="257" ht="15.75">
      <c r="M257" s="63"/>
    </row>
    <row r="258" ht="15.75">
      <c r="M258" s="63"/>
    </row>
    <row r="259" ht="15.75">
      <c r="M259" s="63"/>
    </row>
    <row r="260" ht="15.75">
      <c r="M260" s="63"/>
    </row>
    <row r="261" ht="15.75">
      <c r="M261" s="63"/>
    </row>
    <row r="262" ht="15.75">
      <c r="M262" s="63"/>
    </row>
    <row r="263" ht="15.75">
      <c r="M263" s="63"/>
    </row>
    <row r="264" ht="15.75">
      <c r="M264" s="63"/>
    </row>
    <row r="265" ht="15.75">
      <c r="M265" s="63"/>
    </row>
    <row r="266" ht="15.75">
      <c r="M266" s="63"/>
    </row>
    <row r="267" ht="15.75">
      <c r="M267" s="63"/>
    </row>
    <row r="268" ht="15.75">
      <c r="M268" s="63"/>
    </row>
    <row r="269" ht="15.75">
      <c r="M269" s="63"/>
    </row>
    <row r="270" ht="15.75">
      <c r="M270" s="63"/>
    </row>
    <row r="271" ht="15.75">
      <c r="M271" s="63"/>
    </row>
    <row r="272" ht="15.75">
      <c r="M272" s="63"/>
    </row>
    <row r="273" ht="15.75">
      <c r="M273" s="63"/>
    </row>
    <row r="274" ht="15.75">
      <c r="M274" s="63"/>
    </row>
    <row r="275" ht="15.75">
      <c r="M275" s="63"/>
    </row>
    <row r="276" ht="15.75">
      <c r="M276" s="63"/>
    </row>
    <row r="277" ht="15.75">
      <c r="M277" s="63"/>
    </row>
    <row r="278" ht="15.75">
      <c r="M278" s="63"/>
    </row>
    <row r="279" ht="15.75">
      <c r="M279" s="63"/>
    </row>
    <row r="280" ht="15.75">
      <c r="M280" s="63"/>
    </row>
    <row r="281" ht="15.75">
      <c r="M281" s="63"/>
    </row>
    <row r="282" ht="15.75">
      <c r="M282" s="63"/>
    </row>
  </sheetData>
  <sheetProtection/>
  <mergeCells count="7">
    <mergeCell ref="A1:D1"/>
    <mergeCell ref="P2:Q2"/>
    <mergeCell ref="A3:A4"/>
    <mergeCell ref="B3:B4"/>
    <mergeCell ref="C3:I3"/>
    <mergeCell ref="J3:M3"/>
    <mergeCell ref="N3:Q3"/>
  </mergeCells>
  <printOptions/>
  <pageMargins left="0.1968503937007874" right="0.1968503937007874" top="0.7874015748031497" bottom="0.1968503937007874" header="0.5118110236220472" footer="0.5118110236220472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FD_BUD_SEC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Illia</dc:creator>
  <cp:keywords/>
  <dc:description/>
  <cp:lastModifiedBy>Павлович Л.Л..</cp:lastModifiedBy>
  <cp:lastPrinted>2022-09-09T09:44:56Z</cp:lastPrinted>
  <dcterms:created xsi:type="dcterms:W3CDTF">2001-07-11T13:17:26Z</dcterms:created>
  <dcterms:modified xsi:type="dcterms:W3CDTF">2022-11-14T08:51:18Z</dcterms:modified>
  <cp:category/>
  <cp:version/>
  <cp:contentType/>
  <cp:contentStatus/>
</cp:coreProperties>
</file>