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Доходи" sheetId="1" r:id="rId1"/>
    <sheet name="Видатки" sheetId="2" r:id="rId2"/>
  </sheets>
  <externalReferences>
    <externalReference r:id="rId5"/>
  </externalReference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'Видатки'!$3:$4</definedName>
    <definedName name="_xlnm.Print_Titles" localSheetId="0">'Доходи'!$7:$8</definedName>
    <definedName name="_xlnm.Print_Area" localSheetId="1">'Видатки'!$A$1:$Q$60</definedName>
    <definedName name="_xlnm.Print_Area" localSheetId="0">'Доходи'!$A$1:$R$71</definedName>
  </definedNames>
  <calcPr fullCalcOnLoad="1"/>
</workbook>
</file>

<file path=xl/sharedStrings.xml><?xml version="1.0" encoding="utf-8"?>
<sst xmlns="http://schemas.openxmlformats.org/spreadsheetml/2006/main" count="261" uniqueCount="224">
  <si>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</si>
  <si>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</si>
  <si>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</si>
  <si>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</si>
  <si>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</si>
  <si>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</si>
  <si>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</si>
  <si>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</si>
  <si>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</si>
  <si>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</si>
  <si>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</si>
  <si>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</si>
  <si>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</si>
  <si>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</si>
  <si>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</si>
  <si>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</si>
  <si>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</si>
  <si>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</si>
  <si>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</si>
  <si>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</si>
  <si>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</si>
  <si>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</si>
  <si>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</si>
  <si>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</si>
  <si>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</si>
  <si>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</si>
  <si>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</si>
  <si>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</si>
  <si>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</si>
  <si>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</si>
  <si>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</si>
  <si>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</si>
  <si>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</si>
  <si>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</si>
  <si>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</si>
  <si>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</si>
  <si>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</si>
  <si>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</si>
  <si>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</si>
  <si>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</si>
  <si>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</si>
  <si>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</si>
  <si>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</si>
  <si>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</si>
  <si>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</si>
  <si>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</si>
  <si>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</si>
  <si>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</si>
  <si>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</si>
  <si>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</si>
  <si>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Відхилення       від кошторисних призначень (+;-)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</si>
  <si>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</si>
  <si>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</si>
  <si>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</si>
  <si>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</si>
  <si>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</si>
  <si>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16</t>
  </si>
  <si>
    <t>17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</si>
  <si>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</si>
  <si>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</si>
  <si>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</si>
  <si>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</si>
  <si>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</si>
  <si>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</si>
  <si>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</si>
  <si>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</si>
  <si>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</si>
  <si>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</si>
  <si>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</si>
  <si>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</si>
  <si>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</si>
  <si>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</si>
  <si>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</si>
  <si>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</si>
  <si>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</si>
  <si>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</si>
  <si>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</si>
  <si>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</si>
  <si>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</si>
  <si>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</si>
  <si>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</si>
  <si>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</si>
  <si>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</si>
  <si>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</si>
  <si>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</si>
  <si>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</si>
  <si>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</si>
  <si>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</si>
  <si>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</si>
  <si>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</si>
  <si>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</si>
  <si>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</si>
  <si>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</si>
  <si>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</si>
  <si>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</si>
  <si>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</si>
  <si>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</si>
  <si>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</si>
  <si>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</si>
  <si>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</si>
  <si>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</si>
  <si>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</si>
  <si>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</si>
  <si>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</si>
  <si>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</si>
  <si>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</si>
  <si>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</si>
  <si>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проектні,будівельно-ремонтні роботи, придбання житла та приміщень для розвитку сімейних та інших форм виховання, наближених до сімейних,та забезпечення житлом дітей-сиріт,осіб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</si>
  <si>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</si>
  <si>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</si>
  <si>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</si>
  <si>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</si>
  <si>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</si>
  <si>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</si>
  <si>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</si>
  <si>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</si>
  <si>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</si>
  <si>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</si>
  <si>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</si>
  <si>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</si>
  <si>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</si>
  <si>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</si>
  <si>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</si>
  <si>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</si>
  <si>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</si>
  <si>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</si>
  <si>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</si>
  <si>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</si>
  <si>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</si>
  <si>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</si>
  <si>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</si>
  <si>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</si>
  <si>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</si>
  <si>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</si>
  <si>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</si>
  <si>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9200</t>
  </si>
  <si>
    <t>9300</t>
  </si>
  <si>
    <t>9400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</si>
  <si>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</si>
  <si>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</si>
  <si>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</si>
  <si>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</si>
  <si>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</si>
  <si>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</si>
  <si>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</si>
  <si>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</si>
  <si>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</si>
  <si>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</si>
  <si>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</si>
  <si>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</si>
  <si>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</si>
  <si>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</si>
  <si>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</si>
  <si>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</si>
  <si>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</si>
  <si>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</si>
  <si>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</si>
  <si>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</si>
  <si>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</si>
  <si>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</si>
  <si>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</si>
  <si>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3040</t>
  </si>
  <si>
    <t>Надання допомоги сім'ям з дітьми, малозабезпеченим сім’ям, тимчасової допомоги дітям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</si>
  <si>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</si>
  <si>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</si>
  <si>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</si>
  <si>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</si>
  <si>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</si>
  <si>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</si>
  <si>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</si>
  <si>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</si>
  <si>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</si>
  <si>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</si>
  <si>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</si>
  <si>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</si>
  <si>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</si>
  <si>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</si>
  <si>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</si>
  <si>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</si>
  <si>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</si>
  <si>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Всього видатків з міжбюджетними трансфертами</t>
  </si>
  <si>
    <t>РАЗОМ</t>
  </si>
  <si>
    <t>(тис. грн)</t>
  </si>
  <si>
    <t>8200</t>
  </si>
  <si>
    <t>Громадський порядок та безпека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</si>
  <si>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</si>
  <si>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</si>
  <si>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</si>
  <si>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</si>
  <si>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</si>
  <si>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</si>
  <si>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</si>
  <si>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</si>
  <si>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</si>
  <si>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</si>
  <si>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9500</t>
  </si>
  <si>
    <t>9600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</si>
  <si>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</si>
  <si>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</si>
  <si>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41039100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</si>
  <si>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</si>
  <si>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</si>
  <si>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Затверджено обласною радою  на 2023 рік із урахуванням змін</t>
  </si>
  <si>
    <t>Процент виконання до плану 2023 року</t>
  </si>
  <si>
    <t>Затверджено обласною радою  на 2023 рік із урахуванням змін (кошторисні призначення)</t>
  </si>
  <si>
    <t>Затверджено обласною радою на 2023 рік із урахуванням змін</t>
  </si>
  <si>
    <t>Затверджено обласною радою на 2023 рік із урахуванням змін (кошторисні призначення)</t>
  </si>
  <si>
    <t>Затверджено місцевими радами на 2023 рік з урахуванням змін (кошторисні призначення)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</si>
  <si>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</si>
  <si>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</si>
  <si>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</t>
  </si>
  <si>
    <t>(по шифровому звіту)</t>
  </si>
  <si>
    <t>41032900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</si>
  <si>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</si>
  <si>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41031900</t>
  </si>
  <si>
    <t>Субвенція з державного бюджету місцевим бюджетам на придбання шкільних автобусів</t>
  </si>
  <si>
    <t>41032800</t>
  </si>
  <si>
    <t>Субвенція з державного бюджету місцевим бюджетам на облаштування безпечних умов у закладах загальної середньої освіти</t>
  </si>
  <si>
    <t>41021300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</si>
  <si>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</t>
  </si>
  <si>
    <t>за січень-липень 2023 року</t>
  </si>
  <si>
    <t>План на січень-липень 2023 року</t>
  </si>
  <si>
    <t>Відхилення до плану на січень-липень 2023 року (+/-)</t>
  </si>
  <si>
    <t xml:space="preserve">Процент виконання до плану на січень-липень 2023 року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</si>
</sst>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000000"/>
    <numFmt numFmtId="183" formatCode="0.0"/>
    <numFmt numFmtId="184" formatCode="#,##0.0_ ;[Red]\-#,##0.0\ "/>
    <numFmt numFmtId="185" formatCode="0.0000"/>
    <numFmt numFmtId="186" formatCode="0.00000"/>
    <numFmt numFmtId="187" formatCode="0.000000"/>
    <numFmt numFmtId="188" formatCode="0.0000000"/>
    <numFmt numFmtId="189" formatCode="0.000"/>
    <numFmt numFmtId="190" formatCode="#,##0.0\ &quot;грн.&quot;"/>
    <numFmt numFmtId="191" formatCode="#,##0.0\ &quot;грн.&quot;;[Red]#,##0.0\ &quot;грн.&quot;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);\-#,##0.00"/>
    <numFmt numFmtId="198" formatCode="[$-422]d\ mmmm\ yyyy&quot; р.&quot;"/>
    <numFmt numFmtId="199" formatCode="#,##0.000"/>
    <numFmt numFmtId="200" formatCode="#,##0.0_);\-#,##0.0"/>
    <numFmt numFmtId="201" formatCode="#,##0.00;\-#,##0.00"/>
    <numFmt numFmtId="202" formatCode="0.0%"/>
    <numFmt numFmtId="203" formatCode="#0.00"/>
    <numFmt numFmtId="204" formatCode="#,##0.00_ ;\-#,##0.00\ "/>
  </numFmts>
  <fonts count="97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6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 Cyr"/>
      <family val="1"/>
    </font>
    <font>
      <i/>
      <sz val="12"/>
      <color indexed="10"/>
      <name val="Times New Roman Cyr"/>
      <family val="1"/>
    </font>
    <font>
      <i/>
      <sz val="14"/>
      <name val="Times New Roman CYR"/>
      <family val="1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b/>
      <sz val="10"/>
      <color indexed="10"/>
      <name val="Times New Roman Cyr"/>
      <family val="0"/>
    </font>
    <font>
      <b/>
      <sz val="14"/>
      <color indexed="10"/>
      <name val="Times New Roman Cyr"/>
      <family val="0"/>
    </font>
    <font>
      <sz val="4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 Cyr"/>
      <family val="0"/>
    </font>
    <font>
      <b/>
      <sz val="14"/>
      <color rgb="FFFF0000"/>
      <name val="Times New Roman Cyr"/>
      <family val="0"/>
    </font>
    <font>
      <b/>
      <sz val="16"/>
      <color rgb="FFFF0000"/>
      <name val="Times New Roman"/>
      <family val="1"/>
    </font>
    <font>
      <sz val="4"/>
      <color rgb="FFFF0000"/>
      <name val="Times New Roman"/>
      <family val="1"/>
    </font>
    <font>
      <sz val="10"/>
      <color rgb="FFFF0000"/>
      <name val="Arial Cyr"/>
      <family val="0"/>
    </font>
    <font>
      <i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37" fillId="3" borderId="0" applyNumberFormat="0" applyBorder="0" applyAlignment="0" applyProtection="0"/>
    <xf numFmtId="0" fontId="69" fillId="4" borderId="0" applyNumberFormat="0" applyBorder="0" applyAlignment="0" applyProtection="0"/>
    <xf numFmtId="0" fontId="37" fillId="5" borderId="0" applyNumberFormat="0" applyBorder="0" applyAlignment="0" applyProtection="0"/>
    <xf numFmtId="0" fontId="69" fillId="6" borderId="0" applyNumberFormat="0" applyBorder="0" applyAlignment="0" applyProtection="0"/>
    <xf numFmtId="0" fontId="37" fillId="7" borderId="0" applyNumberFormat="0" applyBorder="0" applyAlignment="0" applyProtection="0"/>
    <xf numFmtId="0" fontId="69" fillId="8" borderId="0" applyNumberFormat="0" applyBorder="0" applyAlignment="0" applyProtection="0"/>
    <xf numFmtId="0" fontId="37" fillId="9" borderId="0" applyNumberFormat="0" applyBorder="0" applyAlignment="0" applyProtection="0"/>
    <xf numFmtId="0" fontId="69" fillId="10" borderId="0" applyNumberFormat="0" applyBorder="0" applyAlignment="0" applyProtection="0"/>
    <xf numFmtId="0" fontId="37" fillId="11" borderId="0" applyNumberFormat="0" applyBorder="0" applyAlignment="0" applyProtection="0"/>
    <xf numFmtId="0" fontId="69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69" fillId="14" borderId="0" applyNumberFormat="0" applyBorder="0" applyAlignment="0" applyProtection="0"/>
    <xf numFmtId="0" fontId="37" fillId="15" borderId="0" applyNumberFormat="0" applyBorder="0" applyAlignment="0" applyProtection="0"/>
    <xf numFmtId="0" fontId="69" fillId="16" borderId="0" applyNumberFormat="0" applyBorder="0" applyAlignment="0" applyProtection="0"/>
    <xf numFmtId="0" fontId="37" fillId="17" borderId="0" applyNumberFormat="0" applyBorder="0" applyAlignment="0" applyProtection="0"/>
    <xf numFmtId="0" fontId="69" fillId="18" borderId="0" applyNumberFormat="0" applyBorder="0" applyAlignment="0" applyProtection="0"/>
    <xf numFmtId="0" fontId="37" fillId="19" borderId="0" applyNumberFormat="0" applyBorder="0" applyAlignment="0" applyProtection="0"/>
    <xf numFmtId="0" fontId="69" fillId="20" borderId="0" applyNumberFormat="0" applyBorder="0" applyAlignment="0" applyProtection="0"/>
    <xf numFmtId="0" fontId="37" fillId="9" borderId="0" applyNumberFormat="0" applyBorder="0" applyAlignment="0" applyProtection="0"/>
    <xf numFmtId="0" fontId="69" fillId="21" borderId="0" applyNumberFormat="0" applyBorder="0" applyAlignment="0" applyProtection="0"/>
    <xf numFmtId="0" fontId="37" fillId="15" borderId="0" applyNumberFormat="0" applyBorder="0" applyAlignment="0" applyProtection="0"/>
    <xf numFmtId="0" fontId="6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70" fillId="24" borderId="0" applyNumberFormat="0" applyBorder="0" applyAlignment="0" applyProtection="0"/>
    <xf numFmtId="0" fontId="38" fillId="25" borderId="0" applyNumberFormat="0" applyBorder="0" applyAlignment="0" applyProtection="0"/>
    <xf numFmtId="0" fontId="70" fillId="26" borderId="0" applyNumberFormat="0" applyBorder="0" applyAlignment="0" applyProtection="0"/>
    <xf numFmtId="0" fontId="38" fillId="17" borderId="0" applyNumberFormat="0" applyBorder="0" applyAlignment="0" applyProtection="0"/>
    <xf numFmtId="0" fontId="70" fillId="27" borderId="0" applyNumberFormat="0" applyBorder="0" applyAlignment="0" applyProtection="0"/>
    <xf numFmtId="0" fontId="38" fillId="19" borderId="0" applyNumberFormat="0" applyBorder="0" applyAlignment="0" applyProtection="0"/>
    <xf numFmtId="0" fontId="70" fillId="28" borderId="0" applyNumberFormat="0" applyBorder="0" applyAlignment="0" applyProtection="0"/>
    <xf numFmtId="0" fontId="38" fillId="29" borderId="0" applyNumberFormat="0" applyBorder="0" applyAlignment="0" applyProtection="0"/>
    <xf numFmtId="0" fontId="70" fillId="30" borderId="0" applyNumberFormat="0" applyBorder="0" applyAlignment="0" applyProtection="0"/>
    <xf numFmtId="0" fontId="38" fillId="31" borderId="0" applyNumberFormat="0" applyBorder="0" applyAlignment="0" applyProtection="0"/>
    <xf numFmtId="0" fontId="70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33" borderId="0" applyNumberFormat="0" applyBorder="0" applyAlignment="0" applyProtection="0"/>
    <xf numFmtId="0" fontId="51" fillId="0" borderId="0">
      <alignment/>
      <protection/>
    </xf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43" borderId="0" applyNumberFormat="0" applyBorder="0" applyAlignment="0" applyProtection="0"/>
    <xf numFmtId="0" fontId="39" fillId="13" borderId="1" applyNumberFormat="0" applyAlignment="0" applyProtection="0"/>
    <xf numFmtId="0" fontId="71" fillId="44" borderId="2" applyNumberFormat="0" applyAlignment="0" applyProtection="0"/>
    <xf numFmtId="0" fontId="72" fillId="45" borderId="3" applyNumberFormat="0" applyAlignment="0" applyProtection="0"/>
    <xf numFmtId="0" fontId="73" fillId="45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7" borderId="0" applyNumberFormat="0" applyBorder="0" applyAlignment="0" applyProtection="0"/>
    <xf numFmtId="0" fontId="74" fillId="0" borderId="4" applyNumberFormat="0" applyFill="0" applyAlignment="0" applyProtection="0"/>
    <xf numFmtId="0" fontId="53" fillId="0" borderId="5" applyNumberFormat="0" applyFill="0" applyAlignment="0" applyProtection="0"/>
    <xf numFmtId="0" fontId="75" fillId="0" borderId="6" applyNumberFormat="0" applyFill="0" applyAlignment="0" applyProtection="0"/>
    <xf numFmtId="0" fontId="54" fillId="0" borderId="7" applyNumberFormat="0" applyFill="0" applyAlignment="0" applyProtection="0"/>
    <xf numFmtId="0" fontId="76" fillId="0" borderId="8" applyNumberFormat="0" applyFill="0" applyAlignment="0" applyProtection="0"/>
    <xf numFmtId="0" fontId="5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77" fillId="0" borderId="11" applyNumberFormat="0" applyFill="0" applyAlignment="0" applyProtection="0"/>
    <xf numFmtId="0" fontId="43" fillId="46" borderId="12" applyNumberFormat="0" applyAlignment="0" applyProtection="0"/>
    <xf numFmtId="0" fontId="78" fillId="47" borderId="13" applyNumberFormat="0" applyAlignment="0" applyProtection="0"/>
    <xf numFmtId="0" fontId="4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8" borderId="0" applyNumberFormat="0" applyBorder="0" applyAlignment="0" applyProtection="0"/>
    <xf numFmtId="0" fontId="41" fillId="49" borderId="1" applyNumberFormat="0" applyAlignment="0" applyProtection="0"/>
    <xf numFmtId="0" fontId="69" fillId="0" borderId="0">
      <alignment/>
      <protection/>
    </xf>
    <xf numFmtId="0" fontId="51" fillId="0" borderId="0">
      <alignment/>
      <protection/>
    </xf>
    <xf numFmtId="0" fontId="69" fillId="0" borderId="0">
      <alignment/>
      <protection/>
    </xf>
    <xf numFmtId="0" fontId="81" fillId="0" borderId="0">
      <alignment/>
      <protection/>
    </xf>
    <xf numFmtId="0" fontId="62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2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83" fillId="50" borderId="0" applyNumberFormat="0" applyBorder="0" applyAlignment="0" applyProtection="0"/>
    <xf numFmtId="0" fontId="46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37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9" borderId="17" applyNumberFormat="0" applyAlignment="0" applyProtection="0"/>
    <xf numFmtId="0" fontId="85" fillId="0" borderId="18" applyNumberFormat="0" applyFill="0" applyAlignment="0" applyProtection="0"/>
    <xf numFmtId="0" fontId="45" fillId="53" borderId="0" applyNumberFormat="0" applyBorder="0" applyAlignment="0" applyProtection="0"/>
    <xf numFmtId="0" fontId="52" fillId="0" borderId="0">
      <alignment/>
      <protection/>
    </xf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5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8" fillId="0" borderId="0" xfId="116" applyFont="1" applyFill="1" applyProtection="1">
      <alignment/>
      <protection/>
    </xf>
    <xf numFmtId="0" fontId="5" fillId="0" borderId="0" xfId="116" applyFont="1" applyFill="1" applyAlignment="1" applyProtection="1">
      <alignment horizontal="left" vertical="center"/>
      <protection/>
    </xf>
    <xf numFmtId="0" fontId="10" fillId="0" borderId="19" xfId="116" applyFont="1" applyFill="1" applyBorder="1" applyAlignment="1" applyProtection="1">
      <alignment horizontal="centerContinuous" vertical="center" wrapText="1"/>
      <protection/>
    </xf>
    <xf numFmtId="0" fontId="21" fillId="0" borderId="0" xfId="116" applyFont="1" applyFill="1" applyAlignment="1" applyProtection="1">
      <alignment/>
      <protection/>
    </xf>
    <xf numFmtId="0" fontId="18" fillId="0" borderId="0" xfId="116" applyFont="1" applyFill="1" applyAlignment="1" applyProtection="1">
      <alignment/>
      <protection/>
    </xf>
    <xf numFmtId="0" fontId="22" fillId="0" borderId="0" xfId="116" applyFont="1" applyFill="1" applyProtection="1">
      <alignment/>
      <protection/>
    </xf>
    <xf numFmtId="0" fontId="18" fillId="0" borderId="0" xfId="0" applyFont="1" applyFill="1" applyAlignment="1" applyProtection="1">
      <alignment/>
      <protection/>
    </xf>
    <xf numFmtId="183" fontId="18" fillId="0" borderId="0" xfId="0" applyNumberFormat="1" applyFont="1" applyFill="1" applyBorder="1" applyAlignment="1" applyProtection="1">
      <alignment vertical="center"/>
      <protection/>
    </xf>
    <xf numFmtId="0" fontId="6" fillId="0" borderId="20" xfId="116" applyFont="1" applyFill="1" applyBorder="1" applyAlignment="1" applyProtection="1">
      <alignment horizontal="center" wrapText="1"/>
      <protection/>
    </xf>
    <xf numFmtId="183" fontId="31" fillId="0" borderId="21" xfId="0" applyNumberFormat="1" applyFont="1" applyFill="1" applyBorder="1" applyAlignment="1">
      <alignment vertical="center"/>
    </xf>
    <xf numFmtId="183" fontId="14" fillId="0" borderId="21" xfId="116" applyNumberFormat="1" applyFont="1" applyFill="1" applyBorder="1" applyProtection="1">
      <alignment/>
      <protection locked="0"/>
    </xf>
    <xf numFmtId="0" fontId="4" fillId="0" borderId="21" xfId="116" applyFont="1" applyFill="1" applyBorder="1" applyAlignment="1" applyProtection="1">
      <alignment horizontal="center" vertical="center" wrapText="1"/>
      <protection/>
    </xf>
    <xf numFmtId="0" fontId="6" fillId="0" borderId="21" xfId="116" applyFont="1" applyFill="1" applyBorder="1" applyAlignment="1" applyProtection="1">
      <alignment horizontal="center" vertical="center" wrapText="1"/>
      <protection/>
    </xf>
    <xf numFmtId="183" fontId="9" fillId="0" borderId="21" xfId="116" applyNumberFormat="1" applyFont="1" applyFill="1" applyBorder="1" applyProtection="1">
      <alignment/>
      <protection/>
    </xf>
    <xf numFmtId="183" fontId="9" fillId="0" borderId="21" xfId="116" applyNumberFormat="1" applyFont="1" applyFill="1" applyBorder="1" applyProtection="1">
      <alignment/>
      <protection locked="0"/>
    </xf>
    <xf numFmtId="0" fontId="7" fillId="0" borderId="21" xfId="116" applyFont="1" applyFill="1" applyBorder="1" applyAlignment="1" applyProtection="1">
      <alignment vertical="center" wrapText="1"/>
      <protection/>
    </xf>
    <xf numFmtId="183" fontId="13" fillId="0" borderId="21" xfId="116" applyNumberFormat="1" applyFont="1" applyFill="1" applyBorder="1" applyProtection="1">
      <alignment/>
      <protection locked="0"/>
    </xf>
    <xf numFmtId="183" fontId="17" fillId="0" borderId="21" xfId="116" applyNumberFormat="1" applyFont="1" applyFill="1" applyBorder="1" applyProtection="1">
      <alignment/>
      <protection locked="0"/>
    </xf>
    <xf numFmtId="183" fontId="28" fillId="0" borderId="0" xfId="116" applyNumberFormat="1" applyFont="1" applyFill="1" applyBorder="1" applyProtection="1">
      <alignment/>
      <protection/>
    </xf>
    <xf numFmtId="183" fontId="29" fillId="0" borderId="0" xfId="116" applyNumberFormat="1" applyFont="1" applyFill="1" applyBorder="1" applyProtection="1">
      <alignment/>
      <protection/>
    </xf>
    <xf numFmtId="183" fontId="15" fillId="0" borderId="21" xfId="0" applyNumberFormat="1" applyFont="1" applyFill="1" applyBorder="1" applyAlignment="1">
      <alignment vertical="center"/>
    </xf>
    <xf numFmtId="0" fontId="25" fillId="0" borderId="0" xfId="116" applyFont="1" applyFill="1" applyProtection="1">
      <alignment/>
      <protection/>
    </xf>
    <xf numFmtId="0" fontId="2" fillId="0" borderId="0" xfId="116" applyFont="1" applyFill="1" applyProtection="1">
      <alignment/>
      <protection/>
    </xf>
    <xf numFmtId="0" fontId="4" fillId="0" borderId="21" xfId="116" applyFont="1" applyFill="1" applyBorder="1" applyAlignment="1" applyProtection="1">
      <alignment horizontal="center" wrapText="1"/>
      <protection/>
    </xf>
    <xf numFmtId="0" fontId="4" fillId="0" borderId="21" xfId="116" applyFont="1" applyFill="1" applyBorder="1" applyAlignment="1" applyProtection="1">
      <alignment horizontal="center"/>
      <protection/>
    </xf>
    <xf numFmtId="0" fontId="26" fillId="0" borderId="21" xfId="116" applyFont="1" applyFill="1" applyBorder="1" applyAlignment="1" applyProtection="1">
      <alignment horizontal="center" vertical="center" wrapText="1"/>
      <protection/>
    </xf>
    <xf numFmtId="0" fontId="24" fillId="0" borderId="0" xfId="116" applyFont="1" applyFill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49" fontId="12" fillId="0" borderId="21" xfId="116" applyNumberFormat="1" applyFont="1" applyFill="1" applyBorder="1" applyAlignment="1" applyProtection="1">
      <alignment horizontal="center" vertical="top" wrapText="1"/>
      <protection/>
    </xf>
    <xf numFmtId="0" fontId="12" fillId="0" borderId="21" xfId="0" applyFont="1" applyFill="1" applyBorder="1" applyAlignment="1" applyProtection="1">
      <alignment horizontal="centerContinuous" vertical="center" wrapText="1"/>
      <protection/>
    </xf>
    <xf numFmtId="0" fontId="12" fillId="0" borderId="21" xfId="116" applyFont="1" applyFill="1" applyBorder="1" applyAlignment="1" applyProtection="1">
      <alignment horizontal="centerContinuous" vertical="center" wrapText="1"/>
      <protection/>
    </xf>
    <xf numFmtId="0" fontId="12" fillId="0" borderId="22" xfId="0" applyFont="1" applyFill="1" applyBorder="1" applyAlignment="1" applyProtection="1">
      <alignment horizontal="centerContinuous" vertical="center" wrapText="1"/>
      <protection/>
    </xf>
    <xf numFmtId="0" fontId="12" fillId="0" borderId="19" xfId="0" applyFont="1" applyFill="1" applyBorder="1" applyAlignment="1" applyProtection="1">
      <alignment horizontal="centerContinuous" vertical="center" wrapText="1"/>
      <protection/>
    </xf>
    <xf numFmtId="49" fontId="4" fillId="0" borderId="21" xfId="116" applyNumberFormat="1" applyFont="1" applyFill="1" applyBorder="1" applyAlignment="1" applyProtection="1">
      <alignment horizontal="center"/>
      <protection/>
    </xf>
    <xf numFmtId="0" fontId="33" fillId="0" borderId="21" xfId="0" applyNumberFormat="1" applyFont="1" applyFill="1" applyBorder="1" applyAlignment="1" applyProtection="1">
      <alignment horizontal="center" vertical="center"/>
      <protection hidden="1"/>
    </xf>
    <xf numFmtId="49" fontId="26" fillId="0" borderId="21" xfId="116" applyNumberFormat="1" applyFont="1" applyFill="1" applyBorder="1" applyAlignment="1" applyProtection="1">
      <alignment horizontal="center"/>
      <protection/>
    </xf>
    <xf numFmtId="49" fontId="26" fillId="0" borderId="21" xfId="116" applyNumberFormat="1" applyFont="1" applyFill="1" applyBorder="1" applyAlignment="1" applyProtection="1">
      <alignment horizontal="center" vertical="center" wrapText="1"/>
      <protection/>
    </xf>
    <xf numFmtId="0" fontId="33" fillId="0" borderId="21" xfId="116" applyFont="1" applyFill="1" applyBorder="1" applyProtection="1">
      <alignment/>
      <protection locked="0"/>
    </xf>
    <xf numFmtId="0" fontId="20" fillId="0" borderId="0" xfId="116" applyFont="1" applyFill="1" applyAlignment="1" applyProtection="1">
      <alignment/>
      <protection/>
    </xf>
    <xf numFmtId="0" fontId="19" fillId="0" borderId="0" xfId="117" applyFont="1" applyFill="1" applyAlignment="1" applyProtection="1">
      <alignment/>
      <protection/>
    </xf>
    <xf numFmtId="0" fontId="12" fillId="0" borderId="21" xfId="116" applyFont="1" applyFill="1" applyBorder="1" applyAlignment="1" applyProtection="1">
      <alignment horizontal="center" vertical="top" wrapText="1"/>
      <protection/>
    </xf>
    <xf numFmtId="49" fontId="12" fillId="0" borderId="23" xfId="116" applyNumberFormat="1" applyFont="1" applyFill="1" applyBorder="1" applyAlignment="1" applyProtection="1">
      <alignment horizontal="center" vertical="top" wrapText="1"/>
      <protection/>
    </xf>
    <xf numFmtId="0" fontId="27" fillId="0" borderId="0" xfId="116" applyFont="1" applyFill="1" applyProtection="1">
      <alignment/>
      <protection/>
    </xf>
    <xf numFmtId="0" fontId="11" fillId="0" borderId="0" xfId="116" applyFont="1" applyFill="1" applyProtection="1">
      <alignment/>
      <protection/>
    </xf>
    <xf numFmtId="0" fontId="22" fillId="0" borderId="0" xfId="116" applyFont="1" applyFill="1" applyBorder="1" applyProtection="1">
      <alignment/>
      <protection/>
    </xf>
    <xf numFmtId="183" fontId="22" fillId="0" borderId="0" xfId="116" applyNumberFormat="1" applyFont="1" applyFill="1" applyBorder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83" fontId="6" fillId="0" borderId="0" xfId="116" applyNumberFormat="1" applyFont="1" applyFill="1" applyBorder="1" applyAlignment="1" applyProtection="1">
      <alignment horizontal="center" vertical="center" wrapText="1"/>
      <protection/>
    </xf>
    <xf numFmtId="183" fontId="30" fillId="0" borderId="0" xfId="0" applyNumberFormat="1" applyFont="1" applyFill="1" applyBorder="1" applyAlignment="1">
      <alignment horizontal="center" vertical="center"/>
    </xf>
    <xf numFmtId="0" fontId="32" fillId="0" borderId="0" xfId="116" applyFont="1" applyFill="1" applyProtection="1">
      <alignment/>
      <protection/>
    </xf>
    <xf numFmtId="183" fontId="8" fillId="0" borderId="0" xfId="116" applyNumberFormat="1" applyFont="1" applyFill="1" applyBorder="1" applyAlignment="1" applyProtection="1">
      <alignment horizontal="center" vertical="center" wrapText="1"/>
      <protection/>
    </xf>
    <xf numFmtId="183" fontId="8" fillId="0" borderId="0" xfId="116" applyNumberFormat="1" applyFont="1" applyFill="1" applyBorder="1" applyAlignment="1" applyProtection="1">
      <alignment wrapText="1"/>
      <protection/>
    </xf>
    <xf numFmtId="183" fontId="8" fillId="0" borderId="0" xfId="116" applyNumberFormat="1" applyFont="1" applyFill="1" applyBorder="1" applyAlignment="1" applyProtection="1">
      <alignment horizontal="center"/>
      <protection/>
    </xf>
    <xf numFmtId="183" fontId="8" fillId="0" borderId="0" xfId="116" applyNumberFormat="1" applyFont="1" applyFill="1" applyAlignment="1" applyProtection="1">
      <alignment wrapText="1"/>
      <protection/>
    </xf>
    <xf numFmtId="183" fontId="8" fillId="0" borderId="0" xfId="116" applyNumberFormat="1" applyFont="1" applyFill="1" applyAlignment="1" applyProtection="1">
      <alignment horizontal="center"/>
      <protection/>
    </xf>
    <xf numFmtId="0" fontId="8" fillId="0" borderId="0" xfId="116" applyFont="1" applyFill="1" applyAlignment="1" applyProtection="1">
      <alignment wrapText="1"/>
      <protection/>
    </xf>
    <xf numFmtId="0" fontId="8" fillId="0" borderId="0" xfId="116" applyFont="1" applyFill="1" applyAlignment="1" applyProtection="1">
      <alignment horizontal="center"/>
      <protection/>
    </xf>
    <xf numFmtId="0" fontId="8" fillId="11" borderId="0" xfId="116" applyFont="1" applyFill="1" applyProtection="1">
      <alignment/>
      <protection/>
    </xf>
    <xf numFmtId="0" fontId="25" fillId="11" borderId="0" xfId="116" applyFont="1" applyFill="1" applyProtection="1">
      <alignment/>
      <protection/>
    </xf>
    <xf numFmtId="192" fontId="25" fillId="11" borderId="0" xfId="116" applyNumberFormat="1" applyFont="1" applyFill="1" applyProtection="1">
      <alignment/>
      <protection/>
    </xf>
    <xf numFmtId="0" fontId="2" fillId="11" borderId="0" xfId="116" applyFont="1" applyFill="1" applyProtection="1">
      <alignment/>
      <protection/>
    </xf>
    <xf numFmtId="0" fontId="22" fillId="11" borderId="0" xfId="116" applyFont="1" applyFill="1" applyProtection="1">
      <alignment/>
      <protection/>
    </xf>
    <xf numFmtId="0" fontId="22" fillId="55" borderId="0" xfId="116" applyFont="1" applyFill="1" applyProtection="1">
      <alignment/>
      <protection/>
    </xf>
    <xf numFmtId="0" fontId="8" fillId="55" borderId="0" xfId="116" applyFont="1" applyFill="1" applyProtection="1">
      <alignment/>
      <protection/>
    </xf>
    <xf numFmtId="0" fontId="8" fillId="55" borderId="21" xfId="116" applyFont="1" applyFill="1" applyBorder="1" applyAlignment="1" applyProtection="1">
      <alignment horizontal="center" vertical="center"/>
      <protection/>
    </xf>
    <xf numFmtId="0" fontId="12" fillId="55" borderId="21" xfId="116" applyFont="1" applyFill="1" applyBorder="1" applyAlignment="1" applyProtection="1">
      <alignment horizontal="center" vertical="top" wrapText="1"/>
      <protection/>
    </xf>
    <xf numFmtId="0" fontId="6" fillId="55" borderId="21" xfId="116" applyFont="1" applyFill="1" applyBorder="1" applyAlignment="1" applyProtection="1">
      <alignment horizontal="center" vertical="center"/>
      <protection/>
    </xf>
    <xf numFmtId="0" fontId="11" fillId="55" borderId="21" xfId="116" applyFont="1" applyFill="1" applyBorder="1" applyAlignment="1" applyProtection="1">
      <alignment horizontal="center" vertical="center"/>
      <protection/>
    </xf>
    <xf numFmtId="0" fontId="35" fillId="55" borderId="21" xfId="116" applyFont="1" applyFill="1" applyBorder="1" applyAlignment="1" applyProtection="1">
      <alignment horizontal="center" vertical="center"/>
      <protection/>
    </xf>
    <xf numFmtId="183" fontId="36" fillId="0" borderId="21" xfId="0" applyNumberFormat="1" applyFont="1" applyFill="1" applyBorder="1" applyAlignment="1">
      <alignment vertical="center"/>
    </xf>
    <xf numFmtId="0" fontId="6" fillId="0" borderId="0" xfId="116" applyFont="1" applyFill="1" applyProtection="1">
      <alignment/>
      <protection/>
    </xf>
    <xf numFmtId="1" fontId="8" fillId="0" borderId="0" xfId="116" applyNumberFormat="1" applyFont="1" applyFill="1" applyBorder="1" applyAlignment="1" applyProtection="1">
      <alignment horizontal="center"/>
      <protection/>
    </xf>
    <xf numFmtId="0" fontId="4" fillId="56" borderId="21" xfId="116" applyFont="1" applyFill="1" applyBorder="1" applyAlignment="1" applyProtection="1">
      <alignment horizontal="center" vertical="center"/>
      <protection/>
    </xf>
    <xf numFmtId="0" fontId="4" fillId="56" borderId="21" xfId="116" applyFont="1" applyFill="1" applyBorder="1" applyAlignment="1" applyProtection="1">
      <alignment horizontal="center" vertical="center" wrapText="1"/>
      <protection/>
    </xf>
    <xf numFmtId="183" fontId="4" fillId="56" borderId="21" xfId="116" applyNumberFormat="1" applyFont="1" applyFill="1" applyBorder="1" applyAlignment="1" applyProtection="1">
      <alignment horizontal="center"/>
      <protection/>
    </xf>
    <xf numFmtId="49" fontId="34" fillId="0" borderId="21" xfId="116" applyNumberFormat="1" applyFont="1" applyFill="1" applyBorder="1" applyAlignment="1" applyProtection="1">
      <alignment horizontal="center" vertical="center" wrapText="1"/>
      <protection/>
    </xf>
    <xf numFmtId="0" fontId="34" fillId="0" borderId="21" xfId="116" applyFont="1" applyFill="1" applyBorder="1" applyAlignment="1" applyProtection="1">
      <alignment horizontal="center" vertical="center" wrapText="1"/>
      <protection/>
    </xf>
    <xf numFmtId="192" fontId="88" fillId="57" borderId="0" xfId="116" applyNumberFormat="1" applyFont="1" applyFill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192" fontId="4" fillId="57" borderId="21" xfId="116" applyNumberFormat="1" applyFont="1" applyFill="1" applyBorder="1" applyAlignment="1" applyProtection="1">
      <alignment horizontal="center"/>
      <protection/>
    </xf>
    <xf numFmtId="192" fontId="4" fillId="0" borderId="21" xfId="116" applyNumberFormat="1" applyFont="1" applyFill="1" applyBorder="1" applyAlignment="1" applyProtection="1">
      <alignment horizontal="center"/>
      <protection/>
    </xf>
    <xf numFmtId="192" fontId="4" fillId="0" borderId="23" xfId="116" applyNumberFormat="1" applyFont="1" applyFill="1" applyBorder="1" applyAlignment="1" applyProtection="1">
      <alignment horizontal="center"/>
      <protection/>
    </xf>
    <xf numFmtId="192" fontId="4" fillId="56" borderId="21" xfId="116" applyNumberFormat="1" applyFont="1" applyFill="1" applyBorder="1" applyAlignment="1" applyProtection="1">
      <alignment horizontal="center"/>
      <protection/>
    </xf>
    <xf numFmtId="192" fontId="33" fillId="0" borderId="21" xfId="116" applyNumberFormat="1" applyFont="1" applyFill="1" applyBorder="1" applyAlignment="1" applyProtection="1">
      <alignment horizontal="center"/>
      <protection/>
    </xf>
    <xf numFmtId="202" fontId="4" fillId="0" borderId="21" xfId="128" applyNumberFormat="1" applyFont="1" applyFill="1" applyBorder="1" applyAlignment="1" applyProtection="1">
      <alignment horizontal="center"/>
      <protection/>
    </xf>
    <xf numFmtId="202" fontId="33" fillId="0" borderId="21" xfId="128" applyNumberFormat="1" applyFont="1" applyFill="1" applyBorder="1" applyAlignment="1" applyProtection="1">
      <alignment horizontal="center"/>
      <protection/>
    </xf>
    <xf numFmtId="202" fontId="4" fillId="57" borderId="21" xfId="128" applyNumberFormat="1" applyFont="1" applyFill="1" applyBorder="1" applyAlignment="1" applyProtection="1">
      <alignment horizontal="center"/>
      <protection/>
    </xf>
    <xf numFmtId="202" fontId="4" fillId="56" borderId="21" xfId="128" applyNumberFormat="1" applyFont="1" applyFill="1" applyBorder="1" applyAlignment="1" applyProtection="1">
      <alignment horizontal="center"/>
      <protection/>
    </xf>
    <xf numFmtId="202" fontId="4" fillId="56" borderId="21" xfId="128" applyNumberFormat="1" applyFont="1" applyFill="1" applyBorder="1" applyAlignment="1" applyProtection="1">
      <alignment horizontal="center" vertical="center"/>
      <protection/>
    </xf>
    <xf numFmtId="192" fontId="4" fillId="0" borderId="21" xfId="116" applyNumberFormat="1" applyFont="1" applyFill="1" applyBorder="1" applyAlignment="1" applyProtection="1">
      <alignment horizontal="center"/>
      <protection locked="0"/>
    </xf>
    <xf numFmtId="0" fontId="8" fillId="0" borderId="21" xfId="116" applyFont="1" applyFill="1" applyBorder="1" applyAlignment="1" applyProtection="1">
      <alignment vertical="center" wrapText="1"/>
      <protection/>
    </xf>
    <xf numFmtId="202" fontId="33" fillId="0" borderId="21" xfId="128" applyNumberFormat="1" applyFont="1" applyFill="1" applyBorder="1" applyAlignment="1" applyProtection="1">
      <alignment horizontal="center"/>
      <protection locked="0"/>
    </xf>
    <xf numFmtId="192" fontId="33" fillId="0" borderId="21" xfId="116" applyNumberFormat="1" applyFont="1" applyFill="1" applyBorder="1" applyAlignment="1" applyProtection="1">
      <alignment horizontal="center"/>
      <protection locked="0"/>
    </xf>
    <xf numFmtId="192" fontId="33" fillId="0" borderId="23" xfId="116" applyNumberFormat="1" applyFont="1" applyFill="1" applyBorder="1" applyAlignment="1" applyProtection="1">
      <alignment horizontal="center"/>
      <protection/>
    </xf>
    <xf numFmtId="0" fontId="8" fillId="0" borderId="21" xfId="0" applyNumberFormat="1" applyFont="1" applyFill="1" applyBorder="1" applyAlignment="1">
      <alignment horizontal="left" vertical="center" wrapText="1"/>
    </xf>
    <xf numFmtId="192" fontId="34" fillId="0" borderId="21" xfId="0" applyNumberFormat="1" applyFont="1" applyFill="1" applyBorder="1" applyAlignment="1">
      <alignment horizontal="center"/>
    </xf>
    <xf numFmtId="0" fontId="88" fillId="0" borderId="0" xfId="116" applyFont="1" applyFill="1" applyProtection="1">
      <alignment/>
      <protection/>
    </xf>
    <xf numFmtId="192" fontId="4" fillId="0" borderId="21" xfId="0" applyNumberFormat="1" applyFont="1" applyFill="1" applyBorder="1" applyAlignment="1" applyProtection="1">
      <alignment horizontal="center"/>
      <protection/>
    </xf>
    <xf numFmtId="49" fontId="34" fillId="0" borderId="21" xfId="116" applyNumberFormat="1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/>
      <protection/>
    </xf>
    <xf numFmtId="0" fontId="89" fillId="0" borderId="0" xfId="116" applyFont="1" applyFill="1" applyAlignment="1" applyProtection="1">
      <alignment horizontal="center" wrapText="1"/>
      <protection/>
    </xf>
    <xf numFmtId="183" fontId="88" fillId="0" borderId="0" xfId="116" applyNumberFormat="1" applyFont="1" applyFill="1" applyProtection="1">
      <alignment/>
      <protection/>
    </xf>
    <xf numFmtId="192" fontId="88" fillId="0" borderId="0" xfId="116" applyNumberFormat="1" applyFont="1" applyFill="1" applyProtection="1">
      <alignment/>
      <protection/>
    </xf>
    <xf numFmtId="2" fontId="88" fillId="0" borderId="0" xfId="116" applyNumberFormat="1" applyFont="1" applyFill="1" applyProtection="1">
      <alignment/>
      <protection/>
    </xf>
    <xf numFmtId="192" fontId="89" fillId="0" borderId="0" xfId="118" applyNumberFormat="1" applyFont="1" applyFill="1" applyAlignment="1" applyProtection="1">
      <alignment horizontal="center"/>
      <protection/>
    </xf>
    <xf numFmtId="183" fontId="88" fillId="57" borderId="0" xfId="116" applyNumberFormat="1" applyFont="1" applyFill="1" applyProtection="1">
      <alignment/>
      <protection/>
    </xf>
    <xf numFmtId="183" fontId="89" fillId="0" borderId="0" xfId="116" applyNumberFormat="1" applyFont="1" applyFill="1" applyBorder="1" applyAlignment="1" applyProtection="1">
      <alignment horizontal="centerContinuous" vertical="center"/>
      <protection/>
    </xf>
    <xf numFmtId="183" fontId="88" fillId="0" borderId="0" xfId="116" applyNumberFormat="1" applyFont="1" applyFill="1" applyBorder="1" applyAlignment="1" applyProtection="1">
      <alignment horizontal="centerContinuous" vertical="center"/>
      <protection/>
    </xf>
    <xf numFmtId="0" fontId="88" fillId="0" borderId="0" xfId="116" applyFont="1" applyFill="1" applyBorder="1" applyAlignment="1" applyProtection="1">
      <alignment horizontal="centerContinuous" vertical="center"/>
      <protection/>
    </xf>
    <xf numFmtId="183" fontId="88" fillId="0" borderId="0" xfId="116" applyNumberFormat="1" applyFont="1" applyFill="1" applyBorder="1" applyAlignment="1" applyProtection="1">
      <alignment horizontal="center" vertical="center" wrapText="1"/>
      <protection/>
    </xf>
    <xf numFmtId="183" fontId="88" fillId="0" borderId="0" xfId="116" applyNumberFormat="1" applyFont="1" applyFill="1" applyBorder="1" applyProtection="1">
      <alignment/>
      <protection/>
    </xf>
    <xf numFmtId="0" fontId="88" fillId="0" borderId="0" xfId="116" applyFont="1" applyFill="1" applyBorder="1" applyProtection="1">
      <alignment/>
      <protection/>
    </xf>
    <xf numFmtId="192" fontId="88" fillId="0" borderId="0" xfId="116" applyNumberFormat="1" applyFont="1" applyFill="1" applyBorder="1" applyProtection="1">
      <alignment/>
      <protection/>
    </xf>
    <xf numFmtId="0" fontId="88" fillId="58" borderId="0" xfId="116" applyFont="1" applyFill="1" applyProtection="1">
      <alignment/>
      <protection/>
    </xf>
    <xf numFmtId="202" fontId="57" fillId="0" borderId="21" xfId="128" applyNumberFormat="1" applyFont="1" applyFill="1" applyBorder="1" applyAlignment="1" applyProtection="1">
      <alignment horizontal="center"/>
      <protection/>
    </xf>
    <xf numFmtId="192" fontId="57" fillId="0" borderId="21" xfId="116" applyNumberFormat="1" applyFont="1" applyFill="1" applyBorder="1" applyAlignment="1" applyProtection="1">
      <alignment horizontal="center"/>
      <protection locked="0"/>
    </xf>
    <xf numFmtId="192" fontId="57" fillId="0" borderId="21" xfId="116" applyNumberFormat="1" applyFont="1" applyFill="1" applyBorder="1" applyAlignment="1" applyProtection="1">
      <alignment horizontal="center"/>
      <protection/>
    </xf>
    <xf numFmtId="202" fontId="57" fillId="57" borderId="21" xfId="128" applyNumberFormat="1" applyFont="1" applyFill="1" applyBorder="1" applyAlignment="1" applyProtection="1">
      <alignment horizontal="center"/>
      <protection/>
    </xf>
    <xf numFmtId="0" fontId="7" fillId="55" borderId="21" xfId="116" applyFont="1" applyFill="1" applyBorder="1" applyAlignment="1" applyProtection="1">
      <alignment horizontal="center" vertical="center"/>
      <protection/>
    </xf>
    <xf numFmtId="192" fontId="57" fillId="0" borderId="23" xfId="116" applyNumberFormat="1" applyFont="1" applyFill="1" applyBorder="1" applyAlignment="1" applyProtection="1">
      <alignment horizontal="center"/>
      <protection/>
    </xf>
    <xf numFmtId="0" fontId="7" fillId="0" borderId="0" xfId="116" applyFont="1" applyFill="1" applyProtection="1">
      <alignment/>
      <protection/>
    </xf>
    <xf numFmtId="202" fontId="58" fillId="0" borderId="21" xfId="128" applyNumberFormat="1" applyFont="1" applyFill="1" applyBorder="1" applyAlignment="1" applyProtection="1">
      <alignment horizontal="center"/>
      <protection/>
    </xf>
    <xf numFmtId="202" fontId="57" fillId="0" borderId="21" xfId="128" applyNumberFormat="1" applyFont="1" applyFill="1" applyBorder="1" applyAlignment="1" applyProtection="1">
      <alignment horizontal="center"/>
      <protection locked="0"/>
    </xf>
    <xf numFmtId="49" fontId="57" fillId="0" borderId="21" xfId="0" applyNumberFormat="1" applyFont="1" applyFill="1" applyBorder="1" applyAlignment="1">
      <alignment horizontal="center" vertical="center"/>
    </xf>
    <xf numFmtId="0" fontId="59" fillId="0" borderId="21" xfId="116" applyFont="1" applyFill="1" applyBorder="1" applyAlignment="1" applyProtection="1">
      <alignment vertical="center" wrapText="1"/>
      <protection/>
    </xf>
    <xf numFmtId="0" fontId="60" fillId="0" borderId="0" xfId="116" applyFont="1" applyFill="1" applyProtection="1">
      <alignment/>
      <protection/>
    </xf>
    <xf numFmtId="0" fontId="59" fillId="0" borderId="0" xfId="116" applyFont="1" applyFill="1" applyProtection="1">
      <alignment/>
      <protection/>
    </xf>
    <xf numFmtId="0" fontId="57" fillId="0" borderId="21" xfId="0" applyNumberFormat="1" applyFont="1" applyFill="1" applyBorder="1" applyAlignment="1" applyProtection="1">
      <alignment horizontal="center" vertical="center"/>
      <protection hidden="1"/>
    </xf>
    <xf numFmtId="49" fontId="61" fillId="0" borderId="21" xfId="116" applyNumberFormat="1" applyFont="1" applyFill="1" applyBorder="1" applyAlignment="1" applyProtection="1">
      <alignment horizontal="center" vertical="center" wrapText="1"/>
      <protection/>
    </xf>
    <xf numFmtId="0" fontId="61" fillId="0" borderId="21" xfId="116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>
      <alignment horizontal="left" vertical="center" wrapText="1"/>
    </xf>
    <xf numFmtId="0" fontId="60" fillId="11" borderId="0" xfId="116" applyFont="1" applyFill="1" applyProtection="1">
      <alignment/>
      <protection/>
    </xf>
    <xf numFmtId="192" fontId="60" fillId="11" borderId="0" xfId="116" applyNumberFormat="1" applyFont="1" applyFill="1" applyProtection="1">
      <alignment/>
      <protection/>
    </xf>
    <xf numFmtId="0" fontId="59" fillId="11" borderId="0" xfId="116" applyFont="1" applyFill="1" applyProtection="1">
      <alignment/>
      <protection/>
    </xf>
    <xf numFmtId="0" fontId="7" fillId="0" borderId="21" xfId="0" applyNumberFormat="1" applyFont="1" applyFill="1" applyBorder="1" applyAlignment="1">
      <alignment horizontal="left" vertical="center" wrapText="1"/>
    </xf>
    <xf numFmtId="0" fontId="57" fillId="0" borderId="21" xfId="116" applyFont="1" applyFill="1" applyBorder="1" applyAlignment="1" applyProtection="1">
      <alignment horizontal="center"/>
      <protection locked="0"/>
    </xf>
    <xf numFmtId="192" fontId="61" fillId="0" borderId="21" xfId="0" applyNumberFormat="1" applyFont="1" applyFill="1" applyBorder="1" applyAlignment="1">
      <alignment horizontal="center"/>
    </xf>
    <xf numFmtId="0" fontId="89" fillId="57" borderId="0" xfId="116" applyFont="1" applyFill="1" applyAlignment="1" applyProtection="1">
      <alignment horizontal="center" wrapText="1"/>
      <protection/>
    </xf>
    <xf numFmtId="192" fontId="89" fillId="57" borderId="0" xfId="116" applyNumberFormat="1" applyFont="1" applyFill="1" applyBorder="1" applyAlignment="1" applyProtection="1">
      <alignment horizontal="center" wrapText="1"/>
      <protection/>
    </xf>
    <xf numFmtId="2" fontId="88" fillId="57" borderId="0" xfId="116" applyNumberFormat="1" applyFont="1" applyFill="1" applyProtection="1">
      <alignment/>
      <protection/>
    </xf>
    <xf numFmtId="183" fontId="89" fillId="57" borderId="0" xfId="116" applyNumberFormat="1" applyFont="1" applyFill="1" applyBorder="1" applyAlignment="1" applyProtection="1">
      <alignment horizontal="centerContinuous" vertical="center"/>
      <protection/>
    </xf>
    <xf numFmtId="183" fontId="88" fillId="57" borderId="0" xfId="116" applyNumberFormat="1" applyFont="1" applyFill="1" applyBorder="1" applyAlignment="1" applyProtection="1">
      <alignment horizontal="centerContinuous" vertical="center"/>
      <protection/>
    </xf>
    <xf numFmtId="183" fontId="88" fillId="57" borderId="0" xfId="116" applyNumberFormat="1" applyFont="1" applyFill="1" applyBorder="1" applyAlignment="1" applyProtection="1">
      <alignment horizontal="center" vertical="center" wrapText="1"/>
      <protection/>
    </xf>
    <xf numFmtId="183" fontId="88" fillId="58" borderId="0" xfId="116" applyNumberFormat="1" applyFont="1" applyFill="1" applyBorder="1" applyAlignment="1" applyProtection="1">
      <alignment horizontal="center"/>
      <protection/>
    </xf>
    <xf numFmtId="183" fontId="88" fillId="55" borderId="0" xfId="116" applyNumberFormat="1" applyFont="1" applyFill="1" applyBorder="1" applyProtection="1">
      <alignment/>
      <protection/>
    </xf>
    <xf numFmtId="183" fontId="88" fillId="58" borderId="0" xfId="116" applyNumberFormat="1" applyFont="1" applyFill="1" applyBorder="1" applyProtection="1">
      <alignment/>
      <protection/>
    </xf>
    <xf numFmtId="192" fontId="90" fillId="58" borderId="0" xfId="116" applyNumberFormat="1" applyFont="1" applyFill="1" applyBorder="1" applyAlignment="1" applyProtection="1">
      <alignment horizontal="center"/>
      <protection/>
    </xf>
    <xf numFmtId="192" fontId="91" fillId="31" borderId="0" xfId="116" applyNumberFormat="1" applyFont="1" applyFill="1" applyBorder="1" applyAlignment="1" applyProtection="1">
      <alignment horizontal="center"/>
      <protection/>
    </xf>
    <xf numFmtId="192" fontId="91" fillId="58" borderId="0" xfId="116" applyNumberFormat="1" applyFont="1" applyFill="1" applyBorder="1" applyAlignment="1" applyProtection="1">
      <alignment horizontal="center"/>
      <protection/>
    </xf>
    <xf numFmtId="183" fontId="88" fillId="58" borderId="0" xfId="116" applyNumberFormat="1" applyFont="1" applyFill="1" applyAlignment="1" applyProtection="1">
      <alignment horizontal="center"/>
      <protection/>
    </xf>
    <xf numFmtId="183" fontId="88" fillId="58" borderId="0" xfId="116" applyNumberFormat="1" applyFont="1" applyFill="1" applyProtection="1">
      <alignment/>
      <protection/>
    </xf>
    <xf numFmtId="0" fontId="88" fillId="58" borderId="0" xfId="116" applyFont="1" applyFill="1" applyAlignment="1" applyProtection="1">
      <alignment horizontal="center"/>
      <protection/>
    </xf>
    <xf numFmtId="0" fontId="88" fillId="55" borderId="0" xfId="116" applyFont="1" applyFill="1" applyProtection="1">
      <alignment/>
      <protection/>
    </xf>
    <xf numFmtId="192" fontId="92" fillId="57" borderId="0" xfId="116" applyNumberFormat="1" applyFont="1" applyFill="1" applyAlignment="1" applyProtection="1">
      <alignment horizontal="left" vertical="center"/>
      <protection/>
    </xf>
    <xf numFmtId="201" fontId="93" fillId="57" borderId="0" xfId="0" applyNumberFormat="1" applyFont="1" applyFill="1" applyBorder="1" applyAlignment="1">
      <alignment horizontal="right" vertical="center" wrapText="1"/>
    </xf>
    <xf numFmtId="183" fontId="89" fillId="57" borderId="0" xfId="0" applyNumberFormat="1" applyFont="1" applyFill="1" applyBorder="1" applyAlignment="1" applyProtection="1">
      <alignment vertical="center"/>
      <protection/>
    </xf>
    <xf numFmtId="0" fontId="89" fillId="58" borderId="0" xfId="0" applyFont="1" applyFill="1" applyAlignment="1" applyProtection="1">
      <alignment/>
      <protection/>
    </xf>
    <xf numFmtId="183" fontId="88" fillId="57" borderId="0" xfId="116" applyNumberFormat="1" applyFont="1" applyFill="1" applyBorder="1" applyProtection="1">
      <alignment/>
      <protection/>
    </xf>
    <xf numFmtId="0" fontId="88" fillId="57" borderId="0" xfId="116" applyFont="1" applyFill="1" applyProtection="1">
      <alignment/>
      <protection/>
    </xf>
    <xf numFmtId="183" fontId="89" fillId="58" borderId="0" xfId="0" applyNumberFormat="1" applyFont="1" applyFill="1" applyBorder="1" applyAlignment="1" applyProtection="1">
      <alignment vertical="center"/>
      <protection/>
    </xf>
    <xf numFmtId="183" fontId="89" fillId="0" borderId="0" xfId="0" applyNumberFormat="1" applyFont="1" applyFill="1" applyBorder="1" applyAlignment="1" applyProtection="1">
      <alignment vertical="center"/>
      <protection/>
    </xf>
    <xf numFmtId="4" fontId="94" fillId="58" borderId="21" xfId="0" applyNumberFormat="1" applyFont="1" applyFill="1" applyBorder="1" applyAlignment="1">
      <alignment vertical="center"/>
    </xf>
    <xf numFmtId="4" fontId="88" fillId="57" borderId="0" xfId="116" applyNumberFormat="1" applyFont="1" applyFill="1" applyBorder="1" applyProtection="1">
      <alignment/>
      <protection/>
    </xf>
    <xf numFmtId="4" fontId="88" fillId="58" borderId="0" xfId="116" applyNumberFormat="1" applyFont="1" applyFill="1" applyBorder="1" applyProtection="1">
      <alignment/>
      <protection/>
    </xf>
    <xf numFmtId="4" fontId="88" fillId="57" borderId="0" xfId="116" applyNumberFormat="1" applyFont="1" applyFill="1" applyProtection="1">
      <alignment/>
      <protection/>
    </xf>
    <xf numFmtId="192" fontId="88" fillId="57" borderId="0" xfId="116" applyNumberFormat="1" applyFont="1" applyFill="1" applyBorder="1" applyProtection="1">
      <alignment/>
      <protection/>
    </xf>
    <xf numFmtId="192" fontId="88" fillId="58" borderId="0" xfId="116" applyNumberFormat="1" applyFont="1" applyFill="1" applyBorder="1" applyProtection="1">
      <alignment/>
      <protection/>
    </xf>
    <xf numFmtId="0" fontId="88" fillId="57" borderId="0" xfId="116" applyFont="1" applyFill="1" applyBorder="1" applyProtection="1">
      <alignment/>
      <protection/>
    </xf>
    <xf numFmtId="0" fontId="88" fillId="58" borderId="0" xfId="116" applyFont="1" applyFill="1" applyBorder="1" applyProtection="1">
      <alignment/>
      <protection/>
    </xf>
    <xf numFmtId="0" fontId="88" fillId="15" borderId="0" xfId="116" applyFont="1" applyFill="1" applyProtection="1">
      <alignment/>
      <protection/>
    </xf>
    <xf numFmtId="192" fontId="88" fillId="58" borderId="0" xfId="116" applyNumberFormat="1" applyFont="1" applyFill="1" applyProtection="1">
      <alignment/>
      <protection/>
    </xf>
    <xf numFmtId="192" fontId="89" fillId="57" borderId="0" xfId="118" applyNumberFormat="1" applyFont="1" applyFill="1" applyAlignment="1" applyProtection="1">
      <alignment horizontal="center"/>
      <protection/>
    </xf>
    <xf numFmtId="192" fontId="88" fillId="57" borderId="0" xfId="116" applyNumberFormat="1" applyFont="1" applyFill="1" applyBorder="1" applyAlignment="1" applyProtection="1">
      <alignment horizontal="centerContinuous" vertical="center"/>
      <protection/>
    </xf>
    <xf numFmtId="0" fontId="88" fillId="57" borderId="0" xfId="116" applyFont="1" applyFill="1" applyBorder="1" applyAlignment="1" applyProtection="1">
      <alignment horizontal="centerContinuous" vertical="center"/>
      <protection/>
    </xf>
    <xf numFmtId="0" fontId="95" fillId="0" borderId="0" xfId="116" applyFont="1" applyFill="1" applyProtection="1">
      <alignment/>
      <protection/>
    </xf>
    <xf numFmtId="0" fontId="96" fillId="58" borderId="0" xfId="116" applyFont="1" applyFill="1" applyBorder="1" applyProtection="1">
      <alignment/>
      <protection/>
    </xf>
    <xf numFmtId="4" fontId="88" fillId="0" borderId="0" xfId="116" applyNumberFormat="1" applyFont="1" applyFill="1" applyProtection="1">
      <alignment/>
      <protection/>
    </xf>
    <xf numFmtId="4" fontId="95" fillId="0" borderId="0" xfId="116" applyNumberFormat="1" applyFont="1" applyFill="1" applyProtection="1">
      <alignment/>
      <protection/>
    </xf>
    <xf numFmtId="0" fontId="5" fillId="0" borderId="22" xfId="116" applyFont="1" applyFill="1" applyBorder="1" applyAlignment="1" applyProtection="1">
      <alignment horizontal="center" vertical="center"/>
      <protection/>
    </xf>
    <xf numFmtId="0" fontId="5" fillId="0" borderId="24" xfId="116" applyFont="1" applyFill="1" applyBorder="1" applyAlignment="1" applyProtection="1">
      <alignment horizontal="center" vertical="center"/>
      <protection/>
    </xf>
    <xf numFmtId="0" fontId="5" fillId="0" borderId="23" xfId="116" applyFont="1" applyFill="1" applyBorder="1" applyAlignment="1" applyProtection="1">
      <alignment horizontal="center" vertical="center"/>
      <protection/>
    </xf>
    <xf numFmtId="0" fontId="5" fillId="0" borderId="0" xfId="116" applyFont="1" applyFill="1" applyAlignment="1" applyProtection="1">
      <alignment horizontal="center"/>
      <protection/>
    </xf>
    <xf numFmtId="0" fontId="5" fillId="0" borderId="0" xfId="116" applyFont="1" applyFill="1" applyAlignment="1" applyProtection="1">
      <alignment horizontal="center" vertical="center" wrapText="1"/>
      <protection/>
    </xf>
    <xf numFmtId="0" fontId="5" fillId="0" borderId="0" xfId="117" applyFont="1" applyFill="1" applyAlignment="1" applyProtection="1">
      <alignment horizontal="center"/>
      <protection/>
    </xf>
    <xf numFmtId="0" fontId="22" fillId="0" borderId="0" xfId="116" applyFont="1" applyFill="1" applyAlignment="1" applyProtection="1">
      <alignment horizontal="center"/>
      <protection/>
    </xf>
    <xf numFmtId="0" fontId="56" fillId="0" borderId="0" xfId="116" applyFont="1" applyFill="1" applyAlignment="1" applyProtection="1">
      <alignment horizontal="center" vertical="center" wrapText="1"/>
      <protection/>
    </xf>
    <xf numFmtId="0" fontId="33" fillId="0" borderId="20" xfId="116" applyFont="1" applyFill="1" applyBorder="1" applyAlignment="1" applyProtection="1">
      <alignment horizontal="center"/>
      <protection/>
    </xf>
    <xf numFmtId="0" fontId="9" fillId="55" borderId="21" xfId="116" applyFont="1" applyFill="1" applyBorder="1" applyAlignment="1" applyProtection="1">
      <alignment horizontal="center" vertical="center" wrapText="1"/>
      <protection/>
    </xf>
    <xf numFmtId="0" fontId="4" fillId="0" borderId="21" xfId="116" applyFont="1" applyFill="1" applyBorder="1" applyAlignment="1" applyProtection="1">
      <alignment horizontal="center" vertical="center" wrapText="1"/>
      <protection/>
    </xf>
    <xf numFmtId="0" fontId="5" fillId="0" borderId="21" xfId="116" applyFont="1" applyFill="1" applyBorder="1" applyAlignment="1" applyProtection="1">
      <alignment horizontal="center" vertical="center"/>
      <protection/>
    </xf>
    <xf numFmtId="0" fontId="5" fillId="0" borderId="0" xfId="116" applyFont="1" applyFill="1" applyAlignment="1" applyProtection="1">
      <alignment horizontal="center" wrapText="1"/>
      <protection/>
    </xf>
    <xf numFmtId="0" fontId="9" fillId="0" borderId="21" xfId="116" applyFont="1" applyFill="1" applyBorder="1" applyAlignment="1" applyProtection="1">
      <alignment horizontal="center" vertical="center" wrapText="1"/>
      <protection/>
    </xf>
    <xf numFmtId="192" fontId="57" fillId="57" borderId="21" xfId="116" applyNumberFormat="1" applyFont="1" applyFill="1" applyBorder="1" applyAlignment="1" applyProtection="1">
      <alignment horizontal="center"/>
      <protection locked="0"/>
    </xf>
    <xf numFmtId="192" fontId="33" fillId="57" borderId="21" xfId="116" applyNumberFormat="1" applyFont="1" applyFill="1" applyBorder="1" applyAlignment="1" applyProtection="1">
      <alignment horizontal="center"/>
      <protection locked="0"/>
    </xf>
    <xf numFmtId="192" fontId="4" fillId="58" borderId="21" xfId="116" applyNumberFormat="1" applyFont="1" applyFill="1" applyBorder="1" applyAlignment="1" applyProtection="1">
      <alignment horizontal="center"/>
      <protection/>
    </xf>
    <xf numFmtId="192" fontId="33" fillId="58" borderId="21" xfId="116" applyNumberFormat="1" applyFont="1" applyFill="1" applyBorder="1" applyAlignment="1" applyProtection="1">
      <alignment horizontal="center"/>
      <protection locked="0"/>
    </xf>
    <xf numFmtId="192" fontId="4" fillId="59" borderId="21" xfId="116" applyNumberFormat="1" applyFont="1" applyFill="1" applyBorder="1" applyAlignment="1" applyProtection="1">
      <alignment horizontal="center"/>
      <protection/>
    </xf>
    <xf numFmtId="0" fontId="12" fillId="57" borderId="19" xfId="116" applyFont="1" applyFill="1" applyBorder="1" applyAlignment="1" applyProtection="1">
      <alignment horizontal="center" vertical="center" wrapText="1"/>
      <protection/>
    </xf>
    <xf numFmtId="0" fontId="12" fillId="57" borderId="25" xfId="116" applyFont="1" applyFill="1" applyBorder="1" applyAlignment="1" applyProtection="1">
      <alignment horizontal="center" vertical="center" wrapText="1"/>
      <protection/>
    </xf>
    <xf numFmtId="0" fontId="12" fillId="55" borderId="25" xfId="0" applyFont="1" applyFill="1" applyBorder="1" applyAlignment="1" applyProtection="1">
      <alignment horizontal="center" vertical="center" wrapText="1"/>
      <protection/>
    </xf>
    <xf numFmtId="0" fontId="12" fillId="0" borderId="19" xfId="116" applyFont="1" applyFill="1" applyBorder="1" applyAlignment="1" applyProtection="1">
      <alignment horizontal="center" vertical="center" wrapText="1"/>
      <protection/>
    </xf>
    <xf numFmtId="0" fontId="12" fillId="0" borderId="21" xfId="116" applyFont="1" applyFill="1" applyBorder="1" applyAlignment="1" applyProtection="1">
      <alignment horizontal="center" vertical="center" wrapText="1"/>
      <protection/>
    </xf>
    <xf numFmtId="49" fontId="12" fillId="57" borderId="21" xfId="116" applyNumberFormat="1" applyFont="1" applyFill="1" applyBorder="1" applyAlignment="1" applyProtection="1">
      <alignment horizontal="center" vertical="top" wrapText="1"/>
      <protection/>
    </xf>
    <xf numFmtId="192" fontId="4" fillId="57" borderId="21" xfId="116" applyNumberFormat="1" applyFont="1" applyFill="1" applyBorder="1" applyAlignment="1" applyProtection="1">
      <alignment horizontal="center"/>
      <protection locked="0"/>
    </xf>
    <xf numFmtId="192" fontId="33" fillId="57" borderId="21" xfId="116" applyNumberFormat="1" applyFont="1" applyFill="1" applyBorder="1" applyAlignment="1" applyProtection="1">
      <alignment horizontal="center"/>
      <protection/>
    </xf>
    <xf numFmtId="192" fontId="4" fillId="57" borderId="26" xfId="116" applyNumberFormat="1" applyFont="1" applyFill="1" applyBorder="1" applyAlignment="1" applyProtection="1">
      <alignment horizontal="center"/>
      <protection/>
    </xf>
    <xf numFmtId="0" fontId="5" fillId="0" borderId="19" xfId="116" applyFont="1" applyFill="1" applyBorder="1" applyAlignment="1" applyProtection="1">
      <alignment horizontal="center" vertical="center"/>
      <protection/>
    </xf>
    <xf numFmtId="0" fontId="12" fillId="57" borderId="21" xfId="0" applyFont="1" applyFill="1" applyBorder="1" applyAlignment="1" applyProtection="1">
      <alignment horizontal="centerContinuous" vertical="center" wrapText="1"/>
      <protection/>
    </xf>
    <xf numFmtId="49" fontId="12" fillId="57" borderId="26" xfId="116" applyNumberFormat="1" applyFont="1" applyFill="1" applyBorder="1" applyAlignment="1" applyProtection="1">
      <alignment horizontal="center" vertical="top" wrapText="1"/>
      <protection/>
    </xf>
    <xf numFmtId="4" fontId="57" fillId="57" borderId="21" xfId="116" applyNumberFormat="1" applyFont="1" applyFill="1" applyBorder="1" applyAlignment="1" applyProtection="1">
      <alignment horizontal="center"/>
      <protection/>
    </xf>
    <xf numFmtId="192" fontId="34" fillId="57" borderId="21" xfId="0" applyNumberFormat="1" applyFont="1" applyFill="1" applyBorder="1" applyAlignment="1">
      <alignment horizontal="center"/>
    </xf>
    <xf numFmtId="183" fontId="61" fillId="57" borderId="21" xfId="0" applyNumberFormat="1" applyFont="1" applyFill="1" applyBorder="1" applyAlignment="1">
      <alignment horizontal="center"/>
    </xf>
    <xf numFmtId="192" fontId="57" fillId="0" borderId="21" xfId="0" applyNumberFormat="1" applyFont="1" applyFill="1" applyBorder="1" applyAlignment="1" applyProtection="1">
      <alignment horizontal="center"/>
      <protection/>
    </xf>
    <xf numFmtId="202" fontId="33" fillId="57" borderId="21" xfId="128" applyNumberFormat="1" applyFont="1" applyFill="1" applyBorder="1" applyAlignment="1" applyProtection="1">
      <alignment horizontal="center"/>
      <protection/>
    </xf>
    <xf numFmtId="192" fontId="12" fillId="57" borderId="21" xfId="116" applyNumberFormat="1" applyFont="1" applyFill="1" applyBorder="1" applyAlignment="1" applyProtection="1">
      <alignment horizontal="center" vertical="top" wrapText="1"/>
      <protection/>
    </xf>
    <xf numFmtId="0" fontId="12" fillId="57" borderId="21" xfId="0" applyFont="1" applyFill="1" applyBorder="1" applyAlignment="1" applyProtection="1">
      <alignment horizontal="center" vertical="center" wrapText="1"/>
      <protection/>
    </xf>
    <xf numFmtId="192" fontId="12" fillId="57" borderId="21" xfId="0" applyNumberFormat="1" applyFont="1" applyFill="1" applyBorder="1" applyAlignment="1" applyProtection="1">
      <alignment horizontal="centerContinuous" vertical="center" wrapText="1"/>
      <protection/>
    </xf>
    <xf numFmtId="192" fontId="12" fillId="57" borderId="21" xfId="116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57" borderId="21" xfId="116" applyFont="1" applyFill="1" applyBorder="1" applyAlignment="1" applyProtection="1">
      <alignment horizontal="center" vertical="center" wrapText="1"/>
      <protection/>
    </xf>
    <xf numFmtId="0" fontId="5" fillId="57" borderId="21" xfId="116" applyFont="1" applyFill="1" applyBorder="1" applyAlignment="1" applyProtection="1">
      <alignment horizontal="center" vertical="center"/>
      <protection/>
    </xf>
    <xf numFmtId="4" fontId="4" fillId="0" borderId="21" xfId="116" applyNumberFormat="1" applyFont="1" applyFill="1" applyBorder="1" applyAlignment="1" applyProtection="1">
      <alignment horizontal="center"/>
      <protection/>
    </xf>
    <xf numFmtId="4" fontId="4" fillId="57" borderId="21" xfId="116" applyNumberFormat="1" applyFont="1" applyFill="1" applyBorder="1" applyAlignment="1" applyProtection="1">
      <alignment horizontal="center"/>
      <protection/>
    </xf>
    <xf numFmtId="183" fontId="57" fillId="0" borderId="21" xfId="116" applyNumberFormat="1" applyFont="1" applyFill="1" applyBorder="1" applyAlignment="1" applyProtection="1">
      <alignment horizontal="center"/>
      <protection/>
    </xf>
    <xf numFmtId="183" fontId="57" fillId="57" borderId="21" xfId="116" applyNumberFormat="1" applyFont="1" applyFill="1" applyBorder="1" applyAlignment="1" applyProtection="1">
      <alignment horizontal="center"/>
      <protection/>
    </xf>
    <xf numFmtId="192" fontId="57" fillId="57" borderId="21" xfId="116" applyNumberFormat="1" applyFont="1" applyFill="1" applyBorder="1" applyAlignment="1" applyProtection="1">
      <alignment horizontal="center"/>
      <protection/>
    </xf>
    <xf numFmtId="192" fontId="61" fillId="57" borderId="21" xfId="0" applyNumberFormat="1" applyFont="1" applyFill="1" applyBorder="1" applyAlignment="1">
      <alignment horizontal="center"/>
    </xf>
    <xf numFmtId="192" fontId="4" fillId="57" borderId="21" xfId="0" applyNumberFormat="1" applyFont="1" applyFill="1" applyBorder="1" applyAlignment="1" applyProtection="1">
      <alignment horizontal="center"/>
      <protection/>
    </xf>
  </cellXfs>
  <cellStyles count="12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3" xfId="100"/>
    <cellStyle name="Зв'язана клітинка" xfId="101"/>
    <cellStyle name="Итог" xfId="102"/>
    <cellStyle name="Контрольна клітинка" xfId="103"/>
    <cellStyle name="Контрольная ячейка" xfId="104"/>
    <cellStyle name="Назва" xfId="105"/>
    <cellStyle name="Название" xfId="106"/>
    <cellStyle name="Нейтральный" xfId="107"/>
    <cellStyle name="Обчислення" xfId="108"/>
    <cellStyle name="Обычный 2" xfId="109"/>
    <cellStyle name="Обычный 2 2" xfId="110"/>
    <cellStyle name="Обычный 2 3" xfId="111"/>
    <cellStyle name="Обычный 3" xfId="112"/>
    <cellStyle name="Обычный 3 2" xfId="113"/>
    <cellStyle name="Обычный 3 3" xfId="114"/>
    <cellStyle name="Обычный 4" xfId="115"/>
    <cellStyle name="Обычный_ZV1PIV98" xfId="116"/>
    <cellStyle name="Обычный_Додаток 4" xfId="117"/>
    <cellStyle name="Обычный_Додаток 5" xfId="118"/>
    <cellStyle name="Followed Hyperlink" xfId="119"/>
    <cellStyle name="Підсумок" xfId="120"/>
    <cellStyle name="Плохой" xfId="121"/>
    <cellStyle name="Поганий" xfId="122"/>
    <cellStyle name="Пояснение" xfId="123"/>
    <cellStyle name="Примечание" xfId="124"/>
    <cellStyle name="Примечание 2" xfId="125"/>
    <cellStyle name="Примітка" xfId="126"/>
    <cellStyle name="Примітка 2" xfId="127"/>
    <cellStyle name="Percent" xfId="128"/>
    <cellStyle name="Процентный 2" xfId="129"/>
    <cellStyle name="Результат" xfId="130"/>
    <cellStyle name="Связанная ячейка" xfId="131"/>
    <cellStyle name="Середній" xfId="132"/>
    <cellStyle name="Стиль 1" xfId="133"/>
    <cellStyle name="Текст попередження" xfId="134"/>
    <cellStyle name="Текст пояснення" xfId="135"/>
    <cellStyle name="Текст предупреждения" xfId="136"/>
    <cellStyle name="Тысячи [0]_Розподіл (2)" xfId="137"/>
    <cellStyle name="Тысячи_Розподіл (2)" xfId="138"/>
    <cellStyle name="Comma" xfId="139"/>
    <cellStyle name="Comma [0]" xfId="140"/>
    <cellStyle name="Хороший" xfId="141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_ZV_2023\06_&#1053;&#1072;_01.07.2023\&#1052;&#1030;&#1057;&#1071;&#1063;&#1053;&#1048;&#1049;\&#1054;&#1041;&#1051;&#1040;&#1057;&#1053;&#1048;&#1049;\Form_12_zv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v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4"/>
  <sheetViews>
    <sheetView view="pageBreakPreview" zoomScale="85" zoomScaleNormal="75" zoomScaleSheetLayoutView="85" zoomScalePageLayoutView="0" workbookViewId="0" topLeftCell="A1">
      <pane xSplit="3" ySplit="9" topLeftCell="J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:R71"/>
    </sheetView>
  </sheetViews>
  <sheetFormatPr defaultColWidth="7.875" defaultRowHeight="12.75"/>
  <cols>
    <col min="1" max="1" width="12.375" style="64" customWidth="1"/>
    <col min="2" max="2" width="83.125" style="6" customWidth="1"/>
    <col min="3" max="3" width="0.12890625" style="6" customWidth="1"/>
    <col min="4" max="4" width="20.625" style="160" customWidth="1"/>
    <col min="5" max="5" width="21.25390625" style="115" customWidth="1"/>
    <col min="6" max="6" width="21.875" style="160" customWidth="1"/>
    <col min="7" max="7" width="19.375" style="154" customWidth="1"/>
    <col min="8" max="8" width="21.375" style="98" customWidth="1"/>
    <col min="9" max="9" width="20.375" style="98" customWidth="1"/>
    <col min="10" max="10" width="17.75390625" style="98" customWidth="1"/>
    <col min="11" max="11" width="17.75390625" style="160" customWidth="1"/>
    <col min="12" max="12" width="19.875" style="160" customWidth="1"/>
    <col min="13" max="13" width="18.375" style="98" customWidth="1"/>
    <col min="14" max="14" width="13.625" style="98" customWidth="1"/>
    <col min="15" max="15" width="19.625" style="1" customWidth="1"/>
    <col min="16" max="16" width="20.75390625" style="1" customWidth="1"/>
    <col min="17" max="17" width="20.875" style="1" customWidth="1"/>
    <col min="18" max="18" width="13.25390625" style="1" customWidth="1"/>
    <col min="19" max="33" width="7.875" style="6" customWidth="1"/>
    <col min="34" max="16384" width="7.875" style="1" customWidth="1"/>
  </cols>
  <sheetData>
    <row r="1" spans="1:18" s="39" customFormat="1" ht="20.25">
      <c r="A1" s="183" t="s">
        <v>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8" s="4" customFormat="1" ht="24" customHeight="1">
      <c r="A2" s="184" t="s">
        <v>89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s="40" customFormat="1" ht="21" customHeight="1">
      <c r="A3" s="185" t="s">
        <v>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s="5" customFormat="1" ht="24.75" customHeight="1">
      <c r="A4" s="184" t="s">
        <v>220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</row>
    <row r="5" spans="1:18" s="5" customFormat="1" ht="23.25" customHeight="1">
      <c r="A5" s="187" t="s">
        <v>211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20.25">
      <c r="A6" s="65"/>
      <c r="B6" s="2" t="s">
        <v>96</v>
      </c>
      <c r="C6" s="2"/>
      <c r="D6" s="155"/>
      <c r="E6" s="155"/>
      <c r="F6" s="156"/>
      <c r="G6" s="79"/>
      <c r="H6" s="104"/>
      <c r="I6" s="104"/>
      <c r="K6" s="79"/>
      <c r="L6" s="79"/>
      <c r="M6" s="104"/>
      <c r="N6" s="104"/>
      <c r="Q6" s="188" t="s">
        <v>182</v>
      </c>
      <c r="R6" s="188"/>
    </row>
    <row r="7" spans="1:18" s="6" customFormat="1" ht="18" customHeight="1">
      <c r="A7" s="189" t="s">
        <v>4</v>
      </c>
      <c r="B7" s="190" t="s">
        <v>5</v>
      </c>
      <c r="C7" s="191" t="s">
        <v>46</v>
      </c>
      <c r="D7" s="191"/>
      <c r="E7" s="191"/>
      <c r="F7" s="191"/>
      <c r="G7" s="191"/>
      <c r="H7" s="191"/>
      <c r="I7" s="191"/>
      <c r="J7" s="191"/>
      <c r="K7" s="191" t="s">
        <v>47</v>
      </c>
      <c r="L7" s="208"/>
      <c r="M7" s="208"/>
      <c r="N7" s="208"/>
      <c r="O7" s="180" t="s">
        <v>181</v>
      </c>
      <c r="P7" s="180"/>
      <c r="Q7" s="181"/>
      <c r="R7" s="182"/>
    </row>
    <row r="8" spans="1:18" s="6" customFormat="1" ht="114" customHeight="1">
      <c r="A8" s="189"/>
      <c r="B8" s="190"/>
      <c r="C8" s="3" t="s">
        <v>48</v>
      </c>
      <c r="D8" s="199" t="s">
        <v>202</v>
      </c>
      <c r="E8" s="200" t="s">
        <v>221</v>
      </c>
      <c r="F8" s="200" t="s">
        <v>6</v>
      </c>
      <c r="G8" s="201" t="s">
        <v>222</v>
      </c>
      <c r="H8" s="202" t="s">
        <v>223</v>
      </c>
      <c r="I8" s="202" t="s">
        <v>68</v>
      </c>
      <c r="J8" s="203" t="s">
        <v>203</v>
      </c>
      <c r="K8" s="200" t="s">
        <v>204</v>
      </c>
      <c r="L8" s="209" t="s">
        <v>6</v>
      </c>
      <c r="M8" s="30" t="s">
        <v>50</v>
      </c>
      <c r="N8" s="30" t="s">
        <v>7</v>
      </c>
      <c r="O8" s="31" t="s">
        <v>202</v>
      </c>
      <c r="P8" s="30" t="s">
        <v>6</v>
      </c>
      <c r="Q8" s="32" t="s">
        <v>169</v>
      </c>
      <c r="R8" s="33" t="s">
        <v>7</v>
      </c>
    </row>
    <row r="9" spans="1:33" s="44" customFormat="1" ht="15">
      <c r="A9" s="67">
        <v>1</v>
      </c>
      <c r="B9" s="41">
        <v>2</v>
      </c>
      <c r="C9" s="29" t="s">
        <v>42</v>
      </c>
      <c r="D9" s="204" t="s">
        <v>42</v>
      </c>
      <c r="E9" s="204" t="s">
        <v>8</v>
      </c>
      <c r="F9" s="204" t="s">
        <v>9</v>
      </c>
      <c r="G9" s="204" t="s">
        <v>59</v>
      </c>
      <c r="H9" s="29" t="s">
        <v>60</v>
      </c>
      <c r="I9" s="29" t="s">
        <v>43</v>
      </c>
      <c r="J9" s="29" t="s">
        <v>10</v>
      </c>
      <c r="K9" s="210" t="s">
        <v>11</v>
      </c>
      <c r="L9" s="204" t="s">
        <v>12</v>
      </c>
      <c r="M9" s="29" t="s">
        <v>13</v>
      </c>
      <c r="N9" s="29" t="s">
        <v>44</v>
      </c>
      <c r="O9" s="29" t="s">
        <v>14</v>
      </c>
      <c r="P9" s="29" t="s">
        <v>41</v>
      </c>
      <c r="Q9" s="42" t="s">
        <v>56</v>
      </c>
      <c r="R9" s="29" t="s">
        <v>57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18" ht="32.25" customHeight="1">
      <c r="A10" s="68">
        <v>10000000</v>
      </c>
      <c r="B10" s="12" t="s">
        <v>15</v>
      </c>
      <c r="C10" s="14" t="e">
        <f>C11+C14+C17+#REF!+#REF!</f>
        <v>#REF!</v>
      </c>
      <c r="D10" s="81">
        <f>D11+D14+D17+D21</f>
        <v>781161.7</v>
      </c>
      <c r="E10" s="81">
        <f>E11+E17+E21</f>
        <v>504992.3</v>
      </c>
      <c r="F10" s="81">
        <f>F11+F14+F17+F21</f>
        <v>527218.7</v>
      </c>
      <c r="G10" s="81">
        <f aca="true" t="shared" si="0" ref="G10:G27">F10-E10</f>
        <v>22226.399999999965</v>
      </c>
      <c r="H10" s="86">
        <f>_xlfn.IFERROR(F10/E10,"")</f>
        <v>1.0440133443618842</v>
      </c>
      <c r="I10" s="82">
        <f aca="true" t="shared" si="1" ref="I10:I20">F10-D10</f>
        <v>-253943</v>
      </c>
      <c r="J10" s="86">
        <f>_xlfn.IFERROR(F10/D10,"")</f>
        <v>0.6749162177305927</v>
      </c>
      <c r="K10" s="207">
        <f>K11+K14+K17+K21</f>
        <v>2294</v>
      </c>
      <c r="L10" s="207">
        <f>L11+L14+L17+L21</f>
        <v>1688</v>
      </c>
      <c r="M10" s="82">
        <f>L10-K10</f>
        <v>-606</v>
      </c>
      <c r="N10" s="86">
        <f>_xlfn.IFERROR(L10/K10,"")</f>
        <v>0.7358326068003488</v>
      </c>
      <c r="O10" s="82">
        <f aca="true" t="shared" si="2" ref="O10:O20">D10+K10</f>
        <v>783455.7</v>
      </c>
      <c r="P10" s="82">
        <f aca="true" t="shared" si="3" ref="P10:P20">L10+F10</f>
        <v>528906.7</v>
      </c>
      <c r="Q10" s="83">
        <f aca="true" t="shared" si="4" ref="Q10:Q20">P10-O10</f>
        <v>-254549</v>
      </c>
      <c r="R10" s="86">
        <f>_xlfn.IFERROR(P10/O10,"")</f>
        <v>0.6750945841609168</v>
      </c>
    </row>
    <row r="11" spans="1:18" ht="32.25" customHeight="1">
      <c r="A11" s="68">
        <v>11000000</v>
      </c>
      <c r="B11" s="13" t="s">
        <v>28</v>
      </c>
      <c r="C11" s="14">
        <f>C12+C13</f>
        <v>107497.5</v>
      </c>
      <c r="D11" s="81">
        <f>D12+D13</f>
        <v>773479.5</v>
      </c>
      <c r="E11" s="81">
        <f>E12+E13</f>
        <v>501250.6</v>
      </c>
      <c r="F11" s="81">
        <f>F12+F13</f>
        <v>521350.2</v>
      </c>
      <c r="G11" s="81">
        <f t="shared" si="0"/>
        <v>20099.600000000035</v>
      </c>
      <c r="H11" s="86">
        <f>_xlfn.IFERROR(F11/E11,"")</f>
        <v>1.040098904619765</v>
      </c>
      <c r="I11" s="82">
        <f t="shared" si="1"/>
        <v>-252129.3</v>
      </c>
      <c r="J11" s="86">
        <f aca="true" t="shared" si="5" ref="J11:J35">_xlfn.IFERROR(F11/D11,"")</f>
        <v>0.6740323434557736</v>
      </c>
      <c r="K11" s="207">
        <f>K12+K13</f>
        <v>0</v>
      </c>
      <c r="L11" s="207">
        <f>L12+L13</f>
        <v>0</v>
      </c>
      <c r="M11" s="82">
        <f>L11-K11</f>
        <v>0</v>
      </c>
      <c r="N11" s="86">
        <f aca="true" t="shared" si="6" ref="N11:N35">_xlfn.IFERROR(L11/K11,"")</f>
      </c>
      <c r="O11" s="82">
        <f t="shared" si="2"/>
        <v>773479.5</v>
      </c>
      <c r="P11" s="82">
        <f t="shared" si="3"/>
        <v>521350.2</v>
      </c>
      <c r="Q11" s="83">
        <f t="shared" si="4"/>
        <v>-252129.3</v>
      </c>
      <c r="R11" s="86">
        <f aca="true" t="shared" si="7" ref="R11:R35">_xlfn.IFERROR(P11/O11,"")</f>
        <v>0.6740323434557736</v>
      </c>
    </row>
    <row r="12" spans="1:33" s="122" customFormat="1" ht="23.25" customHeight="1">
      <c r="A12" s="120">
        <v>11010000</v>
      </c>
      <c r="B12" s="16" t="s">
        <v>172</v>
      </c>
      <c r="C12" s="11">
        <v>106199</v>
      </c>
      <c r="D12" s="194">
        <v>740714.9</v>
      </c>
      <c r="E12" s="194">
        <v>481606</v>
      </c>
      <c r="F12" s="194">
        <v>492045.9</v>
      </c>
      <c r="G12" s="194">
        <f t="shared" si="0"/>
        <v>10439.900000000023</v>
      </c>
      <c r="H12" s="116">
        <f>_xlfn.IFERROR(F12/E12,"")</f>
        <v>1.0216772631570206</v>
      </c>
      <c r="I12" s="117">
        <f t="shared" si="1"/>
        <v>-248669</v>
      </c>
      <c r="J12" s="116">
        <f t="shared" si="5"/>
        <v>0.6642851385870596</v>
      </c>
      <c r="K12" s="194">
        <v>0</v>
      </c>
      <c r="L12" s="194">
        <v>0</v>
      </c>
      <c r="M12" s="194">
        <v>0</v>
      </c>
      <c r="N12" s="194">
        <f t="shared" si="6"/>
      </c>
      <c r="O12" s="118">
        <f t="shared" si="2"/>
        <v>740714.9</v>
      </c>
      <c r="P12" s="117">
        <f t="shared" si="3"/>
        <v>492045.9</v>
      </c>
      <c r="Q12" s="121">
        <f t="shared" si="4"/>
        <v>-248669</v>
      </c>
      <c r="R12" s="116">
        <f t="shared" si="7"/>
        <v>0.6642851385870596</v>
      </c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s="122" customFormat="1" ht="24" customHeight="1">
      <c r="A13" s="120">
        <v>11020000</v>
      </c>
      <c r="B13" s="16" t="s">
        <v>39</v>
      </c>
      <c r="C13" s="11">
        <v>1298.5</v>
      </c>
      <c r="D13" s="194">
        <v>32764.6</v>
      </c>
      <c r="E13" s="194">
        <v>19644.6</v>
      </c>
      <c r="F13" s="194">
        <v>29304.3</v>
      </c>
      <c r="G13" s="194">
        <f t="shared" si="0"/>
        <v>9659.7</v>
      </c>
      <c r="H13" s="116">
        <f>_xlfn.IFERROR(F13/E13,"")</f>
        <v>1.4917229162212517</v>
      </c>
      <c r="I13" s="117">
        <f t="shared" si="1"/>
        <v>-3460.2999999999993</v>
      </c>
      <c r="J13" s="116">
        <f t="shared" si="5"/>
        <v>0.894389066248329</v>
      </c>
      <c r="K13" s="194">
        <v>0</v>
      </c>
      <c r="L13" s="194">
        <v>0</v>
      </c>
      <c r="M13" s="194">
        <v>0</v>
      </c>
      <c r="N13" s="194">
        <f t="shared" si="6"/>
      </c>
      <c r="O13" s="118">
        <f t="shared" si="2"/>
        <v>32764.6</v>
      </c>
      <c r="P13" s="117">
        <f t="shared" si="3"/>
        <v>29304.3</v>
      </c>
      <c r="Q13" s="121">
        <f t="shared" si="4"/>
        <v>-3460.2999999999993</v>
      </c>
      <c r="R13" s="116">
        <f t="shared" si="7"/>
        <v>0.894389066248329</v>
      </c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18" ht="18.75" hidden="1">
      <c r="A14" s="68">
        <v>12000000</v>
      </c>
      <c r="B14" s="13" t="s">
        <v>29</v>
      </c>
      <c r="C14" s="15">
        <f>C15</f>
        <v>0</v>
      </c>
      <c r="D14" s="81">
        <f>D15</f>
        <v>0</v>
      </c>
      <c r="E14" s="81"/>
      <c r="F14" s="81">
        <f>F15</f>
        <v>0</v>
      </c>
      <c r="G14" s="81">
        <f t="shared" si="0"/>
        <v>0</v>
      </c>
      <c r="H14" s="86">
        <f aca="true" t="shared" si="8" ref="H14:H35">_xlfn.IFERROR(F14/E14,"")</f>
      </c>
      <c r="I14" s="82">
        <f t="shared" si="1"/>
        <v>0</v>
      </c>
      <c r="J14" s="86">
        <f t="shared" si="5"/>
      </c>
      <c r="K14" s="81">
        <f>K15</f>
        <v>0</v>
      </c>
      <c r="L14" s="81">
        <f>L15</f>
        <v>0</v>
      </c>
      <c r="M14" s="81">
        <f>M15</f>
        <v>0</v>
      </c>
      <c r="N14" s="194">
        <f t="shared" si="6"/>
      </c>
      <c r="O14" s="82">
        <f t="shared" si="2"/>
        <v>0</v>
      </c>
      <c r="P14" s="82">
        <f t="shared" si="3"/>
        <v>0</v>
      </c>
      <c r="Q14" s="83">
        <f t="shared" si="4"/>
        <v>0</v>
      </c>
      <c r="R14" s="86">
        <f t="shared" si="7"/>
      </c>
    </row>
    <row r="15" spans="1:18" ht="37.5" customHeight="1" hidden="1">
      <c r="A15" s="66">
        <v>12020000</v>
      </c>
      <c r="B15" s="92" t="s">
        <v>149</v>
      </c>
      <c r="C15" s="17"/>
      <c r="D15" s="195">
        <v>0</v>
      </c>
      <c r="E15" s="195"/>
      <c r="F15" s="195">
        <v>0</v>
      </c>
      <c r="G15" s="195">
        <f t="shared" si="0"/>
        <v>0</v>
      </c>
      <c r="H15" s="86">
        <f t="shared" si="8"/>
      </c>
      <c r="I15" s="94">
        <f t="shared" si="1"/>
        <v>0</v>
      </c>
      <c r="J15" s="86">
        <f t="shared" si="5"/>
      </c>
      <c r="K15" s="194">
        <v>0</v>
      </c>
      <c r="L15" s="194">
        <v>0</v>
      </c>
      <c r="M15" s="194">
        <f aca="true" t="shared" si="9" ref="M15:M20">L15-K15</f>
        <v>0</v>
      </c>
      <c r="N15" s="194">
        <f t="shared" si="6"/>
      </c>
      <c r="O15" s="85">
        <f t="shared" si="2"/>
        <v>0</v>
      </c>
      <c r="P15" s="94">
        <f t="shared" si="3"/>
        <v>0</v>
      </c>
      <c r="Q15" s="95">
        <f t="shared" si="4"/>
        <v>0</v>
      </c>
      <c r="R15" s="86">
        <f t="shared" si="7"/>
      </c>
    </row>
    <row r="16" spans="1:18" ht="18.75" customHeight="1" hidden="1">
      <c r="A16" s="66">
        <v>12030000</v>
      </c>
      <c r="B16" s="92" t="s">
        <v>55</v>
      </c>
      <c r="C16" s="17"/>
      <c r="D16" s="195"/>
      <c r="E16" s="195"/>
      <c r="F16" s="195"/>
      <c r="G16" s="195">
        <f t="shared" si="0"/>
        <v>0</v>
      </c>
      <c r="H16" s="86">
        <f t="shared" si="8"/>
      </c>
      <c r="I16" s="94">
        <f t="shared" si="1"/>
        <v>0</v>
      </c>
      <c r="J16" s="86">
        <f t="shared" si="5"/>
      </c>
      <c r="K16" s="194"/>
      <c r="L16" s="194"/>
      <c r="M16" s="194">
        <f t="shared" si="9"/>
        <v>0</v>
      </c>
      <c r="N16" s="194">
        <f t="shared" si="6"/>
      </c>
      <c r="O16" s="85">
        <f t="shared" si="2"/>
        <v>0</v>
      </c>
      <c r="P16" s="94">
        <f t="shared" si="3"/>
        <v>0</v>
      </c>
      <c r="Q16" s="95">
        <f t="shared" si="4"/>
        <v>0</v>
      </c>
      <c r="R16" s="86">
        <f t="shared" si="7"/>
      </c>
    </row>
    <row r="17" spans="1:18" ht="23.25" customHeight="1">
      <c r="A17" s="68">
        <v>13000000</v>
      </c>
      <c r="B17" s="13" t="s">
        <v>150</v>
      </c>
      <c r="C17" s="15" t="e">
        <f>C18+#REF!+#REF!+#REF!</f>
        <v>#REF!</v>
      </c>
      <c r="D17" s="81">
        <f>SUM(D18:D20)</f>
        <v>7682.2</v>
      </c>
      <c r="E17" s="81">
        <f>SUM(E18:E20)</f>
        <v>3741.7</v>
      </c>
      <c r="F17" s="81">
        <f>SUM(F18:F20)</f>
        <v>5868.5</v>
      </c>
      <c r="G17" s="81">
        <f t="shared" si="0"/>
        <v>2126.8</v>
      </c>
      <c r="H17" s="86">
        <f t="shared" si="8"/>
        <v>1.5684047358152713</v>
      </c>
      <c r="I17" s="82">
        <f t="shared" si="1"/>
        <v>-1813.6999999999998</v>
      </c>
      <c r="J17" s="86">
        <f t="shared" si="5"/>
        <v>0.7639087761318373</v>
      </c>
      <c r="K17" s="194">
        <f>K18+K19+K20</f>
        <v>0</v>
      </c>
      <c r="L17" s="194">
        <f>L18+L19+L20</f>
        <v>0</v>
      </c>
      <c r="M17" s="194">
        <f t="shared" si="9"/>
        <v>0</v>
      </c>
      <c r="N17" s="194">
        <f t="shared" si="6"/>
      </c>
      <c r="O17" s="82">
        <f t="shared" si="2"/>
        <v>7682.2</v>
      </c>
      <c r="P17" s="82">
        <f t="shared" si="3"/>
        <v>5868.5</v>
      </c>
      <c r="Q17" s="83">
        <f t="shared" si="4"/>
        <v>-1813.6999999999998</v>
      </c>
      <c r="R17" s="86">
        <f t="shared" si="7"/>
        <v>0.7639087761318373</v>
      </c>
    </row>
    <row r="18" spans="1:33" s="122" customFormat="1" ht="19.5">
      <c r="A18" s="120">
        <v>13010000</v>
      </c>
      <c r="B18" s="16" t="s">
        <v>151</v>
      </c>
      <c r="C18" s="11">
        <v>1</v>
      </c>
      <c r="D18" s="194">
        <v>0</v>
      </c>
      <c r="E18" s="194">
        <v>0</v>
      </c>
      <c r="F18" s="194">
        <v>0</v>
      </c>
      <c r="G18" s="194">
        <f t="shared" si="0"/>
        <v>0</v>
      </c>
      <c r="H18" s="116">
        <f t="shared" si="8"/>
      </c>
      <c r="I18" s="117">
        <f t="shared" si="1"/>
        <v>0</v>
      </c>
      <c r="J18" s="116">
        <f t="shared" si="5"/>
      </c>
      <c r="K18" s="194">
        <v>0</v>
      </c>
      <c r="L18" s="194">
        <v>0</v>
      </c>
      <c r="M18" s="194">
        <f t="shared" si="9"/>
        <v>0</v>
      </c>
      <c r="N18" s="194">
        <f t="shared" si="6"/>
      </c>
      <c r="O18" s="118">
        <f t="shared" si="2"/>
        <v>0</v>
      </c>
      <c r="P18" s="117">
        <f t="shared" si="3"/>
        <v>0</v>
      </c>
      <c r="Q18" s="121">
        <f t="shared" si="4"/>
        <v>0</v>
      </c>
      <c r="R18" s="123">
        <f t="shared" si="7"/>
      </c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3" s="122" customFormat="1" ht="24" customHeight="1">
      <c r="A19" s="120">
        <v>13020000</v>
      </c>
      <c r="B19" s="16" t="s">
        <v>152</v>
      </c>
      <c r="C19" s="11"/>
      <c r="D19" s="194">
        <v>5600</v>
      </c>
      <c r="E19" s="194">
        <v>2686.6</v>
      </c>
      <c r="F19" s="194">
        <v>4834.5</v>
      </c>
      <c r="G19" s="194">
        <f t="shared" si="0"/>
        <v>2147.9</v>
      </c>
      <c r="H19" s="116">
        <f t="shared" si="8"/>
        <v>1.799486339611405</v>
      </c>
      <c r="I19" s="117">
        <f t="shared" si="1"/>
        <v>-765.5</v>
      </c>
      <c r="J19" s="116">
        <f t="shared" si="5"/>
        <v>0.8633035714285714</v>
      </c>
      <c r="K19" s="194">
        <v>0</v>
      </c>
      <c r="L19" s="194">
        <v>0</v>
      </c>
      <c r="M19" s="194">
        <f t="shared" si="9"/>
        <v>0</v>
      </c>
      <c r="N19" s="194">
        <f t="shared" si="6"/>
      </c>
      <c r="O19" s="118">
        <f t="shared" si="2"/>
        <v>5600</v>
      </c>
      <c r="P19" s="117">
        <f t="shared" si="3"/>
        <v>4834.5</v>
      </c>
      <c r="Q19" s="121">
        <f t="shared" si="4"/>
        <v>-765.5</v>
      </c>
      <c r="R19" s="116">
        <f t="shared" si="7"/>
        <v>0.8633035714285714</v>
      </c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s="122" customFormat="1" ht="23.25" customHeight="1">
      <c r="A20" s="120">
        <v>13030000</v>
      </c>
      <c r="B20" s="16" t="s">
        <v>153</v>
      </c>
      <c r="C20" s="11"/>
      <c r="D20" s="194">
        <v>2082.2</v>
      </c>
      <c r="E20" s="194">
        <v>1055.1</v>
      </c>
      <c r="F20" s="194">
        <v>1034</v>
      </c>
      <c r="G20" s="194">
        <f t="shared" si="0"/>
        <v>-21.09999999999991</v>
      </c>
      <c r="H20" s="116">
        <f t="shared" si="8"/>
        <v>0.9800018955549238</v>
      </c>
      <c r="I20" s="117">
        <f t="shared" si="1"/>
        <v>-1048.1999999999998</v>
      </c>
      <c r="J20" s="116">
        <f t="shared" si="5"/>
        <v>0.4965901450389012</v>
      </c>
      <c r="K20" s="194">
        <v>0</v>
      </c>
      <c r="L20" s="194">
        <v>0</v>
      </c>
      <c r="M20" s="194">
        <f t="shared" si="9"/>
        <v>0</v>
      </c>
      <c r="N20" s="194">
        <f t="shared" si="6"/>
      </c>
      <c r="O20" s="118">
        <f t="shared" si="2"/>
        <v>2082.2</v>
      </c>
      <c r="P20" s="117">
        <f t="shared" si="3"/>
        <v>1034</v>
      </c>
      <c r="Q20" s="121">
        <f t="shared" si="4"/>
        <v>-1048.1999999999998</v>
      </c>
      <c r="R20" s="116">
        <f t="shared" si="7"/>
        <v>0.4965901450389012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1:18" ht="23.25" customHeight="1">
      <c r="A21" s="68">
        <v>19000000</v>
      </c>
      <c r="B21" s="12" t="s">
        <v>52</v>
      </c>
      <c r="C21" s="11"/>
      <c r="D21" s="81">
        <f>D22+D23</f>
        <v>0</v>
      </c>
      <c r="E21" s="81">
        <f>E22+E23</f>
        <v>0</v>
      </c>
      <c r="F21" s="81">
        <f>F22+F23</f>
        <v>0</v>
      </c>
      <c r="G21" s="81">
        <f t="shared" si="0"/>
        <v>0</v>
      </c>
      <c r="H21" s="86">
        <f t="shared" si="8"/>
      </c>
      <c r="I21" s="82">
        <f>F21-D21</f>
        <v>0</v>
      </c>
      <c r="J21" s="86">
        <f t="shared" si="5"/>
      </c>
      <c r="K21" s="81">
        <f>K22+K23</f>
        <v>2294</v>
      </c>
      <c r="L21" s="81">
        <f>L22+L23</f>
        <v>1688</v>
      </c>
      <c r="M21" s="82">
        <f>L21-K21</f>
        <v>-606</v>
      </c>
      <c r="N21" s="86">
        <f t="shared" si="6"/>
        <v>0.7358326068003488</v>
      </c>
      <c r="O21" s="82">
        <f aca="true" t="shared" si="10" ref="O21:O56">D21+K21</f>
        <v>2294</v>
      </c>
      <c r="P21" s="82">
        <f>L21+F21</f>
        <v>1688</v>
      </c>
      <c r="Q21" s="82">
        <f aca="true" t="shared" si="11" ref="Q21:Q43">P21-O21</f>
        <v>-606</v>
      </c>
      <c r="R21" s="86">
        <f t="shared" si="7"/>
        <v>0.7358326068003488</v>
      </c>
    </row>
    <row r="22" spans="1:33" s="122" customFormat="1" ht="21.75" customHeight="1">
      <c r="A22" s="120">
        <v>19010000</v>
      </c>
      <c r="B22" s="16" t="s">
        <v>53</v>
      </c>
      <c r="C22" s="11"/>
      <c r="D22" s="194">
        <v>0</v>
      </c>
      <c r="E22" s="194">
        <v>0</v>
      </c>
      <c r="F22" s="194">
        <v>0</v>
      </c>
      <c r="G22" s="194">
        <f t="shared" si="0"/>
        <v>0</v>
      </c>
      <c r="H22" s="116">
        <f t="shared" si="8"/>
      </c>
      <c r="I22" s="117">
        <f>F22-D22</f>
        <v>0</v>
      </c>
      <c r="J22" s="116">
        <f t="shared" si="5"/>
      </c>
      <c r="K22" s="194">
        <v>2294</v>
      </c>
      <c r="L22" s="194">
        <v>1688</v>
      </c>
      <c r="M22" s="194">
        <f>L22-K22</f>
        <v>-606</v>
      </c>
      <c r="N22" s="116">
        <f t="shared" si="6"/>
        <v>0.7358326068003488</v>
      </c>
      <c r="O22" s="118">
        <f t="shared" si="10"/>
        <v>2294</v>
      </c>
      <c r="P22" s="117">
        <f>L22+F22</f>
        <v>1688</v>
      </c>
      <c r="Q22" s="118">
        <f t="shared" si="11"/>
        <v>-606</v>
      </c>
      <c r="R22" s="116">
        <f t="shared" si="7"/>
        <v>0.7358326068003488</v>
      </c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122" customFormat="1" ht="19.5">
      <c r="A23" s="120">
        <v>19050000</v>
      </c>
      <c r="B23" s="16" t="s">
        <v>54</v>
      </c>
      <c r="C23" s="11"/>
      <c r="D23" s="194">
        <v>0</v>
      </c>
      <c r="E23" s="194">
        <v>0</v>
      </c>
      <c r="F23" s="194">
        <v>0</v>
      </c>
      <c r="G23" s="194">
        <f t="shared" si="0"/>
        <v>0</v>
      </c>
      <c r="H23" s="116">
        <f t="shared" si="8"/>
      </c>
      <c r="I23" s="117">
        <f>F23-D23</f>
        <v>0</v>
      </c>
      <c r="J23" s="116">
        <f t="shared" si="5"/>
      </c>
      <c r="K23" s="194">
        <v>0</v>
      </c>
      <c r="L23" s="194">
        <v>0</v>
      </c>
      <c r="M23" s="194">
        <f>L23-K23</f>
        <v>0</v>
      </c>
      <c r="N23" s="194">
        <f t="shared" si="6"/>
      </c>
      <c r="O23" s="118">
        <f t="shared" si="10"/>
        <v>0</v>
      </c>
      <c r="P23" s="117">
        <f>L23+F23</f>
        <v>0</v>
      </c>
      <c r="Q23" s="118">
        <f t="shared" si="11"/>
        <v>0</v>
      </c>
      <c r="R23" s="123">
        <f t="shared" si="7"/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19" ht="24" customHeight="1">
      <c r="A24" s="68">
        <v>20000000</v>
      </c>
      <c r="B24" s="12" t="s">
        <v>16</v>
      </c>
      <c r="C24" s="15">
        <v>5750.4</v>
      </c>
      <c r="D24" s="81">
        <f>D25+D26+D30</f>
        <v>18838.3</v>
      </c>
      <c r="E24" s="81">
        <f>E25+E26+E30</f>
        <v>10206.6</v>
      </c>
      <c r="F24" s="81">
        <f>F25+F26+F30</f>
        <v>16015.820000000002</v>
      </c>
      <c r="G24" s="81">
        <f>G25+G26+G30</f>
        <v>5809.220000000002</v>
      </c>
      <c r="H24" s="86">
        <f t="shared" si="8"/>
        <v>1.5691630905492526</v>
      </c>
      <c r="I24" s="81">
        <f>I25+I26+I30</f>
        <v>-2822.4799999999987</v>
      </c>
      <c r="J24" s="86">
        <f t="shared" si="5"/>
        <v>0.8501733171252184</v>
      </c>
      <c r="K24" s="81">
        <f>K25+K26+K30+K34</f>
        <v>175305.2</v>
      </c>
      <c r="L24" s="81">
        <f>L25+L26+L30+L34</f>
        <v>133678.67689</v>
      </c>
      <c r="M24" s="82">
        <f>L24-K24</f>
        <v>-41626.52311000001</v>
      </c>
      <c r="N24" s="86">
        <f t="shared" si="6"/>
        <v>0.7625482694751781</v>
      </c>
      <c r="O24" s="82">
        <f t="shared" si="10"/>
        <v>194143.5</v>
      </c>
      <c r="P24" s="91">
        <f>L24+F24</f>
        <v>149694.49689</v>
      </c>
      <c r="Q24" s="82">
        <f t="shared" si="11"/>
        <v>-44449.00310999999</v>
      </c>
      <c r="R24" s="86">
        <f t="shared" si="7"/>
        <v>0.7710507788826306</v>
      </c>
      <c r="S24" s="19"/>
    </row>
    <row r="25" spans="1:18" ht="39" customHeight="1">
      <c r="A25" s="68">
        <v>21000000</v>
      </c>
      <c r="B25" s="13" t="s">
        <v>40</v>
      </c>
      <c r="C25" s="15">
        <v>1</v>
      </c>
      <c r="D25" s="81">
        <v>15.3</v>
      </c>
      <c r="E25" s="81">
        <v>7.7</v>
      </c>
      <c r="F25" s="81">
        <v>4.3</v>
      </c>
      <c r="G25" s="81">
        <f>F25-E25</f>
        <v>-3.4000000000000004</v>
      </c>
      <c r="H25" s="86">
        <f t="shared" si="8"/>
        <v>0.5584415584415584</v>
      </c>
      <c r="I25" s="82">
        <f>F25-D25</f>
        <v>-11</v>
      </c>
      <c r="J25" s="86">
        <f t="shared" si="5"/>
        <v>0.28104575163398693</v>
      </c>
      <c r="K25" s="194">
        <v>202.2</v>
      </c>
      <c r="L25" s="194">
        <v>634.47689</v>
      </c>
      <c r="M25" s="82">
        <f aca="true" t="shared" si="12" ref="M25:M30">L25-K25</f>
        <v>432.27689000000004</v>
      </c>
      <c r="N25" s="86">
        <f t="shared" si="6"/>
        <v>3.1378679030662715</v>
      </c>
      <c r="O25" s="82">
        <f t="shared" si="10"/>
        <v>217.5</v>
      </c>
      <c r="P25" s="82">
        <f aca="true" t="shared" si="13" ref="P25:P66">L25+F25</f>
        <v>638.77689</v>
      </c>
      <c r="Q25" s="82">
        <f t="shared" si="11"/>
        <v>421.27689</v>
      </c>
      <c r="R25" s="86">
        <f t="shared" si="7"/>
        <v>2.93690524137931</v>
      </c>
    </row>
    <row r="26" spans="1:18" ht="30.75" customHeight="1">
      <c r="A26" s="68">
        <v>22000000</v>
      </c>
      <c r="B26" s="13" t="s">
        <v>154</v>
      </c>
      <c r="C26" s="15">
        <v>4948.8</v>
      </c>
      <c r="D26" s="81">
        <f>SUM(D28:D28)+D29+D27</f>
        <v>18823</v>
      </c>
      <c r="E26" s="81">
        <f>SUM(E28:E28)+E29+E27</f>
        <v>10198.9</v>
      </c>
      <c r="F26" s="81">
        <f>SUM(F28:F28)+F29+F27</f>
        <v>14420.490000000002</v>
      </c>
      <c r="G26" s="81">
        <f t="shared" si="0"/>
        <v>4221.590000000002</v>
      </c>
      <c r="H26" s="86">
        <f t="shared" si="8"/>
        <v>1.4139260116287053</v>
      </c>
      <c r="I26" s="81">
        <f>F26-D26</f>
        <v>-4402.509999999998</v>
      </c>
      <c r="J26" s="86">
        <f t="shared" si="5"/>
        <v>0.7661100780959466</v>
      </c>
      <c r="K26" s="81">
        <f>SUM(K28:K28)+K29+K27</f>
        <v>0</v>
      </c>
      <c r="L26" s="81">
        <f>SUM(L28:L28)+L29+L27</f>
        <v>0</v>
      </c>
      <c r="M26" s="82">
        <f t="shared" si="12"/>
        <v>0</v>
      </c>
      <c r="N26" s="86">
        <f t="shared" si="6"/>
      </c>
      <c r="O26" s="82">
        <f t="shared" si="10"/>
        <v>18823</v>
      </c>
      <c r="P26" s="82">
        <f t="shared" si="13"/>
        <v>14420.490000000002</v>
      </c>
      <c r="Q26" s="82">
        <f t="shared" si="11"/>
        <v>-4402.509999999998</v>
      </c>
      <c r="R26" s="86">
        <f t="shared" si="7"/>
        <v>0.7661100780959466</v>
      </c>
    </row>
    <row r="27" spans="1:33" s="122" customFormat="1" ht="21.75" customHeight="1">
      <c r="A27" s="120">
        <v>22010000</v>
      </c>
      <c r="B27" s="16" t="s">
        <v>69</v>
      </c>
      <c r="C27" s="18"/>
      <c r="D27" s="194">
        <v>16323</v>
      </c>
      <c r="E27" s="194">
        <v>8735.9</v>
      </c>
      <c r="F27" s="194">
        <v>10942.2</v>
      </c>
      <c r="G27" s="194">
        <f t="shared" si="0"/>
        <v>2206.300000000001</v>
      </c>
      <c r="H27" s="116">
        <f t="shared" si="8"/>
        <v>1.25255554665232</v>
      </c>
      <c r="I27" s="117">
        <f>F27-D27</f>
        <v>-5380.799999999999</v>
      </c>
      <c r="J27" s="116">
        <f t="shared" si="5"/>
        <v>0.6703547142069473</v>
      </c>
      <c r="K27" s="194">
        <v>0</v>
      </c>
      <c r="L27" s="194">
        <v>0</v>
      </c>
      <c r="M27" s="194">
        <f t="shared" si="12"/>
        <v>0</v>
      </c>
      <c r="N27" s="194">
        <f t="shared" si="6"/>
      </c>
      <c r="O27" s="118">
        <f t="shared" si="10"/>
        <v>16323</v>
      </c>
      <c r="P27" s="117">
        <f t="shared" si="13"/>
        <v>10942.2</v>
      </c>
      <c r="Q27" s="118">
        <f t="shared" si="11"/>
        <v>-5380.799999999999</v>
      </c>
      <c r="R27" s="116">
        <f t="shared" si="7"/>
        <v>0.6703547142069473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s="122" customFormat="1" ht="31.5">
      <c r="A28" s="120">
        <v>22080000</v>
      </c>
      <c r="B28" s="16" t="s">
        <v>155</v>
      </c>
      <c r="C28" s="11">
        <v>259.6</v>
      </c>
      <c r="D28" s="194">
        <v>2500</v>
      </c>
      <c r="E28" s="194">
        <v>1463</v>
      </c>
      <c r="F28" s="194">
        <v>3466.8</v>
      </c>
      <c r="G28" s="194">
        <f aca="true" t="shared" si="14" ref="G28:G34">F28-E28</f>
        <v>2003.8000000000002</v>
      </c>
      <c r="H28" s="116">
        <f t="shared" si="8"/>
        <v>2.3696514012303487</v>
      </c>
      <c r="I28" s="117">
        <f aca="true" t="shared" si="15" ref="I28:I35">F28-D28</f>
        <v>966.8000000000002</v>
      </c>
      <c r="J28" s="116">
        <f t="shared" si="5"/>
        <v>1.3867200000000002</v>
      </c>
      <c r="K28" s="194">
        <v>0</v>
      </c>
      <c r="L28" s="194">
        <v>0</v>
      </c>
      <c r="M28" s="194">
        <f t="shared" si="12"/>
        <v>0</v>
      </c>
      <c r="N28" s="194">
        <f t="shared" si="6"/>
      </c>
      <c r="O28" s="118">
        <f t="shared" si="10"/>
        <v>2500</v>
      </c>
      <c r="P28" s="117">
        <f t="shared" si="13"/>
        <v>3466.8</v>
      </c>
      <c r="Q28" s="118">
        <f t="shared" si="11"/>
        <v>966.8000000000002</v>
      </c>
      <c r="R28" s="116">
        <f t="shared" si="7"/>
        <v>1.3867200000000002</v>
      </c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</row>
    <row r="29" spans="1:33" s="122" customFormat="1" ht="49.5" customHeight="1">
      <c r="A29" s="120">
        <v>22130000</v>
      </c>
      <c r="B29" s="16" t="s">
        <v>156</v>
      </c>
      <c r="C29" s="11"/>
      <c r="D29" s="194">
        <v>0</v>
      </c>
      <c r="E29" s="194">
        <v>0</v>
      </c>
      <c r="F29" s="194">
        <v>11.49</v>
      </c>
      <c r="G29" s="194">
        <f t="shared" si="14"/>
        <v>11.49</v>
      </c>
      <c r="H29" s="116">
        <f t="shared" si="8"/>
      </c>
      <c r="I29" s="117">
        <f t="shared" si="15"/>
        <v>11.49</v>
      </c>
      <c r="J29" s="116">
        <f t="shared" si="5"/>
      </c>
      <c r="K29" s="194">
        <v>0</v>
      </c>
      <c r="L29" s="194">
        <v>0</v>
      </c>
      <c r="M29" s="194">
        <f t="shared" si="12"/>
        <v>0</v>
      </c>
      <c r="N29" s="194">
        <f t="shared" si="6"/>
      </c>
      <c r="O29" s="118">
        <f t="shared" si="10"/>
        <v>0</v>
      </c>
      <c r="P29" s="117">
        <f t="shared" si="13"/>
        <v>11.49</v>
      </c>
      <c r="Q29" s="118">
        <f t="shared" si="11"/>
        <v>11.49</v>
      </c>
      <c r="R29" s="116">
        <f t="shared" si="7"/>
      </c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</row>
    <row r="30" spans="1:18" ht="20.25" customHeight="1">
      <c r="A30" s="68">
        <v>24000000</v>
      </c>
      <c r="B30" s="13" t="s">
        <v>30</v>
      </c>
      <c r="C30" s="15">
        <f>C31+C34</f>
        <v>0</v>
      </c>
      <c r="D30" s="81">
        <f>SUM(D31:D32)</f>
        <v>0</v>
      </c>
      <c r="E30" s="81">
        <f>SUM(E31:E32)</f>
        <v>0</v>
      </c>
      <c r="F30" s="81">
        <f>SUM(F31:F32)</f>
        <v>1591.03</v>
      </c>
      <c r="G30" s="205">
        <f t="shared" si="14"/>
        <v>1591.03</v>
      </c>
      <c r="H30" s="86">
        <f t="shared" si="8"/>
      </c>
      <c r="I30" s="205">
        <f t="shared" si="15"/>
        <v>1591.03</v>
      </c>
      <c r="J30" s="86">
        <f t="shared" si="5"/>
      </c>
      <c r="K30" s="82">
        <f>SUM(K31:K33)</f>
        <v>20350</v>
      </c>
      <c r="L30" s="82">
        <f>SUM(L31:L33)</f>
        <v>20349.6</v>
      </c>
      <c r="M30" s="91">
        <f t="shared" si="12"/>
        <v>-0.4000000000014552</v>
      </c>
      <c r="N30" s="86">
        <f t="shared" si="6"/>
        <v>0.9999803439803439</v>
      </c>
      <c r="O30" s="82">
        <f t="shared" si="10"/>
        <v>20350</v>
      </c>
      <c r="P30" s="91">
        <f t="shared" si="13"/>
        <v>21940.629999999997</v>
      </c>
      <c r="Q30" s="82">
        <f t="shared" si="11"/>
        <v>1590.6299999999974</v>
      </c>
      <c r="R30" s="86">
        <f t="shared" si="7"/>
        <v>1.0781636363636362</v>
      </c>
    </row>
    <row r="31" spans="1:33" s="122" customFormat="1" ht="20.25" customHeight="1">
      <c r="A31" s="120">
        <v>24060000</v>
      </c>
      <c r="B31" s="16" t="s">
        <v>17</v>
      </c>
      <c r="C31" s="11">
        <v>0</v>
      </c>
      <c r="D31" s="194">
        <v>0</v>
      </c>
      <c r="E31" s="194">
        <v>0</v>
      </c>
      <c r="F31" s="194">
        <v>1591.03</v>
      </c>
      <c r="G31" s="194">
        <f t="shared" si="14"/>
        <v>1591.03</v>
      </c>
      <c r="H31" s="116">
        <f t="shared" si="8"/>
      </c>
      <c r="I31" s="117">
        <f t="shared" si="15"/>
        <v>1591.03</v>
      </c>
      <c r="J31" s="116">
        <f t="shared" si="5"/>
      </c>
      <c r="K31" s="194">
        <v>350</v>
      </c>
      <c r="L31" s="194">
        <v>349.6</v>
      </c>
      <c r="M31" s="194">
        <f aca="true" t="shared" si="16" ref="M31:M39">L31-K31</f>
        <v>-0.39999999999997726</v>
      </c>
      <c r="N31" s="116">
        <f t="shared" si="6"/>
        <v>0.9988571428571429</v>
      </c>
      <c r="O31" s="118">
        <f t="shared" si="10"/>
        <v>350</v>
      </c>
      <c r="P31" s="117">
        <f t="shared" si="13"/>
        <v>1940.63</v>
      </c>
      <c r="Q31" s="118">
        <f t="shared" si="11"/>
        <v>1590.63</v>
      </c>
      <c r="R31" s="116">
        <f t="shared" si="7"/>
        <v>5.544657142857143</v>
      </c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spans="1:18" ht="21.75" customHeight="1" hidden="1">
      <c r="A32" s="66">
        <v>24110000</v>
      </c>
      <c r="B32" s="92" t="s">
        <v>49</v>
      </c>
      <c r="C32" s="11"/>
      <c r="D32" s="195">
        <v>0</v>
      </c>
      <c r="E32" s="195">
        <v>0</v>
      </c>
      <c r="F32" s="195">
        <v>0</v>
      </c>
      <c r="G32" s="195">
        <v>0</v>
      </c>
      <c r="H32" s="86">
        <f t="shared" si="8"/>
      </c>
      <c r="I32" s="195">
        <f t="shared" si="15"/>
        <v>0</v>
      </c>
      <c r="J32" s="86">
        <f t="shared" si="5"/>
      </c>
      <c r="K32" s="194">
        <v>0</v>
      </c>
      <c r="L32" s="194">
        <v>0</v>
      </c>
      <c r="M32" s="194">
        <f t="shared" si="16"/>
        <v>0</v>
      </c>
      <c r="N32" s="86">
        <f t="shared" si="6"/>
      </c>
      <c r="O32" s="85">
        <f t="shared" si="10"/>
        <v>0</v>
      </c>
      <c r="P32" s="94">
        <f t="shared" si="13"/>
        <v>0</v>
      </c>
      <c r="Q32" s="85">
        <f t="shared" si="11"/>
        <v>0</v>
      </c>
      <c r="R32" s="116">
        <f t="shared" si="7"/>
      </c>
    </row>
    <row r="33" spans="1:18" ht="18.75">
      <c r="A33" s="66" t="s">
        <v>177</v>
      </c>
      <c r="B33" s="92" t="s">
        <v>178</v>
      </c>
      <c r="C33" s="11"/>
      <c r="D33" s="195">
        <v>0</v>
      </c>
      <c r="E33" s="195">
        <v>0</v>
      </c>
      <c r="F33" s="195">
        <v>0</v>
      </c>
      <c r="G33" s="195">
        <f t="shared" si="14"/>
        <v>0</v>
      </c>
      <c r="H33" s="86">
        <f t="shared" si="8"/>
      </c>
      <c r="I33" s="195">
        <f t="shared" si="15"/>
        <v>0</v>
      </c>
      <c r="J33" s="86">
        <f t="shared" si="5"/>
      </c>
      <c r="K33" s="194">
        <v>20000</v>
      </c>
      <c r="L33" s="194">
        <v>20000</v>
      </c>
      <c r="M33" s="194">
        <f t="shared" si="16"/>
        <v>0</v>
      </c>
      <c r="N33" s="86">
        <f t="shared" si="6"/>
        <v>1</v>
      </c>
      <c r="O33" s="85">
        <f t="shared" si="10"/>
        <v>20000</v>
      </c>
      <c r="P33" s="94">
        <f t="shared" si="13"/>
        <v>20000</v>
      </c>
      <c r="Q33" s="85">
        <f t="shared" si="11"/>
        <v>0</v>
      </c>
      <c r="R33" s="116">
        <f t="shared" si="7"/>
        <v>1</v>
      </c>
    </row>
    <row r="34" spans="1:18" ht="21.75" customHeight="1">
      <c r="A34" s="68">
        <v>25000000</v>
      </c>
      <c r="B34" s="13" t="s">
        <v>25</v>
      </c>
      <c r="C34" s="15"/>
      <c r="D34" s="81">
        <v>0</v>
      </c>
      <c r="E34" s="81">
        <v>0</v>
      </c>
      <c r="F34" s="81">
        <v>0</v>
      </c>
      <c r="G34" s="81">
        <f t="shared" si="14"/>
        <v>0</v>
      </c>
      <c r="H34" s="86">
        <f t="shared" si="8"/>
      </c>
      <c r="I34" s="81">
        <f t="shared" si="15"/>
        <v>0</v>
      </c>
      <c r="J34" s="86">
        <f t="shared" si="5"/>
      </c>
      <c r="K34" s="82">
        <v>154753</v>
      </c>
      <c r="L34" s="82">
        <v>112694.6</v>
      </c>
      <c r="M34" s="82">
        <f t="shared" si="16"/>
        <v>-42058.399999999994</v>
      </c>
      <c r="N34" s="86">
        <f t="shared" si="6"/>
        <v>0.7282223931038494</v>
      </c>
      <c r="O34" s="82">
        <f t="shared" si="10"/>
        <v>154753</v>
      </c>
      <c r="P34" s="82">
        <f t="shared" si="13"/>
        <v>112694.6</v>
      </c>
      <c r="Q34" s="82">
        <f t="shared" si="11"/>
        <v>-42058.399999999994</v>
      </c>
      <c r="R34" s="86">
        <f t="shared" si="7"/>
        <v>0.7282223931038494</v>
      </c>
    </row>
    <row r="35" spans="1:23" ht="24" customHeight="1">
      <c r="A35" s="68">
        <v>30000000</v>
      </c>
      <c r="B35" s="12" t="s">
        <v>38</v>
      </c>
      <c r="C35" s="18"/>
      <c r="D35" s="81">
        <v>0</v>
      </c>
      <c r="E35" s="81">
        <v>0</v>
      </c>
      <c r="F35" s="81">
        <v>0</v>
      </c>
      <c r="G35" s="81">
        <f aca="true" t="shared" si="17" ref="G35:G53">F35-E35</f>
        <v>0</v>
      </c>
      <c r="H35" s="86">
        <f t="shared" si="8"/>
      </c>
      <c r="I35" s="82">
        <f t="shared" si="15"/>
        <v>0</v>
      </c>
      <c r="J35" s="86">
        <f t="shared" si="5"/>
      </c>
      <c r="K35" s="82">
        <v>0</v>
      </c>
      <c r="L35" s="82">
        <v>0</v>
      </c>
      <c r="M35" s="82">
        <f t="shared" si="16"/>
        <v>0</v>
      </c>
      <c r="N35" s="86">
        <f t="shared" si="6"/>
      </c>
      <c r="O35" s="82">
        <f t="shared" si="10"/>
        <v>0</v>
      </c>
      <c r="P35" s="82">
        <f t="shared" si="13"/>
        <v>0</v>
      </c>
      <c r="Q35" s="82">
        <f t="shared" si="11"/>
        <v>0</v>
      </c>
      <c r="R35" s="86">
        <f t="shared" si="7"/>
      </c>
      <c r="S35" s="19"/>
      <c r="T35" s="19"/>
      <c r="U35" s="19"/>
      <c r="V35" s="19"/>
      <c r="W35" s="20"/>
    </row>
    <row r="36" spans="1:18" ht="16.5" customHeight="1" hidden="1">
      <c r="A36" s="68">
        <v>50000000</v>
      </c>
      <c r="B36" s="12" t="s">
        <v>18</v>
      </c>
      <c r="C36" s="15">
        <f>C37+C38</f>
        <v>0</v>
      </c>
      <c r="D36" s="81"/>
      <c r="E36" s="196"/>
      <c r="F36" s="81">
        <f>F37+F38</f>
        <v>0</v>
      </c>
      <c r="G36" s="81">
        <f t="shared" si="17"/>
        <v>0</v>
      </c>
      <c r="H36" s="195" t="e">
        <f>F36/E36*100</f>
        <v>#DIV/0!</v>
      </c>
      <c r="I36" s="82"/>
      <c r="J36" s="82"/>
      <c r="K36" s="81">
        <f>K37+K38</f>
        <v>0</v>
      </c>
      <c r="L36" s="81">
        <f>L37+L38</f>
        <v>0</v>
      </c>
      <c r="M36" s="82">
        <f t="shared" si="16"/>
        <v>0</v>
      </c>
      <c r="N36" s="82"/>
      <c r="O36" s="82">
        <f t="shared" si="10"/>
        <v>0</v>
      </c>
      <c r="P36" s="82">
        <f t="shared" si="13"/>
        <v>0</v>
      </c>
      <c r="Q36" s="82">
        <f t="shared" si="11"/>
        <v>0</v>
      </c>
      <c r="R36" s="82"/>
    </row>
    <row r="37" spans="1:18" ht="16.5" customHeight="1" hidden="1">
      <c r="A37" s="66">
        <v>50080000</v>
      </c>
      <c r="B37" s="92" t="s">
        <v>19</v>
      </c>
      <c r="C37" s="11"/>
      <c r="D37" s="195"/>
      <c r="E37" s="197"/>
      <c r="F37" s="195"/>
      <c r="G37" s="195">
        <f t="shared" si="17"/>
        <v>0</v>
      </c>
      <c r="H37" s="195" t="e">
        <f>F37/E37*100</f>
        <v>#DIV/0!</v>
      </c>
      <c r="I37" s="94"/>
      <c r="J37" s="94"/>
      <c r="K37" s="195"/>
      <c r="L37" s="195"/>
      <c r="M37" s="85">
        <f t="shared" si="16"/>
        <v>0</v>
      </c>
      <c r="N37" s="94"/>
      <c r="O37" s="85">
        <f t="shared" si="10"/>
        <v>0</v>
      </c>
      <c r="P37" s="94">
        <f t="shared" si="13"/>
        <v>0</v>
      </c>
      <c r="Q37" s="85">
        <f t="shared" si="11"/>
        <v>0</v>
      </c>
      <c r="R37" s="85"/>
    </row>
    <row r="38" spans="1:18" ht="16.5" customHeight="1" hidden="1">
      <c r="A38" s="66">
        <v>50110000</v>
      </c>
      <c r="B38" s="92" t="s">
        <v>20</v>
      </c>
      <c r="C38" s="11"/>
      <c r="D38" s="195"/>
      <c r="E38" s="197"/>
      <c r="F38" s="195"/>
      <c r="G38" s="195">
        <f t="shared" si="17"/>
        <v>0</v>
      </c>
      <c r="H38" s="195" t="e">
        <f>F38/E38*100</f>
        <v>#DIV/0!</v>
      </c>
      <c r="I38" s="94"/>
      <c r="J38" s="94"/>
      <c r="K38" s="195"/>
      <c r="L38" s="195"/>
      <c r="M38" s="85">
        <f t="shared" si="16"/>
        <v>0</v>
      </c>
      <c r="N38" s="94"/>
      <c r="O38" s="85">
        <f t="shared" si="10"/>
        <v>0</v>
      </c>
      <c r="P38" s="94">
        <f t="shared" si="13"/>
        <v>0</v>
      </c>
      <c r="Q38" s="85">
        <f t="shared" si="11"/>
        <v>0</v>
      </c>
      <c r="R38" s="85"/>
    </row>
    <row r="39" spans="1:18" s="59" customFormat="1" ht="21.75" customHeight="1">
      <c r="A39" s="74">
        <v>90010100</v>
      </c>
      <c r="B39" s="75" t="s">
        <v>176</v>
      </c>
      <c r="C39" s="76" t="e">
        <f>C10+C24+C36+C37</f>
        <v>#REF!</v>
      </c>
      <c r="D39" s="198">
        <f>D10+D24+D36+D35</f>
        <v>800000</v>
      </c>
      <c r="E39" s="198">
        <f>E10+E24+E36+E35</f>
        <v>515198.89999999997</v>
      </c>
      <c r="F39" s="84">
        <f>F10+F24+F36+F35</f>
        <v>543234.5199999999</v>
      </c>
      <c r="G39" s="84">
        <f t="shared" si="17"/>
        <v>28035.619999999937</v>
      </c>
      <c r="H39" s="89">
        <f>_xlfn.IFERROR(F39/E39,"")</f>
        <v>1.054417080471251</v>
      </c>
      <c r="I39" s="84">
        <f aca="true" t="shared" si="18" ref="I39:I53">F39-D39</f>
        <v>-256765.4800000001</v>
      </c>
      <c r="J39" s="89">
        <f>_xlfn.IFERROR(F39/D39,"")</f>
        <v>0.6790431499999999</v>
      </c>
      <c r="K39" s="84">
        <f>K10+K24+K35+K36</f>
        <v>177599.2</v>
      </c>
      <c r="L39" s="84">
        <f>L10+L24+L35+L36</f>
        <v>135366.67689</v>
      </c>
      <c r="M39" s="84">
        <f t="shared" si="16"/>
        <v>-42232.52311000001</v>
      </c>
      <c r="N39" s="89">
        <f aca="true" t="shared" si="19" ref="N39:N44">_xlfn.IFERROR(L39/K39,"")</f>
        <v>0.7622031906112189</v>
      </c>
      <c r="O39" s="84">
        <f t="shared" si="10"/>
        <v>977599.2</v>
      </c>
      <c r="P39" s="84">
        <f t="shared" si="13"/>
        <v>678601.1968899999</v>
      </c>
      <c r="Q39" s="84">
        <f t="shared" si="11"/>
        <v>-298998.00311000005</v>
      </c>
      <c r="R39" s="90">
        <f>_xlfn.IFERROR(P39/O39,"")</f>
        <v>0.6941507285296469</v>
      </c>
    </row>
    <row r="40" spans="1:33" ht="28.5" customHeight="1">
      <c r="A40" s="70">
        <v>40000000</v>
      </c>
      <c r="B40" s="12" t="s">
        <v>26</v>
      </c>
      <c r="C40" s="10" t="e">
        <f>C41+#REF!</f>
        <v>#REF!</v>
      </c>
      <c r="D40" s="81">
        <f>D41</f>
        <v>721164.531</v>
      </c>
      <c r="E40" s="81">
        <f>E41</f>
        <v>453049.35899999994</v>
      </c>
      <c r="F40" s="81">
        <f>F41</f>
        <v>453052.0589999999</v>
      </c>
      <c r="G40" s="81">
        <f t="shared" si="17"/>
        <v>2.699999999953434</v>
      </c>
      <c r="H40" s="86">
        <f>_xlfn.IFERROR(F40/E40,"")</f>
        <v>1.0000059596155393</v>
      </c>
      <c r="I40" s="82">
        <f t="shared" si="18"/>
        <v>-268112.47200000007</v>
      </c>
      <c r="J40" s="86">
        <f>_xlfn.IFERROR(F40/D40,"")</f>
        <v>0.6282228805287706</v>
      </c>
      <c r="K40" s="81">
        <f>K41</f>
        <v>247808.7</v>
      </c>
      <c r="L40" s="81">
        <f>L41</f>
        <v>125080.4</v>
      </c>
      <c r="M40" s="82">
        <f aca="true" t="shared" si="20" ref="M40:M46">L40-K40</f>
        <v>-122728.30000000002</v>
      </c>
      <c r="N40" s="86">
        <f t="shared" si="19"/>
        <v>0.5047457978674679</v>
      </c>
      <c r="O40" s="82">
        <f t="shared" si="10"/>
        <v>968973.2309999999</v>
      </c>
      <c r="P40" s="82">
        <f t="shared" si="13"/>
        <v>578132.4589999999</v>
      </c>
      <c r="Q40" s="82">
        <f t="shared" si="11"/>
        <v>-390840.772</v>
      </c>
      <c r="R40" s="86">
        <f>_xlfn.IFERROR(P40/O40,"")</f>
        <v>0.596644407197251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28.5" customHeight="1">
      <c r="A41" s="70">
        <v>41000000</v>
      </c>
      <c r="B41" s="12" t="s">
        <v>27</v>
      </c>
      <c r="C41" s="10" t="e">
        <f>C42+C47</f>
        <v>#REF!</v>
      </c>
      <c r="D41" s="81">
        <f>D42+D47</f>
        <v>721164.531</v>
      </c>
      <c r="E41" s="81">
        <f>E42+E47</f>
        <v>453049.35899999994</v>
      </c>
      <c r="F41" s="81">
        <f>F42+F47</f>
        <v>453052.0589999999</v>
      </c>
      <c r="G41" s="81">
        <f t="shared" si="17"/>
        <v>2.699999999953434</v>
      </c>
      <c r="H41" s="86">
        <f aca="true" t="shared" si="21" ref="H41:H69">_xlfn.IFERROR(F41/E41,"")</f>
        <v>1.0000059596155393</v>
      </c>
      <c r="I41" s="82">
        <f t="shared" si="18"/>
        <v>-268112.47200000007</v>
      </c>
      <c r="J41" s="86">
        <f aca="true" t="shared" si="22" ref="J41:J66">_xlfn.IFERROR(F41/D41,"")</f>
        <v>0.6282228805287706</v>
      </c>
      <c r="K41" s="81">
        <f>K42+K47</f>
        <v>247808.7</v>
      </c>
      <c r="L41" s="81">
        <f>L42+L47</f>
        <v>125080.4</v>
      </c>
      <c r="M41" s="82">
        <f t="shared" si="20"/>
        <v>-122728.30000000002</v>
      </c>
      <c r="N41" s="86">
        <f t="shared" si="19"/>
        <v>0.5047457978674679</v>
      </c>
      <c r="O41" s="82">
        <f t="shared" si="10"/>
        <v>968973.2309999999</v>
      </c>
      <c r="P41" s="82">
        <f t="shared" si="13"/>
        <v>578132.4589999999</v>
      </c>
      <c r="Q41" s="82">
        <f t="shared" si="11"/>
        <v>-390840.772</v>
      </c>
      <c r="R41" s="86">
        <f aca="true" t="shared" si="23" ref="R41:R66">_xlfn.IFERROR(P41/O41,"")</f>
        <v>0.596644407197251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18" s="72" customFormat="1" ht="28.5" customHeight="1">
      <c r="A42" s="68">
        <v>41020000</v>
      </c>
      <c r="B42" s="12" t="s">
        <v>173</v>
      </c>
      <c r="C42" s="71">
        <f>SUM(C43:C43)</f>
        <v>226954.7</v>
      </c>
      <c r="D42" s="205">
        <f>D43+D44+D45+D46</f>
        <v>376431.494</v>
      </c>
      <c r="E42" s="205">
        <f>E43+E44+E45+E46</f>
        <v>222817.99399999998</v>
      </c>
      <c r="F42" s="205">
        <f>F43+F44+F45+F46</f>
        <v>222817.99399999998</v>
      </c>
      <c r="G42" s="205">
        <f t="shared" si="17"/>
        <v>0</v>
      </c>
      <c r="H42" s="86">
        <f t="shared" si="21"/>
        <v>1</v>
      </c>
      <c r="I42" s="91">
        <f t="shared" si="18"/>
        <v>-153613.50000000003</v>
      </c>
      <c r="J42" s="86">
        <f t="shared" si="22"/>
        <v>0.5919217641231687</v>
      </c>
      <c r="K42" s="205">
        <f>K43+K44</f>
        <v>0</v>
      </c>
      <c r="L42" s="205">
        <f>L43+L44</f>
        <v>0</v>
      </c>
      <c r="M42" s="91">
        <f t="shared" si="20"/>
        <v>0</v>
      </c>
      <c r="N42" s="86">
        <f t="shared" si="19"/>
      </c>
      <c r="O42" s="91">
        <f t="shared" si="10"/>
        <v>376431.494</v>
      </c>
      <c r="P42" s="91">
        <f t="shared" si="13"/>
        <v>222817.99399999998</v>
      </c>
      <c r="Q42" s="91">
        <f t="shared" si="11"/>
        <v>-153613.50000000003</v>
      </c>
      <c r="R42" s="86">
        <f t="shared" si="23"/>
        <v>0.5919217641231687</v>
      </c>
    </row>
    <row r="43" spans="1:18" s="122" customFormat="1" ht="28.5" customHeight="1">
      <c r="A43" s="120">
        <v>41020100</v>
      </c>
      <c r="B43" s="16" t="s">
        <v>58</v>
      </c>
      <c r="C43" s="21">
        <v>226954.7</v>
      </c>
      <c r="D43" s="194">
        <v>252482.1</v>
      </c>
      <c r="E43" s="194">
        <v>147281.4</v>
      </c>
      <c r="F43" s="194">
        <v>147281.4</v>
      </c>
      <c r="G43" s="194">
        <f t="shared" si="17"/>
        <v>0</v>
      </c>
      <c r="H43" s="116">
        <f t="shared" si="21"/>
        <v>1</v>
      </c>
      <c r="I43" s="117">
        <f t="shared" si="18"/>
        <v>-105200.70000000001</v>
      </c>
      <c r="J43" s="116">
        <f t="shared" si="22"/>
        <v>0.5833340264517761</v>
      </c>
      <c r="K43" s="194"/>
      <c r="L43" s="194"/>
      <c r="M43" s="117">
        <f t="shared" si="20"/>
        <v>0</v>
      </c>
      <c r="N43" s="116">
        <f t="shared" si="19"/>
      </c>
      <c r="O43" s="117">
        <f t="shared" si="10"/>
        <v>252482.1</v>
      </c>
      <c r="P43" s="117">
        <f t="shared" si="13"/>
        <v>147281.4</v>
      </c>
      <c r="Q43" s="117">
        <f t="shared" si="11"/>
        <v>-105200.70000000001</v>
      </c>
      <c r="R43" s="116">
        <f t="shared" si="23"/>
        <v>0.5833340264517761</v>
      </c>
    </row>
    <row r="44" spans="1:18" s="122" customFormat="1" ht="47.25">
      <c r="A44" s="120">
        <v>41020200</v>
      </c>
      <c r="B44" s="16" t="s">
        <v>101</v>
      </c>
      <c r="C44" s="21"/>
      <c r="D44" s="194">
        <v>114236.4</v>
      </c>
      <c r="E44" s="194">
        <v>66636.5</v>
      </c>
      <c r="F44" s="194">
        <v>66636.5</v>
      </c>
      <c r="G44" s="194">
        <f t="shared" si="17"/>
        <v>0</v>
      </c>
      <c r="H44" s="116">
        <f t="shared" si="21"/>
        <v>1</v>
      </c>
      <c r="I44" s="117">
        <f t="shared" si="18"/>
        <v>-47599.899999999994</v>
      </c>
      <c r="J44" s="116">
        <f t="shared" si="22"/>
        <v>0.5833210780451765</v>
      </c>
      <c r="K44" s="194"/>
      <c r="L44" s="194"/>
      <c r="M44" s="117">
        <f t="shared" si="20"/>
        <v>0</v>
      </c>
      <c r="N44" s="116">
        <f t="shared" si="19"/>
      </c>
      <c r="O44" s="117">
        <f>D44+K44</f>
        <v>114236.4</v>
      </c>
      <c r="P44" s="117">
        <f>L44+F44</f>
        <v>66636.5</v>
      </c>
      <c r="Q44" s="117">
        <f>P44-O44</f>
        <v>-47599.899999999994</v>
      </c>
      <c r="R44" s="116">
        <f t="shared" si="23"/>
        <v>0.5833210780451765</v>
      </c>
    </row>
    <row r="45" spans="1:18" s="122" customFormat="1" ht="63">
      <c r="A45" s="120" t="s">
        <v>218</v>
      </c>
      <c r="B45" s="16" t="s">
        <v>219</v>
      </c>
      <c r="C45" s="21"/>
      <c r="D45" s="194">
        <v>7761.194</v>
      </c>
      <c r="E45" s="194">
        <v>7761.194</v>
      </c>
      <c r="F45" s="194">
        <v>7761.194</v>
      </c>
      <c r="G45" s="194"/>
      <c r="H45" s="116"/>
      <c r="I45" s="117"/>
      <c r="J45" s="116"/>
      <c r="K45" s="194"/>
      <c r="L45" s="194"/>
      <c r="M45" s="117"/>
      <c r="N45" s="116"/>
      <c r="O45" s="117">
        <f>D45+K45</f>
        <v>7761.194</v>
      </c>
      <c r="P45" s="117">
        <f>L45+F45</f>
        <v>7761.194</v>
      </c>
      <c r="Q45" s="117">
        <f>P45-O45</f>
        <v>0</v>
      </c>
      <c r="R45" s="116">
        <f t="shared" si="23"/>
        <v>1</v>
      </c>
    </row>
    <row r="46" spans="1:18" s="122" customFormat="1" ht="63">
      <c r="A46" s="120" t="s">
        <v>209</v>
      </c>
      <c r="B46" s="16" t="s">
        <v>210</v>
      </c>
      <c r="C46" s="21"/>
      <c r="D46" s="194">
        <v>1951.8</v>
      </c>
      <c r="E46" s="194">
        <v>1138.9</v>
      </c>
      <c r="F46" s="194">
        <v>1138.9</v>
      </c>
      <c r="G46" s="194">
        <f>F46-E46</f>
        <v>0</v>
      </c>
      <c r="H46" s="116">
        <f>_xlfn.IFERROR(F46/E46,"")</f>
        <v>1</v>
      </c>
      <c r="I46" s="117">
        <f>F46-D46</f>
        <v>-812.8999999999999</v>
      </c>
      <c r="J46" s="116">
        <f>_xlfn.IFERROR(F46/D46,"")</f>
        <v>0.5835126549851419</v>
      </c>
      <c r="K46" s="194"/>
      <c r="L46" s="194"/>
      <c r="M46" s="117">
        <f t="shared" si="20"/>
        <v>0</v>
      </c>
      <c r="N46" s="116">
        <f>_xlfn.IFERROR(L46/K46,"")</f>
      </c>
      <c r="O46" s="117">
        <f>D46+K46</f>
        <v>1951.8</v>
      </c>
      <c r="P46" s="117">
        <f>L46+F46</f>
        <v>1138.9</v>
      </c>
      <c r="Q46" s="117">
        <f>P46-O46</f>
        <v>-812.8999999999999</v>
      </c>
      <c r="R46" s="116">
        <f>_xlfn.IFERROR(P46/O46,"")</f>
        <v>0.5835126549851419</v>
      </c>
    </row>
    <row r="47" spans="1:33" ht="25.5" customHeight="1">
      <c r="A47" s="68">
        <v>41030000</v>
      </c>
      <c r="B47" s="12" t="s">
        <v>157</v>
      </c>
      <c r="C47" s="15" t="e">
        <f>#REF!</f>
        <v>#REF!</v>
      </c>
      <c r="D47" s="81">
        <f>SUM(D48:D67)</f>
        <v>344733.03699999995</v>
      </c>
      <c r="E47" s="81">
        <f>SUM(E48:E67)</f>
        <v>230231.36499999996</v>
      </c>
      <c r="F47" s="81">
        <f>SUM(F48:F67)</f>
        <v>230234.06499999994</v>
      </c>
      <c r="G47" s="81">
        <f>SUM(G48:G66)</f>
        <v>2.6999999999970896</v>
      </c>
      <c r="H47" s="86">
        <f t="shared" si="21"/>
        <v>1.000011727333502</v>
      </c>
      <c r="I47" s="91">
        <f t="shared" si="18"/>
        <v>-114498.97200000001</v>
      </c>
      <c r="J47" s="86">
        <f t="shared" si="22"/>
        <v>0.667861911360703</v>
      </c>
      <c r="K47" s="81">
        <f>SUM(K48:K67)</f>
        <v>247808.7</v>
      </c>
      <c r="L47" s="81">
        <f>SUM(L48:L67)</f>
        <v>125080.4</v>
      </c>
      <c r="M47" s="81">
        <f>SUM(M48:M66)</f>
        <v>-122728.30000000002</v>
      </c>
      <c r="N47" s="86">
        <f>_xlfn.IFERROR(L47/K47,"")</f>
        <v>0.5047457978674679</v>
      </c>
      <c r="O47" s="81">
        <f>SUM(O48:O66)</f>
        <v>592541.737</v>
      </c>
      <c r="P47" s="81">
        <f>SUM(P48:P66)</f>
        <v>355314.46499999997</v>
      </c>
      <c r="Q47" s="81">
        <f>SUM(Q48:Q66)</f>
        <v>-237227.272</v>
      </c>
      <c r="R47" s="86">
        <f t="shared" si="23"/>
        <v>0.5996446204767513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220.5">
      <c r="A48" s="66">
        <v>41030500</v>
      </c>
      <c r="B48" s="16" t="s">
        <v>179</v>
      </c>
      <c r="C48" s="15"/>
      <c r="D48" s="194">
        <v>11998.676</v>
      </c>
      <c r="E48" s="194">
        <v>0</v>
      </c>
      <c r="F48" s="194">
        <v>0</v>
      </c>
      <c r="G48" s="195">
        <f t="shared" si="17"/>
        <v>0</v>
      </c>
      <c r="H48" s="86">
        <f t="shared" si="21"/>
      </c>
      <c r="I48" s="94">
        <f t="shared" si="18"/>
        <v>-11998.676</v>
      </c>
      <c r="J48" s="86">
        <f t="shared" si="22"/>
        <v>0</v>
      </c>
      <c r="K48" s="195">
        <v>0</v>
      </c>
      <c r="L48" s="195">
        <v>0</v>
      </c>
      <c r="M48" s="94">
        <f aca="true" t="shared" si="24" ref="M48:M65">L48-K48</f>
        <v>0</v>
      </c>
      <c r="N48" s="86">
        <f>_xlfn.IFERROR(L48/K48,"")</f>
      </c>
      <c r="O48" s="94">
        <f t="shared" si="10"/>
        <v>11998.676</v>
      </c>
      <c r="P48" s="94">
        <f t="shared" si="13"/>
        <v>0</v>
      </c>
      <c r="Q48" s="94">
        <f aca="true" t="shared" si="25" ref="Q48:Q53">P48-O48</f>
        <v>-11998.676</v>
      </c>
      <c r="R48" s="87">
        <f t="shared" si="23"/>
        <v>0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37.5" customHeight="1">
      <c r="A49" s="66" t="s">
        <v>214</v>
      </c>
      <c r="B49" s="16" t="s">
        <v>215</v>
      </c>
      <c r="C49" s="15"/>
      <c r="D49" s="194">
        <v>41079</v>
      </c>
      <c r="E49" s="194">
        <v>32863.2</v>
      </c>
      <c r="F49" s="194">
        <v>32863.2</v>
      </c>
      <c r="G49" s="195"/>
      <c r="H49" s="86"/>
      <c r="I49" s="94"/>
      <c r="J49" s="86"/>
      <c r="K49" s="195"/>
      <c r="L49" s="195"/>
      <c r="M49" s="94"/>
      <c r="N49" s="86"/>
      <c r="O49" s="94">
        <f>D49+K49</f>
        <v>41079</v>
      </c>
      <c r="P49" s="94">
        <f>L49+F49</f>
        <v>32863.2</v>
      </c>
      <c r="Q49" s="94">
        <f t="shared" si="25"/>
        <v>-8215.800000000003</v>
      </c>
      <c r="R49" s="87">
        <f t="shared" si="23"/>
        <v>0.7999999999999999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31.5" hidden="1">
      <c r="A50" s="66">
        <v>41032300</v>
      </c>
      <c r="B50" s="16" t="s">
        <v>187</v>
      </c>
      <c r="C50" s="15"/>
      <c r="D50" s="194"/>
      <c r="E50" s="194"/>
      <c r="F50" s="194"/>
      <c r="G50" s="195">
        <f>F50-E50</f>
        <v>0</v>
      </c>
      <c r="H50" s="86">
        <f t="shared" si="21"/>
      </c>
      <c r="I50" s="94">
        <f t="shared" si="18"/>
        <v>0</v>
      </c>
      <c r="J50" s="86">
        <f t="shared" si="22"/>
      </c>
      <c r="K50" s="195"/>
      <c r="L50" s="195">
        <v>0</v>
      </c>
      <c r="M50" s="94">
        <f>L50-K50</f>
        <v>0</v>
      </c>
      <c r="N50" s="86">
        <f>_xlfn.IFERROR(L50/K50,"")</f>
      </c>
      <c r="O50" s="94">
        <f>D50+K50</f>
        <v>0</v>
      </c>
      <c r="P50" s="94">
        <f>L50+F50</f>
        <v>0</v>
      </c>
      <c r="Q50" s="94">
        <f t="shared" si="25"/>
        <v>0</v>
      </c>
      <c r="R50" s="87">
        <f t="shared" si="23"/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31.5">
      <c r="A51" s="66" t="s">
        <v>216</v>
      </c>
      <c r="B51" s="16" t="s">
        <v>217</v>
      </c>
      <c r="C51" s="15"/>
      <c r="D51" s="194">
        <v>25037</v>
      </c>
      <c r="E51" s="194">
        <v>20029.6</v>
      </c>
      <c r="F51" s="194">
        <v>20029.6</v>
      </c>
      <c r="G51" s="195"/>
      <c r="H51" s="86"/>
      <c r="I51" s="94"/>
      <c r="J51" s="86"/>
      <c r="K51" s="195"/>
      <c r="L51" s="195"/>
      <c r="M51" s="94"/>
      <c r="N51" s="86"/>
      <c r="O51" s="94">
        <f>D51+K51</f>
        <v>25037</v>
      </c>
      <c r="P51" s="94">
        <f>L51+F51</f>
        <v>20029.6</v>
      </c>
      <c r="Q51" s="94">
        <f t="shared" si="25"/>
        <v>-5007.4000000000015</v>
      </c>
      <c r="R51" s="87">
        <f t="shared" si="23"/>
        <v>0.7999999999999999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47.25">
      <c r="A52" s="66" t="s">
        <v>212</v>
      </c>
      <c r="B52" s="16" t="s">
        <v>213</v>
      </c>
      <c r="C52" s="15"/>
      <c r="D52" s="194">
        <v>784.7</v>
      </c>
      <c r="E52" s="194">
        <v>392.2</v>
      </c>
      <c r="F52" s="194">
        <v>392.2</v>
      </c>
      <c r="G52" s="195"/>
      <c r="H52" s="86"/>
      <c r="I52" s="94"/>
      <c r="J52" s="86"/>
      <c r="K52" s="195"/>
      <c r="L52" s="195"/>
      <c r="M52" s="94"/>
      <c r="N52" s="86"/>
      <c r="O52" s="94">
        <f>D52+K52</f>
        <v>784.7</v>
      </c>
      <c r="P52" s="94">
        <f>L52+F52</f>
        <v>392.2</v>
      </c>
      <c r="Q52" s="94">
        <f t="shared" si="25"/>
        <v>-392.50000000000006</v>
      </c>
      <c r="R52" s="87">
        <f>_xlfn.IFERROR(P52/O52,"")</f>
        <v>0.4998088441442589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18" s="122" customFormat="1" ht="31.5">
      <c r="A53" s="120">
        <v>41033000</v>
      </c>
      <c r="B53" s="16" t="s">
        <v>201</v>
      </c>
      <c r="C53" s="18"/>
      <c r="D53" s="194">
        <v>63015.2</v>
      </c>
      <c r="E53" s="194">
        <v>35339.7</v>
      </c>
      <c r="F53" s="194">
        <v>35339.7</v>
      </c>
      <c r="G53" s="194">
        <f t="shared" si="17"/>
        <v>0</v>
      </c>
      <c r="H53" s="116">
        <f t="shared" si="21"/>
        <v>1</v>
      </c>
      <c r="I53" s="117">
        <f t="shared" si="18"/>
        <v>-27675.5</v>
      </c>
      <c r="J53" s="116">
        <f t="shared" si="22"/>
        <v>0.5608123119501326</v>
      </c>
      <c r="K53" s="194"/>
      <c r="L53" s="194"/>
      <c r="M53" s="117">
        <f t="shared" si="24"/>
        <v>0</v>
      </c>
      <c r="N53" s="116">
        <f>_xlfn.IFERROR(L53/K53,"")</f>
      </c>
      <c r="O53" s="117">
        <f>D53+K53</f>
        <v>63015.2</v>
      </c>
      <c r="P53" s="117">
        <f>L53+F53</f>
        <v>35339.7</v>
      </c>
      <c r="Q53" s="117">
        <f t="shared" si="25"/>
        <v>-27675.5</v>
      </c>
      <c r="R53" s="116">
        <f t="shared" si="23"/>
        <v>0.5608123119501326</v>
      </c>
    </row>
    <row r="54" spans="1:18" s="122" customFormat="1" ht="47.25" hidden="1">
      <c r="A54" s="120">
        <v>41033800</v>
      </c>
      <c r="B54" s="16" t="s">
        <v>192</v>
      </c>
      <c r="C54" s="18"/>
      <c r="D54" s="194">
        <v>0</v>
      </c>
      <c r="E54" s="194">
        <v>0</v>
      </c>
      <c r="F54" s="194">
        <v>0</v>
      </c>
      <c r="G54" s="194"/>
      <c r="H54" s="116"/>
      <c r="I54" s="117"/>
      <c r="J54" s="116"/>
      <c r="K54" s="194"/>
      <c r="L54" s="194"/>
      <c r="M54" s="117">
        <f t="shared" si="24"/>
        <v>0</v>
      </c>
      <c r="N54" s="116"/>
      <c r="O54" s="117"/>
      <c r="P54" s="117"/>
      <c r="Q54" s="117"/>
      <c r="R54" s="116"/>
    </row>
    <row r="55" spans="1:18" s="122" customFormat="1" ht="29.25" customHeight="1">
      <c r="A55" s="120" t="s">
        <v>102</v>
      </c>
      <c r="B55" s="16" t="s">
        <v>106</v>
      </c>
      <c r="C55" s="18"/>
      <c r="D55" s="194">
        <v>153134.8</v>
      </c>
      <c r="E55" s="194">
        <v>99742.5</v>
      </c>
      <c r="F55" s="194">
        <v>99745.2</v>
      </c>
      <c r="G55" s="194">
        <f aca="true" t="shared" si="26" ref="G55:G71">F55-E55</f>
        <v>2.6999999999970896</v>
      </c>
      <c r="H55" s="116">
        <f t="shared" si="21"/>
        <v>1.000027069704489</v>
      </c>
      <c r="I55" s="117">
        <f aca="true" t="shared" si="27" ref="I55:I71">F55-D55</f>
        <v>-53389.59999999999</v>
      </c>
      <c r="J55" s="116">
        <f t="shared" si="22"/>
        <v>0.6513555377353809</v>
      </c>
      <c r="K55" s="194"/>
      <c r="L55" s="194"/>
      <c r="M55" s="117">
        <f t="shared" si="24"/>
        <v>0</v>
      </c>
      <c r="N55" s="116">
        <f>_xlfn.IFERROR(L55/K55,"")</f>
      </c>
      <c r="O55" s="117">
        <f t="shared" si="10"/>
        <v>153134.8</v>
      </c>
      <c r="P55" s="117">
        <f t="shared" si="13"/>
        <v>99745.2</v>
      </c>
      <c r="Q55" s="117">
        <f>P55-O55</f>
        <v>-53389.59999999999</v>
      </c>
      <c r="R55" s="116">
        <f t="shared" si="23"/>
        <v>0.6513555377353809</v>
      </c>
    </row>
    <row r="56" spans="1:18" s="122" customFormat="1" ht="67.5" customHeight="1" hidden="1">
      <c r="A56" s="120" t="s">
        <v>103</v>
      </c>
      <c r="B56" s="16" t="s">
        <v>107</v>
      </c>
      <c r="C56" s="18"/>
      <c r="D56" s="194"/>
      <c r="E56" s="194"/>
      <c r="F56" s="194"/>
      <c r="G56" s="194">
        <f t="shared" si="26"/>
        <v>0</v>
      </c>
      <c r="H56" s="116">
        <f t="shared" si="21"/>
      </c>
      <c r="I56" s="117">
        <f t="shared" si="27"/>
        <v>0</v>
      </c>
      <c r="J56" s="116">
        <f t="shared" si="22"/>
      </c>
      <c r="K56" s="194"/>
      <c r="L56" s="194"/>
      <c r="M56" s="117">
        <f t="shared" si="24"/>
        <v>0</v>
      </c>
      <c r="N56" s="116">
        <f>_xlfn.IFERROR(L56/K56,"")</f>
      </c>
      <c r="O56" s="117">
        <f t="shared" si="10"/>
        <v>0</v>
      </c>
      <c r="P56" s="117">
        <f t="shared" si="13"/>
        <v>0</v>
      </c>
      <c r="Q56" s="117">
        <f>P56-O56</f>
        <v>0</v>
      </c>
      <c r="R56" s="116">
        <f t="shared" si="23"/>
      </c>
    </row>
    <row r="57" spans="1:18" s="122" customFormat="1" ht="49.5" customHeight="1" hidden="1">
      <c r="A57" s="120">
        <v>41034500</v>
      </c>
      <c r="B57" s="16" t="s">
        <v>186</v>
      </c>
      <c r="C57" s="18"/>
      <c r="D57" s="194">
        <v>0</v>
      </c>
      <c r="E57" s="194">
        <v>0</v>
      </c>
      <c r="F57" s="194">
        <v>0</v>
      </c>
      <c r="G57" s="194">
        <f>F57-E57</f>
        <v>0</v>
      </c>
      <c r="H57" s="116">
        <f>_xlfn.IFERROR(F57/E57,"")</f>
      </c>
      <c r="I57" s="117">
        <f>F57-D57</f>
        <v>0</v>
      </c>
      <c r="J57" s="116">
        <f>_xlfn.IFERROR(F57/D57,"")</f>
      </c>
      <c r="K57" s="194"/>
      <c r="L57" s="194"/>
      <c r="M57" s="117">
        <f>L57-K57</f>
        <v>0</v>
      </c>
      <c r="N57" s="116">
        <f>_xlfn.IFERROR(L57/K57,"")</f>
      </c>
      <c r="O57" s="117">
        <f aca="true" t="shared" si="28" ref="O57:O66">D57+K57</f>
        <v>0</v>
      </c>
      <c r="P57" s="117">
        <f aca="true" t="shared" si="29" ref="P57:P65">L57+F57</f>
        <v>0</v>
      </c>
      <c r="Q57" s="117">
        <f>P57-O57</f>
        <v>0</v>
      </c>
      <c r="R57" s="116">
        <f>_xlfn.IFERROR(P57/O57,"")</f>
      </c>
    </row>
    <row r="58" spans="1:18" s="122" customFormat="1" ht="49.5" customHeight="1" hidden="1">
      <c r="A58" s="120">
        <v>41035300</v>
      </c>
      <c r="B58" s="16" t="s">
        <v>193</v>
      </c>
      <c r="C58" s="18"/>
      <c r="D58" s="194">
        <v>0</v>
      </c>
      <c r="E58" s="194">
        <v>0</v>
      </c>
      <c r="F58" s="194">
        <v>0</v>
      </c>
      <c r="G58" s="194">
        <f>F58-E58</f>
        <v>0</v>
      </c>
      <c r="H58" s="116">
        <f>_xlfn.IFERROR(F58/E58,"")</f>
      </c>
      <c r="I58" s="117">
        <f>F58-D58</f>
        <v>0</v>
      </c>
      <c r="J58" s="116">
        <f>_xlfn.IFERROR(F58/D58,"")</f>
      </c>
      <c r="K58" s="194">
        <v>0</v>
      </c>
      <c r="L58" s="194">
        <v>0</v>
      </c>
      <c r="M58" s="117">
        <f>L58-K58</f>
        <v>0</v>
      </c>
      <c r="N58" s="116"/>
      <c r="O58" s="117">
        <f t="shared" si="28"/>
        <v>0</v>
      </c>
      <c r="P58" s="117">
        <f t="shared" si="29"/>
        <v>0</v>
      </c>
      <c r="Q58" s="117">
        <f>P58-O58</f>
        <v>0</v>
      </c>
      <c r="R58" s="116">
        <f>_xlfn.IFERROR(P58/O58,"")</f>
      </c>
    </row>
    <row r="59" spans="1:18" s="122" customFormat="1" ht="40.5" customHeight="1">
      <c r="A59" s="120" t="s">
        <v>104</v>
      </c>
      <c r="B59" s="16" t="s">
        <v>94</v>
      </c>
      <c r="C59" s="18"/>
      <c r="D59" s="194">
        <v>10099.7</v>
      </c>
      <c r="E59" s="194">
        <v>5891.2</v>
      </c>
      <c r="F59" s="194">
        <v>5891.2</v>
      </c>
      <c r="G59" s="194">
        <f t="shared" si="26"/>
        <v>0</v>
      </c>
      <c r="H59" s="116">
        <f t="shared" si="21"/>
        <v>1</v>
      </c>
      <c r="I59" s="117">
        <f t="shared" si="27"/>
        <v>-4208.500000000001</v>
      </c>
      <c r="J59" s="116">
        <f t="shared" si="22"/>
        <v>0.5833044545877599</v>
      </c>
      <c r="K59" s="194"/>
      <c r="L59" s="194"/>
      <c r="M59" s="117">
        <f t="shared" si="24"/>
        <v>0</v>
      </c>
      <c r="N59" s="116">
        <f>_xlfn.IFERROR(L59/K59,"")</f>
      </c>
      <c r="O59" s="117">
        <f t="shared" si="28"/>
        <v>10099.7</v>
      </c>
      <c r="P59" s="117">
        <f t="shared" si="29"/>
        <v>5891.2</v>
      </c>
      <c r="Q59" s="117">
        <f>P59-O59</f>
        <v>-4208.500000000001</v>
      </c>
      <c r="R59" s="116">
        <f t="shared" si="23"/>
        <v>0.5833044545877599</v>
      </c>
    </row>
    <row r="60" spans="1:18" s="122" customFormat="1" ht="64.5" customHeight="1">
      <c r="A60" s="120">
        <v>41035600</v>
      </c>
      <c r="B60" s="16" t="s">
        <v>191</v>
      </c>
      <c r="C60" s="18"/>
      <c r="D60" s="194">
        <v>7221.8</v>
      </c>
      <c r="E60" s="194">
        <v>3610.8</v>
      </c>
      <c r="F60" s="194">
        <v>3610.8</v>
      </c>
      <c r="G60" s="194">
        <f t="shared" si="26"/>
        <v>0</v>
      </c>
      <c r="H60" s="116">
        <f t="shared" si="21"/>
        <v>1</v>
      </c>
      <c r="I60" s="117">
        <f t="shared" si="27"/>
        <v>-3611</v>
      </c>
      <c r="J60" s="116">
        <f t="shared" si="22"/>
        <v>0.49998615303663907</v>
      </c>
      <c r="K60" s="194"/>
      <c r="L60" s="194"/>
      <c r="M60" s="117">
        <f t="shared" si="24"/>
        <v>0</v>
      </c>
      <c r="N60" s="116"/>
      <c r="O60" s="117">
        <f t="shared" si="28"/>
        <v>7221.8</v>
      </c>
      <c r="P60" s="117">
        <f t="shared" si="29"/>
        <v>3610.8</v>
      </c>
      <c r="Q60" s="117">
        <f aca="true" t="shared" si="30" ref="Q60:Q65">P60-O60</f>
        <v>-3611</v>
      </c>
      <c r="R60" s="116">
        <f aca="true" t="shared" si="31" ref="R60:R65">_xlfn.IFERROR(P60/O60,"")</f>
        <v>0.49998615303663907</v>
      </c>
    </row>
    <row r="61" spans="1:18" s="122" customFormat="1" ht="66" customHeight="1" hidden="1">
      <c r="A61" s="120">
        <v>41035900</v>
      </c>
      <c r="B61" s="16" t="s">
        <v>185</v>
      </c>
      <c r="C61" s="18"/>
      <c r="D61" s="194"/>
      <c r="E61" s="194"/>
      <c r="F61" s="194"/>
      <c r="G61" s="194">
        <f t="shared" si="26"/>
        <v>0</v>
      </c>
      <c r="H61" s="116">
        <f>_xlfn.IFERROR(F61/E61,"")</f>
      </c>
      <c r="I61" s="117">
        <f>F61-D61</f>
        <v>0</v>
      </c>
      <c r="J61" s="116">
        <f t="shared" si="22"/>
      </c>
      <c r="K61" s="194"/>
      <c r="L61" s="194"/>
      <c r="M61" s="117">
        <f t="shared" si="24"/>
        <v>0</v>
      </c>
      <c r="N61" s="116">
        <f>_xlfn.IFERROR(L61/K61,"")</f>
      </c>
      <c r="O61" s="117">
        <f t="shared" si="28"/>
        <v>0</v>
      </c>
      <c r="P61" s="117">
        <f t="shared" si="29"/>
        <v>0</v>
      </c>
      <c r="Q61" s="117">
        <f t="shared" si="30"/>
        <v>0</v>
      </c>
      <c r="R61" s="116">
        <f t="shared" si="31"/>
      </c>
    </row>
    <row r="62" spans="1:18" s="122" customFormat="1" ht="189">
      <c r="A62" s="120">
        <v>41036100</v>
      </c>
      <c r="B62" s="16" t="s">
        <v>188</v>
      </c>
      <c r="C62" s="18"/>
      <c r="D62" s="194">
        <v>22304.796</v>
      </c>
      <c r="E62" s="194">
        <v>22304.8</v>
      </c>
      <c r="F62" s="194">
        <v>22304.8</v>
      </c>
      <c r="G62" s="194">
        <f t="shared" si="26"/>
        <v>0</v>
      </c>
      <c r="H62" s="116">
        <f>_xlfn.IFERROR(F62/E62,"")</f>
        <v>1</v>
      </c>
      <c r="I62" s="117">
        <f>F62-D62</f>
        <v>0.004000000000814907</v>
      </c>
      <c r="J62" s="116">
        <f>_xlfn.IFERROR(F62/D62,"")</f>
        <v>1.0000001793336286</v>
      </c>
      <c r="K62" s="194"/>
      <c r="L62" s="194"/>
      <c r="M62" s="117">
        <f t="shared" si="24"/>
        <v>0</v>
      </c>
      <c r="N62" s="116"/>
      <c r="O62" s="117">
        <f t="shared" si="28"/>
        <v>22304.796</v>
      </c>
      <c r="P62" s="117">
        <f t="shared" si="29"/>
        <v>22304.8</v>
      </c>
      <c r="Q62" s="117">
        <f t="shared" si="30"/>
        <v>0.004000000000814907</v>
      </c>
      <c r="R62" s="116">
        <f t="shared" si="31"/>
        <v>1.0000001793336286</v>
      </c>
    </row>
    <row r="63" spans="1:18" s="122" customFormat="1" ht="157.5">
      <c r="A63" s="120">
        <v>41036400</v>
      </c>
      <c r="B63" s="16" t="s">
        <v>189</v>
      </c>
      <c r="C63" s="18"/>
      <c r="D63" s="194">
        <v>10057.365</v>
      </c>
      <c r="E63" s="194">
        <v>10057.365</v>
      </c>
      <c r="F63" s="194">
        <v>10057.365</v>
      </c>
      <c r="G63" s="194">
        <f t="shared" si="26"/>
        <v>0</v>
      </c>
      <c r="H63" s="116">
        <f>_xlfn.IFERROR(F63/E63,"")</f>
        <v>1</v>
      </c>
      <c r="I63" s="117">
        <f>F63-D63</f>
        <v>0</v>
      </c>
      <c r="J63" s="116">
        <f>_xlfn.IFERROR(F63/D63,"")</f>
        <v>1</v>
      </c>
      <c r="K63" s="194"/>
      <c r="L63" s="194"/>
      <c r="M63" s="117">
        <f t="shared" si="24"/>
        <v>0</v>
      </c>
      <c r="N63" s="116"/>
      <c r="O63" s="117">
        <f t="shared" si="28"/>
        <v>10057.365</v>
      </c>
      <c r="P63" s="117">
        <f t="shared" si="29"/>
        <v>10057.365</v>
      </c>
      <c r="Q63" s="117">
        <f t="shared" si="30"/>
        <v>0</v>
      </c>
      <c r="R63" s="116">
        <f t="shared" si="31"/>
        <v>1</v>
      </c>
    </row>
    <row r="64" spans="1:18" s="122" customFormat="1" ht="31.5" hidden="1">
      <c r="A64" s="120">
        <v>41037000</v>
      </c>
      <c r="B64" s="16" t="s">
        <v>194</v>
      </c>
      <c r="C64" s="18"/>
      <c r="D64" s="194"/>
      <c r="E64" s="194"/>
      <c r="F64" s="194"/>
      <c r="G64" s="194">
        <f t="shared" si="26"/>
        <v>0</v>
      </c>
      <c r="H64" s="116">
        <f>_xlfn.IFERROR(F64/E64,"")</f>
      </c>
      <c r="I64" s="117">
        <f>F64-D64</f>
        <v>0</v>
      </c>
      <c r="J64" s="116">
        <f>_xlfn.IFERROR(F64/D64,"")</f>
      </c>
      <c r="K64" s="194"/>
      <c r="L64" s="194"/>
      <c r="M64" s="117">
        <f t="shared" si="24"/>
        <v>0</v>
      </c>
      <c r="N64" s="116"/>
      <c r="O64" s="117">
        <f t="shared" si="28"/>
        <v>0</v>
      </c>
      <c r="P64" s="117">
        <f t="shared" si="29"/>
        <v>0</v>
      </c>
      <c r="Q64" s="117">
        <f t="shared" si="30"/>
        <v>0</v>
      </c>
      <c r="R64" s="116">
        <f t="shared" si="31"/>
      </c>
    </row>
    <row r="65" spans="1:18" s="122" customFormat="1" ht="31.5" hidden="1">
      <c r="A65" s="120">
        <v>41037200</v>
      </c>
      <c r="B65" s="16" t="s">
        <v>190</v>
      </c>
      <c r="C65" s="18"/>
      <c r="D65" s="194"/>
      <c r="E65" s="194"/>
      <c r="F65" s="194"/>
      <c r="G65" s="194">
        <f t="shared" si="26"/>
        <v>0</v>
      </c>
      <c r="H65" s="116">
        <f>_xlfn.IFERROR(F65/E65,"")</f>
      </c>
      <c r="I65" s="117">
        <f>F65-D65</f>
        <v>0</v>
      </c>
      <c r="J65" s="116">
        <f>_xlfn.IFERROR(F65/D65,"")</f>
      </c>
      <c r="K65" s="194"/>
      <c r="L65" s="194"/>
      <c r="M65" s="117">
        <f t="shared" si="24"/>
        <v>0</v>
      </c>
      <c r="N65" s="116"/>
      <c r="O65" s="117">
        <f t="shared" si="28"/>
        <v>0</v>
      </c>
      <c r="P65" s="117">
        <f t="shared" si="29"/>
        <v>0</v>
      </c>
      <c r="Q65" s="117">
        <f t="shared" si="30"/>
        <v>0</v>
      </c>
      <c r="R65" s="116">
        <f t="shared" si="31"/>
      </c>
    </row>
    <row r="66" spans="1:18" s="122" customFormat="1" ht="72.75" customHeight="1">
      <c r="A66" s="120" t="s">
        <v>105</v>
      </c>
      <c r="B66" s="16" t="s">
        <v>108</v>
      </c>
      <c r="C66" s="18"/>
      <c r="D66" s="194"/>
      <c r="E66" s="194"/>
      <c r="F66" s="194"/>
      <c r="G66" s="194">
        <f t="shared" si="26"/>
        <v>0</v>
      </c>
      <c r="H66" s="116">
        <f t="shared" si="21"/>
      </c>
      <c r="I66" s="117">
        <f t="shared" si="27"/>
        <v>0</v>
      </c>
      <c r="J66" s="116">
        <f t="shared" si="22"/>
      </c>
      <c r="K66" s="194">
        <v>247808.7</v>
      </c>
      <c r="L66" s="194">
        <v>125080.4</v>
      </c>
      <c r="M66" s="117">
        <f aca="true" t="shared" si="32" ref="M66:M71">L66-K66</f>
        <v>-122728.30000000002</v>
      </c>
      <c r="N66" s="116">
        <f>_xlfn.IFERROR(L66/K66,"")</f>
        <v>0.5047457978674679</v>
      </c>
      <c r="O66" s="117">
        <f t="shared" si="28"/>
        <v>247808.7</v>
      </c>
      <c r="P66" s="117">
        <f t="shared" si="13"/>
        <v>125080.4</v>
      </c>
      <c r="Q66" s="117">
        <f aca="true" t="shared" si="33" ref="Q66:Q71">P66-O66</f>
        <v>-122728.30000000002</v>
      </c>
      <c r="R66" s="116">
        <f t="shared" si="23"/>
        <v>0.5047457978674679</v>
      </c>
    </row>
    <row r="67" spans="1:33" ht="60.75" customHeight="1" hidden="1">
      <c r="A67" s="66" t="s">
        <v>199</v>
      </c>
      <c r="B67" s="92" t="s">
        <v>200</v>
      </c>
      <c r="C67" s="15"/>
      <c r="D67" s="195"/>
      <c r="E67" s="206"/>
      <c r="F67" s="195"/>
      <c r="G67" s="195">
        <f>F67-E67</f>
        <v>0</v>
      </c>
      <c r="H67" s="87">
        <f>_xlfn.IFERROR(F67/E67,"")</f>
      </c>
      <c r="I67" s="94">
        <f>F67-D67</f>
        <v>0</v>
      </c>
      <c r="J67" s="87">
        <f>_xlfn.IFERROR(F67/D67,"")</f>
      </c>
      <c r="K67" s="195"/>
      <c r="L67" s="195"/>
      <c r="M67" s="94">
        <f>L67-K67</f>
        <v>0</v>
      </c>
      <c r="N67" s="87">
        <f>_xlfn.IFERROR(L67/K67,"")</f>
      </c>
      <c r="O67" s="94">
        <f>D67+K67</f>
        <v>0</v>
      </c>
      <c r="P67" s="94">
        <f>L67+F67</f>
        <v>0</v>
      </c>
      <c r="Q67" s="94">
        <f t="shared" si="33"/>
        <v>0</v>
      </c>
      <c r="R67" s="87">
        <f>_xlfn.IFERROR(P67/O67,"")</f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8" s="59" customFormat="1" ht="37.5">
      <c r="A68" s="74">
        <v>900102</v>
      </c>
      <c r="B68" s="75" t="s">
        <v>174</v>
      </c>
      <c r="C68" s="76"/>
      <c r="D68" s="84">
        <f>D39+D40</f>
        <v>1521164.531</v>
      </c>
      <c r="E68" s="84">
        <f>E39+E40</f>
        <v>968248.2589999998</v>
      </c>
      <c r="F68" s="84">
        <f>F39+F40</f>
        <v>996286.5789999998</v>
      </c>
      <c r="G68" s="84">
        <f t="shared" si="26"/>
        <v>28038.31999999995</v>
      </c>
      <c r="H68" s="89">
        <f>_xlfn.IFERROR(F68/E68,"")</f>
        <v>1.0289577799282157</v>
      </c>
      <c r="I68" s="84">
        <f t="shared" si="27"/>
        <v>-524877.9520000002</v>
      </c>
      <c r="J68" s="89">
        <f>_xlfn.IFERROR(F68/D68,"")</f>
        <v>0.654949914158891</v>
      </c>
      <c r="K68" s="84">
        <f>K40+K39</f>
        <v>425407.9</v>
      </c>
      <c r="L68" s="84">
        <f>L40+L39</f>
        <v>260447.07689</v>
      </c>
      <c r="M68" s="84">
        <f t="shared" si="32"/>
        <v>-164960.82311000003</v>
      </c>
      <c r="N68" s="89">
        <f>_xlfn.IFERROR(L68/K68,"")</f>
        <v>0.6122290556663381</v>
      </c>
      <c r="O68" s="84">
        <f>O40+O39</f>
        <v>1946572.4309999999</v>
      </c>
      <c r="P68" s="84">
        <f>P40+P39</f>
        <v>1256733.6558899998</v>
      </c>
      <c r="Q68" s="84">
        <f t="shared" si="33"/>
        <v>-689838.77511</v>
      </c>
      <c r="R68" s="90">
        <f>_xlfn.IFERROR(P68/O68,"")</f>
        <v>0.6456136108145671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18" s="122" customFormat="1" ht="24" customHeight="1">
      <c r="A69" s="120">
        <v>41050000</v>
      </c>
      <c r="B69" s="16" t="s">
        <v>160</v>
      </c>
      <c r="C69" s="11"/>
      <c r="D69" s="194">
        <v>31389.2</v>
      </c>
      <c r="E69" s="194">
        <v>31389.2</v>
      </c>
      <c r="F69" s="194">
        <v>29369</v>
      </c>
      <c r="G69" s="194">
        <f t="shared" si="26"/>
        <v>-2020.2000000000007</v>
      </c>
      <c r="H69" s="116">
        <f t="shared" si="21"/>
        <v>0.9356402839193098</v>
      </c>
      <c r="I69" s="117">
        <f t="shared" si="27"/>
        <v>-2020.2000000000007</v>
      </c>
      <c r="J69" s="116">
        <f>_xlfn.IFERROR(F69/D69,"")</f>
        <v>0.9356402839193098</v>
      </c>
      <c r="K69" s="194">
        <v>2689.1</v>
      </c>
      <c r="L69" s="194">
        <v>4168.1</v>
      </c>
      <c r="M69" s="117">
        <f t="shared" si="32"/>
        <v>1479.0000000000005</v>
      </c>
      <c r="N69" s="124">
        <f>_xlfn.IFERROR(L69/K69,"")</f>
        <v>1.5499981406418506</v>
      </c>
      <c r="O69" s="117">
        <f>D69+K69</f>
        <v>34078.3</v>
      </c>
      <c r="P69" s="117">
        <f>L69+F69</f>
        <v>33537.1</v>
      </c>
      <c r="Q69" s="117">
        <f t="shared" si="33"/>
        <v>-541.2000000000044</v>
      </c>
      <c r="R69" s="124">
        <f>_xlfn.IFERROR(P69/O69,"")</f>
        <v>0.9841189261201408</v>
      </c>
    </row>
    <row r="70" spans="1:33" ht="63" hidden="1">
      <c r="A70" s="69" t="s">
        <v>167</v>
      </c>
      <c r="B70" s="16" t="s">
        <v>168</v>
      </c>
      <c r="C70" s="11"/>
      <c r="D70" s="195">
        <v>0</v>
      </c>
      <c r="E70" s="197">
        <v>0</v>
      </c>
      <c r="F70" s="195">
        <v>0</v>
      </c>
      <c r="G70" s="195">
        <f t="shared" si="26"/>
        <v>0</v>
      </c>
      <c r="H70" s="94"/>
      <c r="I70" s="94">
        <f t="shared" si="27"/>
        <v>0</v>
      </c>
      <c r="J70" s="94"/>
      <c r="K70" s="195">
        <v>5000</v>
      </c>
      <c r="L70" s="195">
        <v>5000</v>
      </c>
      <c r="M70" s="94">
        <f t="shared" si="32"/>
        <v>0</v>
      </c>
      <c r="N70" s="94">
        <f>L70/K70*100</f>
        <v>100</v>
      </c>
      <c r="O70" s="94">
        <f>D70+K70</f>
        <v>5000</v>
      </c>
      <c r="P70" s="94">
        <f>L70+F70</f>
        <v>5000</v>
      </c>
      <c r="Q70" s="94">
        <f t="shared" si="33"/>
        <v>0</v>
      </c>
      <c r="R70" s="93">
        <f>P70/O70*100</f>
        <v>100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21.75" customHeight="1">
      <c r="A71" s="74">
        <v>900103</v>
      </c>
      <c r="B71" s="75" t="s">
        <v>175</v>
      </c>
      <c r="C71" s="76" t="e">
        <f>C39+C40</f>
        <v>#REF!</v>
      </c>
      <c r="D71" s="84">
        <f>D68+D69</f>
        <v>1552553.731</v>
      </c>
      <c r="E71" s="198">
        <f>E68+E69</f>
        <v>999637.4589999998</v>
      </c>
      <c r="F71" s="84">
        <f>F68+F69</f>
        <v>1025655.5789999998</v>
      </c>
      <c r="G71" s="84">
        <f t="shared" si="26"/>
        <v>26018.119999999995</v>
      </c>
      <c r="H71" s="89">
        <f>_xlfn.IFERROR(F71/E71,"")</f>
        <v>1.0260275560562002</v>
      </c>
      <c r="I71" s="84">
        <f t="shared" si="27"/>
        <v>-526898.1520000001</v>
      </c>
      <c r="J71" s="89">
        <f>_xlfn.IFERROR(F71/D71,"")</f>
        <v>0.6606248521520572</v>
      </c>
      <c r="K71" s="84">
        <f>K68+K69</f>
        <v>428097</v>
      </c>
      <c r="L71" s="84">
        <f>L68+L69</f>
        <v>264615.17689</v>
      </c>
      <c r="M71" s="84">
        <f t="shared" si="32"/>
        <v>-163481.82311</v>
      </c>
      <c r="N71" s="89">
        <f>_xlfn.IFERROR(L71/K71,"")</f>
        <v>0.6181196712193732</v>
      </c>
      <c r="O71" s="84">
        <f>D71+K71</f>
        <v>1980650.731</v>
      </c>
      <c r="P71" s="84">
        <f>L71+F71</f>
        <v>1290270.7558899997</v>
      </c>
      <c r="Q71" s="84">
        <f t="shared" si="33"/>
        <v>-690379.9751100002</v>
      </c>
      <c r="R71" s="90">
        <f>_xlfn.IFERROR(P71/O71,"")</f>
        <v>0.6514378005649496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:11" ht="15.75">
      <c r="B72" s="80"/>
      <c r="C72" s="7"/>
      <c r="D72" s="157"/>
      <c r="E72" s="158"/>
      <c r="F72" s="107"/>
      <c r="G72" s="107"/>
      <c r="H72" s="103"/>
      <c r="I72" s="113"/>
      <c r="J72" s="113"/>
      <c r="K72" s="159"/>
    </row>
    <row r="73" spans="2:12" ht="15.75">
      <c r="B73" s="28"/>
      <c r="C73" s="8"/>
      <c r="D73" s="157"/>
      <c r="E73" s="161"/>
      <c r="F73" s="157"/>
      <c r="G73" s="157"/>
      <c r="H73" s="162"/>
      <c r="K73" s="159"/>
      <c r="L73" s="159"/>
    </row>
    <row r="74" spans="3:12" ht="15.75">
      <c r="C74" s="8"/>
      <c r="E74" s="161"/>
      <c r="F74" s="163"/>
      <c r="G74" s="107"/>
      <c r="H74" s="103"/>
      <c r="I74" s="103"/>
      <c r="J74" s="103"/>
      <c r="L74" s="159"/>
    </row>
    <row r="75" spans="2:12" ht="15.75" hidden="1">
      <c r="B75" s="45" t="s">
        <v>99</v>
      </c>
      <c r="C75" s="46"/>
      <c r="D75" s="164"/>
      <c r="E75" s="165"/>
      <c r="F75" s="166"/>
      <c r="K75" s="107"/>
      <c r="L75" s="107"/>
    </row>
    <row r="76" spans="2:8" ht="15.75" hidden="1">
      <c r="B76" s="45" t="s">
        <v>97</v>
      </c>
      <c r="C76" s="45"/>
      <c r="D76" s="167"/>
      <c r="E76" s="168"/>
      <c r="F76" s="79"/>
      <c r="G76" s="107"/>
      <c r="H76" s="103"/>
    </row>
    <row r="77" spans="2:6" ht="15.75" hidden="1">
      <c r="B77" s="45" t="s">
        <v>98</v>
      </c>
      <c r="C77" s="45"/>
      <c r="D77" s="167"/>
      <c r="E77" s="168"/>
      <c r="F77" s="79"/>
    </row>
    <row r="78" spans="2:5" ht="15.75" hidden="1">
      <c r="B78" s="45"/>
      <c r="C78" s="45"/>
      <c r="D78" s="169"/>
      <c r="E78" s="170"/>
    </row>
    <row r="79" spans="2:5" ht="15.75" hidden="1">
      <c r="B79" s="45"/>
      <c r="C79" s="45"/>
      <c r="D79" s="169"/>
      <c r="E79" s="170"/>
    </row>
    <row r="80" spans="2:6" ht="15.75" hidden="1">
      <c r="B80" s="45" t="s">
        <v>100</v>
      </c>
      <c r="C80" s="45"/>
      <c r="D80" s="164"/>
      <c r="E80" s="165"/>
      <c r="F80" s="166"/>
    </row>
    <row r="81" spans="2:6" ht="15.75" hidden="1">
      <c r="B81" s="45" t="s">
        <v>97</v>
      </c>
      <c r="D81" s="167"/>
      <c r="E81" s="168"/>
      <c r="F81" s="79"/>
    </row>
    <row r="82" spans="2:6" ht="15.75" hidden="1">
      <c r="B82" s="45" t="s">
        <v>98</v>
      </c>
      <c r="D82" s="79"/>
      <c r="F82" s="79"/>
    </row>
    <row r="84" ht="15.75">
      <c r="F84" s="79"/>
    </row>
    <row r="85" ht="15.75">
      <c r="G85" s="171"/>
    </row>
    <row r="86" ht="15.75">
      <c r="E86" s="172"/>
    </row>
    <row r="124" spans="1:13" ht="15.75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</row>
  </sheetData>
  <sheetProtection/>
  <mergeCells count="12">
    <mergeCell ref="A124:M124"/>
    <mergeCell ref="A5:R5"/>
    <mergeCell ref="Q6:R6"/>
    <mergeCell ref="A7:A8"/>
    <mergeCell ref="B7:B8"/>
    <mergeCell ref="C7:J7"/>
    <mergeCell ref="K7:N7"/>
    <mergeCell ref="O7:R7"/>
    <mergeCell ref="A1:R1"/>
    <mergeCell ref="A2:R2"/>
    <mergeCell ref="A3:R3"/>
    <mergeCell ref="A4:R4"/>
  </mergeCells>
  <conditionalFormatting sqref="F74">
    <cfRule type="expression" priority="1" dxfId="1" stopIfTrue="1">
      <formula>A74=1</formula>
    </cfRule>
  </conditionalFormatting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5"/>
  <sheetViews>
    <sheetView tabSelected="1" view="pageBreakPreview" zoomScale="85" zoomScaleNormal="75" zoomScaleSheetLayoutView="85" zoomScalePageLayoutView="0" workbookViewId="0" topLeftCell="A1">
      <pane xSplit="2" ySplit="5" topLeftCell="F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3" sqref="C3:Q57"/>
    </sheetView>
  </sheetViews>
  <sheetFormatPr defaultColWidth="7.625" defaultRowHeight="12.75"/>
  <cols>
    <col min="1" max="1" width="16.00390625" style="57" customWidth="1"/>
    <col min="2" max="2" width="65.25390625" style="58" customWidth="1"/>
    <col min="3" max="3" width="21.00390625" style="153" customWidth="1"/>
    <col min="4" max="4" width="20.375" style="154" customWidth="1"/>
    <col min="5" max="5" width="20.25390625" style="115" customWidth="1"/>
    <col min="6" max="6" width="21.625" style="98" customWidth="1"/>
    <col min="7" max="7" width="15.25390625" style="98" customWidth="1"/>
    <col min="8" max="8" width="20.00390625" style="98" customWidth="1"/>
    <col min="9" max="9" width="16.00390625" style="98" customWidth="1"/>
    <col min="10" max="10" width="21.625" style="115" customWidth="1"/>
    <col min="11" max="11" width="20.75390625" style="115" customWidth="1"/>
    <col min="12" max="12" width="18.75390625" style="98" customWidth="1"/>
    <col min="13" max="13" width="14.25390625" style="98" customWidth="1"/>
    <col min="14" max="14" width="19.125" style="1" customWidth="1"/>
    <col min="15" max="15" width="19.375" style="1" customWidth="1"/>
    <col min="16" max="16" width="21.625" style="1" customWidth="1"/>
    <col min="17" max="17" width="11.875" style="1" customWidth="1"/>
    <col min="18" max="18" width="20.875" style="6" customWidth="1"/>
    <col min="19" max="19" width="7.625" style="6" customWidth="1"/>
    <col min="20" max="16384" width="7.625" style="1" customWidth="1"/>
  </cols>
  <sheetData>
    <row r="1" spans="1:13" ht="23.25" customHeight="1">
      <c r="A1" s="192" t="s">
        <v>95</v>
      </c>
      <c r="B1" s="192"/>
      <c r="C1" s="192"/>
      <c r="D1" s="192"/>
      <c r="E1" s="139"/>
      <c r="F1" s="102"/>
      <c r="G1" s="102"/>
      <c r="H1" s="103"/>
      <c r="I1" s="103"/>
      <c r="J1" s="160" t="s">
        <v>21</v>
      </c>
      <c r="K1" s="160"/>
      <c r="L1" s="160"/>
      <c r="M1" s="160"/>
    </row>
    <row r="2" spans="1:17" ht="21.75" customHeight="1">
      <c r="A2" s="9"/>
      <c r="B2" s="9" t="s">
        <v>21</v>
      </c>
      <c r="C2" s="140"/>
      <c r="D2" s="79"/>
      <c r="E2" s="141"/>
      <c r="F2" s="104"/>
      <c r="G2" s="105"/>
      <c r="H2" s="106"/>
      <c r="I2" s="104"/>
      <c r="J2" s="79"/>
      <c r="K2" s="107"/>
      <c r="L2" s="173"/>
      <c r="M2" s="79"/>
      <c r="P2" s="188" t="s">
        <v>182</v>
      </c>
      <c r="Q2" s="188"/>
    </row>
    <row r="3" spans="1:17" s="6" customFormat="1" ht="20.25">
      <c r="A3" s="193" t="s">
        <v>90</v>
      </c>
      <c r="B3" s="190" t="s">
        <v>22</v>
      </c>
      <c r="C3" s="191" t="s">
        <v>46</v>
      </c>
      <c r="D3" s="191"/>
      <c r="E3" s="191"/>
      <c r="F3" s="191"/>
      <c r="G3" s="191"/>
      <c r="H3" s="191"/>
      <c r="I3" s="191"/>
      <c r="J3" s="222" t="s">
        <v>47</v>
      </c>
      <c r="K3" s="222"/>
      <c r="L3" s="222"/>
      <c r="M3" s="222"/>
      <c r="N3" s="191" t="s">
        <v>181</v>
      </c>
      <c r="O3" s="191"/>
      <c r="P3" s="191"/>
      <c r="Q3" s="191"/>
    </row>
    <row r="4" spans="1:17" s="6" customFormat="1" ht="116.25" customHeight="1">
      <c r="A4" s="193"/>
      <c r="B4" s="190"/>
      <c r="C4" s="221" t="s">
        <v>205</v>
      </c>
      <c r="D4" s="200" t="s">
        <v>221</v>
      </c>
      <c r="E4" s="209" t="s">
        <v>51</v>
      </c>
      <c r="F4" s="220" t="s">
        <v>222</v>
      </c>
      <c r="G4" s="202" t="s">
        <v>223</v>
      </c>
      <c r="H4" s="203" t="s">
        <v>68</v>
      </c>
      <c r="I4" s="203" t="s">
        <v>203</v>
      </c>
      <c r="J4" s="219" t="s">
        <v>206</v>
      </c>
      <c r="K4" s="218" t="s">
        <v>51</v>
      </c>
      <c r="L4" s="217" t="s">
        <v>170</v>
      </c>
      <c r="M4" s="209" t="s">
        <v>7</v>
      </c>
      <c r="N4" s="31" t="s">
        <v>207</v>
      </c>
      <c r="O4" s="30" t="s">
        <v>51</v>
      </c>
      <c r="P4" s="30" t="s">
        <v>171</v>
      </c>
      <c r="Q4" s="30" t="s">
        <v>7</v>
      </c>
    </row>
    <row r="5" spans="1:19" s="48" customFormat="1" ht="14.25">
      <c r="A5" s="41">
        <v>1</v>
      </c>
      <c r="B5" s="41">
        <v>2</v>
      </c>
      <c r="C5" s="204" t="s">
        <v>42</v>
      </c>
      <c r="D5" s="204" t="s">
        <v>8</v>
      </c>
      <c r="E5" s="204" t="s">
        <v>9</v>
      </c>
      <c r="F5" s="29" t="s">
        <v>59</v>
      </c>
      <c r="G5" s="29" t="s">
        <v>60</v>
      </c>
      <c r="H5" s="29" t="s">
        <v>43</v>
      </c>
      <c r="I5" s="29" t="s">
        <v>10</v>
      </c>
      <c r="J5" s="216" t="s">
        <v>11</v>
      </c>
      <c r="K5" s="216" t="s">
        <v>12</v>
      </c>
      <c r="L5" s="204" t="s">
        <v>13</v>
      </c>
      <c r="M5" s="204" t="s">
        <v>44</v>
      </c>
      <c r="N5" s="29" t="s">
        <v>14</v>
      </c>
      <c r="O5" s="29" t="s">
        <v>41</v>
      </c>
      <c r="P5" s="29" t="s">
        <v>56</v>
      </c>
      <c r="Q5" s="29" t="s">
        <v>57</v>
      </c>
      <c r="R5" s="47"/>
      <c r="S5" s="47"/>
    </row>
    <row r="6" spans="1:17" ht="22.5" customHeight="1">
      <c r="A6" s="34" t="s">
        <v>70</v>
      </c>
      <c r="B6" s="24" t="s">
        <v>31</v>
      </c>
      <c r="C6" s="81">
        <f>C7+C8</f>
        <v>33205</v>
      </c>
      <c r="D6" s="81">
        <f>D7+D8</f>
        <v>21168</v>
      </c>
      <c r="E6" s="81">
        <f>E7+E8</f>
        <v>17302.27</v>
      </c>
      <c r="F6" s="82">
        <f>E6-D6</f>
        <v>-3865.7299999999996</v>
      </c>
      <c r="G6" s="86">
        <f>_xlfn.IFERROR(E6/D6,"")</f>
        <v>0.8173785903250189</v>
      </c>
      <c r="H6" s="82">
        <f>E6-C6</f>
        <v>-15902.73</v>
      </c>
      <c r="I6" s="86">
        <f>_xlfn.IFERROR(E6/C6,"")</f>
        <v>0.5210742358078603</v>
      </c>
      <c r="J6" s="81">
        <f>J7+J8</f>
        <v>0</v>
      </c>
      <c r="K6" s="81">
        <f>K7+K8</f>
        <v>0</v>
      </c>
      <c r="L6" s="81">
        <f>K6-J6</f>
        <v>0</v>
      </c>
      <c r="M6" s="88">
        <f>_xlfn.IFERROR(K6/J6,"")</f>
      </c>
      <c r="N6" s="82">
        <f>C6+J6</f>
        <v>33205</v>
      </c>
      <c r="O6" s="82">
        <f>E6+K6</f>
        <v>17302.27</v>
      </c>
      <c r="P6" s="82">
        <f>O6-N6</f>
        <v>-15902.73</v>
      </c>
      <c r="Q6" s="86">
        <f>_xlfn.IFERROR(O6/N6,"")</f>
        <v>0.5210742358078603</v>
      </c>
    </row>
    <row r="7" spans="1:19" s="122" customFormat="1" ht="63">
      <c r="A7" s="125" t="s">
        <v>109</v>
      </c>
      <c r="B7" s="126" t="s">
        <v>110</v>
      </c>
      <c r="C7" s="118">
        <v>20235</v>
      </c>
      <c r="D7" s="118">
        <v>12445</v>
      </c>
      <c r="E7" s="118">
        <v>10483.51</v>
      </c>
      <c r="F7" s="118">
        <f aca="true" t="shared" si="0" ref="F7:F50">E7-D7</f>
        <v>-1961.4899999999998</v>
      </c>
      <c r="G7" s="116">
        <f aca="true" t="shared" si="1" ref="G7:G39">_xlfn.IFERROR(E7/D7,"")</f>
        <v>0.8423873041382082</v>
      </c>
      <c r="H7" s="118">
        <f aca="true" t="shared" si="2" ref="H7:H50">E7-C7</f>
        <v>-9751.49</v>
      </c>
      <c r="I7" s="116">
        <f aca="true" t="shared" si="3" ref="I7:I39">_xlfn.IFERROR(E7/C7,"")</f>
        <v>0.5180879663948604</v>
      </c>
      <c r="J7" s="118">
        <v>0</v>
      </c>
      <c r="K7" s="118">
        <v>0</v>
      </c>
      <c r="L7" s="227">
        <f aca="true" t="shared" si="4" ref="L7:L39">K7-J7</f>
        <v>0</v>
      </c>
      <c r="M7" s="119">
        <f aca="true" t="shared" si="5" ref="M7:M39">_xlfn.IFERROR(K7/J7,"")</f>
      </c>
      <c r="N7" s="118">
        <f aca="true" t="shared" si="6" ref="N7:N43">C7+J7</f>
        <v>20235</v>
      </c>
      <c r="O7" s="118">
        <f aca="true" t="shared" si="7" ref="O7:O43">E7+K7</f>
        <v>10483.51</v>
      </c>
      <c r="P7" s="118">
        <f aca="true" t="shared" si="8" ref="P7:P43">O7-N7</f>
        <v>-9751.49</v>
      </c>
      <c r="Q7" s="116">
        <f aca="true" t="shared" si="9" ref="Q7:Q39">_xlfn.IFERROR(O7/N7,"")</f>
        <v>0.5180879663948604</v>
      </c>
      <c r="R7" s="51"/>
      <c r="S7" s="51"/>
    </row>
    <row r="8" spans="1:19" s="128" customFormat="1" ht="18.75">
      <c r="A8" s="125" t="s">
        <v>71</v>
      </c>
      <c r="B8" s="126" t="s">
        <v>111</v>
      </c>
      <c r="C8" s="118">
        <v>12970</v>
      </c>
      <c r="D8" s="118">
        <v>8723</v>
      </c>
      <c r="E8" s="118">
        <v>6818.76</v>
      </c>
      <c r="F8" s="118">
        <f t="shared" si="0"/>
        <v>-1904.2399999999998</v>
      </c>
      <c r="G8" s="116">
        <f t="shared" si="1"/>
        <v>0.781698956780924</v>
      </c>
      <c r="H8" s="118">
        <f t="shared" si="2"/>
        <v>-6151.24</v>
      </c>
      <c r="I8" s="116">
        <f t="shared" si="3"/>
        <v>0.5257332305319969</v>
      </c>
      <c r="J8" s="118">
        <v>0</v>
      </c>
      <c r="K8" s="118">
        <v>0</v>
      </c>
      <c r="L8" s="227">
        <f t="shared" si="4"/>
        <v>0</v>
      </c>
      <c r="M8" s="119">
        <f t="shared" si="5"/>
      </c>
      <c r="N8" s="118">
        <f t="shared" si="6"/>
        <v>12970</v>
      </c>
      <c r="O8" s="118">
        <f t="shared" si="7"/>
        <v>6818.76</v>
      </c>
      <c r="P8" s="118">
        <f t="shared" si="8"/>
        <v>-6151.24</v>
      </c>
      <c r="Q8" s="116">
        <f t="shared" si="9"/>
        <v>0.5257332305319969</v>
      </c>
      <c r="R8" s="127"/>
      <c r="S8" s="127"/>
    </row>
    <row r="9" spans="1:17" ht="18" customHeight="1">
      <c r="A9" s="34" t="s">
        <v>72</v>
      </c>
      <c r="B9" s="24" t="s">
        <v>32</v>
      </c>
      <c r="C9" s="82">
        <v>571900.17</v>
      </c>
      <c r="D9" s="82">
        <v>350651.67</v>
      </c>
      <c r="E9" s="82">
        <v>310876.34</v>
      </c>
      <c r="F9" s="82">
        <f t="shared" si="0"/>
        <v>-39775.32999999996</v>
      </c>
      <c r="G9" s="86">
        <f t="shared" si="1"/>
        <v>0.8865674017751007</v>
      </c>
      <c r="H9" s="82">
        <f t="shared" si="2"/>
        <v>-261023.83000000002</v>
      </c>
      <c r="I9" s="86">
        <f t="shared" si="3"/>
        <v>0.5435849756785349</v>
      </c>
      <c r="J9" s="81">
        <v>204377.11495</v>
      </c>
      <c r="K9" s="81">
        <v>65345.368740000005</v>
      </c>
      <c r="L9" s="81">
        <f t="shared" si="4"/>
        <v>-139031.74620999998</v>
      </c>
      <c r="M9" s="88">
        <f t="shared" si="5"/>
        <v>0.3197293824016768</v>
      </c>
      <c r="N9" s="82">
        <f>C9+J9</f>
        <v>776277.28495</v>
      </c>
      <c r="O9" s="82">
        <f>E9+K9</f>
        <v>376221.70874000003</v>
      </c>
      <c r="P9" s="82">
        <f t="shared" si="8"/>
        <v>-400055.57620999997</v>
      </c>
      <c r="Q9" s="86">
        <f t="shared" si="9"/>
        <v>0.48464861207968035</v>
      </c>
    </row>
    <row r="10" spans="1:17" ht="20.25" customHeight="1">
      <c r="A10" s="34" t="s">
        <v>61</v>
      </c>
      <c r="B10" s="25" t="s">
        <v>164</v>
      </c>
      <c r="C10" s="82">
        <v>221224</v>
      </c>
      <c r="D10" s="82">
        <v>133488.3</v>
      </c>
      <c r="E10" s="82">
        <v>101314.34</v>
      </c>
      <c r="F10" s="82">
        <f t="shared" si="0"/>
        <v>-32173.959999999992</v>
      </c>
      <c r="G10" s="86">
        <f t="shared" si="1"/>
        <v>0.7589754308055463</v>
      </c>
      <c r="H10" s="82">
        <f t="shared" si="2"/>
        <v>-119909.66</v>
      </c>
      <c r="I10" s="86">
        <f t="shared" si="3"/>
        <v>0.45797173905182076</v>
      </c>
      <c r="J10" s="81">
        <v>9979.549060000001</v>
      </c>
      <c r="K10" s="81">
        <v>3779.0616600000003</v>
      </c>
      <c r="L10" s="81">
        <f t="shared" si="4"/>
        <v>-6200.487400000001</v>
      </c>
      <c r="M10" s="88">
        <f t="shared" si="5"/>
        <v>0.37868060342999105</v>
      </c>
      <c r="N10" s="82">
        <f>C10+J10</f>
        <v>231203.54906</v>
      </c>
      <c r="O10" s="82">
        <f>E10+K10</f>
        <v>105093.40166</v>
      </c>
      <c r="P10" s="82">
        <f t="shared" si="8"/>
        <v>-126110.14739999999</v>
      </c>
      <c r="Q10" s="86">
        <f t="shared" si="9"/>
        <v>0.4545492579472777</v>
      </c>
    </row>
    <row r="11" spans="1:17" ht="18.75">
      <c r="A11" s="34" t="s">
        <v>62</v>
      </c>
      <c r="B11" s="12" t="s">
        <v>33</v>
      </c>
      <c r="C11" s="81">
        <f>SUM(C13:C24)+C12</f>
        <v>177254.73000000004</v>
      </c>
      <c r="D11" s="81">
        <f>SUM(D13:D24)+D12</f>
        <v>105137.94000000002</v>
      </c>
      <c r="E11" s="81">
        <f>SUM(E13:E24)+E12</f>
        <v>83714.30000000002</v>
      </c>
      <c r="F11" s="82">
        <f t="shared" si="0"/>
        <v>-21423.64</v>
      </c>
      <c r="G11" s="86">
        <f t="shared" si="1"/>
        <v>0.7962330249194535</v>
      </c>
      <c r="H11" s="82">
        <f t="shared" si="2"/>
        <v>-93540.43000000002</v>
      </c>
      <c r="I11" s="86">
        <f t="shared" si="3"/>
        <v>0.4722824603890683</v>
      </c>
      <c r="J11" s="81">
        <f>SUM(J13:J24)</f>
        <v>94264.69204</v>
      </c>
      <c r="K11" s="81">
        <f>SUM(K13:K24)</f>
        <v>44376.3068</v>
      </c>
      <c r="L11" s="81">
        <f t="shared" si="4"/>
        <v>-49888.385239999996</v>
      </c>
      <c r="M11" s="88">
        <f t="shared" si="5"/>
        <v>0.4707627621715402</v>
      </c>
      <c r="N11" s="82">
        <f t="shared" si="6"/>
        <v>271519.42204000003</v>
      </c>
      <c r="O11" s="82">
        <f t="shared" si="7"/>
        <v>128090.60680000001</v>
      </c>
      <c r="P11" s="82">
        <f t="shared" si="8"/>
        <v>-143428.81524000003</v>
      </c>
      <c r="Q11" s="86">
        <f t="shared" si="9"/>
        <v>0.47175485951472673</v>
      </c>
    </row>
    <row r="12" spans="1:17" ht="31.5" customHeight="1" hidden="1">
      <c r="A12" s="35" t="s">
        <v>161</v>
      </c>
      <c r="B12" s="92" t="s">
        <v>162</v>
      </c>
      <c r="C12" s="206">
        <v>0</v>
      </c>
      <c r="D12" s="206">
        <v>0</v>
      </c>
      <c r="E12" s="206">
        <v>0</v>
      </c>
      <c r="F12" s="85">
        <f>E12-D12</f>
        <v>0</v>
      </c>
      <c r="G12" s="87">
        <f t="shared" si="1"/>
      </c>
      <c r="H12" s="85">
        <f>E12-C12</f>
        <v>0</v>
      </c>
      <c r="I12" s="87">
        <f t="shared" si="3"/>
      </c>
      <c r="J12" s="206">
        <v>0</v>
      </c>
      <c r="K12" s="206">
        <v>0</v>
      </c>
      <c r="L12" s="206">
        <f t="shared" si="4"/>
        <v>0</v>
      </c>
      <c r="M12" s="215">
        <f t="shared" si="5"/>
      </c>
      <c r="N12" s="85">
        <f>C12+J12</f>
        <v>0</v>
      </c>
      <c r="O12" s="85">
        <f>E12+K12</f>
        <v>0</v>
      </c>
      <c r="P12" s="85">
        <f>O12-N12</f>
        <v>0</v>
      </c>
      <c r="Q12" s="87">
        <f t="shared" si="9"/>
      </c>
    </row>
    <row r="13" spans="1:19" s="128" customFormat="1" ht="36" customHeight="1">
      <c r="A13" s="129" t="s">
        <v>75</v>
      </c>
      <c r="B13" s="16" t="s">
        <v>114</v>
      </c>
      <c r="C13" s="118">
        <v>1300</v>
      </c>
      <c r="D13" s="118">
        <v>768</v>
      </c>
      <c r="E13" s="118">
        <v>498.4</v>
      </c>
      <c r="F13" s="118">
        <f t="shared" si="0"/>
        <v>-269.6</v>
      </c>
      <c r="G13" s="116">
        <f t="shared" si="1"/>
        <v>0.6489583333333333</v>
      </c>
      <c r="H13" s="118">
        <f aca="true" t="shared" si="10" ref="H13:H24">E13-C13</f>
        <v>-801.6</v>
      </c>
      <c r="I13" s="116">
        <f t="shared" si="3"/>
        <v>0.3833846153846154</v>
      </c>
      <c r="J13" s="118">
        <v>0</v>
      </c>
      <c r="K13" s="118">
        <v>0</v>
      </c>
      <c r="L13" s="227">
        <f t="shared" si="4"/>
        <v>0</v>
      </c>
      <c r="M13" s="119">
        <f t="shared" si="5"/>
      </c>
      <c r="N13" s="118">
        <f t="shared" si="6"/>
        <v>1300</v>
      </c>
      <c r="O13" s="118">
        <f t="shared" si="7"/>
        <v>498.4</v>
      </c>
      <c r="P13" s="118">
        <f t="shared" si="8"/>
        <v>-801.6</v>
      </c>
      <c r="Q13" s="116">
        <f t="shared" si="9"/>
        <v>0.3833846153846154</v>
      </c>
      <c r="R13" s="127"/>
      <c r="S13" s="127"/>
    </row>
    <row r="14" spans="1:19" s="128" customFormat="1" ht="33" customHeight="1">
      <c r="A14" s="129" t="s">
        <v>74</v>
      </c>
      <c r="B14" s="16" t="s">
        <v>115</v>
      </c>
      <c r="C14" s="118">
        <v>300</v>
      </c>
      <c r="D14" s="118">
        <v>179.1</v>
      </c>
      <c r="E14" s="118">
        <v>82.95</v>
      </c>
      <c r="F14" s="118">
        <f t="shared" si="0"/>
        <v>-96.14999999999999</v>
      </c>
      <c r="G14" s="116">
        <f t="shared" si="1"/>
        <v>0.4631490787269682</v>
      </c>
      <c r="H14" s="118">
        <f t="shared" si="10"/>
        <v>-217.05</v>
      </c>
      <c r="I14" s="116">
        <f t="shared" si="3"/>
        <v>0.2765</v>
      </c>
      <c r="J14" s="118">
        <v>0</v>
      </c>
      <c r="K14" s="118">
        <v>0</v>
      </c>
      <c r="L14" s="227">
        <f t="shared" si="4"/>
        <v>0</v>
      </c>
      <c r="M14" s="119">
        <f t="shared" si="5"/>
      </c>
      <c r="N14" s="118">
        <f t="shared" si="6"/>
        <v>300</v>
      </c>
      <c r="O14" s="118">
        <f t="shared" si="7"/>
        <v>82.95</v>
      </c>
      <c r="P14" s="118">
        <f t="shared" si="8"/>
        <v>-217.05</v>
      </c>
      <c r="Q14" s="116">
        <f t="shared" si="9"/>
        <v>0.2765</v>
      </c>
      <c r="R14" s="127"/>
      <c r="S14" s="127"/>
    </row>
    <row r="15" spans="1:19" s="128" customFormat="1" ht="53.25" customHeight="1">
      <c r="A15" s="129" t="s">
        <v>63</v>
      </c>
      <c r="B15" s="16" t="s">
        <v>116</v>
      </c>
      <c r="C15" s="118">
        <v>123523.69</v>
      </c>
      <c r="D15" s="118">
        <v>73302.51</v>
      </c>
      <c r="E15" s="118">
        <v>63828.32</v>
      </c>
      <c r="F15" s="118">
        <f t="shared" si="0"/>
        <v>-9474.189999999995</v>
      </c>
      <c r="G15" s="116">
        <f t="shared" si="1"/>
        <v>0.8707521747891035</v>
      </c>
      <c r="H15" s="118">
        <f t="shared" si="10"/>
        <v>-59695.37</v>
      </c>
      <c r="I15" s="116">
        <f t="shared" si="3"/>
        <v>0.5167293820319001</v>
      </c>
      <c r="J15" s="226">
        <v>64402.61818</v>
      </c>
      <c r="K15" s="226">
        <v>33398.387760000005</v>
      </c>
      <c r="L15" s="227">
        <f t="shared" si="4"/>
        <v>-31004.230419999993</v>
      </c>
      <c r="M15" s="119">
        <f t="shared" si="5"/>
        <v>0.5185874224345083</v>
      </c>
      <c r="N15" s="118">
        <f t="shared" si="6"/>
        <v>187926.30818</v>
      </c>
      <c r="O15" s="118">
        <f t="shared" si="7"/>
        <v>97226.70776</v>
      </c>
      <c r="P15" s="118">
        <f t="shared" si="8"/>
        <v>-90699.60041999999</v>
      </c>
      <c r="Q15" s="116">
        <f t="shared" si="9"/>
        <v>0.5173661351707824</v>
      </c>
      <c r="R15" s="127"/>
      <c r="S15" s="127"/>
    </row>
    <row r="16" spans="1:19" s="128" customFormat="1" ht="23.25" customHeight="1">
      <c r="A16" s="129" t="s">
        <v>64</v>
      </c>
      <c r="B16" s="16" t="s">
        <v>117</v>
      </c>
      <c r="C16" s="118">
        <v>6750</v>
      </c>
      <c r="D16" s="118">
        <v>4034</v>
      </c>
      <c r="E16" s="118">
        <v>3640.1</v>
      </c>
      <c r="F16" s="118">
        <f t="shared" si="0"/>
        <v>-393.9000000000001</v>
      </c>
      <c r="G16" s="116">
        <f t="shared" si="1"/>
        <v>0.9023549826474963</v>
      </c>
      <c r="H16" s="118">
        <f t="shared" si="10"/>
        <v>-3109.9</v>
      </c>
      <c r="I16" s="116">
        <f t="shared" si="3"/>
        <v>0.539274074074074</v>
      </c>
      <c r="J16" s="226">
        <v>563.5698299999999</v>
      </c>
      <c r="K16" s="226">
        <v>563.5698299999999</v>
      </c>
      <c r="L16" s="227">
        <f t="shared" si="4"/>
        <v>0</v>
      </c>
      <c r="M16" s="119">
        <f t="shared" si="5"/>
        <v>1</v>
      </c>
      <c r="N16" s="118">
        <f t="shared" si="6"/>
        <v>7313.56983</v>
      </c>
      <c r="O16" s="118">
        <f t="shared" si="7"/>
        <v>4203.66983</v>
      </c>
      <c r="P16" s="118">
        <f t="shared" si="8"/>
        <v>-3109.9000000000005</v>
      </c>
      <c r="Q16" s="116">
        <f t="shared" si="9"/>
        <v>0.5747767407315505</v>
      </c>
      <c r="R16" s="127"/>
      <c r="S16" s="127"/>
    </row>
    <row r="17" spans="1:19" s="128" customFormat="1" ht="40.5" customHeight="1">
      <c r="A17" s="129" t="s">
        <v>112</v>
      </c>
      <c r="B17" s="16" t="s">
        <v>118</v>
      </c>
      <c r="C17" s="118">
        <v>1994.6</v>
      </c>
      <c r="D17" s="118">
        <v>1119.5</v>
      </c>
      <c r="E17" s="118">
        <v>1053.85</v>
      </c>
      <c r="F17" s="118">
        <f t="shared" si="0"/>
        <v>-65.65000000000009</v>
      </c>
      <c r="G17" s="116">
        <f t="shared" si="1"/>
        <v>0.9413577489950871</v>
      </c>
      <c r="H17" s="118">
        <f t="shared" si="10"/>
        <v>-940.75</v>
      </c>
      <c r="I17" s="116">
        <f t="shared" si="3"/>
        <v>0.5283515491827935</v>
      </c>
      <c r="J17" s="226">
        <v>110</v>
      </c>
      <c r="K17" s="226">
        <v>110</v>
      </c>
      <c r="L17" s="227">
        <f t="shared" si="4"/>
        <v>0</v>
      </c>
      <c r="M17" s="119">
        <f t="shared" si="5"/>
        <v>1</v>
      </c>
      <c r="N17" s="118">
        <f t="shared" si="6"/>
        <v>2104.6</v>
      </c>
      <c r="O17" s="118">
        <f t="shared" si="7"/>
        <v>1163.85</v>
      </c>
      <c r="P17" s="118">
        <f t="shared" si="8"/>
        <v>-940.75</v>
      </c>
      <c r="Q17" s="116">
        <f t="shared" si="9"/>
        <v>0.5530029459279673</v>
      </c>
      <c r="R17" s="127"/>
      <c r="S17" s="127"/>
    </row>
    <row r="18" spans="1:19" s="128" customFormat="1" ht="34.5" customHeight="1">
      <c r="A18" s="129" t="s">
        <v>65</v>
      </c>
      <c r="B18" s="16" t="s">
        <v>77</v>
      </c>
      <c r="C18" s="118">
        <v>334.63</v>
      </c>
      <c r="D18" s="118">
        <v>157.63</v>
      </c>
      <c r="E18" s="118">
        <v>104.83</v>
      </c>
      <c r="F18" s="118">
        <f t="shared" si="0"/>
        <v>-52.8</v>
      </c>
      <c r="G18" s="116">
        <f t="shared" si="1"/>
        <v>0.6650383810188416</v>
      </c>
      <c r="H18" s="118">
        <f t="shared" si="10"/>
        <v>-229.8</v>
      </c>
      <c r="I18" s="116">
        <f t="shared" si="3"/>
        <v>0.31327137435376384</v>
      </c>
      <c r="J18" s="225">
        <v>0</v>
      </c>
      <c r="K18" s="225">
        <v>0</v>
      </c>
      <c r="L18" s="227">
        <f t="shared" si="4"/>
        <v>0</v>
      </c>
      <c r="M18" s="119">
        <f t="shared" si="5"/>
      </c>
      <c r="N18" s="118">
        <f t="shared" si="6"/>
        <v>334.63</v>
      </c>
      <c r="O18" s="118">
        <f t="shared" si="7"/>
        <v>104.83</v>
      </c>
      <c r="P18" s="118">
        <f t="shared" si="8"/>
        <v>-229.8</v>
      </c>
      <c r="Q18" s="116">
        <f t="shared" si="9"/>
        <v>0.31327137435376384</v>
      </c>
      <c r="R18" s="127"/>
      <c r="S18" s="127"/>
    </row>
    <row r="19" spans="1:19" s="128" customFormat="1" ht="68.25" customHeight="1">
      <c r="A19" s="129" t="s">
        <v>66</v>
      </c>
      <c r="B19" s="16" t="s">
        <v>119</v>
      </c>
      <c r="C19" s="118">
        <v>318.6</v>
      </c>
      <c r="D19" s="118">
        <v>185.85</v>
      </c>
      <c r="E19" s="118">
        <v>0</v>
      </c>
      <c r="F19" s="118">
        <f t="shared" si="0"/>
        <v>-185.85</v>
      </c>
      <c r="G19" s="116">
        <f t="shared" si="1"/>
        <v>0</v>
      </c>
      <c r="H19" s="118">
        <f t="shared" si="10"/>
        <v>-318.6</v>
      </c>
      <c r="I19" s="116">
        <f t="shared" si="3"/>
        <v>0</v>
      </c>
      <c r="J19" s="226">
        <v>52.21005</v>
      </c>
      <c r="K19" s="225">
        <v>0</v>
      </c>
      <c r="L19" s="227">
        <f t="shared" si="4"/>
        <v>-52.21005</v>
      </c>
      <c r="M19" s="119">
        <f t="shared" si="5"/>
        <v>0</v>
      </c>
      <c r="N19" s="118">
        <f t="shared" si="6"/>
        <v>370.81005000000005</v>
      </c>
      <c r="O19" s="118">
        <f t="shared" si="7"/>
        <v>0</v>
      </c>
      <c r="P19" s="118">
        <f t="shared" si="8"/>
        <v>-370.81005000000005</v>
      </c>
      <c r="Q19" s="116">
        <f t="shared" si="9"/>
        <v>0</v>
      </c>
      <c r="R19" s="127"/>
      <c r="S19" s="127"/>
    </row>
    <row r="20" spans="1:19" s="128" customFormat="1" ht="36" customHeight="1">
      <c r="A20" s="129" t="s">
        <v>113</v>
      </c>
      <c r="B20" s="16" t="s">
        <v>120</v>
      </c>
      <c r="C20" s="118">
        <v>550.2</v>
      </c>
      <c r="D20" s="118">
        <v>275.7</v>
      </c>
      <c r="E20" s="118">
        <v>185.88</v>
      </c>
      <c r="F20" s="118">
        <f t="shared" si="0"/>
        <v>-89.82</v>
      </c>
      <c r="G20" s="116">
        <f t="shared" si="1"/>
        <v>0.6742110990206747</v>
      </c>
      <c r="H20" s="118">
        <f t="shared" si="10"/>
        <v>-364.32000000000005</v>
      </c>
      <c r="I20" s="116">
        <f t="shared" si="3"/>
        <v>0.33784078516902943</v>
      </c>
      <c r="J20" s="225">
        <v>0</v>
      </c>
      <c r="K20" s="225">
        <v>0</v>
      </c>
      <c r="L20" s="227">
        <f t="shared" si="4"/>
        <v>0</v>
      </c>
      <c r="M20" s="119">
        <f t="shared" si="5"/>
      </c>
      <c r="N20" s="118">
        <f t="shared" si="6"/>
        <v>550.2</v>
      </c>
      <c r="O20" s="118">
        <f t="shared" si="7"/>
        <v>185.88</v>
      </c>
      <c r="P20" s="118">
        <f t="shared" si="8"/>
        <v>-364.32000000000005</v>
      </c>
      <c r="Q20" s="116">
        <f t="shared" si="9"/>
        <v>0.33784078516902943</v>
      </c>
      <c r="R20" s="127"/>
      <c r="S20" s="127"/>
    </row>
    <row r="21" spans="1:19" s="128" customFormat="1" ht="23.25" customHeight="1">
      <c r="A21" s="129" t="s">
        <v>76</v>
      </c>
      <c r="B21" s="16" t="s">
        <v>73</v>
      </c>
      <c r="C21" s="118">
        <v>400</v>
      </c>
      <c r="D21" s="118">
        <v>400</v>
      </c>
      <c r="E21" s="118">
        <v>149.96</v>
      </c>
      <c r="F21" s="118">
        <f t="shared" si="0"/>
        <v>-250.04</v>
      </c>
      <c r="G21" s="116">
        <f t="shared" si="1"/>
        <v>0.3749</v>
      </c>
      <c r="H21" s="118">
        <f t="shared" si="10"/>
        <v>-250.04</v>
      </c>
      <c r="I21" s="116">
        <f t="shared" si="3"/>
        <v>0.3749</v>
      </c>
      <c r="J21" s="225">
        <v>0</v>
      </c>
      <c r="K21" s="225">
        <v>0</v>
      </c>
      <c r="L21" s="227">
        <f t="shared" si="4"/>
        <v>0</v>
      </c>
      <c r="M21" s="119">
        <f t="shared" si="5"/>
      </c>
      <c r="N21" s="118">
        <f t="shared" si="6"/>
        <v>400</v>
      </c>
      <c r="O21" s="118">
        <f t="shared" si="7"/>
        <v>149.96</v>
      </c>
      <c r="P21" s="118">
        <f t="shared" si="8"/>
        <v>-250.04</v>
      </c>
      <c r="Q21" s="116">
        <f t="shared" si="9"/>
        <v>0.3749</v>
      </c>
      <c r="R21" s="127"/>
      <c r="S21" s="127"/>
    </row>
    <row r="22" spans="1:19" s="128" customFormat="1" ht="40.5" customHeight="1">
      <c r="A22" s="129" t="s">
        <v>67</v>
      </c>
      <c r="B22" s="16" t="s">
        <v>121</v>
      </c>
      <c r="C22" s="118">
        <v>9086.3</v>
      </c>
      <c r="D22" s="118">
        <v>5619.82</v>
      </c>
      <c r="E22" s="118">
        <v>5106.51</v>
      </c>
      <c r="F22" s="118">
        <f t="shared" si="0"/>
        <v>-513.3099999999995</v>
      </c>
      <c r="G22" s="116">
        <f t="shared" si="1"/>
        <v>0.9086607756120304</v>
      </c>
      <c r="H22" s="118">
        <f t="shared" si="10"/>
        <v>-3979.789999999999</v>
      </c>
      <c r="I22" s="116">
        <f t="shared" si="3"/>
        <v>0.562001034524504</v>
      </c>
      <c r="J22" s="227">
        <v>651.3661999999999</v>
      </c>
      <c r="K22" s="227">
        <v>132.94878</v>
      </c>
      <c r="L22" s="227">
        <f t="shared" si="4"/>
        <v>-518.41742</v>
      </c>
      <c r="M22" s="119">
        <f t="shared" si="5"/>
        <v>0.2041075818794405</v>
      </c>
      <c r="N22" s="118">
        <f t="shared" si="6"/>
        <v>9737.6662</v>
      </c>
      <c r="O22" s="118">
        <f t="shared" si="7"/>
        <v>5239.45878</v>
      </c>
      <c r="P22" s="118">
        <f t="shared" si="8"/>
        <v>-4498.20742</v>
      </c>
      <c r="Q22" s="116">
        <f t="shared" si="9"/>
        <v>0.5380610376642403</v>
      </c>
      <c r="R22" s="127"/>
      <c r="S22" s="127"/>
    </row>
    <row r="23" spans="1:19" s="128" customFormat="1" ht="48.75" customHeight="1">
      <c r="A23" s="129">
        <v>3230</v>
      </c>
      <c r="B23" s="16" t="s">
        <v>208</v>
      </c>
      <c r="C23" s="118">
        <v>8759.2</v>
      </c>
      <c r="D23" s="118">
        <v>4388.75</v>
      </c>
      <c r="E23" s="118">
        <v>235.41</v>
      </c>
      <c r="F23" s="118">
        <f t="shared" si="0"/>
        <v>-4153.34</v>
      </c>
      <c r="G23" s="116">
        <f t="shared" si="1"/>
        <v>0.053639418968954716</v>
      </c>
      <c r="H23" s="118">
        <f t="shared" si="10"/>
        <v>-8523.79</v>
      </c>
      <c r="I23" s="116">
        <f t="shared" si="3"/>
        <v>0.026875742076901996</v>
      </c>
      <c r="J23" s="227">
        <v>22797.8038</v>
      </c>
      <c r="K23" s="227">
        <v>7482.54261</v>
      </c>
      <c r="L23" s="227">
        <f t="shared" si="4"/>
        <v>-15315.261190000001</v>
      </c>
      <c r="M23" s="119">
        <f t="shared" si="5"/>
        <v>0.32821330842403335</v>
      </c>
      <c r="N23" s="118">
        <f>C23+J23</f>
        <v>31557.003800000002</v>
      </c>
      <c r="O23" s="118">
        <f>E23+K23</f>
        <v>7717.95261</v>
      </c>
      <c r="P23" s="118">
        <f t="shared" si="8"/>
        <v>-23839.051190000002</v>
      </c>
      <c r="Q23" s="116">
        <f t="shared" si="9"/>
        <v>0.24457178060738452</v>
      </c>
      <c r="R23" s="127"/>
      <c r="S23" s="127"/>
    </row>
    <row r="24" spans="1:19" s="128" customFormat="1" ht="23.25" customHeight="1">
      <c r="A24" s="129" t="s">
        <v>78</v>
      </c>
      <c r="B24" s="16" t="s">
        <v>122</v>
      </c>
      <c r="C24" s="118">
        <v>23937.51</v>
      </c>
      <c r="D24" s="118">
        <v>14707.08</v>
      </c>
      <c r="E24" s="118">
        <v>8828.09</v>
      </c>
      <c r="F24" s="118">
        <f t="shared" si="0"/>
        <v>-5878.99</v>
      </c>
      <c r="G24" s="116">
        <f t="shared" si="1"/>
        <v>0.600261234725044</v>
      </c>
      <c r="H24" s="118">
        <f t="shared" si="10"/>
        <v>-15109.419999999998</v>
      </c>
      <c r="I24" s="116">
        <f t="shared" si="3"/>
        <v>0.3687973394058112</v>
      </c>
      <c r="J24" s="227">
        <v>5687.12398</v>
      </c>
      <c r="K24" s="227">
        <v>2688.8578199999997</v>
      </c>
      <c r="L24" s="227">
        <f t="shared" si="4"/>
        <v>-2998.2661600000006</v>
      </c>
      <c r="M24" s="119">
        <f t="shared" si="5"/>
        <v>0.4727974683611521</v>
      </c>
      <c r="N24" s="118">
        <f t="shared" si="6"/>
        <v>29624.63398</v>
      </c>
      <c r="O24" s="118">
        <f t="shared" si="7"/>
        <v>11516.94782</v>
      </c>
      <c r="P24" s="118">
        <f t="shared" si="8"/>
        <v>-18107.686159999997</v>
      </c>
      <c r="Q24" s="116">
        <f t="shared" si="9"/>
        <v>0.3887625355228102</v>
      </c>
      <c r="R24" s="127"/>
      <c r="S24" s="127"/>
    </row>
    <row r="25" spans="1:19" s="23" customFormat="1" ht="18.75">
      <c r="A25" s="36" t="s">
        <v>79</v>
      </c>
      <c r="B25" s="26" t="s">
        <v>35</v>
      </c>
      <c r="C25" s="81">
        <v>103104</v>
      </c>
      <c r="D25" s="81">
        <v>63986.8</v>
      </c>
      <c r="E25" s="81">
        <v>55262.08</v>
      </c>
      <c r="F25" s="82">
        <f t="shared" si="0"/>
        <v>-8724.720000000001</v>
      </c>
      <c r="G25" s="86">
        <f t="shared" si="1"/>
        <v>0.8636481274262816</v>
      </c>
      <c r="H25" s="82">
        <f t="shared" si="2"/>
        <v>-47841.92</v>
      </c>
      <c r="I25" s="86">
        <f t="shared" si="3"/>
        <v>0.535983860955928</v>
      </c>
      <c r="J25" s="224">
        <v>2638.07493</v>
      </c>
      <c r="K25" s="224">
        <v>1261.45029</v>
      </c>
      <c r="L25" s="81">
        <f t="shared" si="4"/>
        <v>-1376.6246400000002</v>
      </c>
      <c r="M25" s="88">
        <f t="shared" si="5"/>
        <v>0.4781707584022262</v>
      </c>
      <c r="N25" s="82">
        <f t="shared" si="6"/>
        <v>105742.07493</v>
      </c>
      <c r="O25" s="82">
        <f t="shared" si="7"/>
        <v>56523.53029</v>
      </c>
      <c r="P25" s="82">
        <f t="shared" si="8"/>
        <v>-49218.54464</v>
      </c>
      <c r="Q25" s="86">
        <f t="shared" si="9"/>
        <v>0.5345415278394897</v>
      </c>
      <c r="R25" s="22"/>
      <c r="S25" s="22"/>
    </row>
    <row r="26" spans="1:19" s="23" customFormat="1" ht="32.25" customHeight="1">
      <c r="A26" s="37" t="s">
        <v>80</v>
      </c>
      <c r="B26" s="26" t="s">
        <v>37</v>
      </c>
      <c r="C26" s="81">
        <v>50195.1</v>
      </c>
      <c r="D26" s="81">
        <v>30422.02</v>
      </c>
      <c r="E26" s="81">
        <v>27369.86</v>
      </c>
      <c r="F26" s="82">
        <f t="shared" si="0"/>
        <v>-3052.16</v>
      </c>
      <c r="G26" s="86">
        <f t="shared" si="1"/>
        <v>0.8996726713084798</v>
      </c>
      <c r="H26" s="82">
        <f t="shared" si="2"/>
        <v>-22825.239999999998</v>
      </c>
      <c r="I26" s="86">
        <f t="shared" si="3"/>
        <v>0.5452695581839662</v>
      </c>
      <c r="J26" s="224">
        <v>5710.56159</v>
      </c>
      <c r="K26" s="224">
        <v>145.93</v>
      </c>
      <c r="L26" s="81">
        <f t="shared" si="4"/>
        <v>-5564.63159</v>
      </c>
      <c r="M26" s="88">
        <f t="shared" si="5"/>
        <v>0.025554404361130444</v>
      </c>
      <c r="N26" s="82">
        <f t="shared" si="6"/>
        <v>55905.661589999996</v>
      </c>
      <c r="O26" s="82">
        <f t="shared" si="7"/>
        <v>27515.79</v>
      </c>
      <c r="P26" s="82">
        <f t="shared" si="8"/>
        <v>-28389.871589999995</v>
      </c>
      <c r="Q26" s="86">
        <f t="shared" si="9"/>
        <v>0.4921825306673739</v>
      </c>
      <c r="R26" s="22"/>
      <c r="S26" s="22"/>
    </row>
    <row r="27" spans="1:19" s="23" customFormat="1" ht="24" customHeight="1">
      <c r="A27" s="37" t="s">
        <v>81</v>
      </c>
      <c r="B27" s="26" t="s">
        <v>34</v>
      </c>
      <c r="C27" s="81">
        <v>600</v>
      </c>
      <c r="D27" s="81">
        <v>350</v>
      </c>
      <c r="E27" s="81">
        <v>331.61</v>
      </c>
      <c r="F27" s="82">
        <f t="shared" si="0"/>
        <v>-18.389999999999986</v>
      </c>
      <c r="G27" s="86">
        <f t="shared" si="1"/>
        <v>0.9474571428571429</v>
      </c>
      <c r="H27" s="82">
        <f t="shared" si="2"/>
        <v>-268.39</v>
      </c>
      <c r="I27" s="86">
        <f t="shared" si="3"/>
        <v>0.5526833333333333</v>
      </c>
      <c r="J27" s="223">
        <v>0</v>
      </c>
      <c r="K27" s="223">
        <v>0</v>
      </c>
      <c r="L27" s="81">
        <f t="shared" si="4"/>
        <v>0</v>
      </c>
      <c r="M27" s="88">
        <f t="shared" si="5"/>
      </c>
      <c r="N27" s="82">
        <f aca="true" t="shared" si="11" ref="N27:N39">C27+J27</f>
        <v>600</v>
      </c>
      <c r="O27" s="82">
        <f aca="true" t="shared" si="12" ref="O27:O39">E27+K27</f>
        <v>331.61</v>
      </c>
      <c r="P27" s="82">
        <f aca="true" t="shared" si="13" ref="P27:P39">O27-N27</f>
        <v>-268.39</v>
      </c>
      <c r="Q27" s="86">
        <f t="shared" si="9"/>
        <v>0.5526833333333333</v>
      </c>
      <c r="R27" s="22"/>
      <c r="S27" s="22"/>
    </row>
    <row r="28" spans="1:19" s="23" customFormat="1" ht="24" customHeight="1">
      <c r="A28" s="37" t="s">
        <v>82</v>
      </c>
      <c r="B28" s="26" t="s">
        <v>127</v>
      </c>
      <c r="C28" s="81">
        <f>C29+C30+C31+C32+C33</f>
        <v>79540</v>
      </c>
      <c r="D28" s="81">
        <f>D29+D30+D31+D32+D33</f>
        <v>61709</v>
      </c>
      <c r="E28" s="81">
        <f>E29+E30+E31+E32+E33</f>
        <v>49460.240000000005</v>
      </c>
      <c r="F28" s="82">
        <f t="shared" si="0"/>
        <v>-12248.759999999995</v>
      </c>
      <c r="G28" s="86">
        <f t="shared" si="1"/>
        <v>0.8015077217261665</v>
      </c>
      <c r="H28" s="82">
        <f t="shared" si="2"/>
        <v>-30079.759999999995</v>
      </c>
      <c r="I28" s="86">
        <f t="shared" si="3"/>
        <v>0.6218285139552427</v>
      </c>
      <c r="J28" s="224">
        <f>J29+J30+J31+J32+J33</f>
        <v>420698.44512</v>
      </c>
      <c r="K28" s="224">
        <f>K29+K30+K31+K32+K33</f>
        <v>75569.19997</v>
      </c>
      <c r="L28" s="81">
        <f t="shared" si="4"/>
        <v>-345129.24515</v>
      </c>
      <c r="M28" s="88">
        <f t="shared" si="5"/>
        <v>0.17962795167556336</v>
      </c>
      <c r="N28" s="82">
        <f t="shared" si="11"/>
        <v>500238.44512</v>
      </c>
      <c r="O28" s="82">
        <f t="shared" si="12"/>
        <v>125029.43997</v>
      </c>
      <c r="P28" s="82">
        <f t="shared" si="13"/>
        <v>-375209.00515</v>
      </c>
      <c r="Q28" s="86">
        <f t="shared" si="9"/>
        <v>0.24993968614308973</v>
      </c>
      <c r="R28" s="22"/>
      <c r="S28" s="22"/>
    </row>
    <row r="29" spans="1:19" s="128" customFormat="1" ht="39" customHeight="1">
      <c r="A29" s="130" t="s">
        <v>123</v>
      </c>
      <c r="B29" s="131" t="s">
        <v>128</v>
      </c>
      <c r="C29" s="118">
        <v>1600</v>
      </c>
      <c r="D29" s="118">
        <v>1600</v>
      </c>
      <c r="E29" s="118">
        <v>0</v>
      </c>
      <c r="F29" s="118">
        <f t="shared" si="0"/>
        <v>-1600</v>
      </c>
      <c r="G29" s="116">
        <f t="shared" si="1"/>
        <v>0</v>
      </c>
      <c r="H29" s="118">
        <f t="shared" si="2"/>
        <v>-1600</v>
      </c>
      <c r="I29" s="116">
        <f t="shared" si="3"/>
        <v>0</v>
      </c>
      <c r="J29" s="211">
        <v>290</v>
      </c>
      <c r="K29" s="211">
        <v>0</v>
      </c>
      <c r="L29" s="118">
        <f t="shared" si="4"/>
        <v>-290</v>
      </c>
      <c r="M29" s="119">
        <f t="shared" si="5"/>
        <v>0</v>
      </c>
      <c r="N29" s="118">
        <f t="shared" si="11"/>
        <v>1890</v>
      </c>
      <c r="O29" s="118">
        <f t="shared" si="12"/>
        <v>0</v>
      </c>
      <c r="P29" s="118">
        <f t="shared" si="13"/>
        <v>-1890</v>
      </c>
      <c r="Q29" s="116">
        <f t="shared" si="9"/>
        <v>0</v>
      </c>
      <c r="R29" s="127"/>
      <c r="S29" s="127"/>
    </row>
    <row r="30" spans="1:19" s="128" customFormat="1" ht="18.75">
      <c r="A30" s="130" t="s">
        <v>86</v>
      </c>
      <c r="B30" s="131" t="s">
        <v>129</v>
      </c>
      <c r="C30" s="118">
        <v>1800</v>
      </c>
      <c r="D30" s="118">
        <v>200</v>
      </c>
      <c r="E30" s="118">
        <v>0</v>
      </c>
      <c r="F30" s="118">
        <f t="shared" si="0"/>
        <v>-200</v>
      </c>
      <c r="G30" s="116">
        <f t="shared" si="1"/>
        <v>0</v>
      </c>
      <c r="H30" s="118">
        <f t="shared" si="2"/>
        <v>-1800</v>
      </c>
      <c r="I30" s="116">
        <f t="shared" si="3"/>
        <v>0</v>
      </c>
      <c r="J30" s="211">
        <v>70993.69426999999</v>
      </c>
      <c r="K30" s="211">
        <v>1456.28682</v>
      </c>
      <c r="L30" s="118">
        <f t="shared" si="4"/>
        <v>-69537.40745</v>
      </c>
      <c r="M30" s="119">
        <f t="shared" si="5"/>
        <v>0.02051290378637737</v>
      </c>
      <c r="N30" s="118">
        <f t="shared" si="11"/>
        <v>72793.69426999999</v>
      </c>
      <c r="O30" s="118">
        <f t="shared" si="12"/>
        <v>1456.28682</v>
      </c>
      <c r="P30" s="118">
        <f t="shared" si="13"/>
        <v>-71337.40745</v>
      </c>
      <c r="Q30" s="116">
        <f t="shared" si="9"/>
        <v>0.020005672669922047</v>
      </c>
      <c r="R30" s="27"/>
      <c r="S30" s="127"/>
    </row>
    <row r="31" spans="1:19" s="128" customFormat="1" ht="37.5">
      <c r="A31" s="130" t="s">
        <v>87</v>
      </c>
      <c r="B31" s="131" t="s">
        <v>130</v>
      </c>
      <c r="C31" s="118">
        <v>70900</v>
      </c>
      <c r="D31" s="118">
        <v>56900</v>
      </c>
      <c r="E31" s="118">
        <v>48121.91</v>
      </c>
      <c r="F31" s="118">
        <f t="shared" si="0"/>
        <v>-8778.089999999997</v>
      </c>
      <c r="G31" s="116">
        <f t="shared" si="1"/>
        <v>0.8457277680140598</v>
      </c>
      <c r="H31" s="118">
        <f t="shared" si="2"/>
        <v>-22778.089999999997</v>
      </c>
      <c r="I31" s="116">
        <f t="shared" si="3"/>
        <v>0.6787293370944993</v>
      </c>
      <c r="J31" s="211">
        <v>348158.405</v>
      </c>
      <c r="K31" s="211">
        <v>73572.42315</v>
      </c>
      <c r="L31" s="118">
        <f t="shared" si="4"/>
        <v>-274585.98185000004</v>
      </c>
      <c r="M31" s="119">
        <f t="shared" si="5"/>
        <v>0.2113188195183741</v>
      </c>
      <c r="N31" s="118">
        <f t="shared" si="11"/>
        <v>419058.405</v>
      </c>
      <c r="O31" s="118">
        <f t="shared" si="12"/>
        <v>121694.33315</v>
      </c>
      <c r="P31" s="118">
        <f t="shared" si="13"/>
        <v>-297364.07185</v>
      </c>
      <c r="Q31" s="116">
        <f t="shared" si="9"/>
        <v>0.29039945672966516</v>
      </c>
      <c r="R31" s="27"/>
      <c r="S31" s="127"/>
    </row>
    <row r="32" spans="1:19" s="128" customFormat="1" ht="37.5">
      <c r="A32" s="130" t="s">
        <v>85</v>
      </c>
      <c r="B32" s="131" t="s">
        <v>131</v>
      </c>
      <c r="C32" s="118">
        <v>5240</v>
      </c>
      <c r="D32" s="118">
        <v>3009</v>
      </c>
      <c r="E32" s="118">
        <v>1338.33</v>
      </c>
      <c r="F32" s="118">
        <f t="shared" si="0"/>
        <v>-1670.67</v>
      </c>
      <c r="G32" s="116">
        <f t="shared" si="1"/>
        <v>0.4447756729810568</v>
      </c>
      <c r="H32" s="118">
        <f t="shared" si="2"/>
        <v>-3901.67</v>
      </c>
      <c r="I32" s="116">
        <f t="shared" si="3"/>
        <v>0.2554064885496183</v>
      </c>
      <c r="J32" s="211">
        <v>0</v>
      </c>
      <c r="K32" s="211">
        <v>0</v>
      </c>
      <c r="L32" s="118">
        <f t="shared" si="4"/>
        <v>0</v>
      </c>
      <c r="M32" s="119">
        <f t="shared" si="5"/>
      </c>
      <c r="N32" s="118">
        <f t="shared" si="11"/>
        <v>5240</v>
      </c>
      <c r="O32" s="118">
        <f t="shared" si="12"/>
        <v>1338.33</v>
      </c>
      <c r="P32" s="118">
        <f t="shared" si="13"/>
        <v>-3901.67</v>
      </c>
      <c r="Q32" s="116">
        <f t="shared" si="9"/>
        <v>0.2554064885496183</v>
      </c>
      <c r="R32" s="27"/>
      <c r="S32" s="127"/>
    </row>
    <row r="33" spans="1:19" s="23" customFormat="1" ht="56.25">
      <c r="A33" s="77" t="s">
        <v>165</v>
      </c>
      <c r="B33" s="78" t="s">
        <v>166</v>
      </c>
      <c r="C33" s="206">
        <v>0</v>
      </c>
      <c r="D33" s="206">
        <v>0</v>
      </c>
      <c r="E33" s="85">
        <v>0</v>
      </c>
      <c r="F33" s="85">
        <f t="shared" si="0"/>
        <v>0</v>
      </c>
      <c r="G33" s="87">
        <f t="shared" si="1"/>
      </c>
      <c r="H33" s="85">
        <f t="shared" si="2"/>
        <v>0</v>
      </c>
      <c r="I33" s="87">
        <f t="shared" si="3"/>
      </c>
      <c r="J33" s="211">
        <v>1256.3458500000002</v>
      </c>
      <c r="K33" s="211">
        <v>540.49</v>
      </c>
      <c r="L33" s="85">
        <f t="shared" si="4"/>
        <v>-715.8558500000001</v>
      </c>
      <c r="M33" s="215">
        <f t="shared" si="5"/>
        <v>0.43020797179375403</v>
      </c>
      <c r="N33" s="85">
        <f>C33+J33</f>
        <v>1256.3458500000002</v>
      </c>
      <c r="O33" s="85">
        <f>E33+K33</f>
        <v>540.49</v>
      </c>
      <c r="P33" s="85">
        <f>O33-N33</f>
        <v>-715.8558500000001</v>
      </c>
      <c r="Q33" s="87">
        <f t="shared" si="9"/>
        <v>0.43020797179375403</v>
      </c>
      <c r="R33" s="27"/>
      <c r="S33" s="22"/>
    </row>
    <row r="34" spans="1:19" s="23" customFormat="1" ht="18.75">
      <c r="A34" s="37" t="s">
        <v>83</v>
      </c>
      <c r="B34" s="26" t="s">
        <v>132</v>
      </c>
      <c r="C34" s="81">
        <f>C35+C37+C38+C39+C36</f>
        <v>12742.1</v>
      </c>
      <c r="D34" s="81">
        <f>D35+D37+D38+D39+D36</f>
        <v>8120</v>
      </c>
      <c r="E34" s="81">
        <f>E35+E37+E38+E39+E36</f>
        <v>260.66999999999996</v>
      </c>
      <c r="F34" s="82">
        <f t="shared" si="0"/>
        <v>-7859.33</v>
      </c>
      <c r="G34" s="86">
        <f t="shared" si="1"/>
        <v>0.03210221674876847</v>
      </c>
      <c r="H34" s="82">
        <f t="shared" si="2"/>
        <v>-12481.43</v>
      </c>
      <c r="I34" s="86">
        <f t="shared" si="3"/>
        <v>0.020457381436340946</v>
      </c>
      <c r="J34" s="224">
        <f>J35+J37+J38+J39+J36</f>
        <v>12880.49198</v>
      </c>
      <c r="K34" s="224">
        <f>(K35+K37+K38+K39+K36)</f>
        <v>3822.84298</v>
      </c>
      <c r="L34" s="81">
        <f t="shared" si="4"/>
        <v>-9057.649000000001</v>
      </c>
      <c r="M34" s="88">
        <f t="shared" si="5"/>
        <v>0.2967932425202286</v>
      </c>
      <c r="N34" s="82">
        <f t="shared" si="11"/>
        <v>25622.59198</v>
      </c>
      <c r="O34" s="82">
        <f t="shared" si="12"/>
        <v>4083.51298</v>
      </c>
      <c r="P34" s="82">
        <f t="shared" si="13"/>
        <v>-21539.079</v>
      </c>
      <c r="Q34" s="86">
        <f t="shared" si="9"/>
        <v>0.15937158048598016</v>
      </c>
      <c r="R34" s="27"/>
      <c r="S34" s="22"/>
    </row>
    <row r="35" spans="1:19" s="128" customFormat="1" ht="37.5">
      <c r="A35" s="130" t="s">
        <v>84</v>
      </c>
      <c r="B35" s="131" t="s">
        <v>133</v>
      </c>
      <c r="C35" s="118">
        <v>250</v>
      </c>
      <c r="D35" s="118">
        <v>140</v>
      </c>
      <c r="E35" s="118">
        <v>113.5</v>
      </c>
      <c r="F35" s="118">
        <f t="shared" si="0"/>
        <v>-26.5</v>
      </c>
      <c r="G35" s="116">
        <f t="shared" si="1"/>
        <v>0.8107142857142857</v>
      </c>
      <c r="H35" s="118">
        <f t="shared" si="2"/>
        <v>-136.5</v>
      </c>
      <c r="I35" s="116">
        <f t="shared" si="3"/>
        <v>0.454</v>
      </c>
      <c r="J35" s="211">
        <v>5436.8259800000005</v>
      </c>
      <c r="K35" s="211">
        <v>3746.85498</v>
      </c>
      <c r="L35" s="118">
        <f t="shared" si="4"/>
        <v>-1689.9710000000005</v>
      </c>
      <c r="M35" s="119">
        <f t="shared" si="5"/>
        <v>0.6891622048936721</v>
      </c>
      <c r="N35" s="118">
        <f t="shared" si="11"/>
        <v>5686.8259800000005</v>
      </c>
      <c r="O35" s="118">
        <f t="shared" si="12"/>
        <v>3860.35498</v>
      </c>
      <c r="P35" s="118">
        <f t="shared" si="13"/>
        <v>-1826.4710000000005</v>
      </c>
      <c r="Q35" s="116">
        <f t="shared" si="9"/>
        <v>0.6788241795294041</v>
      </c>
      <c r="R35" s="27"/>
      <c r="S35" s="127"/>
    </row>
    <row r="36" spans="1:19" s="128" customFormat="1" ht="18.75">
      <c r="A36" s="130" t="s">
        <v>183</v>
      </c>
      <c r="B36" s="131" t="s">
        <v>184</v>
      </c>
      <c r="C36" s="118">
        <v>0</v>
      </c>
      <c r="D36" s="118">
        <v>0</v>
      </c>
      <c r="E36" s="118">
        <v>0</v>
      </c>
      <c r="F36" s="118">
        <f t="shared" si="0"/>
        <v>0</v>
      </c>
      <c r="G36" s="116">
        <f t="shared" si="1"/>
      </c>
      <c r="H36" s="118">
        <f t="shared" si="2"/>
        <v>0</v>
      </c>
      <c r="I36" s="116">
        <f t="shared" si="3"/>
      </c>
      <c r="J36" s="211">
        <v>79.988</v>
      </c>
      <c r="K36" s="211">
        <v>75.988</v>
      </c>
      <c r="L36" s="118">
        <f t="shared" si="4"/>
        <v>-4</v>
      </c>
      <c r="M36" s="119">
        <f t="shared" si="5"/>
        <v>0.9499924988748312</v>
      </c>
      <c r="N36" s="118">
        <f>C36+J36</f>
        <v>79.988</v>
      </c>
      <c r="O36" s="118">
        <f>E36+K36</f>
        <v>75.988</v>
      </c>
      <c r="P36" s="118">
        <f>O36-N36</f>
        <v>-4</v>
      </c>
      <c r="Q36" s="116">
        <f t="shared" si="9"/>
        <v>0.9499924988748312</v>
      </c>
      <c r="R36" s="27"/>
      <c r="S36" s="127"/>
    </row>
    <row r="37" spans="1:19" s="128" customFormat="1" ht="18.75">
      <c r="A37" s="130" t="s">
        <v>124</v>
      </c>
      <c r="B37" s="131" t="s">
        <v>134</v>
      </c>
      <c r="C37" s="118">
        <v>0</v>
      </c>
      <c r="D37" s="118">
        <v>0</v>
      </c>
      <c r="E37" s="118">
        <v>0</v>
      </c>
      <c r="F37" s="118">
        <f t="shared" si="0"/>
        <v>0</v>
      </c>
      <c r="G37" s="116">
        <f t="shared" si="1"/>
      </c>
      <c r="H37" s="118">
        <f t="shared" si="2"/>
        <v>0</v>
      </c>
      <c r="I37" s="116">
        <f t="shared" si="3"/>
      </c>
      <c r="J37" s="211">
        <v>7363.678</v>
      </c>
      <c r="K37" s="211">
        <v>0</v>
      </c>
      <c r="L37" s="118">
        <f t="shared" si="4"/>
        <v>-7363.678</v>
      </c>
      <c r="M37" s="119">
        <f t="shared" si="5"/>
        <v>0</v>
      </c>
      <c r="N37" s="118">
        <f t="shared" si="11"/>
        <v>7363.678</v>
      </c>
      <c r="O37" s="118">
        <f t="shared" si="12"/>
        <v>0</v>
      </c>
      <c r="P37" s="118">
        <f t="shared" si="13"/>
        <v>-7363.678</v>
      </c>
      <c r="Q37" s="116">
        <f t="shared" si="9"/>
        <v>0</v>
      </c>
      <c r="R37" s="27"/>
      <c r="S37" s="127"/>
    </row>
    <row r="38" spans="1:19" s="128" customFormat="1" ht="27.75" customHeight="1">
      <c r="A38" s="130" t="s">
        <v>125</v>
      </c>
      <c r="B38" s="131" t="s">
        <v>36</v>
      </c>
      <c r="C38" s="118">
        <v>480</v>
      </c>
      <c r="D38" s="118">
        <v>980</v>
      </c>
      <c r="E38" s="118">
        <v>147.17</v>
      </c>
      <c r="F38" s="118">
        <f t="shared" si="0"/>
        <v>-832.83</v>
      </c>
      <c r="G38" s="116">
        <f t="shared" si="1"/>
        <v>0.15017346938775508</v>
      </c>
      <c r="H38" s="118">
        <f t="shared" si="2"/>
        <v>-332.83000000000004</v>
      </c>
      <c r="I38" s="116">
        <f t="shared" si="3"/>
        <v>0.3066041666666666</v>
      </c>
      <c r="J38" s="211">
        <v>0</v>
      </c>
      <c r="K38" s="211">
        <v>0</v>
      </c>
      <c r="L38" s="118">
        <f t="shared" si="4"/>
        <v>0</v>
      </c>
      <c r="M38" s="119">
        <f t="shared" si="5"/>
      </c>
      <c r="N38" s="118">
        <f t="shared" si="11"/>
        <v>480</v>
      </c>
      <c r="O38" s="118">
        <f t="shared" si="12"/>
        <v>147.17</v>
      </c>
      <c r="P38" s="118">
        <f t="shared" si="13"/>
        <v>-332.83000000000004</v>
      </c>
      <c r="Q38" s="116">
        <f t="shared" si="9"/>
        <v>0.3066041666666666</v>
      </c>
      <c r="R38" s="27"/>
      <c r="S38" s="127"/>
    </row>
    <row r="39" spans="1:19" s="128" customFormat="1" ht="26.25" customHeight="1">
      <c r="A39" s="130" t="s">
        <v>126</v>
      </c>
      <c r="B39" s="131" t="s">
        <v>45</v>
      </c>
      <c r="C39" s="118">
        <v>12012.1</v>
      </c>
      <c r="D39" s="118">
        <v>7000</v>
      </c>
      <c r="E39" s="118">
        <v>0</v>
      </c>
      <c r="F39" s="118">
        <f t="shared" si="0"/>
        <v>-7000</v>
      </c>
      <c r="G39" s="116">
        <f t="shared" si="1"/>
        <v>0</v>
      </c>
      <c r="H39" s="118">
        <f t="shared" si="2"/>
        <v>-12012.1</v>
      </c>
      <c r="I39" s="116">
        <f t="shared" si="3"/>
        <v>0</v>
      </c>
      <c r="J39" s="211">
        <v>0</v>
      </c>
      <c r="K39" s="211">
        <v>0</v>
      </c>
      <c r="L39" s="118">
        <f t="shared" si="4"/>
        <v>0</v>
      </c>
      <c r="M39" s="119">
        <f t="shared" si="5"/>
      </c>
      <c r="N39" s="118">
        <f t="shared" si="11"/>
        <v>12012.1</v>
      </c>
      <c r="O39" s="118">
        <f t="shared" si="12"/>
        <v>0</v>
      </c>
      <c r="P39" s="118">
        <f t="shared" si="13"/>
        <v>-12012.1</v>
      </c>
      <c r="Q39" s="116">
        <f t="shared" si="9"/>
        <v>0</v>
      </c>
      <c r="R39" s="27"/>
      <c r="S39" s="127"/>
    </row>
    <row r="40" spans="1:19" s="62" customFormat="1" ht="42.75" customHeight="1">
      <c r="A40" s="74" t="s">
        <v>23</v>
      </c>
      <c r="B40" s="75" t="s">
        <v>92</v>
      </c>
      <c r="C40" s="84">
        <f>C6+C9+C10+C11+C25+C26+C27+C28+C34</f>
        <v>1249765.1000000003</v>
      </c>
      <c r="D40" s="84">
        <f>D6+D9+D10+D11+D25+D26+D27+D28+D34</f>
        <v>775033.7300000001</v>
      </c>
      <c r="E40" s="84">
        <f>E6+E9+E10+E11+E25+E26+E27+E28+E34</f>
        <v>645891.7100000001</v>
      </c>
      <c r="F40" s="84">
        <f t="shared" si="0"/>
        <v>-129142.02000000002</v>
      </c>
      <c r="G40" s="89">
        <f aca="true" t="shared" si="14" ref="G40:G54">_xlfn.IFERROR(E40/D40,"")</f>
        <v>0.8333723875475716</v>
      </c>
      <c r="H40" s="84">
        <f t="shared" si="2"/>
        <v>-603873.3900000002</v>
      </c>
      <c r="I40" s="89">
        <f aca="true" t="shared" si="15" ref="I40:I50">_xlfn.IFERROR(E40/C40,"")</f>
        <v>0.5168104870267219</v>
      </c>
      <c r="J40" s="84">
        <f>J6+J9+J10+J11+J25+J26+J27+J28+J34</f>
        <v>750548.92967</v>
      </c>
      <c r="K40" s="84">
        <f>K6+K9+K10+K11+K25+K26+K27+K28+K34</f>
        <v>194300.16043999998</v>
      </c>
      <c r="L40" s="84">
        <f aca="true" t="shared" si="16" ref="L40:L57">K40-J40</f>
        <v>-556248.76923</v>
      </c>
      <c r="M40" s="89">
        <f>_xlfn.IFERROR(K40/J40,"")</f>
        <v>0.2588774066008322</v>
      </c>
      <c r="N40" s="84">
        <f t="shared" si="6"/>
        <v>2000314.0296700003</v>
      </c>
      <c r="O40" s="84">
        <f t="shared" si="7"/>
        <v>840191.8704400001</v>
      </c>
      <c r="P40" s="84">
        <f t="shared" si="8"/>
        <v>-1160122.1592300003</v>
      </c>
      <c r="Q40" s="89">
        <f>_xlfn.IFERROR(O40/N40,"")</f>
        <v>0.420029984281323</v>
      </c>
      <c r="R40" s="61" t="e">
        <f>J40-'[1]zved'!#REF!</f>
        <v>#REF!</v>
      </c>
      <c r="S40" s="61"/>
    </row>
    <row r="41" spans="1:19" s="135" customFormat="1" ht="42.75" customHeight="1">
      <c r="A41" s="125" t="s">
        <v>158</v>
      </c>
      <c r="B41" s="132" t="s">
        <v>159</v>
      </c>
      <c r="C41" s="118">
        <v>81102.9</v>
      </c>
      <c r="D41" s="118">
        <v>62352.9</v>
      </c>
      <c r="E41" s="118">
        <v>50014.3</v>
      </c>
      <c r="F41" s="118">
        <f t="shared" si="0"/>
        <v>-12338.599999999999</v>
      </c>
      <c r="G41" s="116">
        <f t="shared" si="14"/>
        <v>0.8021166617751541</v>
      </c>
      <c r="H41" s="118">
        <f t="shared" si="2"/>
        <v>-31088.59999999999</v>
      </c>
      <c r="I41" s="116">
        <f t="shared" si="15"/>
        <v>0.6166770855296174</v>
      </c>
      <c r="J41" s="227">
        <v>0</v>
      </c>
      <c r="K41" s="227">
        <v>0</v>
      </c>
      <c r="L41" s="118">
        <f t="shared" si="16"/>
        <v>0</v>
      </c>
      <c r="M41" s="119">
        <f aca="true" t="shared" si="17" ref="M41:M57">_xlfn.IFERROR(K41/J41,"")</f>
      </c>
      <c r="N41" s="118">
        <f t="shared" si="6"/>
        <v>81102.9</v>
      </c>
      <c r="O41" s="118">
        <f t="shared" si="7"/>
        <v>50014.3</v>
      </c>
      <c r="P41" s="118">
        <f t="shared" si="8"/>
        <v>-31088.59999999999</v>
      </c>
      <c r="Q41" s="119">
        <f aca="true" t="shared" si="18" ref="Q41:Q57">_xlfn.IFERROR(O41/N41,"")</f>
        <v>0.6166770855296174</v>
      </c>
      <c r="R41" s="133"/>
      <c r="S41" s="134"/>
    </row>
    <row r="42" spans="1:17" s="60" customFormat="1" ht="18.75" customHeight="1">
      <c r="A42" s="74" t="s">
        <v>24</v>
      </c>
      <c r="B42" s="75" t="s">
        <v>180</v>
      </c>
      <c r="C42" s="84">
        <f>C40+C41</f>
        <v>1330868.0000000002</v>
      </c>
      <c r="D42" s="84">
        <f>D40+D41</f>
        <v>837386.6300000001</v>
      </c>
      <c r="E42" s="84">
        <f>E40+E41</f>
        <v>695906.0100000001</v>
      </c>
      <c r="F42" s="84">
        <f t="shared" si="0"/>
        <v>-141480.62</v>
      </c>
      <c r="G42" s="89">
        <f t="shared" si="14"/>
        <v>0.831045045464841</v>
      </c>
      <c r="H42" s="84">
        <f t="shared" si="2"/>
        <v>-634961.9900000001</v>
      </c>
      <c r="I42" s="89">
        <f t="shared" si="15"/>
        <v>0.5228963428379073</v>
      </c>
      <c r="J42" s="84">
        <f>J40+J41</f>
        <v>750548.92967</v>
      </c>
      <c r="K42" s="84">
        <f>K40+K41</f>
        <v>194300.16043999998</v>
      </c>
      <c r="L42" s="84">
        <f t="shared" si="16"/>
        <v>-556248.76923</v>
      </c>
      <c r="M42" s="89">
        <f t="shared" si="17"/>
        <v>0.2588774066008322</v>
      </c>
      <c r="N42" s="84">
        <f t="shared" si="6"/>
        <v>2081416.9296700002</v>
      </c>
      <c r="O42" s="84">
        <f t="shared" si="7"/>
        <v>890206.1704400001</v>
      </c>
      <c r="P42" s="84">
        <f t="shared" si="8"/>
        <v>-1191210.75923</v>
      </c>
      <c r="Q42" s="89">
        <f t="shared" si="18"/>
        <v>0.4276923848126567</v>
      </c>
    </row>
    <row r="43" spans="1:17" s="127" customFormat="1" ht="33" customHeight="1">
      <c r="A43" s="125" t="s">
        <v>88</v>
      </c>
      <c r="B43" s="136" t="s">
        <v>139</v>
      </c>
      <c r="C43" s="118">
        <v>68119.19</v>
      </c>
      <c r="D43" s="118">
        <v>41352.39</v>
      </c>
      <c r="E43" s="118">
        <v>41352.39</v>
      </c>
      <c r="F43" s="118">
        <f t="shared" si="0"/>
        <v>0</v>
      </c>
      <c r="G43" s="116">
        <f t="shared" si="14"/>
        <v>1</v>
      </c>
      <c r="H43" s="118">
        <f t="shared" si="2"/>
        <v>-26766.800000000003</v>
      </c>
      <c r="I43" s="116">
        <f t="shared" si="15"/>
        <v>0.607059332326177</v>
      </c>
      <c r="J43" s="227">
        <v>0</v>
      </c>
      <c r="K43" s="227">
        <v>0</v>
      </c>
      <c r="L43" s="118">
        <f t="shared" si="16"/>
        <v>0</v>
      </c>
      <c r="M43" s="119">
        <f t="shared" si="17"/>
      </c>
      <c r="N43" s="118">
        <f t="shared" si="6"/>
        <v>68119.19</v>
      </c>
      <c r="O43" s="118">
        <f t="shared" si="7"/>
        <v>41352.39</v>
      </c>
      <c r="P43" s="118">
        <f t="shared" si="8"/>
        <v>-26766.800000000003</v>
      </c>
      <c r="Q43" s="119">
        <f t="shared" si="18"/>
        <v>0.607059332326177</v>
      </c>
    </row>
    <row r="44" spans="1:17" s="127" customFormat="1" ht="52.5" customHeight="1">
      <c r="A44" s="125" t="s">
        <v>135</v>
      </c>
      <c r="B44" s="136" t="s">
        <v>140</v>
      </c>
      <c r="C44" s="118">
        <v>51582.64</v>
      </c>
      <c r="D44" s="118">
        <v>35972.96</v>
      </c>
      <c r="E44" s="118">
        <v>31311.64</v>
      </c>
      <c r="F44" s="118">
        <f t="shared" si="0"/>
        <v>-4661.32</v>
      </c>
      <c r="G44" s="116">
        <f t="shared" si="14"/>
        <v>0.8704215610836584</v>
      </c>
      <c r="H44" s="118">
        <f t="shared" si="2"/>
        <v>-20271</v>
      </c>
      <c r="I44" s="116">
        <f t="shared" si="15"/>
        <v>0.6070189505616618</v>
      </c>
      <c r="J44" s="227">
        <v>0</v>
      </c>
      <c r="K44" s="227">
        <v>0</v>
      </c>
      <c r="L44" s="118">
        <f t="shared" si="16"/>
        <v>0</v>
      </c>
      <c r="M44" s="119">
        <f t="shared" si="17"/>
      </c>
      <c r="N44" s="118">
        <f aca="true" t="shared" si="19" ref="N44:N50">C44+J44</f>
        <v>51582.64</v>
      </c>
      <c r="O44" s="118">
        <f aca="true" t="shared" si="20" ref="O44:O50">E44+K44</f>
        <v>31311.64</v>
      </c>
      <c r="P44" s="118">
        <f aca="true" t="shared" si="21" ref="P44:P50">O44-N44</f>
        <v>-20271</v>
      </c>
      <c r="Q44" s="119">
        <f t="shared" si="18"/>
        <v>0.6070189505616618</v>
      </c>
    </row>
    <row r="45" spans="1:17" s="51" customFormat="1" ht="60.75" customHeight="1">
      <c r="A45" s="125" t="s">
        <v>136</v>
      </c>
      <c r="B45" s="16" t="s">
        <v>141</v>
      </c>
      <c r="C45" s="118">
        <v>48176.8</v>
      </c>
      <c r="D45" s="118">
        <v>30542.7</v>
      </c>
      <c r="E45" s="118">
        <v>30542.7</v>
      </c>
      <c r="F45" s="118">
        <f t="shared" si="0"/>
        <v>0</v>
      </c>
      <c r="G45" s="116">
        <f t="shared" si="14"/>
        <v>1</v>
      </c>
      <c r="H45" s="118">
        <f t="shared" si="2"/>
        <v>-17634.100000000002</v>
      </c>
      <c r="I45" s="116">
        <f t="shared" si="15"/>
        <v>0.6339711230301722</v>
      </c>
      <c r="J45" s="227">
        <v>0</v>
      </c>
      <c r="K45" s="227">
        <v>0</v>
      </c>
      <c r="L45" s="118">
        <f t="shared" si="16"/>
        <v>0</v>
      </c>
      <c r="M45" s="119">
        <f t="shared" si="17"/>
      </c>
      <c r="N45" s="118">
        <f t="shared" si="19"/>
        <v>48176.8</v>
      </c>
      <c r="O45" s="118">
        <f t="shared" si="20"/>
        <v>30542.7</v>
      </c>
      <c r="P45" s="118">
        <f t="shared" si="21"/>
        <v>-17634.100000000002</v>
      </c>
      <c r="Q45" s="119">
        <f t="shared" si="18"/>
        <v>0.6339711230301722</v>
      </c>
    </row>
    <row r="46" spans="1:17" s="51" customFormat="1" ht="56.25" customHeight="1" hidden="1">
      <c r="A46" s="125" t="s">
        <v>137</v>
      </c>
      <c r="B46" s="136" t="s">
        <v>142</v>
      </c>
      <c r="C46" s="118"/>
      <c r="D46" s="118"/>
      <c r="E46" s="118"/>
      <c r="F46" s="118">
        <f t="shared" si="0"/>
        <v>0</v>
      </c>
      <c r="G46" s="116">
        <f t="shared" si="14"/>
      </c>
      <c r="H46" s="118">
        <f t="shared" si="2"/>
        <v>0</v>
      </c>
      <c r="I46" s="116">
        <f t="shared" si="15"/>
      </c>
      <c r="J46" s="227">
        <v>0</v>
      </c>
      <c r="K46" s="227">
        <v>0</v>
      </c>
      <c r="L46" s="118">
        <f t="shared" si="16"/>
        <v>0</v>
      </c>
      <c r="M46" s="119">
        <f t="shared" si="17"/>
      </c>
      <c r="N46" s="118">
        <f t="shared" si="19"/>
        <v>0</v>
      </c>
      <c r="O46" s="118">
        <f t="shared" si="20"/>
        <v>0</v>
      </c>
      <c r="P46" s="118">
        <f t="shared" si="21"/>
        <v>0</v>
      </c>
      <c r="Q46" s="119">
        <f t="shared" si="18"/>
      </c>
    </row>
    <row r="47" spans="1:17" s="51" customFormat="1" ht="63">
      <c r="A47" s="125" t="s">
        <v>195</v>
      </c>
      <c r="B47" s="136" t="s">
        <v>197</v>
      </c>
      <c r="C47" s="118">
        <v>784.7</v>
      </c>
      <c r="D47" s="118">
        <v>392.2</v>
      </c>
      <c r="E47" s="118">
        <v>392.2</v>
      </c>
      <c r="F47" s="118">
        <f t="shared" si="0"/>
        <v>0</v>
      </c>
      <c r="G47" s="116">
        <f t="shared" si="14"/>
        <v>1</v>
      </c>
      <c r="H47" s="118">
        <f t="shared" si="2"/>
        <v>-392.50000000000006</v>
      </c>
      <c r="I47" s="116">
        <f t="shared" si="15"/>
        <v>0.4998088441442589</v>
      </c>
      <c r="J47" s="227">
        <v>0</v>
      </c>
      <c r="K47" s="227">
        <v>0</v>
      </c>
      <c r="L47" s="118">
        <f>K47-J47</f>
        <v>0</v>
      </c>
      <c r="M47" s="119">
        <f>_xlfn.IFERROR(K47/J47,"")</f>
      </c>
      <c r="N47" s="118">
        <f t="shared" si="19"/>
        <v>784.7</v>
      </c>
      <c r="O47" s="118">
        <f t="shared" si="20"/>
        <v>392.2</v>
      </c>
      <c r="P47" s="118">
        <f t="shared" si="21"/>
        <v>-392.50000000000006</v>
      </c>
      <c r="Q47" s="119">
        <f>_xlfn.IFERROR(O47/N47,"")</f>
        <v>0.4998088441442589</v>
      </c>
    </row>
    <row r="48" spans="1:17" s="51" customFormat="1" ht="47.25" hidden="1">
      <c r="A48" s="125" t="s">
        <v>196</v>
      </c>
      <c r="B48" s="136" t="s">
        <v>198</v>
      </c>
      <c r="C48" s="118"/>
      <c r="D48" s="118"/>
      <c r="E48" s="118"/>
      <c r="F48" s="118">
        <f t="shared" si="0"/>
        <v>0</v>
      </c>
      <c r="G48" s="116">
        <f t="shared" si="14"/>
      </c>
      <c r="H48" s="118">
        <f t="shared" si="2"/>
        <v>0</v>
      </c>
      <c r="I48" s="116">
        <f t="shared" si="15"/>
      </c>
      <c r="J48" s="227">
        <v>0</v>
      </c>
      <c r="K48" s="227">
        <v>0</v>
      </c>
      <c r="L48" s="118">
        <f>K48-J48</f>
        <v>0</v>
      </c>
      <c r="M48" s="119">
        <f>_xlfn.IFERROR(K48/J48,"")</f>
      </c>
      <c r="N48" s="118">
        <f t="shared" si="19"/>
        <v>0</v>
      </c>
      <c r="O48" s="118">
        <f t="shared" si="20"/>
        <v>0</v>
      </c>
      <c r="P48" s="118">
        <f t="shared" si="21"/>
        <v>0</v>
      </c>
      <c r="Q48" s="119">
        <f>_xlfn.IFERROR(O48/N48,"")</f>
      </c>
    </row>
    <row r="49" spans="1:17" s="51" customFormat="1" ht="47.25">
      <c r="A49" s="125" t="s">
        <v>138</v>
      </c>
      <c r="B49" s="16" t="s">
        <v>143</v>
      </c>
      <c r="C49" s="118">
        <v>5820.31</v>
      </c>
      <c r="D49" s="118">
        <v>5108.85</v>
      </c>
      <c r="E49" s="118">
        <v>4365.25</v>
      </c>
      <c r="F49" s="118">
        <f t="shared" si="0"/>
        <v>-743.6000000000004</v>
      </c>
      <c r="G49" s="116">
        <f t="shared" si="14"/>
        <v>0.8544486528279358</v>
      </c>
      <c r="H49" s="118">
        <f t="shared" si="2"/>
        <v>-1455.0600000000004</v>
      </c>
      <c r="I49" s="116">
        <f t="shared" si="15"/>
        <v>0.7500030067127008</v>
      </c>
      <c r="J49" s="227">
        <v>15000</v>
      </c>
      <c r="K49" s="227">
        <v>15000</v>
      </c>
      <c r="L49" s="118">
        <f t="shared" si="16"/>
        <v>0</v>
      </c>
      <c r="M49" s="119">
        <f t="shared" si="17"/>
        <v>1</v>
      </c>
      <c r="N49" s="118">
        <f t="shared" si="19"/>
        <v>20820.31</v>
      </c>
      <c r="O49" s="118">
        <f t="shared" si="20"/>
        <v>19365.25</v>
      </c>
      <c r="P49" s="118">
        <f t="shared" si="21"/>
        <v>-1455.0600000000013</v>
      </c>
      <c r="Q49" s="119">
        <f t="shared" si="18"/>
        <v>0.93011343250893</v>
      </c>
    </row>
    <row r="50" spans="1:19" s="59" customFormat="1" ht="18.75">
      <c r="A50" s="74" t="s">
        <v>93</v>
      </c>
      <c r="B50" s="75" t="s">
        <v>91</v>
      </c>
      <c r="C50" s="84">
        <f>C42+SUM(C43:C49)</f>
        <v>1505351.6400000001</v>
      </c>
      <c r="D50" s="84">
        <f>D42+SUM(D43:D49)</f>
        <v>950755.7300000001</v>
      </c>
      <c r="E50" s="84">
        <f>E42+SUM(E43:E49)</f>
        <v>803870.1900000002</v>
      </c>
      <c r="F50" s="84">
        <f t="shared" si="0"/>
        <v>-146885.53999999992</v>
      </c>
      <c r="G50" s="89">
        <f t="shared" si="14"/>
        <v>0.8455065424638567</v>
      </c>
      <c r="H50" s="84">
        <f t="shared" si="2"/>
        <v>-701481.45</v>
      </c>
      <c r="I50" s="89">
        <f t="shared" si="15"/>
        <v>0.5340082467376195</v>
      </c>
      <c r="J50" s="84">
        <f>J42+SUM(J43:J49)</f>
        <v>765548.92967</v>
      </c>
      <c r="K50" s="84">
        <f>K42+SUM(K43:K49)</f>
        <v>209300.16043999998</v>
      </c>
      <c r="L50" s="84">
        <f>L42+SUM(L43:L49)</f>
        <v>-556248.76923</v>
      </c>
      <c r="M50" s="89">
        <f t="shared" si="17"/>
        <v>0.2733988022558161</v>
      </c>
      <c r="N50" s="84">
        <f t="shared" si="19"/>
        <v>2270900.56967</v>
      </c>
      <c r="O50" s="84">
        <f t="shared" si="20"/>
        <v>1013170.3504400002</v>
      </c>
      <c r="P50" s="84">
        <f t="shared" si="21"/>
        <v>-1257730.21923</v>
      </c>
      <c r="Q50" s="89">
        <f t="shared" si="18"/>
        <v>0.44615354981712424</v>
      </c>
      <c r="R50" s="63"/>
      <c r="S50" s="63"/>
    </row>
    <row r="51" spans="1:19" ht="18.75">
      <c r="A51" s="100"/>
      <c r="B51" s="101" t="s">
        <v>0</v>
      </c>
      <c r="C51" s="229">
        <f>C52+C53+C54+C55</f>
        <v>0</v>
      </c>
      <c r="D51" s="229">
        <f>D52+D53+D54+D55</f>
        <v>0</v>
      </c>
      <c r="E51" s="229">
        <f>E52+E53+E54+E55</f>
        <v>-43.5</v>
      </c>
      <c r="F51" s="99">
        <f aca="true" t="shared" si="22" ref="F51:F57">E51-D51</f>
        <v>-43.5</v>
      </c>
      <c r="G51" s="86">
        <f t="shared" si="14"/>
      </c>
      <c r="H51" s="99">
        <f aca="true" t="shared" si="23" ref="H51:H57">E51-C51</f>
        <v>-43.5</v>
      </c>
      <c r="I51" s="88">
        <f aca="true" t="shared" si="24" ref="I51:I57">_xlfn.IFERROR(E51/C51,"")</f>
      </c>
      <c r="J51" s="229">
        <f>J52+J53+J54+J55+J56</f>
        <v>1000</v>
      </c>
      <c r="K51" s="229">
        <f>K52+K53+K54+K55+K56</f>
        <v>-1180.66962</v>
      </c>
      <c r="L51" s="99">
        <f t="shared" si="16"/>
        <v>-2180.6696199999997</v>
      </c>
      <c r="M51" s="215">
        <f t="shared" si="17"/>
        <v>-1.18066962</v>
      </c>
      <c r="N51" s="99">
        <f aca="true" t="shared" si="25" ref="N51:N57">C51+J51</f>
        <v>1000</v>
      </c>
      <c r="O51" s="99">
        <f aca="true" t="shared" si="26" ref="O51:O57">E51+K51</f>
        <v>-1224.16962</v>
      </c>
      <c r="P51" s="99">
        <f aca="true" t="shared" si="27" ref="P51:P57">O51-N51</f>
        <v>-2224.1696199999997</v>
      </c>
      <c r="Q51" s="88">
        <f t="shared" si="18"/>
        <v>-1.2241696199999998</v>
      </c>
      <c r="R51" s="1"/>
      <c r="S51" s="1"/>
    </row>
    <row r="52" spans="1:17" s="122" customFormat="1" ht="18.75">
      <c r="A52" s="137">
        <v>1140</v>
      </c>
      <c r="B52" s="136" t="s">
        <v>144</v>
      </c>
      <c r="C52" s="228">
        <v>0</v>
      </c>
      <c r="D52" s="228">
        <v>0</v>
      </c>
      <c r="E52" s="228">
        <v>-43.5</v>
      </c>
      <c r="F52" s="138">
        <f t="shared" si="22"/>
        <v>-43.5</v>
      </c>
      <c r="G52" s="116">
        <f t="shared" si="14"/>
      </c>
      <c r="H52" s="138">
        <f t="shared" si="23"/>
        <v>-43.5</v>
      </c>
      <c r="I52" s="119">
        <f t="shared" si="24"/>
      </c>
      <c r="J52" s="228">
        <v>0</v>
      </c>
      <c r="K52" s="228">
        <v>0</v>
      </c>
      <c r="L52" s="214">
        <f t="shared" si="16"/>
        <v>0</v>
      </c>
      <c r="M52" s="119">
        <f t="shared" si="17"/>
      </c>
      <c r="N52" s="138">
        <f t="shared" si="25"/>
        <v>0</v>
      </c>
      <c r="O52" s="138">
        <f t="shared" si="26"/>
        <v>-43.5</v>
      </c>
      <c r="P52" s="138">
        <f t="shared" si="27"/>
        <v>-43.5</v>
      </c>
      <c r="Q52" s="119">
        <f t="shared" si="18"/>
      </c>
    </row>
    <row r="53" spans="1:17" s="122" customFormat="1" ht="57" customHeight="1">
      <c r="A53" s="137">
        <v>8820</v>
      </c>
      <c r="B53" s="136" t="s">
        <v>148</v>
      </c>
      <c r="C53" s="228">
        <v>0</v>
      </c>
      <c r="D53" s="228">
        <v>0</v>
      </c>
      <c r="E53" s="228">
        <v>0</v>
      </c>
      <c r="F53" s="138">
        <f>E53-D53</f>
        <v>0</v>
      </c>
      <c r="G53" s="116">
        <f t="shared" si="14"/>
      </c>
      <c r="H53" s="138">
        <f>E53-C53</f>
        <v>0</v>
      </c>
      <c r="I53" s="119">
        <f t="shared" si="24"/>
      </c>
      <c r="J53" s="228">
        <v>0</v>
      </c>
      <c r="K53" s="213">
        <v>-80.66962</v>
      </c>
      <c r="L53" s="138">
        <f t="shared" si="16"/>
        <v>-80.66962</v>
      </c>
      <c r="M53" s="119">
        <f t="shared" si="17"/>
      </c>
      <c r="N53" s="138">
        <f>C53+J53</f>
        <v>0</v>
      </c>
      <c r="O53" s="138">
        <f>E53+K53</f>
        <v>-80.66962</v>
      </c>
      <c r="P53" s="138">
        <f t="shared" si="27"/>
        <v>-80.66962</v>
      </c>
      <c r="Q53" s="119">
        <f t="shared" si="18"/>
      </c>
    </row>
    <row r="54" spans="1:17" s="122" customFormat="1" ht="30.75" customHeight="1">
      <c r="A54" s="137" t="s">
        <v>145</v>
      </c>
      <c r="B54" s="136" t="s">
        <v>146</v>
      </c>
      <c r="C54" s="228">
        <v>0</v>
      </c>
      <c r="D54" s="228">
        <v>0</v>
      </c>
      <c r="E54" s="228">
        <v>0</v>
      </c>
      <c r="F54" s="138">
        <f>E54-D54</f>
        <v>0</v>
      </c>
      <c r="G54" s="116">
        <f t="shared" si="14"/>
      </c>
      <c r="H54" s="138">
        <f>E54-C54</f>
        <v>0</v>
      </c>
      <c r="I54" s="119">
        <f t="shared" si="24"/>
      </c>
      <c r="J54" s="228">
        <v>1000</v>
      </c>
      <c r="K54" s="213">
        <v>-1100</v>
      </c>
      <c r="L54" s="138">
        <f t="shared" si="16"/>
        <v>-2100</v>
      </c>
      <c r="M54" s="119">
        <f t="shared" si="17"/>
        <v>-1.1</v>
      </c>
      <c r="N54" s="138">
        <f t="shared" si="25"/>
        <v>1000</v>
      </c>
      <c r="O54" s="138">
        <f t="shared" si="26"/>
        <v>-1100</v>
      </c>
      <c r="P54" s="138">
        <f t="shared" si="27"/>
        <v>-2100</v>
      </c>
      <c r="Q54" s="119">
        <f t="shared" si="18"/>
        <v>-1.1</v>
      </c>
    </row>
    <row r="55" spans="1:19" ht="63" hidden="1">
      <c r="A55" s="38">
        <v>8880</v>
      </c>
      <c r="B55" s="96" t="s">
        <v>147</v>
      </c>
      <c r="C55" s="212">
        <v>0</v>
      </c>
      <c r="D55" s="212">
        <v>0</v>
      </c>
      <c r="E55" s="212">
        <v>0</v>
      </c>
      <c r="F55" s="97">
        <f t="shared" si="22"/>
        <v>0</v>
      </c>
      <c r="G55" s="85"/>
      <c r="H55" s="97">
        <f t="shared" si="23"/>
        <v>0</v>
      </c>
      <c r="I55" s="89">
        <f t="shared" si="24"/>
      </c>
      <c r="J55" s="212">
        <v>0</v>
      </c>
      <c r="K55" s="212">
        <v>0</v>
      </c>
      <c r="L55" s="97">
        <f t="shared" si="16"/>
        <v>0</v>
      </c>
      <c r="M55" s="89">
        <f t="shared" si="17"/>
      </c>
      <c r="N55" s="97">
        <f t="shared" si="25"/>
        <v>0</v>
      </c>
      <c r="O55" s="97">
        <f t="shared" si="26"/>
        <v>0</v>
      </c>
      <c r="P55" s="97">
        <f t="shared" si="27"/>
        <v>0</v>
      </c>
      <c r="Q55" s="89">
        <f t="shared" si="18"/>
      </c>
      <c r="R55" s="1"/>
      <c r="S55" s="1"/>
    </row>
    <row r="56" spans="1:19" ht="31.5" hidden="1">
      <c r="A56" s="38">
        <v>8860</v>
      </c>
      <c r="B56" s="96" t="s">
        <v>163</v>
      </c>
      <c r="C56" s="212">
        <v>0</v>
      </c>
      <c r="D56" s="212">
        <v>0</v>
      </c>
      <c r="E56" s="212">
        <v>0</v>
      </c>
      <c r="F56" s="97"/>
      <c r="G56" s="85"/>
      <c r="H56" s="97"/>
      <c r="I56" s="89">
        <f t="shared" si="24"/>
      </c>
      <c r="J56" s="212">
        <v>0</v>
      </c>
      <c r="K56" s="212">
        <v>0</v>
      </c>
      <c r="L56" s="97">
        <f t="shared" si="16"/>
        <v>0</v>
      </c>
      <c r="M56" s="89">
        <f t="shared" si="17"/>
      </c>
      <c r="N56" s="97"/>
      <c r="O56" s="97"/>
      <c r="P56" s="97"/>
      <c r="Q56" s="89">
        <f t="shared" si="18"/>
      </c>
      <c r="R56" s="1"/>
      <c r="S56" s="1"/>
    </row>
    <row r="57" spans="1:17" s="59" customFormat="1" ht="18.75">
      <c r="A57" s="74"/>
      <c r="B57" s="75" t="s">
        <v>1</v>
      </c>
      <c r="C57" s="84">
        <f>C50+C51</f>
        <v>1505351.6400000001</v>
      </c>
      <c r="D57" s="84">
        <f>D50+D51</f>
        <v>950755.7300000001</v>
      </c>
      <c r="E57" s="84">
        <f>E50+E51</f>
        <v>803826.6900000002</v>
      </c>
      <c r="F57" s="84">
        <f t="shared" si="22"/>
        <v>-146929.03999999992</v>
      </c>
      <c r="G57" s="89">
        <f>_xlfn.IFERROR(E57/D57,"")</f>
        <v>0.845460789386986</v>
      </c>
      <c r="H57" s="84">
        <f t="shared" si="23"/>
        <v>-701524.95</v>
      </c>
      <c r="I57" s="89">
        <f t="shared" si="24"/>
        <v>0.5339793498348333</v>
      </c>
      <c r="J57" s="84">
        <f>J50+J51</f>
        <v>766548.92967</v>
      </c>
      <c r="K57" s="84">
        <f>K50+K51</f>
        <v>208119.49081999998</v>
      </c>
      <c r="L57" s="84">
        <f t="shared" si="16"/>
        <v>-558429.43885</v>
      </c>
      <c r="M57" s="89">
        <f t="shared" si="17"/>
        <v>0.2715018999629882</v>
      </c>
      <c r="N57" s="84">
        <f t="shared" si="25"/>
        <v>2271900.56967</v>
      </c>
      <c r="O57" s="84">
        <f t="shared" si="26"/>
        <v>1011946.1808200001</v>
      </c>
      <c r="P57" s="84">
        <f t="shared" si="27"/>
        <v>-1259954.38885</v>
      </c>
      <c r="Q57" s="89">
        <f t="shared" si="18"/>
        <v>0.44541834019038434</v>
      </c>
    </row>
    <row r="58" spans="1:13" ht="15.75">
      <c r="A58" s="49"/>
      <c r="B58" s="50"/>
      <c r="C58" s="142"/>
      <c r="D58" s="142"/>
      <c r="E58" s="142"/>
      <c r="F58" s="108"/>
      <c r="G58" s="108"/>
      <c r="H58" s="109"/>
      <c r="I58" s="110"/>
      <c r="J58" s="174"/>
      <c r="K58" s="175"/>
      <c r="M58" s="176"/>
    </row>
    <row r="59" spans="1:13" ht="15.75">
      <c r="A59" s="52"/>
      <c r="B59" s="28"/>
      <c r="C59" s="143"/>
      <c r="D59" s="143"/>
      <c r="E59" s="143"/>
      <c r="F59" s="109"/>
      <c r="G59" s="109"/>
      <c r="H59" s="109"/>
      <c r="I59" s="110"/>
      <c r="J59" s="175"/>
      <c r="K59" s="174" t="s">
        <v>21</v>
      </c>
      <c r="M59" s="176"/>
    </row>
    <row r="60" spans="1:13" ht="15.75">
      <c r="A60" s="53"/>
      <c r="B60" s="54"/>
      <c r="C60" s="144"/>
      <c r="D60" s="144"/>
      <c r="E60" s="144"/>
      <c r="F60" s="111"/>
      <c r="G60" s="111"/>
      <c r="H60" s="112"/>
      <c r="I60" s="113"/>
      <c r="J60" s="164"/>
      <c r="K60" s="169"/>
      <c r="M60" s="176"/>
    </row>
    <row r="61" spans="1:13" ht="15.75">
      <c r="A61" s="53"/>
      <c r="B61" s="54"/>
      <c r="C61" s="145"/>
      <c r="D61" s="146"/>
      <c r="E61" s="147"/>
      <c r="F61" s="112"/>
      <c r="G61" s="112"/>
      <c r="H61" s="112"/>
      <c r="I61" s="113"/>
      <c r="J61" s="170"/>
      <c r="K61" s="170"/>
      <c r="M61" s="176"/>
    </row>
    <row r="62" spans="1:13" ht="18.75">
      <c r="A62" s="53"/>
      <c r="B62" s="73"/>
      <c r="C62" s="148"/>
      <c r="D62" s="149"/>
      <c r="E62" s="150"/>
      <c r="F62" s="112"/>
      <c r="G62" s="112"/>
      <c r="H62" s="112"/>
      <c r="I62" s="113"/>
      <c r="J62" s="177"/>
      <c r="K62" s="170"/>
      <c r="M62" s="176"/>
    </row>
    <row r="63" spans="1:13" ht="15.75">
      <c r="A63" s="53"/>
      <c r="B63" s="54"/>
      <c r="C63" s="145"/>
      <c r="D63" s="146"/>
      <c r="E63" s="147"/>
      <c r="F63" s="112"/>
      <c r="G63" s="112"/>
      <c r="H63" s="112"/>
      <c r="I63" s="113"/>
      <c r="J63" s="170"/>
      <c r="K63" s="170"/>
      <c r="M63" s="176"/>
    </row>
    <row r="64" spans="1:13" ht="15.75">
      <c r="A64" s="53"/>
      <c r="B64" s="54"/>
      <c r="C64" s="145"/>
      <c r="D64" s="146"/>
      <c r="E64" s="147"/>
      <c r="F64" s="112"/>
      <c r="G64" s="112"/>
      <c r="H64" s="112"/>
      <c r="I64" s="114"/>
      <c r="J64" s="165"/>
      <c r="K64" s="170"/>
      <c r="L64" s="178"/>
      <c r="M64" s="179"/>
    </row>
    <row r="65" spans="1:13" ht="15.75">
      <c r="A65" s="53"/>
      <c r="B65" s="54"/>
      <c r="C65" s="145"/>
      <c r="D65" s="146"/>
      <c r="E65" s="147"/>
      <c r="F65" s="112"/>
      <c r="G65" s="112"/>
      <c r="H65" s="112"/>
      <c r="I65" s="113"/>
      <c r="J65" s="165"/>
      <c r="K65" s="170"/>
      <c r="M65" s="176"/>
    </row>
    <row r="66" spans="1:13" ht="15.75">
      <c r="A66" s="55"/>
      <c r="B66" s="56"/>
      <c r="C66" s="151"/>
      <c r="D66" s="107"/>
      <c r="E66" s="152"/>
      <c r="F66" s="103"/>
      <c r="G66" s="103"/>
      <c r="H66" s="103"/>
      <c r="M66" s="176"/>
    </row>
    <row r="67" spans="1:13" ht="15.75">
      <c r="A67" s="55"/>
      <c r="B67" s="56"/>
      <c r="C67" s="151"/>
      <c r="D67" s="107"/>
      <c r="E67" s="152"/>
      <c r="F67" s="103"/>
      <c r="G67" s="103"/>
      <c r="H67" s="103"/>
      <c r="M67" s="176"/>
    </row>
    <row r="68" spans="1:13" ht="15.75">
      <c r="A68" s="55"/>
      <c r="B68" s="56"/>
      <c r="C68" s="151"/>
      <c r="D68" s="107"/>
      <c r="E68" s="152"/>
      <c r="F68" s="103"/>
      <c r="G68" s="103"/>
      <c r="H68" s="103"/>
      <c r="M68" s="176"/>
    </row>
    <row r="69" ht="15.75">
      <c r="M69" s="176"/>
    </row>
    <row r="70" ht="15.75">
      <c r="M70" s="176"/>
    </row>
    <row r="71" ht="15.75">
      <c r="M71" s="176"/>
    </row>
    <row r="72" ht="15.75">
      <c r="M72" s="176"/>
    </row>
    <row r="73" ht="15.75">
      <c r="M73" s="176"/>
    </row>
    <row r="74" ht="15.75">
      <c r="M74" s="176"/>
    </row>
    <row r="75" ht="15.75">
      <c r="M75" s="176"/>
    </row>
    <row r="76" ht="15.75">
      <c r="M76" s="176"/>
    </row>
    <row r="77" ht="15.75">
      <c r="M77" s="176"/>
    </row>
    <row r="78" ht="15.75">
      <c r="M78" s="176"/>
    </row>
    <row r="79" ht="15.75">
      <c r="M79" s="176"/>
    </row>
    <row r="80" ht="15.75">
      <c r="M80" s="176"/>
    </row>
    <row r="81" ht="15.75">
      <c r="M81" s="176"/>
    </row>
    <row r="82" ht="15.75">
      <c r="M82" s="176"/>
    </row>
    <row r="83" ht="15.75">
      <c r="M83" s="176"/>
    </row>
    <row r="84" ht="15.75">
      <c r="M84" s="176"/>
    </row>
    <row r="85" ht="15.75">
      <c r="M85" s="176"/>
    </row>
    <row r="86" ht="15.75">
      <c r="M86" s="176"/>
    </row>
    <row r="87" ht="15.75">
      <c r="M87" s="176"/>
    </row>
    <row r="88" ht="15.75">
      <c r="M88" s="176"/>
    </row>
    <row r="89" ht="15.75">
      <c r="M89" s="176"/>
    </row>
    <row r="90" ht="15.75">
      <c r="M90" s="176"/>
    </row>
    <row r="91" ht="15.75">
      <c r="M91" s="176"/>
    </row>
    <row r="92" ht="15.75">
      <c r="M92" s="176"/>
    </row>
    <row r="93" ht="15.75">
      <c r="M93" s="176"/>
    </row>
    <row r="94" ht="15.75">
      <c r="M94" s="176"/>
    </row>
    <row r="95" ht="15.75">
      <c r="M95" s="176"/>
    </row>
    <row r="96" ht="15.75">
      <c r="M96" s="176"/>
    </row>
    <row r="97" ht="15.75">
      <c r="M97" s="176"/>
    </row>
    <row r="98" ht="15.75">
      <c r="M98" s="176"/>
    </row>
    <row r="99" ht="15.75">
      <c r="M99" s="176"/>
    </row>
    <row r="100" ht="15.75">
      <c r="M100" s="176"/>
    </row>
    <row r="101" ht="15.75">
      <c r="M101" s="176"/>
    </row>
    <row r="102" ht="15.75">
      <c r="M102" s="176"/>
    </row>
    <row r="103" ht="15.75">
      <c r="M103" s="176"/>
    </row>
    <row r="104" ht="15.75">
      <c r="M104" s="176"/>
    </row>
    <row r="105" ht="15.75">
      <c r="M105" s="176"/>
    </row>
    <row r="106" ht="15.75">
      <c r="M106" s="176"/>
    </row>
    <row r="107" ht="15.75">
      <c r="M107" s="176"/>
    </row>
    <row r="108" ht="15.75">
      <c r="M108" s="176"/>
    </row>
    <row r="109" ht="15.75">
      <c r="M109" s="176"/>
    </row>
    <row r="110" ht="15.75">
      <c r="M110" s="176"/>
    </row>
    <row r="111" ht="15.75">
      <c r="M111" s="176"/>
    </row>
    <row r="112" ht="15.75">
      <c r="M112" s="176"/>
    </row>
    <row r="113" ht="15.75">
      <c r="M113" s="176"/>
    </row>
    <row r="114" ht="15.75">
      <c r="M114" s="176"/>
    </row>
    <row r="115" ht="15.75">
      <c r="M115" s="176"/>
    </row>
    <row r="116" ht="15.75">
      <c r="M116" s="176"/>
    </row>
    <row r="117" ht="15.75">
      <c r="M117" s="176"/>
    </row>
    <row r="118" ht="15.75">
      <c r="M118" s="176"/>
    </row>
    <row r="119" ht="15.75">
      <c r="M119" s="176"/>
    </row>
    <row r="120" ht="15.75">
      <c r="M120" s="176"/>
    </row>
    <row r="121" ht="15.75">
      <c r="M121" s="176"/>
    </row>
    <row r="122" ht="15.75">
      <c r="M122" s="176"/>
    </row>
    <row r="123" ht="15.75">
      <c r="M123" s="176"/>
    </row>
    <row r="124" ht="15.75">
      <c r="M124" s="176"/>
    </row>
    <row r="125" ht="15.75">
      <c r="M125" s="176"/>
    </row>
    <row r="126" ht="15.75">
      <c r="M126" s="176"/>
    </row>
    <row r="127" ht="15.75">
      <c r="M127" s="176"/>
    </row>
    <row r="128" ht="15.75">
      <c r="M128" s="176"/>
    </row>
    <row r="129" ht="15.75">
      <c r="M129" s="176"/>
    </row>
    <row r="130" ht="15.75">
      <c r="M130" s="176"/>
    </row>
    <row r="131" ht="15.75">
      <c r="M131" s="176"/>
    </row>
    <row r="132" ht="15.75">
      <c r="M132" s="176"/>
    </row>
    <row r="133" ht="15.75">
      <c r="M133" s="176"/>
    </row>
    <row r="134" ht="15.75">
      <c r="M134" s="176"/>
    </row>
    <row r="135" ht="15.75">
      <c r="M135" s="176"/>
    </row>
    <row r="136" ht="15.75">
      <c r="M136" s="176"/>
    </row>
    <row r="137" ht="15.75">
      <c r="M137" s="176"/>
    </row>
    <row r="138" ht="15.75">
      <c r="M138" s="176"/>
    </row>
    <row r="139" ht="15.75">
      <c r="M139" s="176"/>
    </row>
    <row r="140" ht="15.75">
      <c r="M140" s="176"/>
    </row>
    <row r="141" ht="15.75">
      <c r="M141" s="176"/>
    </row>
    <row r="142" ht="15.75">
      <c r="M142" s="176"/>
    </row>
    <row r="143" ht="15.75">
      <c r="M143" s="176"/>
    </row>
    <row r="144" ht="15.75">
      <c r="M144" s="176"/>
    </row>
    <row r="145" ht="15.75">
      <c r="M145" s="176"/>
    </row>
    <row r="146" ht="15.75">
      <c r="M146" s="176"/>
    </row>
    <row r="147" ht="15.75">
      <c r="M147" s="176"/>
    </row>
    <row r="148" ht="15.75">
      <c r="M148" s="176"/>
    </row>
    <row r="149" ht="15.75">
      <c r="M149" s="176"/>
    </row>
    <row r="150" ht="15.75">
      <c r="M150" s="176"/>
    </row>
    <row r="151" ht="15.75">
      <c r="M151" s="176"/>
    </row>
    <row r="152" ht="15.75">
      <c r="M152" s="176"/>
    </row>
    <row r="153" ht="15.75">
      <c r="M153" s="176"/>
    </row>
    <row r="154" ht="15.75">
      <c r="M154" s="176"/>
    </row>
    <row r="155" ht="15.75">
      <c r="M155" s="176"/>
    </row>
    <row r="156" ht="15.75">
      <c r="M156" s="176"/>
    </row>
    <row r="157" ht="15.75">
      <c r="M157" s="176"/>
    </row>
    <row r="158" ht="15.75">
      <c r="M158" s="176"/>
    </row>
    <row r="159" ht="15.75">
      <c r="M159" s="176"/>
    </row>
    <row r="160" ht="15.75">
      <c r="M160" s="176"/>
    </row>
    <row r="161" ht="15.75">
      <c r="M161" s="176"/>
    </row>
    <row r="162" ht="15.75">
      <c r="M162" s="176"/>
    </row>
    <row r="163" ht="15.75">
      <c r="M163" s="176"/>
    </row>
    <row r="164" ht="15.75">
      <c r="M164" s="176"/>
    </row>
    <row r="165" ht="15.75">
      <c r="M165" s="176"/>
    </row>
    <row r="166" ht="15.75">
      <c r="M166" s="176"/>
    </row>
    <row r="167" ht="15.75">
      <c r="M167" s="176"/>
    </row>
    <row r="168" ht="15.75">
      <c r="M168" s="176"/>
    </row>
    <row r="169" ht="15.75">
      <c r="M169" s="176"/>
    </row>
    <row r="170" ht="15.75">
      <c r="M170" s="176"/>
    </row>
    <row r="171" ht="15.75">
      <c r="M171" s="176"/>
    </row>
    <row r="172" ht="15.75">
      <c r="M172" s="176"/>
    </row>
    <row r="173" ht="15.75">
      <c r="M173" s="176"/>
    </row>
    <row r="174" ht="15.75">
      <c r="M174" s="176"/>
    </row>
    <row r="175" ht="15.75">
      <c r="M175" s="176"/>
    </row>
    <row r="176" ht="15.75">
      <c r="M176" s="176"/>
    </row>
    <row r="177" ht="15.75">
      <c r="M177" s="176"/>
    </row>
    <row r="178" ht="15.75">
      <c r="M178" s="176"/>
    </row>
    <row r="179" ht="15.75">
      <c r="M179" s="176"/>
    </row>
    <row r="180" ht="15.75">
      <c r="M180" s="176"/>
    </row>
    <row r="181" ht="15.75">
      <c r="M181" s="176"/>
    </row>
    <row r="182" ht="15.75">
      <c r="M182" s="176"/>
    </row>
    <row r="183" ht="15.75">
      <c r="M183" s="176"/>
    </row>
    <row r="184" ht="15.75">
      <c r="M184" s="176"/>
    </row>
    <row r="185" ht="15.75">
      <c r="M185" s="176"/>
    </row>
    <row r="186" ht="15.75">
      <c r="M186" s="176"/>
    </row>
    <row r="187" ht="15.75">
      <c r="M187" s="176"/>
    </row>
    <row r="188" ht="15.75">
      <c r="M188" s="176"/>
    </row>
    <row r="189" ht="15.75">
      <c r="M189" s="176"/>
    </row>
    <row r="190" ht="15.75">
      <c r="M190" s="176"/>
    </row>
    <row r="191" ht="15.75">
      <c r="M191" s="176"/>
    </row>
    <row r="192" ht="15.75">
      <c r="M192" s="176"/>
    </row>
    <row r="193" ht="15.75">
      <c r="M193" s="176"/>
    </row>
    <row r="194" ht="15.75">
      <c r="M194" s="176"/>
    </row>
    <row r="195" ht="15.75">
      <c r="M195" s="176"/>
    </row>
    <row r="196" ht="15.75">
      <c r="M196" s="176"/>
    </row>
    <row r="197" ht="15.75">
      <c r="M197" s="176"/>
    </row>
    <row r="198" ht="15.75">
      <c r="M198" s="176"/>
    </row>
    <row r="199" ht="15.75">
      <c r="M199" s="176"/>
    </row>
    <row r="200" ht="15.75">
      <c r="M200" s="176"/>
    </row>
    <row r="201" ht="15.75">
      <c r="M201" s="176"/>
    </row>
    <row r="202" ht="15.75">
      <c r="M202" s="176"/>
    </row>
    <row r="203" ht="15.75">
      <c r="M203" s="176"/>
    </row>
    <row r="204" ht="15.75">
      <c r="M204" s="176"/>
    </row>
    <row r="205" ht="15.75">
      <c r="M205" s="176"/>
    </row>
    <row r="206" ht="15.75">
      <c r="M206" s="176"/>
    </row>
    <row r="207" ht="15.75">
      <c r="M207" s="176"/>
    </row>
    <row r="208" ht="15.75">
      <c r="M208" s="176"/>
    </row>
    <row r="209" ht="15.75">
      <c r="M209" s="176"/>
    </row>
    <row r="210" ht="15.75">
      <c r="M210" s="176"/>
    </row>
    <row r="211" ht="15.75">
      <c r="M211" s="176"/>
    </row>
    <row r="212" ht="15.75">
      <c r="M212" s="176"/>
    </row>
    <row r="213" ht="15.75">
      <c r="M213" s="176"/>
    </row>
    <row r="214" ht="15.75">
      <c r="M214" s="176"/>
    </row>
    <row r="215" ht="15.75">
      <c r="M215" s="176"/>
    </row>
    <row r="216" ht="15.75">
      <c r="M216" s="176"/>
    </row>
    <row r="217" ht="15.75">
      <c r="M217" s="176"/>
    </row>
    <row r="218" ht="15.75">
      <c r="M218" s="176"/>
    </row>
    <row r="219" ht="15.75">
      <c r="M219" s="176"/>
    </row>
    <row r="220" ht="15.75">
      <c r="M220" s="176"/>
    </row>
    <row r="221" ht="15.75">
      <c r="M221" s="176"/>
    </row>
    <row r="222" ht="15.75">
      <c r="M222" s="176"/>
    </row>
    <row r="223" ht="15.75">
      <c r="M223" s="176"/>
    </row>
    <row r="224" ht="15.75">
      <c r="M224" s="176"/>
    </row>
    <row r="225" ht="15.75">
      <c r="M225" s="176"/>
    </row>
    <row r="226" ht="15.75">
      <c r="M226" s="176"/>
    </row>
    <row r="227" ht="15.75">
      <c r="M227" s="176"/>
    </row>
    <row r="228" ht="15.75">
      <c r="M228" s="176"/>
    </row>
    <row r="229" ht="15.75">
      <c r="M229" s="176"/>
    </row>
    <row r="230" ht="15.75">
      <c r="M230" s="176"/>
    </row>
    <row r="231" ht="15.75">
      <c r="M231" s="176"/>
    </row>
    <row r="232" ht="15.75">
      <c r="M232" s="176"/>
    </row>
    <row r="233" ht="15.75">
      <c r="M233" s="176"/>
    </row>
    <row r="234" ht="15.75">
      <c r="M234" s="176"/>
    </row>
    <row r="235" ht="15.75">
      <c r="M235" s="176"/>
    </row>
    <row r="236" ht="15.75">
      <c r="M236" s="176"/>
    </row>
    <row r="237" ht="15.75">
      <c r="M237" s="176"/>
    </row>
    <row r="238" ht="15.75">
      <c r="M238" s="176"/>
    </row>
    <row r="239" ht="15.75">
      <c r="M239" s="176"/>
    </row>
    <row r="240" ht="15.75">
      <c r="M240" s="176"/>
    </row>
    <row r="241" ht="15.75">
      <c r="M241" s="176"/>
    </row>
    <row r="242" ht="15.75">
      <c r="M242" s="176"/>
    </row>
    <row r="243" ht="15.75">
      <c r="M243" s="176"/>
    </row>
    <row r="244" ht="15.75">
      <c r="M244" s="176"/>
    </row>
    <row r="245" ht="15.75">
      <c r="M245" s="176"/>
    </row>
    <row r="246" ht="15.75">
      <c r="M246" s="176"/>
    </row>
    <row r="247" ht="15.75">
      <c r="M247" s="176"/>
    </row>
    <row r="248" ht="15.75">
      <c r="M248" s="176"/>
    </row>
    <row r="249" ht="15.75">
      <c r="M249" s="176"/>
    </row>
    <row r="250" ht="15.75">
      <c r="M250" s="176"/>
    </row>
    <row r="251" ht="15.75">
      <c r="M251" s="176"/>
    </row>
    <row r="252" ht="15.75">
      <c r="M252" s="176"/>
    </row>
    <row r="253" ht="15.75">
      <c r="M253" s="176"/>
    </row>
    <row r="254" ht="15.75">
      <c r="M254" s="176"/>
    </row>
    <row r="255" ht="15.75">
      <c r="M255" s="176"/>
    </row>
    <row r="256" ht="15.75">
      <c r="M256" s="176"/>
    </row>
    <row r="257" ht="15.75">
      <c r="M257" s="176"/>
    </row>
    <row r="258" ht="15.75">
      <c r="M258" s="176"/>
    </row>
    <row r="259" ht="15.75">
      <c r="M259" s="176"/>
    </row>
    <row r="260" ht="15.75">
      <c r="M260" s="176"/>
    </row>
    <row r="261" ht="15.75">
      <c r="M261" s="176"/>
    </row>
    <row r="262" ht="15.75">
      <c r="M262" s="176"/>
    </row>
    <row r="263" ht="15.75">
      <c r="M263" s="176"/>
    </row>
    <row r="264" ht="15.75">
      <c r="M264" s="176"/>
    </row>
    <row r="265" ht="15.75">
      <c r="M265" s="176"/>
    </row>
    <row r="266" ht="15.75">
      <c r="M266" s="176"/>
    </row>
    <row r="267" ht="15.75">
      <c r="M267" s="176"/>
    </row>
    <row r="268" ht="15.75">
      <c r="M268" s="176"/>
    </row>
    <row r="269" ht="15.75">
      <c r="M269" s="176"/>
    </row>
    <row r="270" ht="15.75">
      <c r="M270" s="176"/>
    </row>
    <row r="271" ht="15.75">
      <c r="M271" s="176"/>
    </row>
    <row r="272" ht="15.75">
      <c r="M272" s="176"/>
    </row>
    <row r="273" ht="15.75">
      <c r="M273" s="176"/>
    </row>
    <row r="274" ht="15.75">
      <c r="M274" s="176"/>
    </row>
    <row r="275" ht="15.75">
      <c r="M275" s="176"/>
    </row>
    <row r="276" ht="15.75">
      <c r="M276" s="176"/>
    </row>
    <row r="277" ht="15.75">
      <c r="M277" s="176"/>
    </row>
    <row r="278" ht="15.75">
      <c r="M278" s="176"/>
    </row>
    <row r="279" ht="15.75">
      <c r="M279" s="176"/>
    </row>
    <row r="280" ht="15.75">
      <c r="M280" s="176"/>
    </row>
    <row r="281" ht="15.75">
      <c r="M281" s="176"/>
    </row>
    <row r="282" ht="15.75">
      <c r="M282" s="176"/>
    </row>
    <row r="283" ht="15.75">
      <c r="M283" s="176"/>
    </row>
    <row r="284" ht="15.75">
      <c r="M284" s="176"/>
    </row>
    <row r="285" ht="15.75">
      <c r="M285" s="176"/>
    </row>
  </sheetData>
  <sheetProtection/>
  <mergeCells count="7">
    <mergeCell ref="A1:D1"/>
    <mergeCell ref="P2:Q2"/>
    <mergeCell ref="A3:A4"/>
    <mergeCell ref="B3:B4"/>
    <mergeCell ref="C3:I3"/>
    <mergeCell ref="J3:M3"/>
    <mergeCell ref="N3:Q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Гургіш В.В..</cp:lastModifiedBy>
  <cp:lastPrinted>2023-08-14T10:12:47Z</cp:lastPrinted>
  <dcterms:created xsi:type="dcterms:W3CDTF">2001-07-11T13:17:26Z</dcterms:created>
  <dcterms:modified xsi:type="dcterms:W3CDTF">2023-08-14T10:21:25Z</dcterms:modified>
  <cp:category/>
  <cp:version/>
  <cp:contentType/>
  <cp:contentStatus/>
</cp:coreProperties>
</file>