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'Доходи'!$A$1:$R$70</definedName>
  </definedNames>
  <calcPr fullCalcOnLoad="1"/>
</workbook>
</file>

<file path=xl/sharedStrings.xml><?xml version="1.0" encoding="utf-8"?>
<sst xmlns="http://schemas.openxmlformats.org/spreadsheetml/2006/main" count="259" uniqueCount="222">
  <si>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</si>
  <si>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</si>
  <si>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</si>
  <si>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</si>
  <si>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</si>
  <si>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</si>
  <si>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</si>
  <si>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</si>
  <si>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</si>
  <si>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</si>
  <si>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</si>
  <si>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</si>
  <si>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</si>
  <si>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</si>
  <si>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</si>
  <si>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</si>
  <si>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</si>
  <si>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</si>
  <si>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</si>
  <si>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</si>
  <si>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</si>
  <si>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</si>
  <si>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</si>
  <si>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</si>
  <si>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</si>
  <si>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</si>
  <si>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</si>
  <si>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</si>
  <si>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</si>
  <si>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</si>
  <si>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</si>
  <si>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</si>
  <si>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</si>
  <si>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</si>
  <si>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</si>
  <si>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</si>
  <si>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</si>
  <si>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</si>
  <si>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</si>
  <si>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</si>
  <si>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</si>
  <si>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</si>
  <si>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</si>
  <si>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</si>
  <si>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</si>
  <si>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</si>
  <si>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</si>
  <si>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</si>
  <si>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</si>
  <si>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</si>
  <si>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</si>
  <si>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</si>
  <si>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</si>
  <si>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</si>
  <si>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</si>
  <si>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</si>
  <si>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</si>
  <si>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</si>
  <si>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</si>
  <si>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</si>
  <si>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</si>
  <si>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</si>
  <si>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</si>
  <si>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</si>
  <si>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</si>
  <si>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</si>
  <si>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</si>
  <si>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</si>
  <si>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</si>
  <si>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</si>
  <si>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</si>
  <si>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</si>
  <si>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</si>
  <si>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</si>
  <si>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</si>
  <si>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</si>
  <si>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</si>
  <si>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</si>
  <si>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</si>
  <si>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</si>
  <si>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</si>
  <si>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</si>
  <si>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</si>
  <si>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</si>
  <si>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</si>
  <si>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</si>
  <si>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</si>
  <si>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</si>
  <si>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</si>
  <si>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</si>
  <si>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</si>
  <si>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</si>
  <si>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</si>
  <si>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</si>
  <si>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</si>
  <si>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</si>
  <si>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</si>
  <si>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</si>
  <si>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</si>
  <si>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</si>
  <si>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</si>
  <si>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</si>
  <si>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</si>
  <si>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</si>
  <si>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</si>
  <si>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</si>
  <si>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</si>
  <si>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</si>
  <si>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</si>
  <si>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</si>
  <si>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</si>
  <si>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</si>
  <si>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</si>
  <si>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</si>
  <si>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</si>
  <si>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</si>
  <si>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</si>
  <si>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</si>
  <si>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</si>
  <si>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</si>
  <si>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</si>
  <si>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</si>
  <si>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</si>
  <si>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</si>
  <si>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</si>
  <si>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</si>
  <si>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</si>
  <si>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</si>
  <si>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</si>
  <si>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</si>
  <si>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</si>
  <si>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</si>
  <si>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</si>
  <si>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</si>
  <si>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</si>
  <si>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</si>
  <si>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</si>
  <si>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</si>
  <si>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</si>
  <si>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</si>
  <si>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</si>
  <si>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</si>
  <si>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</si>
  <si>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</si>
  <si>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</si>
  <si>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</si>
  <si>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</si>
  <si>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</si>
  <si>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</si>
  <si>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</si>
  <si>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</si>
  <si>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</si>
  <si>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</si>
  <si>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</si>
  <si>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</si>
  <si>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</si>
  <si>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</si>
  <si>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</si>
  <si>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</si>
  <si>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</si>
  <si>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</si>
  <si>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</si>
  <si>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</si>
  <si>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</si>
  <si>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</si>
  <si>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</si>
  <si>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</si>
  <si>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</si>
  <si>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</si>
  <si>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</si>
  <si>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</si>
  <si>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</si>
  <si>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</si>
  <si>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</si>
  <si>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</si>
  <si>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</si>
  <si>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</si>
  <si>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</si>
  <si>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</si>
  <si>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</si>
  <si>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</si>
  <si>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</si>
  <si>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</si>
  <si>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</si>
  <si>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</si>
  <si>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</si>
  <si>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</si>
  <si>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</si>
  <si>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</si>
  <si>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</si>
  <si>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</si>
  <si>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</si>
  <si>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</si>
  <si>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</si>
  <si>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</si>
  <si>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</si>
  <si>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</si>
  <si>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</si>
  <si>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</si>
  <si>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</si>
  <si>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</si>
  <si>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</si>
  <si>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</si>
  <si>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</si>
  <si>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</si>
  <si>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</si>
  <si>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</si>
  <si>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</si>
  <si>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</si>
  <si>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</si>
  <si>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</si>
  <si>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</si>
  <si>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</si>
  <si>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</si>
  <si>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План на січень-травень 2023 року</t>
  </si>
  <si>
    <t>Відхилення до плану на січень-травень 2023 року (+/-)</t>
  </si>
  <si>
    <t xml:space="preserve">Процент виконання до плану на січень-травень 2023 року </t>
  </si>
  <si>
    <t>за січень-травень 2023 року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</si>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</sst>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6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4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4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37" fillId="3" borderId="0" applyNumberFormat="0" applyBorder="0" applyAlignment="0" applyProtection="0"/>
    <xf numFmtId="0" fontId="69" fillId="4" borderId="0" applyNumberFormat="0" applyBorder="0" applyAlignment="0" applyProtection="0"/>
    <xf numFmtId="0" fontId="37" fillId="5" borderId="0" applyNumberFormat="0" applyBorder="0" applyAlignment="0" applyProtection="0"/>
    <xf numFmtId="0" fontId="69" fillId="6" borderId="0" applyNumberFormat="0" applyBorder="0" applyAlignment="0" applyProtection="0"/>
    <xf numFmtId="0" fontId="37" fillId="7" borderId="0" applyNumberFormat="0" applyBorder="0" applyAlignment="0" applyProtection="0"/>
    <xf numFmtId="0" fontId="69" fillId="8" borderId="0" applyNumberFormat="0" applyBorder="0" applyAlignment="0" applyProtection="0"/>
    <xf numFmtId="0" fontId="37" fillId="9" borderId="0" applyNumberFormat="0" applyBorder="0" applyAlignment="0" applyProtection="0"/>
    <xf numFmtId="0" fontId="69" fillId="10" borderId="0" applyNumberFormat="0" applyBorder="0" applyAlignment="0" applyProtection="0"/>
    <xf numFmtId="0" fontId="37" fillId="11" borderId="0" applyNumberFormat="0" applyBorder="0" applyAlignment="0" applyProtection="0"/>
    <xf numFmtId="0" fontId="69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9" fillId="14" borderId="0" applyNumberFormat="0" applyBorder="0" applyAlignment="0" applyProtection="0"/>
    <xf numFmtId="0" fontId="37" fillId="15" borderId="0" applyNumberFormat="0" applyBorder="0" applyAlignment="0" applyProtection="0"/>
    <xf numFmtId="0" fontId="69" fillId="16" borderId="0" applyNumberFormat="0" applyBorder="0" applyAlignment="0" applyProtection="0"/>
    <xf numFmtId="0" fontId="37" fillId="17" borderId="0" applyNumberFormat="0" applyBorder="0" applyAlignment="0" applyProtection="0"/>
    <xf numFmtId="0" fontId="69" fillId="18" borderId="0" applyNumberFormat="0" applyBorder="0" applyAlignment="0" applyProtection="0"/>
    <xf numFmtId="0" fontId="37" fillId="19" borderId="0" applyNumberFormat="0" applyBorder="0" applyAlignment="0" applyProtection="0"/>
    <xf numFmtId="0" fontId="69" fillId="20" borderId="0" applyNumberFormat="0" applyBorder="0" applyAlignment="0" applyProtection="0"/>
    <xf numFmtId="0" fontId="37" fillId="9" borderId="0" applyNumberFormat="0" applyBorder="0" applyAlignment="0" applyProtection="0"/>
    <xf numFmtId="0" fontId="69" fillId="21" borderId="0" applyNumberFormat="0" applyBorder="0" applyAlignment="0" applyProtection="0"/>
    <xf numFmtId="0" fontId="37" fillId="15" borderId="0" applyNumberFormat="0" applyBorder="0" applyAlignment="0" applyProtection="0"/>
    <xf numFmtId="0" fontId="6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70" fillId="24" borderId="0" applyNumberFormat="0" applyBorder="0" applyAlignment="0" applyProtection="0"/>
    <xf numFmtId="0" fontId="38" fillId="25" borderId="0" applyNumberFormat="0" applyBorder="0" applyAlignment="0" applyProtection="0"/>
    <xf numFmtId="0" fontId="70" fillId="26" borderId="0" applyNumberFormat="0" applyBorder="0" applyAlignment="0" applyProtection="0"/>
    <xf numFmtId="0" fontId="38" fillId="17" borderId="0" applyNumberFormat="0" applyBorder="0" applyAlignment="0" applyProtection="0"/>
    <xf numFmtId="0" fontId="70" fillId="27" borderId="0" applyNumberFormat="0" applyBorder="0" applyAlignment="0" applyProtection="0"/>
    <xf numFmtId="0" fontId="38" fillId="19" borderId="0" applyNumberFormat="0" applyBorder="0" applyAlignment="0" applyProtection="0"/>
    <xf numFmtId="0" fontId="70" fillId="28" borderId="0" applyNumberFormat="0" applyBorder="0" applyAlignment="0" applyProtection="0"/>
    <xf numFmtId="0" fontId="38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31" borderId="0" applyNumberFormat="0" applyBorder="0" applyAlignment="0" applyProtection="0"/>
    <xf numFmtId="0" fontId="7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1" fillId="44" borderId="2" applyNumberFormat="0" applyAlignment="0" applyProtection="0"/>
    <xf numFmtId="0" fontId="72" fillId="45" borderId="3" applyNumberFormat="0" applyAlignment="0" applyProtection="0"/>
    <xf numFmtId="0" fontId="73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4" fillId="0" borderId="4" applyNumberFormat="0" applyFill="0" applyAlignment="0" applyProtection="0"/>
    <xf numFmtId="0" fontId="53" fillId="0" borderId="5" applyNumberFormat="0" applyFill="0" applyAlignment="0" applyProtection="0"/>
    <xf numFmtId="0" fontId="75" fillId="0" borderId="6" applyNumberFormat="0" applyFill="0" applyAlignment="0" applyProtection="0"/>
    <xf numFmtId="0" fontId="54" fillId="0" borderId="7" applyNumberFormat="0" applyFill="0" applyAlignment="0" applyProtection="0"/>
    <xf numFmtId="0" fontId="76" fillId="0" borderId="8" applyNumberFormat="0" applyFill="0" applyAlignment="0" applyProtection="0"/>
    <xf numFmtId="0" fontId="5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77" fillId="0" borderId="11" applyNumberFormat="0" applyFill="0" applyAlignment="0" applyProtection="0"/>
    <xf numFmtId="0" fontId="43" fillId="46" borderId="12" applyNumberFormat="0" applyAlignment="0" applyProtection="0"/>
    <xf numFmtId="0" fontId="78" fillId="47" borderId="13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41" fillId="49" borderId="1" applyNumberFormat="0" applyAlignment="0" applyProtection="0"/>
    <xf numFmtId="0" fontId="69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81" fillId="0" borderId="0">
      <alignment/>
      <protection/>
    </xf>
    <xf numFmtId="0" fontId="6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83" fillId="50" borderId="0" applyNumberFormat="0" applyBorder="0" applyAlignment="0" applyProtection="0"/>
    <xf numFmtId="0" fontId="46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7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17" applyNumberFormat="0" applyAlignment="0" applyProtection="0"/>
    <xf numFmtId="0" fontId="85" fillId="0" borderId="18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5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9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6" fillId="0" borderId="20" xfId="116" applyFont="1" applyFill="1" applyBorder="1" applyAlignment="1" applyProtection="1">
      <alignment horizontal="center" wrapText="1"/>
      <protection/>
    </xf>
    <xf numFmtId="183" fontId="31" fillId="0" borderId="21" xfId="0" applyNumberFormat="1" applyFont="1" applyFill="1" applyBorder="1" applyAlignment="1">
      <alignment vertical="center"/>
    </xf>
    <xf numFmtId="183" fontId="14" fillId="0" borderId="21" xfId="116" applyNumberFormat="1" applyFont="1" applyFill="1" applyBorder="1" applyProtection="1">
      <alignment/>
      <protection locked="0"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6" fillId="0" borderId="21" xfId="116" applyFont="1" applyFill="1" applyBorder="1" applyAlignment="1" applyProtection="1">
      <alignment horizontal="center" vertical="center" wrapText="1"/>
      <protection/>
    </xf>
    <xf numFmtId="183" fontId="9" fillId="0" borderId="21" xfId="116" applyNumberFormat="1" applyFont="1" applyFill="1" applyBorder="1" applyProtection="1">
      <alignment/>
      <protection/>
    </xf>
    <xf numFmtId="183" fontId="9" fillId="0" borderId="21" xfId="116" applyNumberFormat="1" applyFont="1" applyFill="1" applyBorder="1" applyProtection="1">
      <alignment/>
      <protection locked="0"/>
    </xf>
    <xf numFmtId="0" fontId="7" fillId="0" borderId="21" xfId="116" applyFont="1" applyFill="1" applyBorder="1" applyAlignment="1" applyProtection="1">
      <alignment vertical="center" wrapText="1"/>
      <protection/>
    </xf>
    <xf numFmtId="183" fontId="13" fillId="0" borderId="21" xfId="116" applyNumberFormat="1" applyFont="1" applyFill="1" applyBorder="1" applyProtection="1">
      <alignment/>
      <protection locked="0"/>
    </xf>
    <xf numFmtId="183" fontId="17" fillId="0" borderId="21" xfId="116" applyNumberFormat="1" applyFont="1" applyFill="1" applyBorder="1" applyProtection="1">
      <alignment/>
      <protection locked="0"/>
    </xf>
    <xf numFmtId="183" fontId="28" fillId="0" borderId="0" xfId="116" applyNumberFormat="1" applyFont="1" applyFill="1" applyBorder="1" applyProtection="1">
      <alignment/>
      <protection/>
    </xf>
    <xf numFmtId="183" fontId="29" fillId="0" borderId="0" xfId="116" applyNumberFormat="1" applyFont="1" applyFill="1" applyBorder="1" applyProtection="1">
      <alignment/>
      <protection/>
    </xf>
    <xf numFmtId="183" fontId="15" fillId="0" borderId="21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21" xfId="116" applyFont="1" applyFill="1" applyBorder="1" applyAlignment="1" applyProtection="1">
      <alignment horizontal="center" wrapText="1"/>
      <protection/>
    </xf>
    <xf numFmtId="0" fontId="4" fillId="0" borderId="21" xfId="116" applyFont="1" applyFill="1" applyBorder="1" applyAlignment="1" applyProtection="1">
      <alignment horizontal="center"/>
      <protection/>
    </xf>
    <xf numFmtId="0" fontId="26" fillId="0" borderId="21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21" xfId="116" applyNumberFormat="1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12" fillId="0" borderId="21" xfId="116" applyFont="1" applyFill="1" applyBorder="1" applyAlignment="1" applyProtection="1">
      <alignment horizontal="centerContinuous" vertical="center" wrapText="1"/>
      <protection/>
    </xf>
    <xf numFmtId="0" fontId="12" fillId="0" borderId="22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49" fontId="4" fillId="0" borderId="21" xfId="116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49" fontId="26" fillId="0" borderId="21" xfId="116" applyNumberFormat="1" applyFont="1" applyFill="1" applyBorder="1" applyAlignment="1" applyProtection="1">
      <alignment horizontal="center"/>
      <protection/>
    </xf>
    <xf numFmtId="49" fontId="26" fillId="0" borderId="21" xfId="116" applyNumberFormat="1" applyFont="1" applyFill="1" applyBorder="1" applyAlignment="1" applyProtection="1">
      <alignment horizontal="center" vertical="center" wrapText="1"/>
      <protection/>
    </xf>
    <xf numFmtId="0" fontId="33" fillId="0" borderId="21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21" xfId="116" applyFont="1" applyFill="1" applyBorder="1" applyAlignment="1" applyProtection="1">
      <alignment horizontal="center" vertical="top" wrapText="1"/>
      <protection/>
    </xf>
    <xf numFmtId="49" fontId="12" fillId="0" borderId="23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3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3" fontId="6" fillId="0" borderId="0" xfId="116" applyNumberFormat="1" applyFont="1" applyFill="1" applyBorder="1" applyAlignment="1" applyProtection="1">
      <alignment horizontal="center" vertical="center" wrapText="1"/>
      <protection/>
    </xf>
    <xf numFmtId="183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3" fontId="8" fillId="0" borderId="0" xfId="116" applyNumberFormat="1" applyFont="1" applyFill="1" applyBorder="1" applyAlignment="1" applyProtection="1">
      <alignment horizontal="center" vertical="center" wrapText="1"/>
      <protection/>
    </xf>
    <xf numFmtId="183" fontId="8" fillId="0" borderId="0" xfId="116" applyNumberFormat="1" applyFont="1" applyFill="1" applyBorder="1" applyAlignment="1" applyProtection="1">
      <alignment wrapText="1"/>
      <protection/>
    </xf>
    <xf numFmtId="183" fontId="8" fillId="0" borderId="0" xfId="116" applyNumberFormat="1" applyFont="1" applyFill="1" applyBorder="1" applyAlignment="1" applyProtection="1">
      <alignment horizontal="center"/>
      <protection/>
    </xf>
    <xf numFmtId="183" fontId="8" fillId="0" borderId="0" xfId="116" applyNumberFormat="1" applyFont="1" applyFill="1" applyAlignment="1" applyProtection="1">
      <alignment wrapText="1"/>
      <protection/>
    </xf>
    <xf numFmtId="183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2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5" borderId="0" xfId="116" applyFont="1" applyFill="1" applyProtection="1">
      <alignment/>
      <protection/>
    </xf>
    <xf numFmtId="0" fontId="8" fillId="55" borderId="0" xfId="116" applyFont="1" applyFill="1" applyProtection="1">
      <alignment/>
      <protection/>
    </xf>
    <xf numFmtId="0" fontId="8" fillId="55" borderId="21" xfId="116" applyFont="1" applyFill="1" applyBorder="1" applyAlignment="1" applyProtection="1">
      <alignment horizontal="center" vertical="center"/>
      <protection/>
    </xf>
    <xf numFmtId="0" fontId="12" fillId="55" borderId="21" xfId="116" applyFont="1" applyFill="1" applyBorder="1" applyAlignment="1" applyProtection="1">
      <alignment horizontal="center" vertical="top" wrapText="1"/>
      <protection/>
    </xf>
    <xf numFmtId="0" fontId="6" fillId="55" borderId="21" xfId="116" applyFont="1" applyFill="1" applyBorder="1" applyAlignment="1" applyProtection="1">
      <alignment horizontal="center" vertical="center"/>
      <protection/>
    </xf>
    <xf numFmtId="0" fontId="11" fillId="55" borderId="21" xfId="116" applyFont="1" applyFill="1" applyBorder="1" applyAlignment="1" applyProtection="1">
      <alignment horizontal="center" vertical="center"/>
      <protection/>
    </xf>
    <xf numFmtId="0" fontId="35" fillId="55" borderId="21" xfId="116" applyFont="1" applyFill="1" applyBorder="1" applyAlignment="1" applyProtection="1">
      <alignment horizontal="center" vertical="center"/>
      <protection/>
    </xf>
    <xf numFmtId="4" fontId="22" fillId="0" borderId="0" xfId="116" applyNumberFormat="1" applyFont="1" applyFill="1" applyProtection="1">
      <alignment/>
      <protection/>
    </xf>
    <xf numFmtId="4" fontId="32" fillId="0" borderId="0" xfId="116" applyNumberFormat="1" applyFont="1" applyFill="1" applyProtection="1">
      <alignment/>
      <protection/>
    </xf>
    <xf numFmtId="183" fontId="36" fillId="0" borderId="21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192" fontId="8" fillId="0" borderId="0" xfId="116" applyNumberFormat="1" applyFont="1" applyFill="1" applyProtection="1">
      <alignment/>
      <protection/>
    </xf>
    <xf numFmtId="0" fontId="4" fillId="56" borderId="21" xfId="116" applyFont="1" applyFill="1" applyBorder="1" applyAlignment="1" applyProtection="1">
      <alignment horizontal="center" vertical="center"/>
      <protection/>
    </xf>
    <xf numFmtId="0" fontId="4" fillId="56" borderId="21" xfId="116" applyFont="1" applyFill="1" applyBorder="1" applyAlignment="1" applyProtection="1">
      <alignment horizontal="center" vertical="center" wrapText="1"/>
      <protection/>
    </xf>
    <xf numFmtId="183" fontId="4" fillId="56" borderId="21" xfId="116" applyNumberFormat="1" applyFont="1" applyFill="1" applyBorder="1" applyAlignment="1" applyProtection="1">
      <alignment horizontal="center"/>
      <protection/>
    </xf>
    <xf numFmtId="49" fontId="12" fillId="57" borderId="21" xfId="116" applyNumberFormat="1" applyFont="1" applyFill="1" applyBorder="1" applyAlignment="1" applyProtection="1">
      <alignment horizontal="center" vertical="top" wrapText="1"/>
      <protection/>
    </xf>
    <xf numFmtId="0" fontId="12" fillId="57" borderId="21" xfId="0" applyFont="1" applyFill="1" applyBorder="1" applyAlignment="1" applyProtection="1">
      <alignment horizontal="centerContinuous" vertical="center" wrapText="1"/>
      <protection/>
    </xf>
    <xf numFmtId="0" fontId="22" fillId="57" borderId="0" xfId="116" applyFont="1" applyFill="1" applyProtection="1">
      <alignment/>
      <protection/>
    </xf>
    <xf numFmtId="192" fontId="18" fillId="57" borderId="0" xfId="118" applyNumberFormat="1" applyFont="1" applyFill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 vertical="center" wrapText="1"/>
      <protection/>
    </xf>
    <xf numFmtId="0" fontId="34" fillId="0" borderId="21" xfId="116" applyFont="1" applyFill="1" applyBorder="1" applyAlignment="1" applyProtection="1">
      <alignment horizontal="center" vertical="center" wrapText="1"/>
      <protection/>
    </xf>
    <xf numFmtId="0" fontId="12" fillId="57" borderId="21" xfId="0" applyFont="1" applyFill="1" applyBorder="1" applyAlignment="1" applyProtection="1">
      <alignment horizontal="center" vertical="center" wrapText="1"/>
      <protection/>
    </xf>
    <xf numFmtId="192" fontId="88" fillId="57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83" fontId="88" fillId="57" borderId="0" xfId="116" applyNumberFormat="1" applyFont="1" applyFill="1" applyBorder="1" applyProtection="1">
      <alignment/>
      <protection/>
    </xf>
    <xf numFmtId="0" fontId="88" fillId="58" borderId="0" xfId="116" applyFont="1" applyFill="1" applyBorder="1" applyProtection="1">
      <alignment/>
      <protection/>
    </xf>
    <xf numFmtId="0" fontId="89" fillId="58" borderId="0" xfId="116" applyFont="1" applyFill="1" applyBorder="1" applyProtection="1">
      <alignment/>
      <protection/>
    </xf>
    <xf numFmtId="192" fontId="4" fillId="57" borderId="21" xfId="116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/>
    </xf>
    <xf numFmtId="192" fontId="4" fillId="0" borderId="23" xfId="116" applyNumberFormat="1" applyFont="1" applyFill="1" applyBorder="1" applyAlignment="1" applyProtection="1">
      <alignment horizontal="center"/>
      <protection/>
    </xf>
    <xf numFmtId="192" fontId="4" fillId="56" borderId="21" xfId="116" applyNumberFormat="1" applyFont="1" applyFill="1" applyBorder="1" applyAlignment="1" applyProtection="1">
      <alignment horizontal="center"/>
      <protection/>
    </xf>
    <xf numFmtId="192" fontId="33" fillId="57" borderId="21" xfId="116" applyNumberFormat="1" applyFont="1" applyFill="1" applyBorder="1" applyAlignment="1" applyProtection="1">
      <alignment horizontal="center"/>
      <protection/>
    </xf>
    <xf numFmtId="192" fontId="33" fillId="0" borderId="21" xfId="116" applyNumberFormat="1" applyFont="1" applyFill="1" applyBorder="1" applyAlignment="1" applyProtection="1">
      <alignment horizontal="center"/>
      <protection/>
    </xf>
    <xf numFmtId="202" fontId="4" fillId="0" borderId="21" xfId="128" applyNumberFormat="1" applyFont="1" applyFill="1" applyBorder="1" applyAlignment="1" applyProtection="1">
      <alignment horizontal="center"/>
      <protection/>
    </xf>
    <xf numFmtId="202" fontId="33" fillId="0" borderId="21" xfId="128" applyNumberFormat="1" applyFont="1" applyFill="1" applyBorder="1" applyAlignment="1" applyProtection="1">
      <alignment horizontal="center"/>
      <protection/>
    </xf>
    <xf numFmtId="202" fontId="4" fillId="57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 vertical="center"/>
      <protection/>
    </xf>
    <xf numFmtId="202" fontId="33" fillId="57" borderId="21" xfId="128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vertical="center" wrapText="1"/>
      <protection/>
    </xf>
    <xf numFmtId="202" fontId="33" fillId="0" borderId="21" xfId="128" applyNumberFormat="1" applyFont="1" applyFill="1" applyBorder="1" applyAlignment="1" applyProtection="1">
      <alignment horizontal="center"/>
      <protection locked="0"/>
    </xf>
    <xf numFmtId="192" fontId="33" fillId="0" borderId="21" xfId="116" applyNumberFormat="1" applyFont="1" applyFill="1" applyBorder="1" applyAlignment="1" applyProtection="1">
      <alignment horizontal="center"/>
      <protection locked="0"/>
    </xf>
    <xf numFmtId="192" fontId="33" fillId="0" borderId="23" xfId="116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>
      <alignment horizontal="left" vertical="center" wrapText="1"/>
    </xf>
    <xf numFmtId="192" fontId="34" fillId="0" borderId="21" xfId="0" applyNumberFormat="1" applyFont="1" applyFill="1" applyBorder="1" applyAlignment="1">
      <alignment horizontal="center"/>
    </xf>
    <xf numFmtId="0" fontId="88" fillId="0" borderId="0" xfId="116" applyFont="1" applyFill="1" applyProtection="1">
      <alignment/>
      <protection/>
    </xf>
    <xf numFmtId="192" fontId="4" fillId="0" borderId="21" xfId="0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90" fillId="0" borderId="0" xfId="116" applyFont="1" applyFill="1" applyAlignment="1" applyProtection="1">
      <alignment horizontal="center" wrapText="1"/>
      <protection/>
    </xf>
    <xf numFmtId="183" fontId="88" fillId="0" borderId="0" xfId="116" applyNumberFormat="1" applyFont="1" applyFill="1" applyProtection="1">
      <alignment/>
      <protection/>
    </xf>
    <xf numFmtId="0" fontId="88" fillId="57" borderId="0" xfId="116" applyFont="1" applyFill="1" applyProtection="1">
      <alignment/>
      <protection/>
    </xf>
    <xf numFmtId="192" fontId="88" fillId="0" borderId="0" xfId="116" applyNumberFormat="1" applyFont="1" applyFill="1" applyProtection="1">
      <alignment/>
      <protection/>
    </xf>
    <xf numFmtId="2" fontId="88" fillId="0" borderId="0" xfId="116" applyNumberFormat="1" applyFont="1" applyFill="1" applyProtection="1">
      <alignment/>
      <protection/>
    </xf>
    <xf numFmtId="192" fontId="90" fillId="0" borderId="0" xfId="118" applyNumberFormat="1" applyFont="1" applyFill="1" applyAlignment="1" applyProtection="1">
      <alignment horizontal="center"/>
      <protection/>
    </xf>
    <xf numFmtId="183" fontId="88" fillId="57" borderId="0" xfId="116" applyNumberFormat="1" applyFont="1" applyFill="1" applyProtection="1">
      <alignment/>
      <protection/>
    </xf>
    <xf numFmtId="183" fontId="90" fillId="0" borderId="0" xfId="116" applyNumberFormat="1" applyFont="1" applyFill="1" applyBorder="1" applyAlignment="1" applyProtection="1">
      <alignment horizontal="centerContinuous" vertical="center"/>
      <protection/>
    </xf>
    <xf numFmtId="183" fontId="88" fillId="0" borderId="0" xfId="116" applyNumberFormat="1" applyFont="1" applyFill="1" applyBorder="1" applyAlignment="1" applyProtection="1">
      <alignment horizontal="centerContinuous" vertical="center"/>
      <protection/>
    </xf>
    <xf numFmtId="0" fontId="88" fillId="0" borderId="0" xfId="116" applyFont="1" applyFill="1" applyBorder="1" applyAlignment="1" applyProtection="1">
      <alignment horizontal="centerContinuous" vertical="center"/>
      <protection/>
    </xf>
    <xf numFmtId="192" fontId="88" fillId="57" borderId="0" xfId="116" applyNumberFormat="1" applyFont="1" applyFill="1" applyBorder="1" applyAlignment="1" applyProtection="1">
      <alignment horizontal="centerContinuous" vertical="center"/>
      <protection/>
    </xf>
    <xf numFmtId="0" fontId="88" fillId="57" borderId="0" xfId="116" applyFont="1" applyFill="1" applyBorder="1" applyAlignment="1" applyProtection="1">
      <alignment horizontal="centerContinuous" vertical="center"/>
      <protection/>
    </xf>
    <xf numFmtId="183" fontId="88" fillId="0" borderId="0" xfId="116" applyNumberFormat="1" applyFont="1" applyFill="1" applyBorder="1" applyAlignment="1" applyProtection="1">
      <alignment horizontal="center" vertical="center" wrapText="1"/>
      <protection/>
    </xf>
    <xf numFmtId="183" fontId="88" fillId="0" borderId="0" xfId="116" applyNumberFormat="1" applyFont="1" applyFill="1" applyBorder="1" applyProtection="1">
      <alignment/>
      <protection/>
    </xf>
    <xf numFmtId="0" fontId="88" fillId="0" borderId="0" xfId="116" applyFont="1" applyFill="1" applyBorder="1" applyProtection="1">
      <alignment/>
      <protection/>
    </xf>
    <xf numFmtId="4" fontId="88" fillId="57" borderId="0" xfId="116" applyNumberFormat="1" applyFont="1" applyFill="1" applyBorder="1" applyProtection="1">
      <alignment/>
      <protection/>
    </xf>
    <xf numFmtId="0" fontId="88" fillId="57" borderId="0" xfId="116" applyFont="1" applyFill="1" applyBorder="1" applyProtection="1">
      <alignment/>
      <protection/>
    </xf>
    <xf numFmtId="192" fontId="88" fillId="0" borderId="0" xfId="116" applyNumberFormat="1" applyFont="1" applyFill="1" applyBorder="1" applyProtection="1">
      <alignment/>
      <protection/>
    </xf>
    <xf numFmtId="4" fontId="88" fillId="58" borderId="0" xfId="116" applyNumberFormat="1" applyFont="1" applyFill="1" applyBorder="1" applyProtection="1">
      <alignment/>
      <protection/>
    </xf>
    <xf numFmtId="0" fontId="88" fillId="58" borderId="0" xfId="116" applyFont="1" applyFill="1" applyProtection="1">
      <alignment/>
      <protection/>
    </xf>
    <xf numFmtId="192" fontId="8" fillId="55" borderId="0" xfId="116" applyNumberFormat="1" applyFont="1" applyFill="1" applyProtection="1">
      <alignment/>
      <protection/>
    </xf>
    <xf numFmtId="0" fontId="12" fillId="55" borderId="24" xfId="0" applyFont="1" applyFill="1" applyBorder="1" applyAlignment="1" applyProtection="1">
      <alignment horizontal="center" vertical="center" wrapText="1"/>
      <protection/>
    </xf>
    <xf numFmtId="0" fontId="12" fillId="0" borderId="19" xfId="116" applyFont="1" applyFill="1" applyBorder="1" applyAlignment="1" applyProtection="1">
      <alignment horizontal="center" vertical="center" wrapText="1"/>
      <protection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192" fontId="57" fillId="57" borderId="21" xfId="116" applyNumberFormat="1" applyFont="1" applyFill="1" applyBorder="1" applyAlignment="1" applyProtection="1">
      <alignment horizontal="center"/>
      <protection locked="0"/>
    </xf>
    <xf numFmtId="202" fontId="57" fillId="0" borderId="21" xfId="128" applyNumberFormat="1" applyFont="1" applyFill="1" applyBorder="1" applyAlignment="1" applyProtection="1">
      <alignment horizontal="center"/>
      <protection/>
    </xf>
    <xf numFmtId="192" fontId="57" fillId="0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 locked="0"/>
    </xf>
    <xf numFmtId="192" fontId="4" fillId="57" borderId="21" xfId="116" applyNumberFormat="1" applyFont="1" applyFill="1" applyBorder="1" applyAlignment="1" applyProtection="1">
      <alignment horizontal="center"/>
      <protection locked="0"/>
    </xf>
    <xf numFmtId="183" fontId="6" fillId="57" borderId="0" xfId="0" applyNumberFormat="1" applyFont="1" applyFill="1" applyBorder="1" applyAlignment="1" applyProtection="1">
      <alignment vertical="center"/>
      <protection/>
    </xf>
    <xf numFmtId="183" fontId="8" fillId="57" borderId="0" xfId="116" applyNumberFormat="1" applyFont="1" applyFill="1" applyProtection="1">
      <alignment/>
      <protection/>
    </xf>
    <xf numFmtId="183" fontId="8" fillId="0" borderId="0" xfId="116" applyNumberFormat="1" applyFont="1" applyFill="1" applyProtection="1">
      <alignment/>
      <protection/>
    </xf>
    <xf numFmtId="0" fontId="8" fillId="0" borderId="0" xfId="116" applyFont="1" applyFill="1" applyBorder="1" applyProtection="1">
      <alignment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0" fontId="8" fillId="15" borderId="0" xfId="116" applyFont="1" applyFill="1" applyProtection="1">
      <alignment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92" fontId="57" fillId="0" borderId="21" xfId="116" applyNumberFormat="1" applyFont="1" applyFill="1" applyBorder="1" applyAlignment="1" applyProtection="1">
      <alignment horizontal="center"/>
      <protection/>
    </xf>
    <xf numFmtId="192" fontId="57" fillId="57" borderId="21" xfId="116" applyNumberFormat="1" applyFont="1" applyFill="1" applyBorder="1" applyAlignment="1" applyProtection="1">
      <alignment horizontal="center"/>
      <protection/>
    </xf>
    <xf numFmtId="202" fontId="57" fillId="57" borderId="21" xfId="128" applyNumberFormat="1" applyFont="1" applyFill="1" applyBorder="1" applyAlignment="1" applyProtection="1">
      <alignment horizontal="center"/>
      <protection/>
    </xf>
    <xf numFmtId="0" fontId="7" fillId="55" borderId="21" xfId="116" applyFont="1" applyFill="1" applyBorder="1" applyAlignment="1" applyProtection="1">
      <alignment horizontal="center" vertical="center"/>
      <protection/>
    </xf>
    <xf numFmtId="192" fontId="57" fillId="0" borderId="23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2" fontId="58" fillId="0" borderId="21" xfId="128" applyNumberFormat="1" applyFont="1" applyFill="1" applyBorder="1" applyAlignment="1" applyProtection="1">
      <alignment horizontal="center"/>
      <protection/>
    </xf>
    <xf numFmtId="202" fontId="57" fillId="0" borderId="21" xfId="128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6" applyNumberFormat="1" applyFont="1" applyFill="1" applyBorder="1" applyAlignment="1" applyProtection="1">
      <alignment horizontal="center" vertical="center" wrapText="1"/>
      <protection/>
    </xf>
    <xf numFmtId="0" fontId="61" fillId="0" borderId="21" xfId="116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2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57" fillId="0" borderId="21" xfId="116" applyFont="1" applyFill="1" applyBorder="1" applyAlignment="1" applyProtection="1">
      <alignment horizontal="center"/>
      <protection locked="0"/>
    </xf>
    <xf numFmtId="192" fontId="61" fillId="0" borderId="21" xfId="0" applyNumberFormat="1" applyFont="1" applyFill="1" applyBorder="1" applyAlignment="1">
      <alignment horizontal="center"/>
    </xf>
    <xf numFmtId="192" fontId="57" fillId="0" borderId="21" xfId="0" applyNumberFormat="1" applyFont="1" applyFill="1" applyBorder="1" applyAlignment="1" applyProtection="1">
      <alignment horizontal="center"/>
      <protection/>
    </xf>
    <xf numFmtId="192" fontId="22" fillId="57" borderId="0" xfId="116" applyNumberFormat="1" applyFont="1" applyFill="1" applyProtection="1">
      <alignment/>
      <protection/>
    </xf>
    <xf numFmtId="192" fontId="91" fillId="57" borderId="0" xfId="116" applyNumberFormat="1" applyFont="1" applyFill="1" applyAlignment="1" applyProtection="1">
      <alignment horizontal="left" vertical="center"/>
      <protection/>
    </xf>
    <xf numFmtId="201" fontId="92" fillId="57" borderId="0" xfId="0" applyNumberFormat="1" applyFont="1" applyFill="1" applyBorder="1" applyAlignment="1">
      <alignment horizontal="right" vertical="center" wrapText="1"/>
    </xf>
    <xf numFmtId="183" fontId="90" fillId="57" borderId="0" xfId="0" applyNumberFormat="1" applyFont="1" applyFill="1" applyBorder="1" applyAlignment="1" applyProtection="1">
      <alignment vertical="center"/>
      <protection/>
    </xf>
    <xf numFmtId="0" fontId="90" fillId="58" borderId="0" xfId="0" applyFont="1" applyFill="1" applyAlignment="1" applyProtection="1">
      <alignment/>
      <protection/>
    </xf>
    <xf numFmtId="183" fontId="90" fillId="58" borderId="0" xfId="0" applyNumberFormat="1" applyFont="1" applyFill="1" applyBorder="1" applyAlignment="1" applyProtection="1">
      <alignment vertical="center"/>
      <protection/>
    </xf>
    <xf numFmtId="4" fontId="93" fillId="58" borderId="21" xfId="0" applyNumberFormat="1" applyFont="1" applyFill="1" applyBorder="1" applyAlignment="1">
      <alignment vertical="center"/>
    </xf>
    <xf numFmtId="4" fontId="88" fillId="57" borderId="0" xfId="116" applyNumberFormat="1" applyFont="1" applyFill="1" applyProtection="1">
      <alignment/>
      <protection/>
    </xf>
    <xf numFmtId="192" fontId="88" fillId="57" borderId="0" xfId="116" applyNumberFormat="1" applyFont="1" applyFill="1" applyBorder="1" applyProtection="1">
      <alignment/>
      <protection/>
    </xf>
    <xf numFmtId="192" fontId="88" fillId="58" borderId="0" xfId="116" applyNumberFormat="1" applyFont="1" applyFill="1" applyBorder="1" applyProtection="1">
      <alignment/>
      <protection/>
    </xf>
    <xf numFmtId="192" fontId="88" fillId="58" borderId="0" xfId="116" applyNumberFormat="1" applyFont="1" applyFill="1" applyProtection="1">
      <alignment/>
      <protection/>
    </xf>
    <xf numFmtId="0" fontId="90" fillId="57" borderId="0" xfId="116" applyFont="1" applyFill="1" applyAlignment="1" applyProtection="1">
      <alignment horizontal="center" wrapText="1"/>
      <protection/>
    </xf>
    <xf numFmtId="192" fontId="90" fillId="57" borderId="0" xfId="116" applyNumberFormat="1" applyFont="1" applyFill="1" applyBorder="1" applyAlignment="1" applyProtection="1">
      <alignment horizontal="center" wrapText="1"/>
      <protection/>
    </xf>
    <xf numFmtId="2" fontId="88" fillId="57" borderId="0" xfId="116" applyNumberFormat="1" applyFont="1" applyFill="1" applyProtection="1">
      <alignment/>
      <protection/>
    </xf>
    <xf numFmtId="183" fontId="90" fillId="57" borderId="0" xfId="116" applyNumberFormat="1" applyFont="1" applyFill="1" applyBorder="1" applyAlignment="1" applyProtection="1">
      <alignment horizontal="centerContinuous" vertical="center"/>
      <protection/>
    </xf>
    <xf numFmtId="183" fontId="88" fillId="57" borderId="0" xfId="116" applyNumberFormat="1" applyFont="1" applyFill="1" applyBorder="1" applyAlignment="1" applyProtection="1">
      <alignment horizontal="centerContinuous" vertical="center"/>
      <protection/>
    </xf>
    <xf numFmtId="183" fontId="88" fillId="57" borderId="0" xfId="116" applyNumberFormat="1" applyFont="1" applyFill="1" applyBorder="1" applyAlignment="1" applyProtection="1">
      <alignment horizontal="center" vertical="center" wrapText="1"/>
      <protection/>
    </xf>
    <xf numFmtId="183" fontId="88" fillId="58" borderId="0" xfId="116" applyNumberFormat="1" applyFont="1" applyFill="1" applyBorder="1" applyAlignment="1" applyProtection="1">
      <alignment horizontal="center"/>
      <protection/>
    </xf>
    <xf numFmtId="183" fontId="88" fillId="55" borderId="0" xfId="116" applyNumberFormat="1" applyFont="1" applyFill="1" applyBorder="1" applyProtection="1">
      <alignment/>
      <protection/>
    </xf>
    <xf numFmtId="183" fontId="88" fillId="58" borderId="0" xfId="116" applyNumberFormat="1" applyFont="1" applyFill="1" applyBorder="1" applyProtection="1">
      <alignment/>
      <protection/>
    </xf>
    <xf numFmtId="192" fontId="94" fillId="58" borderId="0" xfId="116" applyNumberFormat="1" applyFont="1" applyFill="1" applyBorder="1" applyAlignment="1" applyProtection="1">
      <alignment horizontal="center"/>
      <protection/>
    </xf>
    <xf numFmtId="192" fontId="95" fillId="31" borderId="0" xfId="116" applyNumberFormat="1" applyFont="1" applyFill="1" applyBorder="1" applyAlignment="1" applyProtection="1">
      <alignment horizontal="center"/>
      <protection/>
    </xf>
    <xf numFmtId="192" fontId="95" fillId="58" borderId="0" xfId="116" applyNumberFormat="1" applyFont="1" applyFill="1" applyBorder="1" applyAlignment="1" applyProtection="1">
      <alignment horizontal="center"/>
      <protection/>
    </xf>
    <xf numFmtId="183" fontId="88" fillId="58" borderId="0" xfId="116" applyNumberFormat="1" applyFont="1" applyFill="1" applyAlignment="1" applyProtection="1">
      <alignment horizontal="center"/>
      <protection/>
    </xf>
    <xf numFmtId="183" fontId="88" fillId="58" borderId="0" xfId="116" applyNumberFormat="1" applyFont="1" applyFill="1" applyProtection="1">
      <alignment/>
      <protection/>
    </xf>
    <xf numFmtId="0" fontId="88" fillId="58" borderId="0" xfId="116" applyFont="1" applyFill="1" applyAlignment="1" applyProtection="1">
      <alignment horizontal="center"/>
      <protection/>
    </xf>
    <xf numFmtId="0" fontId="88" fillId="55" borderId="0" xfId="116" applyFont="1" applyFill="1" applyProtection="1">
      <alignment/>
      <protection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20" xfId="116" applyFont="1" applyFill="1" applyBorder="1" applyAlignment="1" applyProtection="1">
      <alignment horizontal="center"/>
      <protection/>
    </xf>
    <xf numFmtId="0" fontId="9" fillId="55" borderId="21" xfId="116" applyFont="1" applyFill="1" applyBorder="1" applyAlignment="1" applyProtection="1">
      <alignment horizontal="center" vertical="center" wrapText="1"/>
      <protection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5" fillId="0" borderId="21" xfId="116" applyFont="1" applyFill="1" applyBorder="1" applyAlignment="1" applyProtection="1">
      <alignment horizontal="center" vertic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5" fillId="0" borderId="22" xfId="116" applyFont="1" applyFill="1" applyBorder="1" applyAlignment="1" applyProtection="1">
      <alignment horizontal="center" vertical="center"/>
      <protection/>
    </xf>
    <xf numFmtId="0" fontId="5" fillId="0" borderId="25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21" xfId="116" applyFont="1" applyFill="1" applyBorder="1" applyAlignment="1" applyProtection="1">
      <alignment horizontal="center" vertical="center" wrapText="1"/>
      <protection/>
    </xf>
    <xf numFmtId="0" fontId="5" fillId="57" borderId="21" xfId="116" applyFont="1" applyFill="1" applyBorder="1" applyAlignment="1" applyProtection="1">
      <alignment horizontal="center" vertical="center"/>
      <protection/>
    </xf>
    <xf numFmtId="0" fontId="12" fillId="57" borderId="19" xfId="116" applyFont="1" applyFill="1" applyBorder="1" applyAlignment="1" applyProtection="1">
      <alignment horizontal="center" vertical="center" wrapText="1"/>
      <protection/>
    </xf>
    <xf numFmtId="0" fontId="12" fillId="57" borderId="24" xfId="116" applyFont="1" applyFill="1" applyBorder="1" applyAlignment="1" applyProtection="1">
      <alignment horizontal="center" vertical="center" wrapText="1"/>
      <protection/>
    </xf>
    <xf numFmtId="192" fontId="4" fillId="58" borderId="21" xfId="116" applyNumberFormat="1" applyFont="1" applyFill="1" applyBorder="1" applyAlignment="1" applyProtection="1">
      <alignment horizontal="center"/>
      <protection/>
    </xf>
    <xf numFmtId="192" fontId="33" fillId="58" borderId="21" xfId="116" applyNumberFormat="1" applyFont="1" applyFill="1" applyBorder="1" applyAlignment="1" applyProtection="1">
      <alignment horizontal="center"/>
      <protection locked="0"/>
    </xf>
    <xf numFmtId="192" fontId="4" fillId="59" borderId="21" xfId="116" applyNumberFormat="1" applyFont="1" applyFill="1" applyBorder="1" applyAlignment="1" applyProtection="1">
      <alignment horizontal="center"/>
      <protection/>
    </xf>
    <xf numFmtId="49" fontId="12" fillId="57" borderId="26" xfId="116" applyNumberFormat="1" applyFont="1" applyFill="1" applyBorder="1" applyAlignment="1" applyProtection="1">
      <alignment horizontal="center" vertical="top" wrapText="1"/>
      <protection/>
    </xf>
    <xf numFmtId="192" fontId="4" fillId="57" borderId="26" xfId="116" applyNumberFormat="1" applyFont="1" applyFill="1" applyBorder="1" applyAlignment="1" applyProtection="1">
      <alignment horizontal="center"/>
      <protection/>
    </xf>
    <xf numFmtId="0" fontId="12" fillId="57" borderId="21" xfId="116" applyFont="1" applyFill="1" applyBorder="1" applyAlignment="1" applyProtection="1">
      <alignment horizontal="center" vertical="center" wrapText="1"/>
      <protection/>
    </xf>
    <xf numFmtId="192" fontId="4" fillId="57" borderId="21" xfId="0" applyNumberFormat="1" applyFont="1" applyFill="1" applyBorder="1" applyAlignment="1" applyProtection="1">
      <alignment horizontal="center"/>
      <protection/>
    </xf>
    <xf numFmtId="192" fontId="61" fillId="57" borderId="21" xfId="0" applyNumberFormat="1" applyFont="1" applyFill="1" applyBorder="1" applyAlignment="1">
      <alignment horizontal="center"/>
    </xf>
    <xf numFmtId="192" fontId="34" fillId="57" borderId="21" xfId="0" applyNumberFormat="1" applyFont="1" applyFill="1" applyBorder="1" applyAlignment="1">
      <alignment horizontal="center"/>
    </xf>
    <xf numFmtId="192" fontId="12" fillId="57" borderId="21" xfId="116" applyNumberFormat="1" applyFont="1" applyFill="1" applyBorder="1" applyAlignment="1" applyProtection="1">
      <alignment horizontal="center" vertical="center" wrapText="1"/>
      <protection/>
    </xf>
    <xf numFmtId="192" fontId="12" fillId="57" borderId="21" xfId="0" applyNumberFormat="1" applyFont="1" applyFill="1" applyBorder="1" applyAlignment="1" applyProtection="1">
      <alignment horizontal="centerContinuous" vertical="center" wrapText="1"/>
      <protection/>
    </xf>
    <xf numFmtId="192" fontId="12" fillId="57" borderId="21" xfId="116" applyNumberFormat="1" applyFont="1" applyFill="1" applyBorder="1" applyAlignment="1" applyProtection="1">
      <alignment horizontal="center" vertical="top" wrapText="1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ечание 2" xfId="125"/>
    <cellStyle name="Примітка" xfId="126"/>
    <cellStyle name="Примітка 2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Розподіл (2)" xfId="138"/>
    <cellStyle name="Comma" xfId="139"/>
    <cellStyle name="Comma [0]" xfId="140"/>
    <cellStyle name="Хороший" xfId="141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view="pageBreakPreview" zoomScale="85" zoomScaleNormal="75" zoomScaleSheetLayoutView="85" zoomScalePageLayoutView="0" workbookViewId="0" topLeftCell="A1">
      <pane xSplit="3" ySplit="9" topLeftCell="H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20.625" style="117" customWidth="1"/>
    <col min="5" max="5" width="21.25390625" style="134" customWidth="1"/>
    <col min="6" max="6" width="21.875" style="117" customWidth="1"/>
    <col min="7" max="7" width="19.375" style="65" customWidth="1"/>
    <col min="8" max="8" width="21.375" style="1" customWidth="1"/>
    <col min="9" max="9" width="20.375" style="1" customWidth="1"/>
    <col min="10" max="10" width="17.75390625" style="1" customWidth="1"/>
    <col min="11" max="11" width="17.75390625" style="117" customWidth="1"/>
    <col min="12" max="12" width="19.875" style="117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211" t="s">
        <v>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4" customFormat="1" ht="24" customHeight="1">
      <c r="A2" s="212" t="s">
        <v>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s="40" customFormat="1" ht="21" customHeight="1">
      <c r="A3" s="213" t="s">
        <v>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18" s="5" customFormat="1" ht="24.75" customHeight="1">
      <c r="A4" s="212" t="s">
        <v>217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18" s="5" customFormat="1" ht="23.25" customHeight="1">
      <c r="A5" s="202" t="s">
        <v>211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18" ht="20.25">
      <c r="A6" s="65"/>
      <c r="B6" s="2" t="s">
        <v>96</v>
      </c>
      <c r="C6" s="2"/>
      <c r="D6" s="175"/>
      <c r="E6" s="175"/>
      <c r="F6" s="176"/>
      <c r="G6" s="135"/>
      <c r="H6" s="76"/>
      <c r="I6" s="76"/>
      <c r="K6" s="87"/>
      <c r="L6" s="87"/>
      <c r="M6" s="76"/>
      <c r="N6" s="76"/>
      <c r="Q6" s="203" t="s">
        <v>182</v>
      </c>
      <c r="R6" s="203"/>
    </row>
    <row r="7" spans="1:18" s="6" customFormat="1" ht="18" customHeight="1">
      <c r="A7" s="204" t="s">
        <v>4</v>
      </c>
      <c r="B7" s="205" t="s">
        <v>5</v>
      </c>
      <c r="C7" s="206" t="s">
        <v>46</v>
      </c>
      <c r="D7" s="206"/>
      <c r="E7" s="206"/>
      <c r="F7" s="206"/>
      <c r="G7" s="206"/>
      <c r="H7" s="206"/>
      <c r="I7" s="206"/>
      <c r="J7" s="206"/>
      <c r="K7" s="206" t="s">
        <v>47</v>
      </c>
      <c r="L7" s="207"/>
      <c r="M7" s="207"/>
      <c r="N7" s="207"/>
      <c r="O7" s="208" t="s">
        <v>181</v>
      </c>
      <c r="P7" s="208"/>
      <c r="Q7" s="209"/>
      <c r="R7" s="210"/>
    </row>
    <row r="8" spans="1:18" s="6" customFormat="1" ht="114" customHeight="1">
      <c r="A8" s="204"/>
      <c r="B8" s="205"/>
      <c r="C8" s="3" t="s">
        <v>48</v>
      </c>
      <c r="D8" s="217" t="s">
        <v>202</v>
      </c>
      <c r="E8" s="218" t="s">
        <v>214</v>
      </c>
      <c r="F8" s="218" t="s">
        <v>6</v>
      </c>
      <c r="G8" s="136" t="s">
        <v>215</v>
      </c>
      <c r="H8" s="137" t="s">
        <v>216</v>
      </c>
      <c r="I8" s="137" t="s">
        <v>68</v>
      </c>
      <c r="J8" s="138" t="s">
        <v>203</v>
      </c>
      <c r="K8" s="218" t="s">
        <v>204</v>
      </c>
      <c r="L8" s="81" t="s">
        <v>6</v>
      </c>
      <c r="M8" s="30" t="s">
        <v>50</v>
      </c>
      <c r="N8" s="30" t="s">
        <v>7</v>
      </c>
      <c r="O8" s="31" t="s">
        <v>202</v>
      </c>
      <c r="P8" s="30" t="s">
        <v>6</v>
      </c>
      <c r="Q8" s="32" t="s">
        <v>169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80" t="s">
        <v>42</v>
      </c>
      <c r="E9" s="80" t="s">
        <v>8</v>
      </c>
      <c r="F9" s="80" t="s">
        <v>9</v>
      </c>
      <c r="G9" s="80" t="s">
        <v>59</v>
      </c>
      <c r="H9" s="29" t="s">
        <v>60</v>
      </c>
      <c r="I9" s="29" t="s">
        <v>43</v>
      </c>
      <c r="J9" s="29" t="s">
        <v>10</v>
      </c>
      <c r="K9" s="222" t="s">
        <v>11</v>
      </c>
      <c r="L9" s="80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92">
        <f>D11+D14+D17+D21</f>
        <v>781161.7</v>
      </c>
      <c r="E10" s="92">
        <f>E11+E17+E21</f>
        <v>360198</v>
      </c>
      <c r="F10" s="92">
        <f>F11+F14+F17+F21</f>
        <v>364629.0890300001</v>
      </c>
      <c r="G10" s="92">
        <f aca="true" t="shared" si="0" ref="G10:G27">F10-E10</f>
        <v>4431.08903000009</v>
      </c>
      <c r="H10" s="98">
        <f>_xlfn.IFERROR(F10/E10,"")</f>
        <v>1.0123018146408367</v>
      </c>
      <c r="I10" s="93">
        <f aca="true" t="shared" si="1" ref="I10:I20">F10-D10</f>
        <v>-416532.61096999986</v>
      </c>
      <c r="J10" s="98">
        <f>_xlfn.IFERROR(F10/D10,"")</f>
        <v>0.4667779910740633</v>
      </c>
      <c r="K10" s="223">
        <f>K11+K14+K17+K21</f>
        <v>2294</v>
      </c>
      <c r="L10" s="223">
        <f>L11+L14+L17+L21</f>
        <v>1587.8911699999999</v>
      </c>
      <c r="M10" s="93">
        <f>L10-K10</f>
        <v>-706.1088300000001</v>
      </c>
      <c r="N10" s="98">
        <f>_xlfn.IFERROR(L10/K10,"")</f>
        <v>0.6921931865736703</v>
      </c>
      <c r="O10" s="93">
        <f aca="true" t="shared" si="2" ref="O10:O20">D10+K10</f>
        <v>783455.7</v>
      </c>
      <c r="P10" s="93">
        <f aca="true" t="shared" si="3" ref="P10:P20">L10+F10</f>
        <v>366216.9802000001</v>
      </c>
      <c r="Q10" s="94">
        <f aca="true" t="shared" si="4" ref="Q10:Q20">P10-O10</f>
        <v>-417238.71979999985</v>
      </c>
      <c r="R10" s="98">
        <f>_xlfn.IFERROR(P10/O10,"")</f>
        <v>0.46743801876736635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92">
        <f>D12+D13</f>
        <v>773479.5</v>
      </c>
      <c r="E11" s="92">
        <f>E12+E13</f>
        <v>356684.6</v>
      </c>
      <c r="F11" s="92">
        <f>F12+F13</f>
        <v>358929.1247000001</v>
      </c>
      <c r="G11" s="92">
        <f t="shared" si="0"/>
        <v>2244.5247000001254</v>
      </c>
      <c r="H11" s="98">
        <f>_xlfn.IFERROR(F11/E11,"")</f>
        <v>1.0062927435050466</v>
      </c>
      <c r="I11" s="93">
        <f t="shared" si="1"/>
        <v>-414550.3752999999</v>
      </c>
      <c r="J11" s="98">
        <f aca="true" t="shared" si="5" ref="J11:J35">_xlfn.IFERROR(F11/D11,"")</f>
        <v>0.4640447803723306</v>
      </c>
      <c r="K11" s="223">
        <f>K12+K13</f>
        <v>0</v>
      </c>
      <c r="L11" s="223">
        <f>L12+L13</f>
        <v>0</v>
      </c>
      <c r="M11" s="93">
        <f>L11-K11</f>
        <v>0</v>
      </c>
      <c r="N11" s="98">
        <f aca="true" t="shared" si="6" ref="N11:N35">_xlfn.IFERROR(L11/K11,"")</f>
      </c>
      <c r="O11" s="93">
        <f t="shared" si="2"/>
        <v>773479.5</v>
      </c>
      <c r="P11" s="93">
        <f t="shared" si="3"/>
        <v>358929.1247000001</v>
      </c>
      <c r="Q11" s="94">
        <f t="shared" si="4"/>
        <v>-414550.3752999999</v>
      </c>
      <c r="R11" s="98">
        <f aca="true" t="shared" si="7" ref="R11:R35">_xlfn.IFERROR(P11/O11,"")</f>
        <v>0.4640447803723306</v>
      </c>
    </row>
    <row r="12" spans="1:33" s="156" customFormat="1" ht="23.25" customHeight="1">
      <c r="A12" s="154">
        <v>11010000</v>
      </c>
      <c r="B12" s="16" t="s">
        <v>172</v>
      </c>
      <c r="C12" s="11">
        <v>106199</v>
      </c>
      <c r="D12" s="139">
        <v>740714.9</v>
      </c>
      <c r="E12" s="139">
        <v>339266</v>
      </c>
      <c r="F12" s="139">
        <v>332516.5281800001</v>
      </c>
      <c r="G12" s="139">
        <f t="shared" si="0"/>
        <v>-6749.471819999919</v>
      </c>
      <c r="H12" s="140">
        <f>_xlfn.IFERROR(F12/E12,"")</f>
        <v>0.9801056639333151</v>
      </c>
      <c r="I12" s="141">
        <f t="shared" si="1"/>
        <v>-408198.37181999994</v>
      </c>
      <c r="J12" s="140">
        <f t="shared" si="5"/>
        <v>0.4489129733720762</v>
      </c>
      <c r="K12" s="139">
        <v>0</v>
      </c>
      <c r="L12" s="139">
        <v>0</v>
      </c>
      <c r="M12" s="139">
        <v>0</v>
      </c>
      <c r="N12" s="139">
        <f t="shared" si="6"/>
      </c>
      <c r="O12" s="151">
        <f t="shared" si="2"/>
        <v>740714.9</v>
      </c>
      <c r="P12" s="141">
        <f t="shared" si="3"/>
        <v>332516.5281800001</v>
      </c>
      <c r="Q12" s="155">
        <f t="shared" si="4"/>
        <v>-408198.37181999994</v>
      </c>
      <c r="R12" s="140">
        <f t="shared" si="7"/>
        <v>0.4489129733720762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56" customFormat="1" ht="24" customHeight="1">
      <c r="A13" s="154">
        <v>11020000</v>
      </c>
      <c r="B13" s="16" t="s">
        <v>39</v>
      </c>
      <c r="C13" s="11">
        <v>1298.5</v>
      </c>
      <c r="D13" s="139">
        <v>32764.6</v>
      </c>
      <c r="E13" s="139">
        <v>17418.6</v>
      </c>
      <c r="F13" s="139">
        <v>26412.59652</v>
      </c>
      <c r="G13" s="139">
        <f t="shared" si="0"/>
        <v>8993.99652</v>
      </c>
      <c r="H13" s="140">
        <f>_xlfn.IFERROR(F13/E13,"")</f>
        <v>1.5163443973683304</v>
      </c>
      <c r="I13" s="141">
        <f t="shared" si="1"/>
        <v>-6352.003479999999</v>
      </c>
      <c r="J13" s="140">
        <f t="shared" si="5"/>
        <v>0.8061321218632305</v>
      </c>
      <c r="K13" s="139">
        <v>0</v>
      </c>
      <c r="L13" s="139">
        <v>0</v>
      </c>
      <c r="M13" s="139">
        <v>0</v>
      </c>
      <c r="N13" s="139">
        <f t="shared" si="6"/>
      </c>
      <c r="O13" s="151">
        <f t="shared" si="2"/>
        <v>32764.6</v>
      </c>
      <c r="P13" s="141">
        <f t="shared" si="3"/>
        <v>26412.59652</v>
      </c>
      <c r="Q13" s="155">
        <f t="shared" si="4"/>
        <v>-6352.003479999999</v>
      </c>
      <c r="R13" s="140">
        <f t="shared" si="7"/>
        <v>0.8061321218632305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>
      <c r="A14" s="68">
        <v>12000000</v>
      </c>
      <c r="B14" s="13" t="s">
        <v>29</v>
      </c>
      <c r="C14" s="15">
        <f>C15</f>
        <v>0</v>
      </c>
      <c r="D14" s="92">
        <f>D15</f>
        <v>0</v>
      </c>
      <c r="E14" s="92"/>
      <c r="F14" s="92">
        <f>F15</f>
        <v>0</v>
      </c>
      <c r="G14" s="92">
        <f t="shared" si="0"/>
        <v>0</v>
      </c>
      <c r="H14" s="98">
        <f aca="true" t="shared" si="8" ref="H14:H35">_xlfn.IFERROR(F14/E14,"")</f>
      </c>
      <c r="I14" s="93">
        <f t="shared" si="1"/>
        <v>0</v>
      </c>
      <c r="J14" s="98">
        <f t="shared" si="5"/>
      </c>
      <c r="K14" s="92">
        <f>K15</f>
        <v>0</v>
      </c>
      <c r="L14" s="92">
        <f>L15</f>
        <v>0</v>
      </c>
      <c r="M14" s="92">
        <f>M15</f>
        <v>0</v>
      </c>
      <c r="N14" s="139">
        <f t="shared" si="6"/>
      </c>
      <c r="O14" s="93">
        <f t="shared" si="2"/>
        <v>0</v>
      </c>
      <c r="P14" s="93">
        <f t="shared" si="3"/>
        <v>0</v>
      </c>
      <c r="Q14" s="94">
        <f t="shared" si="4"/>
        <v>0</v>
      </c>
      <c r="R14" s="98">
        <f t="shared" si="7"/>
      </c>
    </row>
    <row r="15" spans="1:18" ht="37.5" customHeight="1" hidden="1">
      <c r="A15" s="66">
        <v>12020000</v>
      </c>
      <c r="B15" s="105" t="s">
        <v>149</v>
      </c>
      <c r="C15" s="17"/>
      <c r="D15" s="142">
        <v>0</v>
      </c>
      <c r="E15" s="142"/>
      <c r="F15" s="142">
        <v>0</v>
      </c>
      <c r="G15" s="142">
        <f t="shared" si="0"/>
        <v>0</v>
      </c>
      <c r="H15" s="98">
        <f t="shared" si="8"/>
      </c>
      <c r="I15" s="107">
        <f t="shared" si="1"/>
        <v>0</v>
      </c>
      <c r="J15" s="98">
        <f t="shared" si="5"/>
      </c>
      <c r="K15" s="139">
        <v>0</v>
      </c>
      <c r="L15" s="139">
        <v>0</v>
      </c>
      <c r="M15" s="139">
        <f aca="true" t="shared" si="9" ref="M15:M20">L15-K15</f>
        <v>0</v>
      </c>
      <c r="N15" s="139">
        <f t="shared" si="6"/>
      </c>
      <c r="O15" s="97">
        <f t="shared" si="2"/>
        <v>0</v>
      </c>
      <c r="P15" s="107">
        <f t="shared" si="3"/>
        <v>0</v>
      </c>
      <c r="Q15" s="108">
        <f t="shared" si="4"/>
        <v>0</v>
      </c>
      <c r="R15" s="98">
        <f t="shared" si="7"/>
      </c>
    </row>
    <row r="16" spans="1:18" ht="18.75" customHeight="1" hidden="1">
      <c r="A16" s="66">
        <v>12030000</v>
      </c>
      <c r="B16" s="105" t="s">
        <v>55</v>
      </c>
      <c r="C16" s="17"/>
      <c r="D16" s="142"/>
      <c r="E16" s="142"/>
      <c r="F16" s="142"/>
      <c r="G16" s="142">
        <f t="shared" si="0"/>
        <v>0</v>
      </c>
      <c r="H16" s="98">
        <f t="shared" si="8"/>
      </c>
      <c r="I16" s="107">
        <f t="shared" si="1"/>
        <v>0</v>
      </c>
      <c r="J16" s="98">
        <f t="shared" si="5"/>
      </c>
      <c r="K16" s="139"/>
      <c r="L16" s="139"/>
      <c r="M16" s="139">
        <f t="shared" si="9"/>
        <v>0</v>
      </c>
      <c r="N16" s="139">
        <f t="shared" si="6"/>
      </c>
      <c r="O16" s="97">
        <f t="shared" si="2"/>
        <v>0</v>
      </c>
      <c r="P16" s="107">
        <f t="shared" si="3"/>
        <v>0</v>
      </c>
      <c r="Q16" s="108">
        <f t="shared" si="4"/>
        <v>0</v>
      </c>
      <c r="R16" s="98">
        <f t="shared" si="7"/>
      </c>
    </row>
    <row r="17" spans="1:18" ht="23.25" customHeight="1">
      <c r="A17" s="68">
        <v>13000000</v>
      </c>
      <c r="B17" s="13" t="s">
        <v>150</v>
      </c>
      <c r="C17" s="15" t="e">
        <f>C18+#REF!+#REF!+#REF!</f>
        <v>#REF!</v>
      </c>
      <c r="D17" s="92">
        <f>SUM(D18:D20)</f>
        <v>7682.2</v>
      </c>
      <c r="E17" s="92">
        <f>SUM(E18:E20)</f>
        <v>3513.3999999999996</v>
      </c>
      <c r="F17" s="92">
        <f>SUM(F18:F20)</f>
        <v>5699.96433</v>
      </c>
      <c r="G17" s="92">
        <f t="shared" si="0"/>
        <v>2186.56433</v>
      </c>
      <c r="H17" s="98">
        <f t="shared" si="8"/>
        <v>1.6223499544600672</v>
      </c>
      <c r="I17" s="93">
        <f t="shared" si="1"/>
        <v>-1982.23567</v>
      </c>
      <c r="J17" s="98">
        <f t="shared" si="5"/>
        <v>0.7419703118898232</v>
      </c>
      <c r="K17" s="139">
        <f>K18+K19+K20</f>
        <v>0</v>
      </c>
      <c r="L17" s="139">
        <f>L18+L19+L20</f>
        <v>0</v>
      </c>
      <c r="M17" s="139">
        <f t="shared" si="9"/>
        <v>0</v>
      </c>
      <c r="N17" s="139">
        <f t="shared" si="6"/>
      </c>
      <c r="O17" s="93">
        <f t="shared" si="2"/>
        <v>7682.2</v>
      </c>
      <c r="P17" s="93">
        <f t="shared" si="3"/>
        <v>5699.96433</v>
      </c>
      <c r="Q17" s="94">
        <f t="shared" si="4"/>
        <v>-1982.23567</v>
      </c>
      <c r="R17" s="98">
        <f t="shared" si="7"/>
        <v>0.7419703118898232</v>
      </c>
    </row>
    <row r="18" spans="1:33" s="156" customFormat="1" ht="19.5">
      <c r="A18" s="154">
        <v>13010000</v>
      </c>
      <c r="B18" s="16" t="s">
        <v>151</v>
      </c>
      <c r="C18" s="11">
        <v>1</v>
      </c>
      <c r="D18" s="139">
        <v>0</v>
      </c>
      <c r="E18" s="139">
        <v>0</v>
      </c>
      <c r="F18" s="139">
        <v>0</v>
      </c>
      <c r="G18" s="139">
        <f t="shared" si="0"/>
        <v>0</v>
      </c>
      <c r="H18" s="140">
        <f t="shared" si="8"/>
      </c>
      <c r="I18" s="141">
        <f t="shared" si="1"/>
        <v>0</v>
      </c>
      <c r="J18" s="140">
        <f t="shared" si="5"/>
      </c>
      <c r="K18" s="139">
        <v>0</v>
      </c>
      <c r="L18" s="139">
        <v>0</v>
      </c>
      <c r="M18" s="139">
        <f t="shared" si="9"/>
        <v>0</v>
      </c>
      <c r="N18" s="139">
        <f t="shared" si="6"/>
      </c>
      <c r="O18" s="151">
        <f t="shared" si="2"/>
        <v>0</v>
      </c>
      <c r="P18" s="141">
        <f t="shared" si="3"/>
        <v>0</v>
      </c>
      <c r="Q18" s="155">
        <f t="shared" si="4"/>
        <v>0</v>
      </c>
      <c r="R18" s="157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56" customFormat="1" ht="24" customHeight="1">
      <c r="A19" s="154">
        <v>13020000</v>
      </c>
      <c r="B19" s="16" t="s">
        <v>152</v>
      </c>
      <c r="C19" s="11"/>
      <c r="D19" s="139">
        <v>5600</v>
      </c>
      <c r="E19" s="139">
        <v>2641.6</v>
      </c>
      <c r="F19" s="139">
        <v>4705.85995</v>
      </c>
      <c r="G19" s="139">
        <f t="shared" si="0"/>
        <v>2064.25995</v>
      </c>
      <c r="H19" s="140">
        <f t="shared" si="8"/>
        <v>1.7814430458812842</v>
      </c>
      <c r="I19" s="141">
        <f t="shared" si="1"/>
        <v>-894.14005</v>
      </c>
      <c r="J19" s="140">
        <f t="shared" si="5"/>
        <v>0.8403321339285714</v>
      </c>
      <c r="K19" s="139">
        <v>0</v>
      </c>
      <c r="L19" s="139">
        <v>0</v>
      </c>
      <c r="M19" s="139">
        <f t="shared" si="9"/>
        <v>0</v>
      </c>
      <c r="N19" s="139">
        <f t="shared" si="6"/>
      </c>
      <c r="O19" s="151">
        <f t="shared" si="2"/>
        <v>5600</v>
      </c>
      <c r="P19" s="141">
        <f t="shared" si="3"/>
        <v>4705.85995</v>
      </c>
      <c r="Q19" s="155">
        <f t="shared" si="4"/>
        <v>-894.14005</v>
      </c>
      <c r="R19" s="140">
        <f t="shared" si="7"/>
        <v>0.8403321339285714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56" customFormat="1" ht="23.25" customHeight="1">
      <c r="A20" s="154">
        <v>13030000</v>
      </c>
      <c r="B20" s="16" t="s">
        <v>153</v>
      </c>
      <c r="C20" s="11"/>
      <c r="D20" s="139">
        <v>2082.2</v>
      </c>
      <c r="E20" s="139">
        <v>871.8</v>
      </c>
      <c r="F20" s="139">
        <v>994.1043799999999</v>
      </c>
      <c r="G20" s="139">
        <f t="shared" si="0"/>
        <v>122.30437999999992</v>
      </c>
      <c r="H20" s="140">
        <f t="shared" si="8"/>
        <v>1.1402894930029823</v>
      </c>
      <c r="I20" s="141">
        <f t="shared" si="1"/>
        <v>-1088.09562</v>
      </c>
      <c r="J20" s="140">
        <f t="shared" si="5"/>
        <v>0.477429824224378</v>
      </c>
      <c r="K20" s="139">
        <v>0</v>
      </c>
      <c r="L20" s="139">
        <v>0</v>
      </c>
      <c r="M20" s="139">
        <f t="shared" si="9"/>
        <v>0</v>
      </c>
      <c r="N20" s="139">
        <f t="shared" si="6"/>
      </c>
      <c r="O20" s="151">
        <f t="shared" si="2"/>
        <v>2082.2</v>
      </c>
      <c r="P20" s="141">
        <f t="shared" si="3"/>
        <v>994.1043799999999</v>
      </c>
      <c r="Q20" s="155">
        <f t="shared" si="4"/>
        <v>-1088.09562</v>
      </c>
      <c r="R20" s="140">
        <f t="shared" si="7"/>
        <v>0.477429824224378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92">
        <f>D22+D23</f>
        <v>0</v>
      </c>
      <c r="E21" s="92">
        <f>E22+E23</f>
        <v>0</v>
      </c>
      <c r="F21" s="92">
        <f>F22+F23</f>
        <v>0</v>
      </c>
      <c r="G21" s="92">
        <f t="shared" si="0"/>
        <v>0</v>
      </c>
      <c r="H21" s="98">
        <f t="shared" si="8"/>
      </c>
      <c r="I21" s="93">
        <f>F21-D21</f>
        <v>0</v>
      </c>
      <c r="J21" s="98">
        <f t="shared" si="5"/>
      </c>
      <c r="K21" s="92">
        <f>K22+K23</f>
        <v>2294</v>
      </c>
      <c r="L21" s="92">
        <f>L22+L23</f>
        <v>1587.8911699999999</v>
      </c>
      <c r="M21" s="93">
        <f>L21-K21</f>
        <v>-706.1088300000001</v>
      </c>
      <c r="N21" s="98">
        <f t="shared" si="6"/>
        <v>0.6921931865736703</v>
      </c>
      <c r="O21" s="93">
        <f aca="true" t="shared" si="10" ref="O21:O55">D21+K21</f>
        <v>2294</v>
      </c>
      <c r="P21" s="93">
        <f>L21+F21</f>
        <v>1587.8911699999999</v>
      </c>
      <c r="Q21" s="93">
        <f aca="true" t="shared" si="11" ref="Q21:Q43">P21-O21</f>
        <v>-706.1088300000001</v>
      </c>
      <c r="R21" s="98">
        <f t="shared" si="7"/>
        <v>0.6921931865736703</v>
      </c>
    </row>
    <row r="22" spans="1:33" s="156" customFormat="1" ht="21.75" customHeight="1">
      <c r="A22" s="154">
        <v>19010000</v>
      </c>
      <c r="B22" s="16" t="s">
        <v>53</v>
      </c>
      <c r="C22" s="11"/>
      <c r="D22" s="139">
        <v>0</v>
      </c>
      <c r="E22" s="139">
        <v>0</v>
      </c>
      <c r="F22" s="139">
        <v>0</v>
      </c>
      <c r="G22" s="139">
        <f t="shared" si="0"/>
        <v>0</v>
      </c>
      <c r="H22" s="140">
        <f t="shared" si="8"/>
      </c>
      <c r="I22" s="141">
        <f>F22-D22</f>
        <v>0</v>
      </c>
      <c r="J22" s="140">
        <f t="shared" si="5"/>
      </c>
      <c r="K22" s="139">
        <v>2294</v>
      </c>
      <c r="L22" s="139">
        <v>1587.8911699999999</v>
      </c>
      <c r="M22" s="139">
        <f>L22-K22</f>
        <v>-706.1088300000001</v>
      </c>
      <c r="N22" s="140">
        <f t="shared" si="6"/>
        <v>0.6921931865736703</v>
      </c>
      <c r="O22" s="151">
        <f t="shared" si="10"/>
        <v>2294</v>
      </c>
      <c r="P22" s="141">
        <f>L22+F22</f>
        <v>1587.8911699999999</v>
      </c>
      <c r="Q22" s="151">
        <f t="shared" si="11"/>
        <v>-706.1088300000001</v>
      </c>
      <c r="R22" s="140">
        <f t="shared" si="7"/>
        <v>0.6921931865736703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56" customFormat="1" ht="19.5">
      <c r="A23" s="154">
        <v>19050000</v>
      </c>
      <c r="B23" s="16" t="s">
        <v>54</v>
      </c>
      <c r="C23" s="11"/>
      <c r="D23" s="139">
        <v>0</v>
      </c>
      <c r="E23" s="139">
        <v>0</v>
      </c>
      <c r="F23" s="139">
        <v>0</v>
      </c>
      <c r="G23" s="139">
        <f t="shared" si="0"/>
        <v>0</v>
      </c>
      <c r="H23" s="140">
        <f t="shared" si="8"/>
      </c>
      <c r="I23" s="141">
        <f>F23-D23</f>
        <v>0</v>
      </c>
      <c r="J23" s="140">
        <f t="shared" si="5"/>
      </c>
      <c r="K23" s="139">
        <v>0</v>
      </c>
      <c r="L23" s="139">
        <v>0</v>
      </c>
      <c r="M23" s="139">
        <f>L23-K23</f>
        <v>0</v>
      </c>
      <c r="N23" s="139">
        <f t="shared" si="6"/>
      </c>
      <c r="O23" s="151">
        <f t="shared" si="10"/>
        <v>0</v>
      </c>
      <c r="P23" s="141">
        <f>L23+F23</f>
        <v>0</v>
      </c>
      <c r="Q23" s="151">
        <f t="shared" si="11"/>
        <v>0</v>
      </c>
      <c r="R23" s="157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92">
        <f>D25+D26+D30</f>
        <v>18838.3</v>
      </c>
      <c r="E24" s="92">
        <f>E25+E26+E30</f>
        <v>5963.2</v>
      </c>
      <c r="F24" s="92">
        <f>F25+F26+F30</f>
        <v>10015.40705</v>
      </c>
      <c r="G24" s="92">
        <f>G25+G26+G30</f>
        <v>4052.20705</v>
      </c>
      <c r="H24" s="98">
        <f t="shared" si="8"/>
        <v>1.6795356603836866</v>
      </c>
      <c r="I24" s="92">
        <f>I25+I26+I30</f>
        <v>-8822.892950000001</v>
      </c>
      <c r="J24" s="98">
        <f t="shared" si="5"/>
        <v>0.5316513193865688</v>
      </c>
      <c r="K24" s="92">
        <f>K25+K26+K30+K34</f>
        <v>119901.17399</v>
      </c>
      <c r="L24" s="92">
        <f>L25+L26+L30+L34</f>
        <v>84883.1933</v>
      </c>
      <c r="M24" s="93">
        <f>L24-K24</f>
        <v>-35017.98069</v>
      </c>
      <c r="N24" s="98">
        <f t="shared" si="6"/>
        <v>0.7079429706591482</v>
      </c>
      <c r="O24" s="93">
        <f t="shared" si="10"/>
        <v>138739.47399</v>
      </c>
      <c r="P24" s="104">
        <f>L24+F24</f>
        <v>94898.60035</v>
      </c>
      <c r="Q24" s="93">
        <f t="shared" si="11"/>
        <v>-43840.873640000005</v>
      </c>
      <c r="R24" s="98">
        <f t="shared" si="7"/>
        <v>0.684005767218348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139">
        <v>15.3</v>
      </c>
      <c r="E25" s="139">
        <v>7.7</v>
      </c>
      <c r="F25" s="139">
        <v>3.191</v>
      </c>
      <c r="G25" s="92">
        <f>F25-E25</f>
        <v>-4.509</v>
      </c>
      <c r="H25" s="98">
        <f t="shared" si="8"/>
        <v>0.4144155844155844</v>
      </c>
      <c r="I25" s="93">
        <f>F25-D25</f>
        <v>-12.109000000000002</v>
      </c>
      <c r="J25" s="98">
        <f t="shared" si="5"/>
        <v>0.20856209150326796</v>
      </c>
      <c r="K25" s="93">
        <v>202.2</v>
      </c>
      <c r="L25" s="93">
        <v>634.47689</v>
      </c>
      <c r="M25" s="93">
        <f aca="true" t="shared" si="12" ref="M25:M30">L25-K25</f>
        <v>432.27689000000004</v>
      </c>
      <c r="N25" s="98">
        <f t="shared" si="6"/>
        <v>3.1378679030662715</v>
      </c>
      <c r="O25" s="93">
        <f t="shared" si="10"/>
        <v>217.5</v>
      </c>
      <c r="P25" s="93">
        <f aca="true" t="shared" si="13" ref="P25:P65">L25+F25</f>
        <v>637.66789</v>
      </c>
      <c r="Q25" s="93">
        <f t="shared" si="11"/>
        <v>420.16789000000006</v>
      </c>
      <c r="R25" s="98">
        <f t="shared" si="7"/>
        <v>2.931806390804598</v>
      </c>
    </row>
    <row r="26" spans="1:18" ht="30.75" customHeight="1">
      <c r="A26" s="68">
        <v>22000000</v>
      </c>
      <c r="B26" s="13" t="s">
        <v>154</v>
      </c>
      <c r="C26" s="15">
        <v>4948.8</v>
      </c>
      <c r="D26" s="92">
        <f>SUM(D28:D28)+D29+D27</f>
        <v>18823</v>
      </c>
      <c r="E26" s="92">
        <f>SUM(E28:E28)+E29+E27</f>
        <v>5955.5</v>
      </c>
      <c r="F26" s="92">
        <f>SUM(F28:F28)+F29+F27</f>
        <v>8585.7642</v>
      </c>
      <c r="G26" s="92">
        <f t="shared" si="0"/>
        <v>2630.2641999999996</v>
      </c>
      <c r="H26" s="98">
        <f t="shared" si="8"/>
        <v>1.4416529594492484</v>
      </c>
      <c r="I26" s="92">
        <f>F26-D26</f>
        <v>-10237.2358</v>
      </c>
      <c r="J26" s="98">
        <f t="shared" si="5"/>
        <v>0.45613155182489507</v>
      </c>
      <c r="K26" s="92">
        <f>SUM(K28:K28)+K29+K27</f>
        <v>0</v>
      </c>
      <c r="L26" s="92">
        <f>SUM(L28:L28)+L29+L27</f>
        <v>0</v>
      </c>
      <c r="M26" s="93">
        <f t="shared" si="12"/>
        <v>0</v>
      </c>
      <c r="N26" s="98">
        <f t="shared" si="6"/>
      </c>
      <c r="O26" s="93">
        <f t="shared" si="10"/>
        <v>18823</v>
      </c>
      <c r="P26" s="93">
        <f t="shared" si="13"/>
        <v>8585.7642</v>
      </c>
      <c r="Q26" s="93">
        <f t="shared" si="11"/>
        <v>-10237.2358</v>
      </c>
      <c r="R26" s="98">
        <f t="shared" si="7"/>
        <v>0.45613155182489507</v>
      </c>
    </row>
    <row r="27" spans="1:33" s="156" customFormat="1" ht="21.75" customHeight="1">
      <c r="A27" s="154">
        <v>22010000</v>
      </c>
      <c r="B27" s="16" t="s">
        <v>69</v>
      </c>
      <c r="C27" s="18"/>
      <c r="D27" s="139">
        <v>16323</v>
      </c>
      <c r="E27" s="139">
        <v>4910.5</v>
      </c>
      <c r="F27" s="139">
        <v>6612.26718</v>
      </c>
      <c r="G27" s="139">
        <f t="shared" si="0"/>
        <v>1701.7671799999998</v>
      </c>
      <c r="H27" s="140">
        <f t="shared" si="8"/>
        <v>1.3465568027695753</v>
      </c>
      <c r="I27" s="141">
        <f>F27-D27</f>
        <v>-9710.732820000001</v>
      </c>
      <c r="J27" s="140">
        <f t="shared" si="5"/>
        <v>0.4050889652637383</v>
      </c>
      <c r="K27" s="139">
        <v>0</v>
      </c>
      <c r="L27" s="139">
        <v>0</v>
      </c>
      <c r="M27" s="139">
        <f t="shared" si="12"/>
        <v>0</v>
      </c>
      <c r="N27" s="139">
        <f t="shared" si="6"/>
      </c>
      <c r="O27" s="151">
        <f t="shared" si="10"/>
        <v>16323</v>
      </c>
      <c r="P27" s="141">
        <f t="shared" si="13"/>
        <v>6612.26718</v>
      </c>
      <c r="Q27" s="151">
        <f t="shared" si="11"/>
        <v>-9710.732820000001</v>
      </c>
      <c r="R27" s="140">
        <f t="shared" si="7"/>
        <v>0.4050889652637383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56" customFormat="1" ht="31.5">
      <c r="A28" s="154">
        <v>22080000</v>
      </c>
      <c r="B28" s="16" t="s">
        <v>155</v>
      </c>
      <c r="C28" s="11">
        <v>259.6</v>
      </c>
      <c r="D28" s="139">
        <v>2500</v>
      </c>
      <c r="E28" s="139">
        <v>1045</v>
      </c>
      <c r="F28" s="139">
        <v>1964.00578</v>
      </c>
      <c r="G28" s="139">
        <f aca="true" t="shared" si="14" ref="G28:G34">F28-E28</f>
        <v>919.00578</v>
      </c>
      <c r="H28" s="140">
        <f t="shared" si="8"/>
        <v>1.8794313684210526</v>
      </c>
      <c r="I28" s="141">
        <f aca="true" t="shared" si="15" ref="I28:I35">F28-D28</f>
        <v>-535.99422</v>
      </c>
      <c r="J28" s="140">
        <f t="shared" si="5"/>
        <v>0.785602312</v>
      </c>
      <c r="K28" s="139">
        <v>0</v>
      </c>
      <c r="L28" s="139">
        <v>0</v>
      </c>
      <c r="M28" s="139">
        <f t="shared" si="12"/>
        <v>0</v>
      </c>
      <c r="N28" s="139">
        <f t="shared" si="6"/>
      </c>
      <c r="O28" s="151">
        <f t="shared" si="10"/>
        <v>2500</v>
      </c>
      <c r="P28" s="141">
        <f t="shared" si="13"/>
        <v>1964.00578</v>
      </c>
      <c r="Q28" s="151">
        <f t="shared" si="11"/>
        <v>-535.99422</v>
      </c>
      <c r="R28" s="140">
        <f t="shared" si="7"/>
        <v>0.785602312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56" customFormat="1" ht="49.5" customHeight="1">
      <c r="A29" s="154">
        <v>22130000</v>
      </c>
      <c r="B29" s="16" t="s">
        <v>156</v>
      </c>
      <c r="C29" s="11"/>
      <c r="D29" s="139">
        <v>0</v>
      </c>
      <c r="E29" s="139">
        <v>0</v>
      </c>
      <c r="F29" s="139">
        <v>9.49124</v>
      </c>
      <c r="G29" s="139">
        <f t="shared" si="14"/>
        <v>9.49124</v>
      </c>
      <c r="H29" s="140">
        <f t="shared" si="8"/>
      </c>
      <c r="I29" s="141">
        <f t="shared" si="15"/>
        <v>9.49124</v>
      </c>
      <c r="J29" s="140">
        <f t="shared" si="5"/>
      </c>
      <c r="K29" s="139">
        <v>0</v>
      </c>
      <c r="L29" s="139">
        <v>0</v>
      </c>
      <c r="M29" s="139">
        <f t="shared" si="12"/>
        <v>0</v>
      </c>
      <c r="N29" s="139">
        <f t="shared" si="6"/>
      </c>
      <c r="O29" s="151">
        <f t="shared" si="10"/>
        <v>0</v>
      </c>
      <c r="P29" s="141">
        <f t="shared" si="13"/>
        <v>9.49124</v>
      </c>
      <c r="Q29" s="151">
        <f t="shared" si="11"/>
        <v>9.49124</v>
      </c>
      <c r="R29" s="140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92">
        <f>SUM(D31:D32)</f>
        <v>0</v>
      </c>
      <c r="E30" s="92">
        <f>SUM(E31:E32)</f>
        <v>0</v>
      </c>
      <c r="F30" s="92">
        <f>SUM(F31:F32)</f>
        <v>1426.4518500000001</v>
      </c>
      <c r="G30" s="143">
        <f t="shared" si="14"/>
        <v>1426.4518500000001</v>
      </c>
      <c r="H30" s="98">
        <f t="shared" si="8"/>
      </c>
      <c r="I30" s="143">
        <f t="shared" si="15"/>
        <v>1426.4518500000001</v>
      </c>
      <c r="J30" s="98">
        <f t="shared" si="5"/>
      </c>
      <c r="K30" s="93">
        <f>SUM(K31:K33)</f>
        <v>350</v>
      </c>
      <c r="L30" s="93">
        <f>SUM(L31:L33)</f>
        <v>20248.80411</v>
      </c>
      <c r="M30" s="104">
        <f t="shared" si="12"/>
        <v>19898.80411</v>
      </c>
      <c r="N30" s="98">
        <f t="shared" si="6"/>
        <v>57.85372602857143</v>
      </c>
      <c r="O30" s="93">
        <f t="shared" si="10"/>
        <v>350</v>
      </c>
      <c r="P30" s="104">
        <f t="shared" si="13"/>
        <v>21675.255960000002</v>
      </c>
      <c r="Q30" s="93">
        <f t="shared" si="11"/>
        <v>21325.255960000002</v>
      </c>
      <c r="R30" s="98">
        <f t="shared" si="7"/>
        <v>61.929302742857146</v>
      </c>
    </row>
    <row r="31" spans="1:33" s="156" customFormat="1" ht="20.25" customHeight="1">
      <c r="A31" s="154">
        <v>24060000</v>
      </c>
      <c r="B31" s="16" t="s">
        <v>17</v>
      </c>
      <c r="C31" s="11">
        <v>0</v>
      </c>
      <c r="D31" s="139">
        <v>0</v>
      </c>
      <c r="E31" s="139">
        <v>0</v>
      </c>
      <c r="F31" s="139">
        <v>1426.4518500000001</v>
      </c>
      <c r="G31" s="139">
        <f t="shared" si="14"/>
        <v>1426.4518500000001</v>
      </c>
      <c r="H31" s="140">
        <f t="shared" si="8"/>
      </c>
      <c r="I31" s="141">
        <f t="shared" si="15"/>
        <v>1426.4518500000001</v>
      </c>
      <c r="J31" s="140">
        <f t="shared" si="5"/>
      </c>
      <c r="K31" s="139">
        <v>350</v>
      </c>
      <c r="L31" s="139">
        <v>248.80410999999998</v>
      </c>
      <c r="M31" s="139">
        <f aca="true" t="shared" si="16" ref="M31:M39">L31-K31</f>
        <v>-101.19589000000002</v>
      </c>
      <c r="N31" s="140">
        <f t="shared" si="6"/>
        <v>0.7108688857142856</v>
      </c>
      <c r="O31" s="151">
        <f t="shared" si="10"/>
        <v>350</v>
      </c>
      <c r="P31" s="141">
        <f t="shared" si="13"/>
        <v>1675.2559600000002</v>
      </c>
      <c r="Q31" s="151">
        <f t="shared" si="11"/>
        <v>1325.2559600000002</v>
      </c>
      <c r="R31" s="140">
        <f t="shared" si="7"/>
        <v>4.7864456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105" t="s">
        <v>49</v>
      </c>
      <c r="C32" s="11"/>
      <c r="D32" s="142">
        <v>0</v>
      </c>
      <c r="E32" s="142">
        <v>0</v>
      </c>
      <c r="F32" s="142">
        <v>0</v>
      </c>
      <c r="G32" s="142">
        <v>0</v>
      </c>
      <c r="H32" s="98">
        <f t="shared" si="8"/>
      </c>
      <c r="I32" s="142">
        <f t="shared" si="15"/>
        <v>0</v>
      </c>
      <c r="J32" s="98">
        <f t="shared" si="5"/>
      </c>
      <c r="K32" s="139">
        <v>0</v>
      </c>
      <c r="L32" s="139">
        <v>0</v>
      </c>
      <c r="M32" s="139">
        <f t="shared" si="16"/>
        <v>0</v>
      </c>
      <c r="N32" s="98">
        <f t="shared" si="6"/>
      </c>
      <c r="O32" s="97">
        <f t="shared" si="10"/>
        <v>0</v>
      </c>
      <c r="P32" s="107">
        <f t="shared" si="13"/>
        <v>0</v>
      </c>
      <c r="Q32" s="97">
        <f t="shared" si="11"/>
        <v>0</v>
      </c>
      <c r="R32" s="140">
        <f t="shared" si="7"/>
      </c>
    </row>
    <row r="33" spans="1:18" ht="18.75">
      <c r="A33" s="66" t="s">
        <v>177</v>
      </c>
      <c r="B33" s="105" t="s">
        <v>178</v>
      </c>
      <c r="C33" s="11"/>
      <c r="D33" s="142">
        <v>0</v>
      </c>
      <c r="E33" s="142">
        <v>0</v>
      </c>
      <c r="F33" s="142">
        <v>0</v>
      </c>
      <c r="G33" s="142">
        <f t="shared" si="14"/>
        <v>0</v>
      </c>
      <c r="H33" s="98">
        <f t="shared" si="8"/>
      </c>
      <c r="I33" s="142">
        <f t="shared" si="15"/>
        <v>0</v>
      </c>
      <c r="J33" s="98">
        <f t="shared" si="5"/>
      </c>
      <c r="K33" s="139">
        <v>0</v>
      </c>
      <c r="L33" s="139">
        <v>20000</v>
      </c>
      <c r="M33" s="139">
        <f t="shared" si="16"/>
        <v>20000</v>
      </c>
      <c r="N33" s="98">
        <f t="shared" si="6"/>
      </c>
      <c r="O33" s="97">
        <f t="shared" si="10"/>
        <v>0</v>
      </c>
      <c r="P33" s="107">
        <f t="shared" si="13"/>
        <v>20000</v>
      </c>
      <c r="Q33" s="97">
        <f t="shared" si="11"/>
        <v>20000</v>
      </c>
      <c r="R33" s="140">
        <f t="shared" si="7"/>
      </c>
    </row>
    <row r="34" spans="1:18" ht="21.75" customHeight="1">
      <c r="A34" s="68">
        <v>25000000</v>
      </c>
      <c r="B34" s="13" t="s">
        <v>25</v>
      </c>
      <c r="C34" s="15"/>
      <c r="D34" s="92">
        <v>0</v>
      </c>
      <c r="E34" s="92">
        <v>0</v>
      </c>
      <c r="F34" s="92">
        <v>0</v>
      </c>
      <c r="G34" s="92">
        <f t="shared" si="14"/>
        <v>0</v>
      </c>
      <c r="H34" s="98">
        <f t="shared" si="8"/>
      </c>
      <c r="I34" s="92">
        <f t="shared" si="15"/>
        <v>0</v>
      </c>
      <c r="J34" s="98">
        <f t="shared" si="5"/>
      </c>
      <c r="K34" s="93">
        <v>119348.97399</v>
      </c>
      <c r="L34" s="93">
        <v>63999.912299999996</v>
      </c>
      <c r="M34" s="93">
        <f t="shared" si="16"/>
        <v>-55349.06169</v>
      </c>
      <c r="N34" s="98">
        <f t="shared" si="6"/>
        <v>0.5362418306617568</v>
      </c>
      <c r="O34" s="93">
        <f t="shared" si="10"/>
        <v>119348.97399</v>
      </c>
      <c r="P34" s="93">
        <f t="shared" si="13"/>
        <v>63999.912299999996</v>
      </c>
      <c r="Q34" s="93">
        <f t="shared" si="11"/>
        <v>-55349.06169</v>
      </c>
      <c r="R34" s="98">
        <f t="shared" si="7"/>
        <v>0.5362418306617568</v>
      </c>
    </row>
    <row r="35" spans="1:23" ht="24" customHeight="1">
      <c r="A35" s="68">
        <v>30000000</v>
      </c>
      <c r="B35" s="12" t="s">
        <v>38</v>
      </c>
      <c r="C35" s="18"/>
      <c r="D35" s="92">
        <v>0</v>
      </c>
      <c r="E35" s="92">
        <v>0</v>
      </c>
      <c r="F35" s="92">
        <v>0</v>
      </c>
      <c r="G35" s="92">
        <f aca="true" t="shared" si="17" ref="G35:G52">F35-E35</f>
        <v>0</v>
      </c>
      <c r="H35" s="98">
        <f t="shared" si="8"/>
      </c>
      <c r="I35" s="93">
        <f t="shared" si="15"/>
        <v>0</v>
      </c>
      <c r="J35" s="98">
        <f t="shared" si="5"/>
      </c>
      <c r="K35" s="93">
        <v>0</v>
      </c>
      <c r="L35" s="93">
        <v>0</v>
      </c>
      <c r="M35" s="93">
        <f t="shared" si="16"/>
        <v>0</v>
      </c>
      <c r="N35" s="98">
        <f t="shared" si="6"/>
      </c>
      <c r="O35" s="93">
        <f t="shared" si="10"/>
        <v>0</v>
      </c>
      <c r="P35" s="93">
        <f t="shared" si="13"/>
        <v>0</v>
      </c>
      <c r="Q35" s="93">
        <f t="shared" si="11"/>
        <v>0</v>
      </c>
      <c r="R35" s="98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92"/>
      <c r="E36" s="219"/>
      <c r="F36" s="92">
        <f>F37+F38</f>
        <v>0</v>
      </c>
      <c r="G36" s="92">
        <f t="shared" si="17"/>
        <v>0</v>
      </c>
      <c r="H36" s="142" t="e">
        <f>F36/E36*100</f>
        <v>#DIV/0!</v>
      </c>
      <c r="I36" s="93"/>
      <c r="J36" s="93"/>
      <c r="K36" s="92">
        <f>K37+K38</f>
        <v>0</v>
      </c>
      <c r="L36" s="92">
        <f>L37+L38</f>
        <v>0</v>
      </c>
      <c r="M36" s="93">
        <f t="shared" si="16"/>
        <v>0</v>
      </c>
      <c r="N36" s="93"/>
      <c r="O36" s="93">
        <f t="shared" si="10"/>
        <v>0</v>
      </c>
      <c r="P36" s="93">
        <f t="shared" si="13"/>
        <v>0</v>
      </c>
      <c r="Q36" s="93">
        <f t="shared" si="11"/>
        <v>0</v>
      </c>
      <c r="R36" s="93"/>
    </row>
    <row r="37" spans="1:18" ht="16.5" customHeight="1" hidden="1">
      <c r="A37" s="66">
        <v>50080000</v>
      </c>
      <c r="B37" s="105" t="s">
        <v>19</v>
      </c>
      <c r="C37" s="11"/>
      <c r="D37" s="142"/>
      <c r="E37" s="220"/>
      <c r="F37" s="142"/>
      <c r="G37" s="142">
        <f t="shared" si="17"/>
        <v>0</v>
      </c>
      <c r="H37" s="142" t="e">
        <f>F37/E37*100</f>
        <v>#DIV/0!</v>
      </c>
      <c r="I37" s="107"/>
      <c r="J37" s="107"/>
      <c r="K37" s="142"/>
      <c r="L37" s="142"/>
      <c r="M37" s="97">
        <f t="shared" si="16"/>
        <v>0</v>
      </c>
      <c r="N37" s="107"/>
      <c r="O37" s="97">
        <f t="shared" si="10"/>
        <v>0</v>
      </c>
      <c r="P37" s="107">
        <f t="shared" si="13"/>
        <v>0</v>
      </c>
      <c r="Q37" s="97">
        <f t="shared" si="11"/>
        <v>0</v>
      </c>
      <c r="R37" s="97"/>
    </row>
    <row r="38" spans="1:18" ht="16.5" customHeight="1" hidden="1">
      <c r="A38" s="66">
        <v>50110000</v>
      </c>
      <c r="B38" s="105" t="s">
        <v>20</v>
      </c>
      <c r="C38" s="11"/>
      <c r="D38" s="142"/>
      <c r="E38" s="220"/>
      <c r="F38" s="142"/>
      <c r="G38" s="142">
        <f t="shared" si="17"/>
        <v>0</v>
      </c>
      <c r="H38" s="142" t="e">
        <f>F38/E38*100</f>
        <v>#DIV/0!</v>
      </c>
      <c r="I38" s="107"/>
      <c r="J38" s="107"/>
      <c r="K38" s="142"/>
      <c r="L38" s="142"/>
      <c r="M38" s="97">
        <f t="shared" si="16"/>
        <v>0</v>
      </c>
      <c r="N38" s="107"/>
      <c r="O38" s="97">
        <f t="shared" si="10"/>
        <v>0</v>
      </c>
      <c r="P38" s="107">
        <f t="shared" si="13"/>
        <v>0</v>
      </c>
      <c r="Q38" s="97">
        <f t="shared" si="11"/>
        <v>0</v>
      </c>
      <c r="R38" s="97"/>
    </row>
    <row r="39" spans="1:18" s="59" customFormat="1" ht="21.75" customHeight="1">
      <c r="A39" s="77">
        <v>90010100</v>
      </c>
      <c r="B39" s="78" t="s">
        <v>176</v>
      </c>
      <c r="C39" s="79" t="e">
        <f>C10+C24+C36+C37</f>
        <v>#REF!</v>
      </c>
      <c r="D39" s="221">
        <f>D10+D24+D36+D35</f>
        <v>800000</v>
      </c>
      <c r="E39" s="221">
        <f>E10+E24+E36+E35</f>
        <v>366161.2</v>
      </c>
      <c r="F39" s="95">
        <f>F10+F24+F36+F35</f>
        <v>374644.49608000007</v>
      </c>
      <c r="G39" s="95">
        <f t="shared" si="17"/>
        <v>8483.296080000058</v>
      </c>
      <c r="H39" s="101">
        <f>_xlfn.IFERROR(F39/E39,"")</f>
        <v>1.0231682004537894</v>
      </c>
      <c r="I39" s="95">
        <f aca="true" t="shared" si="18" ref="I39:I52">F39-D39</f>
        <v>-425355.50391999993</v>
      </c>
      <c r="J39" s="101">
        <f>_xlfn.IFERROR(F39/D39,"")</f>
        <v>0.4683056201000001</v>
      </c>
      <c r="K39" s="95">
        <f>K10+K24+K35+K36</f>
        <v>122195.17399</v>
      </c>
      <c r="L39" s="95">
        <f>L10+L24+L35+L36</f>
        <v>86471.08447</v>
      </c>
      <c r="M39" s="95">
        <f t="shared" si="16"/>
        <v>-35724.089519999994</v>
      </c>
      <c r="N39" s="101">
        <f>_xlfn.IFERROR(L39/K39,"")</f>
        <v>0.7076472960959692</v>
      </c>
      <c r="O39" s="95">
        <f t="shared" si="10"/>
        <v>922195.17399</v>
      </c>
      <c r="P39" s="95">
        <f t="shared" si="13"/>
        <v>461115.5805500001</v>
      </c>
      <c r="Q39" s="95">
        <f t="shared" si="11"/>
        <v>-461079.59343999997</v>
      </c>
      <c r="R39" s="102">
        <f>_xlfn.IFERROR(P39/O39,"")</f>
        <v>0.5000195116560003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92">
        <f>D41</f>
        <v>584112.8999999999</v>
      </c>
      <c r="E40" s="92">
        <f>E41</f>
        <v>245163.7</v>
      </c>
      <c r="F40" s="92">
        <f>F41</f>
        <v>269804.9</v>
      </c>
      <c r="G40" s="92">
        <f t="shared" si="17"/>
        <v>24641.20000000001</v>
      </c>
      <c r="H40" s="98">
        <f>_xlfn.IFERROR(F40/E40,"")</f>
        <v>1.100509169995395</v>
      </c>
      <c r="I40" s="93">
        <f t="shared" si="18"/>
        <v>-314307.9999999999</v>
      </c>
      <c r="J40" s="98">
        <f>_xlfn.IFERROR(F40/D40,"")</f>
        <v>0.4619053953439482</v>
      </c>
      <c r="K40" s="92">
        <f>K41</f>
        <v>247808.7</v>
      </c>
      <c r="L40" s="92">
        <f>L41</f>
        <v>87366.7</v>
      </c>
      <c r="M40" s="93">
        <f aca="true" t="shared" si="19" ref="M40:M45">L40-K40</f>
        <v>-160442</v>
      </c>
      <c r="N40" s="98">
        <f>_xlfn.IFERROR(L40/K40,"")</f>
        <v>0.35255703290481727</v>
      </c>
      <c r="O40" s="93">
        <f t="shared" si="10"/>
        <v>831921.5999999999</v>
      </c>
      <c r="P40" s="93">
        <f t="shared" si="13"/>
        <v>357171.60000000003</v>
      </c>
      <c r="Q40" s="93">
        <f t="shared" si="11"/>
        <v>-474749.9999999998</v>
      </c>
      <c r="R40" s="98">
        <f>_xlfn.IFERROR(P40/O40,"")</f>
        <v>0.4293332448634584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C42+C46</f>
        <v>#REF!</v>
      </c>
      <c r="D41" s="92">
        <f>D42+D46</f>
        <v>584112.8999999999</v>
      </c>
      <c r="E41" s="92">
        <f>E42+E46</f>
        <v>245163.7</v>
      </c>
      <c r="F41" s="92">
        <f>F42+F46</f>
        <v>269804.9</v>
      </c>
      <c r="G41" s="92">
        <f t="shared" si="17"/>
        <v>24641.20000000001</v>
      </c>
      <c r="H41" s="98">
        <f aca="true" t="shared" si="20" ref="H41:H68">_xlfn.IFERROR(F41/E41,"")</f>
        <v>1.100509169995395</v>
      </c>
      <c r="I41" s="93">
        <f t="shared" si="18"/>
        <v>-314307.9999999999</v>
      </c>
      <c r="J41" s="98">
        <f aca="true" t="shared" si="21" ref="J41:J65">_xlfn.IFERROR(F41/D41,"")</f>
        <v>0.4619053953439482</v>
      </c>
      <c r="K41" s="92">
        <f>K42+K46</f>
        <v>247808.7</v>
      </c>
      <c r="L41" s="92">
        <f>L42+L46</f>
        <v>87366.7</v>
      </c>
      <c r="M41" s="93">
        <f t="shared" si="19"/>
        <v>-160442</v>
      </c>
      <c r="N41" s="98">
        <f aca="true" t="shared" si="22" ref="N41:N65">_xlfn.IFERROR(L41/K41,"")</f>
        <v>0.35255703290481727</v>
      </c>
      <c r="O41" s="93">
        <f t="shared" si="10"/>
        <v>831921.5999999999</v>
      </c>
      <c r="P41" s="93">
        <f t="shared" si="13"/>
        <v>357171.60000000003</v>
      </c>
      <c r="Q41" s="93">
        <f t="shared" si="11"/>
        <v>-474749.9999999998</v>
      </c>
      <c r="R41" s="98">
        <f aca="true" t="shared" si="23" ref="R41:R65">_xlfn.IFERROR(P41/O41,"")</f>
        <v>0.4293332448634584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4" customFormat="1" ht="28.5" customHeight="1">
      <c r="A42" s="68">
        <v>41020000</v>
      </c>
      <c r="B42" s="12" t="s">
        <v>173</v>
      </c>
      <c r="C42" s="73">
        <f>SUM(C43:C43)</f>
        <v>226954.7</v>
      </c>
      <c r="D42" s="143">
        <f>D43+D44+D45</f>
        <v>368670.3</v>
      </c>
      <c r="E42" s="143">
        <f>E43+E44+E45</f>
        <v>153612</v>
      </c>
      <c r="F42" s="143">
        <f>F43+F44+F45</f>
        <v>153612</v>
      </c>
      <c r="G42" s="143">
        <f t="shared" si="17"/>
        <v>0</v>
      </c>
      <c r="H42" s="98">
        <f t="shared" si="20"/>
        <v>1</v>
      </c>
      <c r="I42" s="104">
        <f t="shared" si="18"/>
        <v>-215058.3</v>
      </c>
      <c r="J42" s="98">
        <f t="shared" si="21"/>
        <v>0.41666497138500175</v>
      </c>
      <c r="K42" s="143">
        <f>K43+K44</f>
        <v>0</v>
      </c>
      <c r="L42" s="143">
        <f>L43+L44</f>
        <v>0</v>
      </c>
      <c r="M42" s="104">
        <f t="shared" si="19"/>
        <v>0</v>
      </c>
      <c r="N42" s="98">
        <f t="shared" si="22"/>
      </c>
      <c r="O42" s="104">
        <f t="shared" si="10"/>
        <v>368670.3</v>
      </c>
      <c r="P42" s="104">
        <f t="shared" si="13"/>
        <v>153612</v>
      </c>
      <c r="Q42" s="104">
        <f t="shared" si="11"/>
        <v>-215058.3</v>
      </c>
      <c r="R42" s="98">
        <f t="shared" si="23"/>
        <v>0.41666497138500175</v>
      </c>
    </row>
    <row r="43" spans="1:18" s="156" customFormat="1" ht="28.5" customHeight="1">
      <c r="A43" s="154">
        <v>41020100</v>
      </c>
      <c r="B43" s="16" t="s">
        <v>58</v>
      </c>
      <c r="C43" s="21">
        <v>226954.7</v>
      </c>
      <c r="D43" s="139">
        <v>252482.1</v>
      </c>
      <c r="E43" s="139">
        <v>105201</v>
      </c>
      <c r="F43" s="139">
        <v>105201</v>
      </c>
      <c r="G43" s="139">
        <f t="shared" si="17"/>
        <v>0</v>
      </c>
      <c r="H43" s="140">
        <f t="shared" si="20"/>
        <v>1</v>
      </c>
      <c r="I43" s="141">
        <f t="shared" si="18"/>
        <v>-147281.1</v>
      </c>
      <c r="J43" s="140">
        <f t="shared" si="21"/>
        <v>0.41666716175126867</v>
      </c>
      <c r="K43" s="139"/>
      <c r="L43" s="139"/>
      <c r="M43" s="141">
        <f t="shared" si="19"/>
        <v>0</v>
      </c>
      <c r="N43" s="140">
        <f t="shared" si="22"/>
      </c>
      <c r="O43" s="141">
        <f t="shared" si="10"/>
        <v>252482.1</v>
      </c>
      <c r="P43" s="141">
        <f t="shared" si="13"/>
        <v>105201</v>
      </c>
      <c r="Q43" s="141">
        <f t="shared" si="11"/>
        <v>-147281.1</v>
      </c>
      <c r="R43" s="140">
        <f t="shared" si="23"/>
        <v>0.41666716175126867</v>
      </c>
    </row>
    <row r="44" spans="1:18" s="156" customFormat="1" ht="47.25">
      <c r="A44" s="154">
        <v>41020200</v>
      </c>
      <c r="B44" s="16" t="s">
        <v>101</v>
      </c>
      <c r="C44" s="21"/>
      <c r="D44" s="139">
        <v>114236.4</v>
      </c>
      <c r="E44" s="139">
        <v>47597.5</v>
      </c>
      <c r="F44" s="139">
        <v>47597.5</v>
      </c>
      <c r="G44" s="139">
        <f t="shared" si="17"/>
        <v>0</v>
      </c>
      <c r="H44" s="140">
        <f t="shared" si="20"/>
        <v>1</v>
      </c>
      <c r="I44" s="141">
        <f t="shared" si="18"/>
        <v>-66638.9</v>
      </c>
      <c r="J44" s="140">
        <f t="shared" si="21"/>
        <v>0.4166579128894118</v>
      </c>
      <c r="K44" s="139"/>
      <c r="L44" s="139"/>
      <c r="M44" s="141">
        <f t="shared" si="19"/>
        <v>0</v>
      </c>
      <c r="N44" s="140">
        <f t="shared" si="22"/>
      </c>
      <c r="O44" s="141">
        <f>D44+K44</f>
        <v>114236.4</v>
      </c>
      <c r="P44" s="141">
        <f>L44+F44</f>
        <v>47597.5</v>
      </c>
      <c r="Q44" s="141">
        <f>P44-O44</f>
        <v>-66638.9</v>
      </c>
      <c r="R44" s="140">
        <f t="shared" si="23"/>
        <v>0.4166579128894118</v>
      </c>
    </row>
    <row r="45" spans="1:18" s="156" customFormat="1" ht="63">
      <c r="A45" s="154" t="s">
        <v>209</v>
      </c>
      <c r="B45" s="16" t="s">
        <v>210</v>
      </c>
      <c r="C45" s="21"/>
      <c r="D45" s="139">
        <v>1951.8</v>
      </c>
      <c r="E45" s="139">
        <v>813.5</v>
      </c>
      <c r="F45" s="139">
        <v>813.5</v>
      </c>
      <c r="G45" s="139">
        <f>F45-E45</f>
        <v>0</v>
      </c>
      <c r="H45" s="140">
        <f>_xlfn.IFERROR(F45/E45,"")</f>
        <v>1</v>
      </c>
      <c r="I45" s="141">
        <f>F45-D45</f>
        <v>-1138.3</v>
      </c>
      <c r="J45" s="140">
        <f>_xlfn.IFERROR(F45/D45,"")</f>
        <v>0.4167947535608157</v>
      </c>
      <c r="K45" s="139"/>
      <c r="L45" s="139"/>
      <c r="M45" s="141">
        <f t="shared" si="19"/>
        <v>0</v>
      </c>
      <c r="N45" s="140">
        <f>_xlfn.IFERROR(L45/K45,"")</f>
      </c>
      <c r="O45" s="141">
        <f>D45+K45</f>
        <v>1951.8</v>
      </c>
      <c r="P45" s="141">
        <f>L45+F45</f>
        <v>813.5</v>
      </c>
      <c r="Q45" s="141">
        <f>P45-O45</f>
        <v>-1138.3</v>
      </c>
      <c r="R45" s="140">
        <f>_xlfn.IFERROR(P45/O45,"")</f>
        <v>0.4167947535608157</v>
      </c>
    </row>
    <row r="46" spans="1:33" ht="25.5" customHeight="1">
      <c r="A46" s="68">
        <v>41030000</v>
      </c>
      <c r="B46" s="12" t="s">
        <v>157</v>
      </c>
      <c r="C46" s="15" t="e">
        <f>#REF!</f>
        <v>#REF!</v>
      </c>
      <c r="D46" s="92">
        <f>SUM(D47:D66)</f>
        <v>215442.59999999998</v>
      </c>
      <c r="E46" s="92">
        <f>SUM(E47:E66)</f>
        <v>91551.7</v>
      </c>
      <c r="F46" s="92">
        <f>SUM(F47:F66)</f>
        <v>116192.9</v>
      </c>
      <c r="G46" s="92">
        <f>SUM(G47:G65)</f>
        <v>-1805.2</v>
      </c>
      <c r="H46" s="98">
        <f t="shared" si="20"/>
        <v>1.269150654766651</v>
      </c>
      <c r="I46" s="104">
        <f t="shared" si="18"/>
        <v>-99249.69999999998</v>
      </c>
      <c r="J46" s="98">
        <f t="shared" si="21"/>
        <v>0.5393218425696682</v>
      </c>
      <c r="K46" s="92">
        <f>SUM(K47:K66)</f>
        <v>247808.7</v>
      </c>
      <c r="L46" s="92">
        <f>SUM(L47:L66)</f>
        <v>87366.7</v>
      </c>
      <c r="M46" s="92">
        <f>SUM(M47:M65)</f>
        <v>-160442</v>
      </c>
      <c r="N46" s="98">
        <f t="shared" si="22"/>
        <v>0.35255703290481727</v>
      </c>
      <c r="O46" s="92">
        <f>SUM(O47:O65)</f>
        <v>463251.3</v>
      </c>
      <c r="P46" s="92">
        <f>SUM(P47:P65)</f>
        <v>203559.59999999998</v>
      </c>
      <c r="Q46" s="92">
        <f>SUM(Q47:Q65)</f>
        <v>-259691.69999999998</v>
      </c>
      <c r="R46" s="98">
        <f t="shared" si="23"/>
        <v>0.439415064782333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20.5" hidden="1">
      <c r="A47" s="66">
        <v>41030500</v>
      </c>
      <c r="B47" s="16" t="s">
        <v>179</v>
      </c>
      <c r="C47" s="15"/>
      <c r="D47" s="142"/>
      <c r="E47" s="96"/>
      <c r="F47" s="142"/>
      <c r="G47" s="142">
        <f t="shared" si="17"/>
        <v>0</v>
      </c>
      <c r="H47" s="98">
        <f t="shared" si="20"/>
      </c>
      <c r="I47" s="107">
        <f t="shared" si="18"/>
        <v>0</v>
      </c>
      <c r="J47" s="98">
        <f t="shared" si="21"/>
      </c>
      <c r="K47" s="142">
        <v>0</v>
      </c>
      <c r="L47" s="142">
        <v>0</v>
      </c>
      <c r="M47" s="107">
        <f aca="true" t="shared" si="24" ref="M47:M64">L47-K47</f>
        <v>0</v>
      </c>
      <c r="N47" s="98">
        <f t="shared" si="22"/>
      </c>
      <c r="O47" s="107">
        <f t="shared" si="10"/>
        <v>0</v>
      </c>
      <c r="P47" s="107">
        <f t="shared" si="13"/>
        <v>0</v>
      </c>
      <c r="Q47" s="107">
        <f>P47-O47</f>
        <v>0</v>
      </c>
      <c r="R47" s="98">
        <f t="shared" si="23"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37.5" customHeight="1">
      <c r="A48" s="66" t="s">
        <v>218</v>
      </c>
      <c r="B48" s="16" t="s">
        <v>219</v>
      </c>
      <c r="C48" s="15"/>
      <c r="D48" s="139">
        <v>0</v>
      </c>
      <c r="E48" s="139">
        <v>0</v>
      </c>
      <c r="F48" s="139">
        <v>16431.6</v>
      </c>
      <c r="G48" s="142"/>
      <c r="H48" s="98"/>
      <c r="I48" s="107"/>
      <c r="J48" s="98"/>
      <c r="K48" s="142"/>
      <c r="L48" s="142"/>
      <c r="M48" s="107"/>
      <c r="N48" s="98"/>
      <c r="O48" s="107">
        <f>D48+K48</f>
        <v>0</v>
      </c>
      <c r="P48" s="107">
        <f>L48+F48</f>
        <v>16431.6</v>
      </c>
      <c r="Q48" s="107">
        <f>P48-O48</f>
        <v>16431.6</v>
      </c>
      <c r="R48" s="98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1.5" hidden="1">
      <c r="A49" s="66">
        <v>41032300</v>
      </c>
      <c r="B49" s="16" t="s">
        <v>187</v>
      </c>
      <c r="C49" s="15"/>
      <c r="D49" s="142"/>
      <c r="E49" s="96"/>
      <c r="F49" s="142"/>
      <c r="G49" s="142">
        <f>F49-E49</f>
        <v>0</v>
      </c>
      <c r="H49" s="98">
        <f t="shared" si="20"/>
      </c>
      <c r="I49" s="107">
        <f t="shared" si="18"/>
        <v>0</v>
      </c>
      <c r="J49" s="98">
        <f t="shared" si="21"/>
      </c>
      <c r="K49" s="142"/>
      <c r="L49" s="142">
        <v>0</v>
      </c>
      <c r="M49" s="107">
        <f>L49-K49</f>
        <v>0</v>
      </c>
      <c r="N49" s="98">
        <f t="shared" si="22"/>
      </c>
      <c r="O49" s="107">
        <f>D49+K49</f>
        <v>0</v>
      </c>
      <c r="P49" s="107">
        <f>L49+F49</f>
        <v>0</v>
      </c>
      <c r="Q49" s="107">
        <f>P49-O49</f>
        <v>0</v>
      </c>
      <c r="R49" s="98">
        <f t="shared" si="23"/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1.5">
      <c r="A50" s="66" t="s">
        <v>220</v>
      </c>
      <c r="B50" s="16" t="s">
        <v>221</v>
      </c>
      <c r="C50" s="15"/>
      <c r="D50" s="139">
        <v>0</v>
      </c>
      <c r="E50" s="139">
        <v>0</v>
      </c>
      <c r="F50" s="139">
        <v>10014.8</v>
      </c>
      <c r="G50" s="142"/>
      <c r="H50" s="98"/>
      <c r="I50" s="107"/>
      <c r="J50" s="98"/>
      <c r="K50" s="142"/>
      <c r="L50" s="142"/>
      <c r="M50" s="107"/>
      <c r="N50" s="98"/>
      <c r="O50" s="107">
        <f>D50+K50</f>
        <v>0</v>
      </c>
      <c r="P50" s="107">
        <f>L50+F50</f>
        <v>10014.8</v>
      </c>
      <c r="Q50" s="107">
        <f>P50-O50</f>
        <v>10014.8</v>
      </c>
      <c r="R50" s="98">
        <f t="shared" si="23"/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7.25">
      <c r="A51" s="66" t="s">
        <v>212</v>
      </c>
      <c r="B51" s="16" t="s">
        <v>213</v>
      </c>
      <c r="C51" s="15"/>
      <c r="D51" s="139">
        <v>784.7</v>
      </c>
      <c r="E51" s="139">
        <v>156.9</v>
      </c>
      <c r="F51" s="139">
        <v>156.9</v>
      </c>
      <c r="G51" s="142"/>
      <c r="H51" s="98"/>
      <c r="I51" s="107"/>
      <c r="J51" s="98"/>
      <c r="K51" s="142"/>
      <c r="L51" s="142"/>
      <c r="M51" s="107"/>
      <c r="N51" s="98"/>
      <c r="O51" s="107">
        <f>D51+K51</f>
        <v>784.7</v>
      </c>
      <c r="P51" s="107">
        <f>L51+F51</f>
        <v>156.9</v>
      </c>
      <c r="Q51" s="107">
        <f>P51-O51</f>
        <v>-627.8000000000001</v>
      </c>
      <c r="R51" s="98">
        <f>_xlfn.IFERROR(P51/O51,"")</f>
        <v>0.1999490251051357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18" s="156" customFormat="1" ht="31.5">
      <c r="A52" s="154">
        <v>41033000</v>
      </c>
      <c r="B52" s="16" t="s">
        <v>201</v>
      </c>
      <c r="C52" s="18"/>
      <c r="D52" s="139">
        <v>44201.6</v>
      </c>
      <c r="E52" s="139">
        <v>22158.5</v>
      </c>
      <c r="F52" s="139">
        <v>22158.5</v>
      </c>
      <c r="G52" s="139">
        <f t="shared" si="17"/>
        <v>0</v>
      </c>
      <c r="H52" s="140">
        <f t="shared" si="20"/>
        <v>1</v>
      </c>
      <c r="I52" s="141">
        <f t="shared" si="18"/>
        <v>-22043.1</v>
      </c>
      <c r="J52" s="140">
        <f t="shared" si="21"/>
        <v>0.5013053826105842</v>
      </c>
      <c r="K52" s="139"/>
      <c r="L52" s="139"/>
      <c r="M52" s="141">
        <f t="shared" si="24"/>
        <v>0</v>
      </c>
      <c r="N52" s="140">
        <f t="shared" si="22"/>
      </c>
      <c r="O52" s="141">
        <f>D52+K52</f>
        <v>44201.6</v>
      </c>
      <c r="P52" s="141">
        <f>L52+F52</f>
        <v>22158.5</v>
      </c>
      <c r="Q52" s="141">
        <f>P52-O52</f>
        <v>-22043.1</v>
      </c>
      <c r="R52" s="140">
        <f t="shared" si="23"/>
        <v>0.5013053826105842</v>
      </c>
    </row>
    <row r="53" spans="1:18" s="156" customFormat="1" ht="47.25" hidden="1">
      <c r="A53" s="154">
        <v>41033800</v>
      </c>
      <c r="B53" s="16" t="s">
        <v>192</v>
      </c>
      <c r="C53" s="18"/>
      <c r="D53" s="139">
        <v>0</v>
      </c>
      <c r="E53" s="139">
        <v>0</v>
      </c>
      <c r="F53" s="139">
        <v>0</v>
      </c>
      <c r="G53" s="139"/>
      <c r="H53" s="140"/>
      <c r="I53" s="141"/>
      <c r="J53" s="140"/>
      <c r="K53" s="139"/>
      <c r="L53" s="139"/>
      <c r="M53" s="141">
        <f t="shared" si="24"/>
        <v>0</v>
      </c>
      <c r="N53" s="140"/>
      <c r="O53" s="141"/>
      <c r="P53" s="141"/>
      <c r="Q53" s="141"/>
      <c r="R53" s="140"/>
    </row>
    <row r="54" spans="1:18" s="156" customFormat="1" ht="29.25" customHeight="1">
      <c r="A54" s="154" t="s">
        <v>102</v>
      </c>
      <c r="B54" s="16" t="s">
        <v>106</v>
      </c>
      <c r="C54" s="18"/>
      <c r="D54" s="139">
        <v>153134.8</v>
      </c>
      <c r="E54" s="139">
        <v>63223.1</v>
      </c>
      <c r="F54" s="139">
        <v>63223.1</v>
      </c>
      <c r="G54" s="139">
        <f aca="true" t="shared" si="25" ref="G54:G70">F54-E54</f>
        <v>0</v>
      </c>
      <c r="H54" s="140">
        <f t="shared" si="20"/>
        <v>1</v>
      </c>
      <c r="I54" s="141">
        <f aca="true" t="shared" si="26" ref="I54:I70">F54-D54</f>
        <v>-89911.69999999998</v>
      </c>
      <c r="J54" s="140">
        <f t="shared" si="21"/>
        <v>0.4128591280362139</v>
      </c>
      <c r="K54" s="139"/>
      <c r="L54" s="139"/>
      <c r="M54" s="141">
        <f t="shared" si="24"/>
        <v>0</v>
      </c>
      <c r="N54" s="140">
        <f t="shared" si="22"/>
      </c>
      <c r="O54" s="141">
        <f t="shared" si="10"/>
        <v>153134.8</v>
      </c>
      <c r="P54" s="141">
        <f t="shared" si="13"/>
        <v>63223.1</v>
      </c>
      <c r="Q54" s="141">
        <f>P54-O54</f>
        <v>-89911.69999999998</v>
      </c>
      <c r="R54" s="140">
        <f t="shared" si="23"/>
        <v>0.4128591280362139</v>
      </c>
    </row>
    <row r="55" spans="1:18" s="156" customFormat="1" ht="67.5" customHeight="1" hidden="1">
      <c r="A55" s="154" t="s">
        <v>103</v>
      </c>
      <c r="B55" s="16" t="s">
        <v>107</v>
      </c>
      <c r="C55" s="18"/>
      <c r="D55" s="139"/>
      <c r="E55" s="139"/>
      <c r="F55" s="139"/>
      <c r="G55" s="139">
        <f t="shared" si="25"/>
        <v>0</v>
      </c>
      <c r="H55" s="140">
        <f t="shared" si="20"/>
      </c>
      <c r="I55" s="141">
        <f t="shared" si="26"/>
        <v>0</v>
      </c>
      <c r="J55" s="140">
        <f t="shared" si="21"/>
      </c>
      <c r="K55" s="139"/>
      <c r="L55" s="139"/>
      <c r="M55" s="141">
        <f t="shared" si="24"/>
        <v>0</v>
      </c>
      <c r="N55" s="140">
        <f t="shared" si="22"/>
      </c>
      <c r="O55" s="141">
        <f t="shared" si="10"/>
        <v>0</v>
      </c>
      <c r="P55" s="141">
        <f t="shared" si="13"/>
        <v>0</v>
      </c>
      <c r="Q55" s="141">
        <f>P55-O55</f>
        <v>0</v>
      </c>
      <c r="R55" s="140">
        <f t="shared" si="23"/>
      </c>
    </row>
    <row r="56" spans="1:18" s="156" customFormat="1" ht="49.5" customHeight="1" hidden="1">
      <c r="A56" s="154">
        <v>41034500</v>
      </c>
      <c r="B56" s="16" t="s">
        <v>186</v>
      </c>
      <c r="C56" s="18"/>
      <c r="D56" s="139">
        <v>0</v>
      </c>
      <c r="E56" s="139">
        <v>0</v>
      </c>
      <c r="F56" s="139">
        <v>0</v>
      </c>
      <c r="G56" s="139">
        <f>F56-E56</f>
        <v>0</v>
      </c>
      <c r="H56" s="140">
        <f>_xlfn.IFERROR(F56/E56,"")</f>
      </c>
      <c r="I56" s="141">
        <f>F56-D56</f>
        <v>0</v>
      </c>
      <c r="J56" s="140">
        <f>_xlfn.IFERROR(F56/D56,"")</f>
      </c>
      <c r="K56" s="139"/>
      <c r="L56" s="139"/>
      <c r="M56" s="141">
        <f>L56-K56</f>
        <v>0</v>
      </c>
      <c r="N56" s="140">
        <f>_xlfn.IFERROR(L56/K56,"")</f>
      </c>
      <c r="O56" s="141">
        <f aca="true" t="shared" si="27" ref="O56:O65">D56+K56</f>
        <v>0</v>
      </c>
      <c r="P56" s="141">
        <f aca="true" t="shared" si="28" ref="P56:P64">L56+F56</f>
        <v>0</v>
      </c>
      <c r="Q56" s="141">
        <f>P56-O56</f>
        <v>0</v>
      </c>
      <c r="R56" s="140">
        <f>_xlfn.IFERROR(P56/O56,"")</f>
      </c>
    </row>
    <row r="57" spans="1:18" s="156" customFormat="1" ht="49.5" customHeight="1" hidden="1">
      <c r="A57" s="154">
        <v>41035300</v>
      </c>
      <c r="B57" s="16" t="s">
        <v>193</v>
      </c>
      <c r="C57" s="18"/>
      <c r="D57" s="139">
        <v>0</v>
      </c>
      <c r="E57" s="139">
        <v>0</v>
      </c>
      <c r="F57" s="139">
        <v>0</v>
      </c>
      <c r="G57" s="139">
        <f>F57-E57</f>
        <v>0</v>
      </c>
      <c r="H57" s="140">
        <f>_xlfn.IFERROR(F57/E57,"")</f>
      </c>
      <c r="I57" s="141">
        <f>F57-D57</f>
        <v>0</v>
      </c>
      <c r="J57" s="140">
        <f>_xlfn.IFERROR(F57/D57,"")</f>
      </c>
      <c r="K57" s="139">
        <v>0</v>
      </c>
      <c r="L57" s="139">
        <v>0</v>
      </c>
      <c r="M57" s="141">
        <f>L57-K57</f>
        <v>0</v>
      </c>
      <c r="N57" s="140"/>
      <c r="O57" s="141">
        <f t="shared" si="27"/>
        <v>0</v>
      </c>
      <c r="P57" s="141">
        <f t="shared" si="28"/>
        <v>0</v>
      </c>
      <c r="Q57" s="141">
        <f>P57-O57</f>
        <v>0</v>
      </c>
      <c r="R57" s="140">
        <f>_xlfn.IFERROR(P57/O57,"")</f>
      </c>
    </row>
    <row r="58" spans="1:18" s="156" customFormat="1" ht="40.5" customHeight="1">
      <c r="A58" s="154" t="s">
        <v>104</v>
      </c>
      <c r="B58" s="16" t="s">
        <v>94</v>
      </c>
      <c r="C58" s="18"/>
      <c r="D58" s="139">
        <v>10099.7</v>
      </c>
      <c r="E58" s="139">
        <v>4208</v>
      </c>
      <c r="F58" s="139">
        <v>4208</v>
      </c>
      <c r="G58" s="139">
        <f t="shared" si="25"/>
        <v>0</v>
      </c>
      <c r="H58" s="140">
        <f t="shared" si="20"/>
        <v>1</v>
      </c>
      <c r="I58" s="141">
        <f t="shared" si="26"/>
        <v>-5891.700000000001</v>
      </c>
      <c r="J58" s="140">
        <f t="shared" si="21"/>
        <v>0.41664603899125713</v>
      </c>
      <c r="K58" s="139"/>
      <c r="L58" s="139"/>
      <c r="M58" s="141">
        <f t="shared" si="24"/>
        <v>0</v>
      </c>
      <c r="N58" s="140">
        <f t="shared" si="22"/>
      </c>
      <c r="O58" s="141">
        <f t="shared" si="27"/>
        <v>10099.7</v>
      </c>
      <c r="P58" s="141">
        <f t="shared" si="28"/>
        <v>4208</v>
      </c>
      <c r="Q58" s="141">
        <f>P58-O58</f>
        <v>-5891.700000000001</v>
      </c>
      <c r="R58" s="140">
        <f t="shared" si="23"/>
        <v>0.41664603899125713</v>
      </c>
    </row>
    <row r="59" spans="1:18" s="156" customFormat="1" ht="64.5" customHeight="1">
      <c r="A59" s="154">
        <v>41035600</v>
      </c>
      <c r="B59" s="16" t="s">
        <v>191</v>
      </c>
      <c r="C59" s="18"/>
      <c r="D59" s="139">
        <v>7221.8</v>
      </c>
      <c r="E59" s="139">
        <v>1805.2</v>
      </c>
      <c r="F59" s="139">
        <v>0</v>
      </c>
      <c r="G59" s="139">
        <f t="shared" si="25"/>
        <v>-1805.2</v>
      </c>
      <c r="H59" s="140">
        <f t="shared" si="20"/>
        <v>0</v>
      </c>
      <c r="I59" s="141">
        <f t="shared" si="26"/>
        <v>-7221.8</v>
      </c>
      <c r="J59" s="140">
        <f t="shared" si="21"/>
        <v>0</v>
      </c>
      <c r="K59" s="139"/>
      <c r="L59" s="139"/>
      <c r="M59" s="141">
        <f t="shared" si="24"/>
        <v>0</v>
      </c>
      <c r="N59" s="140"/>
      <c r="O59" s="141">
        <f t="shared" si="27"/>
        <v>7221.8</v>
      </c>
      <c r="P59" s="141">
        <f t="shared" si="28"/>
        <v>0</v>
      </c>
      <c r="Q59" s="141">
        <f aca="true" t="shared" si="29" ref="Q59:Q64">P59-O59</f>
        <v>-7221.8</v>
      </c>
      <c r="R59" s="140">
        <f aca="true" t="shared" si="30" ref="R59:R64">_xlfn.IFERROR(P59/O59,"")</f>
        <v>0</v>
      </c>
    </row>
    <row r="60" spans="1:18" s="156" customFormat="1" ht="66" customHeight="1" hidden="1">
      <c r="A60" s="154">
        <v>41035900</v>
      </c>
      <c r="B60" s="16" t="s">
        <v>185</v>
      </c>
      <c r="C60" s="18"/>
      <c r="D60" s="139"/>
      <c r="E60" s="139"/>
      <c r="F60" s="139"/>
      <c r="G60" s="139">
        <f t="shared" si="25"/>
        <v>0</v>
      </c>
      <c r="H60" s="140">
        <f>_xlfn.IFERROR(F60/E60,"")</f>
      </c>
      <c r="I60" s="141">
        <f>F60-D60</f>
        <v>0</v>
      </c>
      <c r="J60" s="140">
        <f t="shared" si="21"/>
      </c>
      <c r="K60" s="139"/>
      <c r="L60" s="139"/>
      <c r="M60" s="141">
        <f t="shared" si="24"/>
        <v>0</v>
      </c>
      <c r="N60" s="140">
        <f>_xlfn.IFERROR(L60/K60,"")</f>
      </c>
      <c r="O60" s="141">
        <f t="shared" si="27"/>
        <v>0</v>
      </c>
      <c r="P60" s="141">
        <f t="shared" si="28"/>
        <v>0</v>
      </c>
      <c r="Q60" s="141">
        <f t="shared" si="29"/>
        <v>0</v>
      </c>
      <c r="R60" s="140">
        <f t="shared" si="30"/>
      </c>
    </row>
    <row r="61" spans="1:18" s="156" customFormat="1" ht="197.25" customHeight="1" hidden="1">
      <c r="A61" s="154">
        <v>41036100</v>
      </c>
      <c r="B61" s="16" t="s">
        <v>188</v>
      </c>
      <c r="C61" s="18"/>
      <c r="D61" s="139"/>
      <c r="E61" s="139"/>
      <c r="F61" s="139"/>
      <c r="G61" s="139">
        <f t="shared" si="25"/>
        <v>0</v>
      </c>
      <c r="H61" s="140">
        <f>_xlfn.IFERROR(F61/E61,"")</f>
      </c>
      <c r="I61" s="141">
        <f>F61-D61</f>
        <v>0</v>
      </c>
      <c r="J61" s="140">
        <f>_xlfn.IFERROR(F61/D61,"")</f>
      </c>
      <c r="K61" s="139"/>
      <c r="L61" s="139"/>
      <c r="M61" s="141">
        <f t="shared" si="24"/>
        <v>0</v>
      </c>
      <c r="N61" s="140"/>
      <c r="O61" s="141">
        <f t="shared" si="27"/>
        <v>0</v>
      </c>
      <c r="P61" s="141">
        <f t="shared" si="28"/>
        <v>0</v>
      </c>
      <c r="Q61" s="141">
        <f t="shared" si="29"/>
        <v>0</v>
      </c>
      <c r="R61" s="140">
        <f t="shared" si="30"/>
      </c>
    </row>
    <row r="62" spans="1:18" s="156" customFormat="1" ht="156" customHeight="1" hidden="1">
      <c r="A62" s="154">
        <v>41036400</v>
      </c>
      <c r="B62" s="16" t="s">
        <v>189</v>
      </c>
      <c r="C62" s="18"/>
      <c r="D62" s="139"/>
      <c r="E62" s="139"/>
      <c r="F62" s="139"/>
      <c r="G62" s="139">
        <f t="shared" si="25"/>
        <v>0</v>
      </c>
      <c r="H62" s="140">
        <f>_xlfn.IFERROR(F62/E62,"")</f>
      </c>
      <c r="I62" s="141">
        <f>F62-D62</f>
        <v>0</v>
      </c>
      <c r="J62" s="140">
        <f>_xlfn.IFERROR(F62/D62,"")</f>
      </c>
      <c r="K62" s="139"/>
      <c r="L62" s="139"/>
      <c r="M62" s="141">
        <f t="shared" si="24"/>
        <v>0</v>
      </c>
      <c r="N62" s="140"/>
      <c r="O62" s="141">
        <f t="shared" si="27"/>
        <v>0</v>
      </c>
      <c r="P62" s="141">
        <f t="shared" si="28"/>
        <v>0</v>
      </c>
      <c r="Q62" s="141">
        <f t="shared" si="29"/>
        <v>0</v>
      </c>
      <c r="R62" s="140">
        <f t="shared" si="30"/>
      </c>
    </row>
    <row r="63" spans="1:18" s="156" customFormat="1" ht="54.75" customHeight="1" hidden="1">
      <c r="A63" s="154">
        <v>41037000</v>
      </c>
      <c r="B63" s="16" t="s">
        <v>194</v>
      </c>
      <c r="C63" s="18"/>
      <c r="D63" s="139"/>
      <c r="E63" s="139"/>
      <c r="F63" s="139"/>
      <c r="G63" s="139">
        <f t="shared" si="25"/>
        <v>0</v>
      </c>
      <c r="H63" s="140">
        <f>_xlfn.IFERROR(F63/E63,"")</f>
      </c>
      <c r="I63" s="141">
        <f>F63-D63</f>
        <v>0</v>
      </c>
      <c r="J63" s="140">
        <f>_xlfn.IFERROR(F63/D63,"")</f>
      </c>
      <c r="K63" s="139"/>
      <c r="L63" s="139"/>
      <c r="M63" s="141">
        <f t="shared" si="24"/>
        <v>0</v>
      </c>
      <c r="N63" s="140"/>
      <c r="O63" s="141">
        <f t="shared" si="27"/>
        <v>0</v>
      </c>
      <c r="P63" s="141">
        <f t="shared" si="28"/>
        <v>0</v>
      </c>
      <c r="Q63" s="141">
        <f t="shared" si="29"/>
        <v>0</v>
      </c>
      <c r="R63" s="140">
        <f t="shared" si="30"/>
      </c>
    </row>
    <row r="64" spans="1:18" s="156" customFormat="1" ht="58.5" customHeight="1" hidden="1">
      <c r="A64" s="154">
        <v>41037200</v>
      </c>
      <c r="B64" s="16" t="s">
        <v>190</v>
      </c>
      <c r="C64" s="18"/>
      <c r="D64" s="139"/>
      <c r="E64" s="139"/>
      <c r="F64" s="139"/>
      <c r="G64" s="139">
        <f t="shared" si="25"/>
        <v>0</v>
      </c>
      <c r="H64" s="140">
        <f>_xlfn.IFERROR(F64/E64,"")</f>
      </c>
      <c r="I64" s="141">
        <f>F64-D64</f>
        <v>0</v>
      </c>
      <c r="J64" s="140">
        <f>_xlfn.IFERROR(F64/D64,"")</f>
      </c>
      <c r="K64" s="139"/>
      <c r="L64" s="139"/>
      <c r="M64" s="141">
        <f t="shared" si="24"/>
        <v>0</v>
      </c>
      <c r="N64" s="140"/>
      <c r="O64" s="141">
        <f t="shared" si="27"/>
        <v>0</v>
      </c>
      <c r="P64" s="141">
        <f t="shared" si="28"/>
        <v>0</v>
      </c>
      <c r="Q64" s="141">
        <f t="shared" si="29"/>
        <v>0</v>
      </c>
      <c r="R64" s="140">
        <f t="shared" si="30"/>
      </c>
    </row>
    <row r="65" spans="1:18" s="156" customFormat="1" ht="72.75" customHeight="1">
      <c r="A65" s="154" t="s">
        <v>105</v>
      </c>
      <c r="B65" s="16" t="s">
        <v>108</v>
      </c>
      <c r="C65" s="18"/>
      <c r="D65" s="139"/>
      <c r="E65" s="139"/>
      <c r="F65" s="139"/>
      <c r="G65" s="139">
        <f t="shared" si="25"/>
        <v>0</v>
      </c>
      <c r="H65" s="140">
        <f t="shared" si="20"/>
      </c>
      <c r="I65" s="141">
        <f t="shared" si="26"/>
        <v>0</v>
      </c>
      <c r="J65" s="140">
        <f t="shared" si="21"/>
      </c>
      <c r="K65" s="139">
        <v>247808.7</v>
      </c>
      <c r="L65" s="139">
        <v>87366.7</v>
      </c>
      <c r="M65" s="141">
        <f aca="true" t="shared" si="31" ref="M65:M70">L65-K65</f>
        <v>-160442</v>
      </c>
      <c r="N65" s="140">
        <f t="shared" si="22"/>
        <v>0.35255703290481727</v>
      </c>
      <c r="O65" s="141">
        <f t="shared" si="27"/>
        <v>247808.7</v>
      </c>
      <c r="P65" s="141">
        <f t="shared" si="13"/>
        <v>87366.7</v>
      </c>
      <c r="Q65" s="141">
        <f aca="true" t="shared" si="32" ref="Q65:Q70">P65-O65</f>
        <v>-160442</v>
      </c>
      <c r="R65" s="140">
        <f t="shared" si="23"/>
        <v>0.35255703290481727</v>
      </c>
    </row>
    <row r="66" spans="1:33" ht="60.75" customHeight="1" hidden="1">
      <c r="A66" s="66" t="s">
        <v>199</v>
      </c>
      <c r="B66" s="105" t="s">
        <v>200</v>
      </c>
      <c r="C66" s="15"/>
      <c r="D66" s="142"/>
      <c r="E66" s="96"/>
      <c r="F66" s="142"/>
      <c r="G66" s="142">
        <f>F66-E66</f>
        <v>0</v>
      </c>
      <c r="H66" s="99">
        <f>_xlfn.IFERROR(F66/E66,"")</f>
      </c>
      <c r="I66" s="107">
        <f>F66-D66</f>
        <v>0</v>
      </c>
      <c r="J66" s="99">
        <f>_xlfn.IFERROR(F66/D66,"")</f>
      </c>
      <c r="K66" s="142"/>
      <c r="L66" s="142"/>
      <c r="M66" s="107">
        <f>L66-K66</f>
        <v>0</v>
      </c>
      <c r="N66" s="99">
        <f>_xlfn.IFERROR(L66/K66,"")</f>
      </c>
      <c r="O66" s="107">
        <f>D66+K66</f>
        <v>0</v>
      </c>
      <c r="P66" s="107">
        <f>L66+F66</f>
        <v>0</v>
      </c>
      <c r="Q66" s="107">
        <f t="shared" si="32"/>
        <v>0</v>
      </c>
      <c r="R66" s="99">
        <f>_xlfn.IFERROR(P66/O66,"")</f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8" s="59" customFormat="1" ht="37.5">
      <c r="A67" s="77">
        <v>900102</v>
      </c>
      <c r="B67" s="78" t="s">
        <v>174</v>
      </c>
      <c r="C67" s="79"/>
      <c r="D67" s="95">
        <f>D39+D40</f>
        <v>1384112.9</v>
      </c>
      <c r="E67" s="95">
        <f>E39+E40</f>
        <v>611324.9</v>
      </c>
      <c r="F67" s="95">
        <f>F39+F40</f>
        <v>644449.3960800001</v>
      </c>
      <c r="G67" s="95">
        <f t="shared" si="25"/>
        <v>33124.49608000007</v>
      </c>
      <c r="H67" s="101">
        <f>_xlfn.IFERROR(F67/E67,"")</f>
        <v>1.05418476505701</v>
      </c>
      <c r="I67" s="95">
        <f t="shared" si="26"/>
        <v>-739663.5039199998</v>
      </c>
      <c r="J67" s="101">
        <f>_xlfn.IFERROR(F67/D67,"")</f>
        <v>0.4656046454591964</v>
      </c>
      <c r="K67" s="95">
        <f>K40+K39</f>
        <v>370003.87399</v>
      </c>
      <c r="L67" s="95">
        <f>L40+L39</f>
        <v>173837.78447</v>
      </c>
      <c r="M67" s="95">
        <f t="shared" si="31"/>
        <v>-196166.08951999998</v>
      </c>
      <c r="N67" s="101">
        <f>_xlfn.IFERROR(L67/K67,"")</f>
        <v>0.46982693071667214</v>
      </c>
      <c r="O67" s="95">
        <f>O40+O39</f>
        <v>1754116.77399</v>
      </c>
      <c r="P67" s="95">
        <f>P40+P39</f>
        <v>818287.1805500002</v>
      </c>
      <c r="Q67" s="95">
        <f t="shared" si="32"/>
        <v>-935829.5934399997</v>
      </c>
      <c r="R67" s="102">
        <f>_xlfn.IFERROR(P67/O67,"")</f>
        <v>0.46649527140013836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18" s="156" customFormat="1" ht="24" customHeight="1">
      <c r="A68" s="154">
        <v>41050000</v>
      </c>
      <c r="B68" s="16" t="s">
        <v>160</v>
      </c>
      <c r="C68" s="11"/>
      <c r="D68" s="139">
        <v>13650.451570000001</v>
      </c>
      <c r="E68" s="139">
        <v>13650.451570000001</v>
      </c>
      <c r="F68" s="139">
        <v>11650.54157</v>
      </c>
      <c r="G68" s="139">
        <f t="shared" si="25"/>
        <v>-1999.9100000000017</v>
      </c>
      <c r="H68" s="140">
        <f t="shared" si="20"/>
        <v>0.853491293694982</v>
      </c>
      <c r="I68" s="141">
        <f t="shared" si="26"/>
        <v>-1999.9100000000017</v>
      </c>
      <c r="J68" s="140">
        <f>_xlfn.IFERROR(F68/D68,"")</f>
        <v>0.853491293694982</v>
      </c>
      <c r="K68" s="139">
        <v>1965.0738000000001</v>
      </c>
      <c r="L68" s="139">
        <v>1965.0738000000001</v>
      </c>
      <c r="M68" s="141">
        <f t="shared" si="31"/>
        <v>0</v>
      </c>
      <c r="N68" s="158">
        <f>_xlfn.IFERROR(L68/K68,"")</f>
        <v>1</v>
      </c>
      <c r="O68" s="141">
        <f>D68+K68</f>
        <v>15615.525370000001</v>
      </c>
      <c r="P68" s="141">
        <f>L68+F68</f>
        <v>13615.61537</v>
      </c>
      <c r="Q68" s="141">
        <f t="shared" si="32"/>
        <v>-1999.9100000000017</v>
      </c>
      <c r="R68" s="158">
        <f>_xlfn.IFERROR(P68/O68,"")</f>
        <v>0.8719281002327236</v>
      </c>
    </row>
    <row r="69" spans="1:33" ht="63" hidden="1">
      <c r="A69" s="69" t="s">
        <v>167</v>
      </c>
      <c r="B69" s="16" t="s">
        <v>168</v>
      </c>
      <c r="C69" s="11"/>
      <c r="D69" s="142">
        <v>0</v>
      </c>
      <c r="E69" s="220">
        <v>0</v>
      </c>
      <c r="F69" s="142">
        <v>0</v>
      </c>
      <c r="G69" s="142">
        <f t="shared" si="25"/>
        <v>0</v>
      </c>
      <c r="H69" s="107"/>
      <c r="I69" s="107">
        <f t="shared" si="26"/>
        <v>0</v>
      </c>
      <c r="J69" s="107"/>
      <c r="K69" s="142">
        <v>5000</v>
      </c>
      <c r="L69" s="142">
        <v>5000</v>
      </c>
      <c r="M69" s="107">
        <f t="shared" si="31"/>
        <v>0</v>
      </c>
      <c r="N69" s="107">
        <f>L69/K69*100</f>
        <v>100</v>
      </c>
      <c r="O69" s="107">
        <f>D69+K69</f>
        <v>5000</v>
      </c>
      <c r="P69" s="107">
        <f>L69+F69</f>
        <v>5000</v>
      </c>
      <c r="Q69" s="107">
        <f t="shared" si="32"/>
        <v>0</v>
      </c>
      <c r="R69" s="106">
        <f>P69/O69*100</f>
        <v>100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1.75" customHeight="1">
      <c r="A70" s="77">
        <v>900103</v>
      </c>
      <c r="B70" s="78" t="s">
        <v>175</v>
      </c>
      <c r="C70" s="79" t="e">
        <f>C39+C40</f>
        <v>#REF!</v>
      </c>
      <c r="D70" s="95">
        <f>D67+D68</f>
        <v>1397763.35157</v>
      </c>
      <c r="E70" s="221">
        <f>E67+E68</f>
        <v>624975.35157</v>
      </c>
      <c r="F70" s="95">
        <f>F67+F68</f>
        <v>656099.9376500001</v>
      </c>
      <c r="G70" s="95">
        <f t="shared" si="25"/>
        <v>31124.586080000037</v>
      </c>
      <c r="H70" s="101">
        <f>_xlfn.IFERROR(F70/E70,"")</f>
        <v>1.0498013017662409</v>
      </c>
      <c r="I70" s="95">
        <f t="shared" si="26"/>
        <v>-741663.4139199998</v>
      </c>
      <c r="J70" s="101">
        <f>_xlfn.IFERROR(F70/D70,"")</f>
        <v>0.4693927172386181</v>
      </c>
      <c r="K70" s="95">
        <f>K67+K68</f>
        <v>371968.94779</v>
      </c>
      <c r="L70" s="95">
        <f>L67+L68</f>
        <v>175802.85827000003</v>
      </c>
      <c r="M70" s="95">
        <f t="shared" si="31"/>
        <v>-196166.08951999998</v>
      </c>
      <c r="N70" s="101">
        <f>_xlfn.IFERROR(L70/K70,"")</f>
        <v>0.4726277806642394</v>
      </c>
      <c r="O70" s="95">
        <f>D70+K70</f>
        <v>1769732.29936</v>
      </c>
      <c r="P70" s="95">
        <f>L70+F70</f>
        <v>831902.7959200002</v>
      </c>
      <c r="Q70" s="95">
        <f t="shared" si="32"/>
        <v>-937829.5034399999</v>
      </c>
      <c r="R70" s="102">
        <f>_xlfn.IFERROR(P70/O70,"")</f>
        <v>0.4700726749581542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11" ht="15.75">
      <c r="B71" s="88"/>
      <c r="C71" s="7"/>
      <c r="D71" s="177"/>
      <c r="E71" s="178"/>
      <c r="F71" s="121"/>
      <c r="G71" s="145"/>
      <c r="H71" s="146"/>
      <c r="I71" s="147"/>
      <c r="J71" s="147"/>
      <c r="K71" s="89"/>
    </row>
    <row r="72" spans="2:12" ht="15.75">
      <c r="B72" s="28"/>
      <c r="C72" s="8"/>
      <c r="D72" s="177"/>
      <c r="E72" s="179"/>
      <c r="F72" s="177"/>
      <c r="G72" s="144"/>
      <c r="H72" s="148"/>
      <c r="K72" s="89"/>
      <c r="L72" s="89"/>
    </row>
    <row r="73" spans="3:12" ht="15.75">
      <c r="C73" s="8"/>
      <c r="E73" s="179"/>
      <c r="F73" s="180"/>
      <c r="G73" s="145"/>
      <c r="H73" s="146"/>
      <c r="I73" s="146"/>
      <c r="J73" s="146"/>
      <c r="L73" s="89"/>
    </row>
    <row r="74" spans="2:12" ht="15.75" hidden="1">
      <c r="B74" s="45" t="s">
        <v>99</v>
      </c>
      <c r="C74" s="46"/>
      <c r="D74" s="130"/>
      <c r="E74" s="133"/>
      <c r="F74" s="181"/>
      <c r="K74" s="121"/>
      <c r="L74" s="121"/>
    </row>
    <row r="75" spans="2:8" ht="15.75" hidden="1">
      <c r="B75" s="45" t="s">
        <v>97</v>
      </c>
      <c r="C75" s="45"/>
      <c r="D75" s="182"/>
      <c r="E75" s="183"/>
      <c r="F75" s="87"/>
      <c r="G75" s="145"/>
      <c r="H75" s="146"/>
    </row>
    <row r="76" spans="2:6" ht="15.75" hidden="1">
      <c r="B76" s="45" t="s">
        <v>98</v>
      </c>
      <c r="C76" s="45"/>
      <c r="D76" s="182"/>
      <c r="E76" s="183"/>
      <c r="F76" s="87"/>
    </row>
    <row r="77" spans="2:5" ht="15.75" hidden="1">
      <c r="B77" s="45"/>
      <c r="C77" s="45"/>
      <c r="D77" s="131"/>
      <c r="E77" s="90"/>
    </row>
    <row r="78" spans="2:5" ht="15.75" hidden="1">
      <c r="B78" s="45"/>
      <c r="C78" s="45"/>
      <c r="D78" s="131"/>
      <c r="E78" s="90"/>
    </row>
    <row r="79" spans="2:6" ht="15.75" hidden="1">
      <c r="B79" s="45" t="s">
        <v>100</v>
      </c>
      <c r="C79" s="45"/>
      <c r="D79" s="130"/>
      <c r="E79" s="133"/>
      <c r="F79" s="181"/>
    </row>
    <row r="80" spans="2:6" ht="15.75" hidden="1">
      <c r="B80" s="45" t="s">
        <v>97</v>
      </c>
      <c r="D80" s="182"/>
      <c r="E80" s="183"/>
      <c r="F80" s="87"/>
    </row>
    <row r="81" spans="2:6" ht="15.75" hidden="1">
      <c r="B81" s="45" t="s">
        <v>98</v>
      </c>
      <c r="D81" s="87"/>
      <c r="F81" s="87"/>
    </row>
    <row r="83" ht="15.75">
      <c r="F83" s="87"/>
    </row>
    <row r="84" ht="15.75">
      <c r="G84" s="149"/>
    </row>
    <row r="85" ht="15.75">
      <c r="E85" s="184"/>
    </row>
    <row r="123" spans="1:13" ht="15.7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</sheetData>
  <sheetProtection/>
  <mergeCells count="12">
    <mergeCell ref="A1:R1"/>
    <mergeCell ref="A2:R2"/>
    <mergeCell ref="A3:R3"/>
    <mergeCell ref="A4:R4"/>
    <mergeCell ref="A123:M123"/>
    <mergeCell ref="A5:R5"/>
    <mergeCell ref="Q6:R6"/>
    <mergeCell ref="A7:A8"/>
    <mergeCell ref="B7:B8"/>
    <mergeCell ref="C7:J7"/>
    <mergeCell ref="K7:N7"/>
    <mergeCell ref="O7:R7"/>
  </mergeCells>
  <conditionalFormatting sqref="F73">
    <cfRule type="expression" priority="1" dxfId="1" stopIfTrue="1">
      <formula>A73=1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C4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50" sqref="C50:E57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99" customWidth="1"/>
    <col min="4" max="4" width="20.375" style="200" customWidth="1"/>
    <col min="5" max="5" width="20.25390625" style="134" customWidth="1"/>
    <col min="6" max="6" width="21.625" style="111" customWidth="1"/>
    <col min="7" max="7" width="15.25390625" style="111" customWidth="1"/>
    <col min="8" max="8" width="20.00390625" style="111" customWidth="1"/>
    <col min="9" max="9" width="16.00390625" style="111" customWidth="1"/>
    <col min="10" max="10" width="21.625" style="134" customWidth="1"/>
    <col min="11" max="11" width="20.75390625" style="134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14" t="s">
        <v>95</v>
      </c>
      <c r="B1" s="214"/>
      <c r="C1" s="214"/>
      <c r="D1" s="214"/>
      <c r="E1" s="185"/>
      <c r="F1" s="115"/>
      <c r="G1" s="115"/>
      <c r="H1" s="116"/>
      <c r="I1" s="116"/>
      <c r="J1" s="117" t="s">
        <v>21</v>
      </c>
      <c r="K1" s="117"/>
      <c r="L1" s="82"/>
      <c r="M1" s="82"/>
    </row>
    <row r="2" spans="1:17" ht="21.75" customHeight="1">
      <c r="A2" s="9"/>
      <c r="B2" s="9" t="s">
        <v>21</v>
      </c>
      <c r="C2" s="186"/>
      <c r="D2" s="87"/>
      <c r="E2" s="187"/>
      <c r="F2" s="118"/>
      <c r="G2" s="119"/>
      <c r="H2" s="120"/>
      <c r="I2" s="118"/>
      <c r="J2" s="87"/>
      <c r="K2" s="121"/>
      <c r="L2" s="83"/>
      <c r="M2" s="174"/>
      <c r="N2" s="1">
        <v>0</v>
      </c>
      <c r="P2" s="203" t="s">
        <v>182</v>
      </c>
      <c r="Q2" s="203"/>
    </row>
    <row r="3" spans="1:17" s="6" customFormat="1" ht="20.25">
      <c r="A3" s="215" t="s">
        <v>90</v>
      </c>
      <c r="B3" s="205" t="s">
        <v>22</v>
      </c>
      <c r="C3" s="206" t="s">
        <v>46</v>
      </c>
      <c r="D3" s="206"/>
      <c r="E3" s="206"/>
      <c r="F3" s="206"/>
      <c r="G3" s="206"/>
      <c r="H3" s="206"/>
      <c r="I3" s="206"/>
      <c r="J3" s="216" t="s">
        <v>47</v>
      </c>
      <c r="K3" s="216"/>
      <c r="L3" s="216"/>
      <c r="M3" s="216"/>
      <c r="N3" s="206" t="s">
        <v>181</v>
      </c>
      <c r="O3" s="206"/>
      <c r="P3" s="206"/>
      <c r="Q3" s="206"/>
    </row>
    <row r="4" spans="1:17" s="6" customFormat="1" ht="116.25" customHeight="1">
      <c r="A4" s="215"/>
      <c r="B4" s="205"/>
      <c r="C4" s="224" t="s">
        <v>205</v>
      </c>
      <c r="D4" s="218" t="s">
        <v>214</v>
      </c>
      <c r="E4" s="81" t="s">
        <v>51</v>
      </c>
      <c r="F4" s="150" t="s">
        <v>215</v>
      </c>
      <c r="G4" s="137" t="s">
        <v>216</v>
      </c>
      <c r="H4" s="138" t="s">
        <v>68</v>
      </c>
      <c r="I4" s="138" t="s">
        <v>203</v>
      </c>
      <c r="J4" s="228" t="s">
        <v>206</v>
      </c>
      <c r="K4" s="229" t="s">
        <v>51</v>
      </c>
      <c r="L4" s="86" t="s">
        <v>170</v>
      </c>
      <c r="M4" s="81" t="s">
        <v>7</v>
      </c>
      <c r="N4" s="31" t="s">
        <v>207</v>
      </c>
      <c r="O4" s="30" t="s">
        <v>51</v>
      </c>
      <c r="P4" s="30" t="s">
        <v>171</v>
      </c>
      <c r="Q4" s="30" t="s">
        <v>7</v>
      </c>
    </row>
    <row r="5" spans="1:19" s="48" customFormat="1" ht="14.25">
      <c r="A5" s="41">
        <v>1</v>
      </c>
      <c r="B5" s="41">
        <v>2</v>
      </c>
      <c r="C5" s="80" t="s">
        <v>42</v>
      </c>
      <c r="D5" s="80" t="s">
        <v>8</v>
      </c>
      <c r="E5" s="80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230" t="s">
        <v>11</v>
      </c>
      <c r="K5" s="230" t="s">
        <v>12</v>
      </c>
      <c r="L5" s="80" t="s">
        <v>13</v>
      </c>
      <c r="M5" s="80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92">
        <f>C7+C8</f>
        <v>31855</v>
      </c>
      <c r="D6" s="92">
        <f>D7+D8</f>
        <v>14473.1</v>
      </c>
      <c r="E6" s="92">
        <f>E7+E8</f>
        <v>11431.948660000002</v>
      </c>
      <c r="F6" s="93">
        <f>E6-D6</f>
        <v>-3041.1513399999985</v>
      </c>
      <c r="G6" s="98">
        <f>_xlfn.IFERROR(E6/D6,"")</f>
        <v>0.789875607851808</v>
      </c>
      <c r="H6" s="93">
        <f>E6-C6</f>
        <v>-20423.051339999998</v>
      </c>
      <c r="I6" s="98">
        <f>_xlfn.IFERROR(E6/C6,"")</f>
        <v>0.35887454591116</v>
      </c>
      <c r="J6" s="92">
        <f>J7+J8</f>
        <v>0</v>
      </c>
      <c r="K6" s="92">
        <f>K7+K8</f>
        <v>0</v>
      </c>
      <c r="L6" s="92">
        <f>K6-J6</f>
        <v>0</v>
      </c>
      <c r="M6" s="100">
        <f>_xlfn.IFERROR(K6/J6,"")</f>
      </c>
      <c r="N6" s="93">
        <f>C6+J6</f>
        <v>31855</v>
      </c>
      <c r="O6" s="93">
        <f>E6+K6</f>
        <v>11431.948660000002</v>
      </c>
      <c r="P6" s="93">
        <f>O6-N6</f>
        <v>-20423.051339999998</v>
      </c>
      <c r="Q6" s="98">
        <f>_xlfn.IFERROR(O6/N6,"")</f>
        <v>0.35887454591116</v>
      </c>
    </row>
    <row r="7" spans="1:19" s="156" customFormat="1" ht="63">
      <c r="A7" s="159" t="s">
        <v>109</v>
      </c>
      <c r="B7" s="160" t="s">
        <v>110</v>
      </c>
      <c r="C7" s="151">
        <v>20235</v>
      </c>
      <c r="D7" s="151">
        <v>8709.1</v>
      </c>
      <c r="E7" s="151">
        <v>7080.7440400000005</v>
      </c>
      <c r="F7" s="151">
        <f aca="true" t="shared" si="0" ref="F7:F50">E7-D7</f>
        <v>-1628.3559599999999</v>
      </c>
      <c r="G7" s="140">
        <f aca="true" t="shared" si="1" ref="G7:G39">_xlfn.IFERROR(E7/D7,"")</f>
        <v>0.8130282164632396</v>
      </c>
      <c r="H7" s="151">
        <f aca="true" t="shared" si="2" ref="H7:H50">E7-C7</f>
        <v>-13154.255959999999</v>
      </c>
      <c r="I7" s="140">
        <f aca="true" t="shared" si="3" ref="I7:I39">_xlfn.IFERROR(E7/C7,"")</f>
        <v>0.3499255764764023</v>
      </c>
      <c r="J7" s="151">
        <v>0</v>
      </c>
      <c r="K7" s="151">
        <v>0</v>
      </c>
      <c r="L7" s="152">
        <f aca="true" t="shared" si="4" ref="L7:L39">K7-J7</f>
        <v>0</v>
      </c>
      <c r="M7" s="153">
        <f aca="true" t="shared" si="5" ref="M7:M39">_xlfn.IFERROR(K7/J7,"")</f>
      </c>
      <c r="N7" s="151">
        <f aca="true" t="shared" si="6" ref="N7:N43">C7+J7</f>
        <v>20235</v>
      </c>
      <c r="O7" s="151">
        <f aca="true" t="shared" si="7" ref="O7:O43">E7+K7</f>
        <v>7080.7440400000005</v>
      </c>
      <c r="P7" s="151">
        <f aca="true" t="shared" si="8" ref="P7:P43">O7-N7</f>
        <v>-13154.255959999999</v>
      </c>
      <c r="Q7" s="140">
        <f aca="true" t="shared" si="9" ref="Q7:Q39">_xlfn.IFERROR(O7/N7,"")</f>
        <v>0.3499255764764023</v>
      </c>
      <c r="R7" s="51"/>
      <c r="S7" s="51"/>
    </row>
    <row r="8" spans="1:19" s="162" customFormat="1" ht="18.75">
      <c r="A8" s="159" t="s">
        <v>71</v>
      </c>
      <c r="B8" s="160" t="s">
        <v>111</v>
      </c>
      <c r="C8" s="151">
        <v>11620</v>
      </c>
      <c r="D8" s="151">
        <v>5764</v>
      </c>
      <c r="E8" s="151">
        <v>4351.20462</v>
      </c>
      <c r="F8" s="151">
        <f t="shared" si="0"/>
        <v>-1412.7953799999996</v>
      </c>
      <c r="G8" s="140">
        <f t="shared" si="1"/>
        <v>0.754893237335184</v>
      </c>
      <c r="H8" s="151">
        <f t="shared" si="2"/>
        <v>-7268.79538</v>
      </c>
      <c r="I8" s="140">
        <f t="shared" si="3"/>
        <v>0.37445822891566266</v>
      </c>
      <c r="J8" s="151">
        <v>0</v>
      </c>
      <c r="K8" s="151">
        <v>0</v>
      </c>
      <c r="L8" s="152">
        <f t="shared" si="4"/>
        <v>0</v>
      </c>
      <c r="M8" s="153">
        <f t="shared" si="5"/>
      </c>
      <c r="N8" s="151">
        <f t="shared" si="6"/>
        <v>11620</v>
      </c>
      <c r="O8" s="151">
        <f t="shared" si="7"/>
        <v>4351.20462</v>
      </c>
      <c r="P8" s="151">
        <f t="shared" si="8"/>
        <v>-7268.79538</v>
      </c>
      <c r="Q8" s="140">
        <f t="shared" si="9"/>
        <v>0.37445822891566266</v>
      </c>
      <c r="R8" s="161"/>
      <c r="S8" s="161"/>
    </row>
    <row r="9" spans="1:17" ht="18" customHeight="1">
      <c r="A9" s="34" t="s">
        <v>72</v>
      </c>
      <c r="B9" s="24" t="s">
        <v>32</v>
      </c>
      <c r="C9" s="93">
        <v>569997.929</v>
      </c>
      <c r="D9" s="93">
        <v>233892.11400000003</v>
      </c>
      <c r="E9" s="93">
        <v>205270.43243</v>
      </c>
      <c r="F9" s="93">
        <f t="shared" si="0"/>
        <v>-28621.681570000044</v>
      </c>
      <c r="G9" s="98">
        <f t="shared" si="1"/>
        <v>0.8776287020519211</v>
      </c>
      <c r="H9" s="93">
        <f t="shared" si="2"/>
        <v>-364727.49657</v>
      </c>
      <c r="I9" s="98">
        <f t="shared" si="3"/>
        <v>0.36012487412037597</v>
      </c>
      <c r="J9" s="92">
        <v>101855.0986</v>
      </c>
      <c r="K9" s="92">
        <v>30165.963359999998</v>
      </c>
      <c r="L9" s="92">
        <f t="shared" si="4"/>
        <v>-71689.13524</v>
      </c>
      <c r="M9" s="100">
        <f t="shared" si="5"/>
        <v>0.29616547207387417</v>
      </c>
      <c r="N9" s="93">
        <f>C9+J9</f>
        <v>671853.0276</v>
      </c>
      <c r="O9" s="93">
        <f>E9+K9</f>
        <v>235436.39578999998</v>
      </c>
      <c r="P9" s="93">
        <f t="shared" si="8"/>
        <v>-436416.63181000005</v>
      </c>
      <c r="Q9" s="98">
        <f t="shared" si="9"/>
        <v>0.3504284212739625</v>
      </c>
    </row>
    <row r="10" spans="1:17" ht="20.25" customHeight="1">
      <c r="A10" s="34" t="s">
        <v>61</v>
      </c>
      <c r="B10" s="25" t="s">
        <v>164</v>
      </c>
      <c r="C10" s="93">
        <v>198835.4</v>
      </c>
      <c r="D10" s="93">
        <v>100360.5</v>
      </c>
      <c r="E10" s="93">
        <v>75669.34508</v>
      </c>
      <c r="F10" s="93">
        <f t="shared" si="0"/>
        <v>-24691.15492</v>
      </c>
      <c r="G10" s="98">
        <f t="shared" si="1"/>
        <v>0.7539753695926186</v>
      </c>
      <c r="H10" s="93">
        <f t="shared" si="2"/>
        <v>-123166.05492</v>
      </c>
      <c r="I10" s="98">
        <f t="shared" si="3"/>
        <v>0.38056274224811076</v>
      </c>
      <c r="J10" s="92">
        <v>9856.57706</v>
      </c>
      <c r="K10" s="92">
        <v>894.87778</v>
      </c>
      <c r="L10" s="92">
        <f t="shared" si="4"/>
        <v>-8961.699279999999</v>
      </c>
      <c r="M10" s="100">
        <f t="shared" si="5"/>
        <v>0.09078991363356724</v>
      </c>
      <c r="N10" s="93">
        <f>C10+J10</f>
        <v>208691.97706</v>
      </c>
      <c r="O10" s="93">
        <f>E10+K10</f>
        <v>76564.22286</v>
      </c>
      <c r="P10" s="93">
        <f t="shared" si="8"/>
        <v>-132127.75420000002</v>
      </c>
      <c r="Q10" s="98">
        <f t="shared" si="9"/>
        <v>0.3668766952070582</v>
      </c>
    </row>
    <row r="11" spans="1:17" ht="18.75">
      <c r="A11" s="34" t="s">
        <v>62</v>
      </c>
      <c r="B11" s="12" t="s">
        <v>33</v>
      </c>
      <c r="C11" s="92">
        <f>SUM(C13:C24)+C12</f>
        <v>176681.73900000003</v>
      </c>
      <c r="D11" s="92">
        <f>SUM(D13:D24)+D12</f>
        <v>74484.53899999999</v>
      </c>
      <c r="E11" s="92">
        <f>SUM(E13:E24)+E12</f>
        <v>58758.433170000004</v>
      </c>
      <c r="F11" s="93">
        <f t="shared" si="0"/>
        <v>-15726.105829999986</v>
      </c>
      <c r="G11" s="98">
        <f t="shared" si="1"/>
        <v>0.7888675147737708</v>
      </c>
      <c r="H11" s="93">
        <f t="shared" si="2"/>
        <v>-117923.30583000003</v>
      </c>
      <c r="I11" s="98">
        <f t="shared" si="3"/>
        <v>0.3325665317908151</v>
      </c>
      <c r="J11" s="92">
        <f>SUM(J13:J24)</f>
        <v>85191.14681</v>
      </c>
      <c r="K11" s="92">
        <f>SUM(K13:K24)</f>
        <v>26903.560539999995</v>
      </c>
      <c r="L11" s="92">
        <f t="shared" si="4"/>
        <v>-58287.586270000014</v>
      </c>
      <c r="M11" s="100">
        <f t="shared" si="5"/>
        <v>0.31580230513861296</v>
      </c>
      <c r="N11" s="93">
        <f t="shared" si="6"/>
        <v>261872.88581000004</v>
      </c>
      <c r="O11" s="93">
        <f t="shared" si="7"/>
        <v>85661.99371</v>
      </c>
      <c r="P11" s="93">
        <f t="shared" si="8"/>
        <v>-176210.89210000006</v>
      </c>
      <c r="Q11" s="98">
        <f t="shared" si="9"/>
        <v>0.32711287938435685</v>
      </c>
    </row>
    <row r="12" spans="1:17" ht="31.5" customHeight="1" hidden="1">
      <c r="A12" s="35" t="s">
        <v>161</v>
      </c>
      <c r="B12" s="105" t="s">
        <v>162</v>
      </c>
      <c r="C12" s="96">
        <v>0</v>
      </c>
      <c r="D12" s="96">
        <v>0</v>
      </c>
      <c r="E12" s="96">
        <v>0</v>
      </c>
      <c r="F12" s="97">
        <f>E12-D12</f>
        <v>0</v>
      </c>
      <c r="G12" s="99">
        <f t="shared" si="1"/>
      </c>
      <c r="H12" s="97">
        <f>E12-C12</f>
        <v>0</v>
      </c>
      <c r="I12" s="99">
        <f t="shared" si="3"/>
      </c>
      <c r="J12" s="96">
        <v>0</v>
      </c>
      <c r="K12" s="96">
        <v>0</v>
      </c>
      <c r="L12" s="96">
        <f t="shared" si="4"/>
        <v>0</v>
      </c>
      <c r="M12" s="103">
        <f t="shared" si="5"/>
      </c>
      <c r="N12" s="97">
        <f>C12+J12</f>
        <v>0</v>
      </c>
      <c r="O12" s="97">
        <f>E12+K12</f>
        <v>0</v>
      </c>
      <c r="P12" s="97">
        <f>O12-N12</f>
        <v>0</v>
      </c>
      <c r="Q12" s="99">
        <f t="shared" si="9"/>
      </c>
    </row>
    <row r="13" spans="1:19" s="162" customFormat="1" ht="36" customHeight="1">
      <c r="A13" s="163" t="s">
        <v>75</v>
      </c>
      <c r="B13" s="16" t="s">
        <v>114</v>
      </c>
      <c r="C13" s="151">
        <v>1300</v>
      </c>
      <c r="D13" s="151">
        <v>552</v>
      </c>
      <c r="E13" s="151">
        <v>265.23501</v>
      </c>
      <c r="F13" s="151">
        <f t="shared" si="0"/>
        <v>-286.76499</v>
      </c>
      <c r="G13" s="140">
        <f t="shared" si="1"/>
        <v>0.48049820652173914</v>
      </c>
      <c r="H13" s="151">
        <f aca="true" t="shared" si="10" ref="H13:H24">E13-C13</f>
        <v>-1034.7649900000001</v>
      </c>
      <c r="I13" s="140">
        <f t="shared" si="3"/>
        <v>0.20402693076923076</v>
      </c>
      <c r="J13" s="151">
        <v>0</v>
      </c>
      <c r="K13" s="151">
        <v>0</v>
      </c>
      <c r="L13" s="152">
        <f t="shared" si="4"/>
        <v>0</v>
      </c>
      <c r="M13" s="153">
        <f t="shared" si="5"/>
      </c>
      <c r="N13" s="151">
        <f t="shared" si="6"/>
        <v>1300</v>
      </c>
      <c r="O13" s="151">
        <f t="shared" si="7"/>
        <v>265.23501</v>
      </c>
      <c r="P13" s="151">
        <f t="shared" si="8"/>
        <v>-1034.7649900000001</v>
      </c>
      <c r="Q13" s="140">
        <f t="shared" si="9"/>
        <v>0.20402693076923076</v>
      </c>
      <c r="R13" s="161"/>
      <c r="S13" s="161"/>
    </row>
    <row r="14" spans="1:19" s="162" customFormat="1" ht="33" customHeight="1">
      <c r="A14" s="163" t="s">
        <v>74</v>
      </c>
      <c r="B14" s="16" t="s">
        <v>115</v>
      </c>
      <c r="C14" s="151">
        <v>300</v>
      </c>
      <c r="D14" s="151">
        <v>129.7</v>
      </c>
      <c r="E14" s="151">
        <v>52.66572</v>
      </c>
      <c r="F14" s="151">
        <f t="shared" si="0"/>
        <v>-77.03428</v>
      </c>
      <c r="G14" s="140">
        <f t="shared" si="1"/>
        <v>0.40605797995373943</v>
      </c>
      <c r="H14" s="151">
        <f t="shared" si="10"/>
        <v>-247.33428</v>
      </c>
      <c r="I14" s="140">
        <f t="shared" si="3"/>
        <v>0.1755524</v>
      </c>
      <c r="J14" s="151">
        <v>0</v>
      </c>
      <c r="K14" s="151">
        <v>0</v>
      </c>
      <c r="L14" s="152">
        <f t="shared" si="4"/>
        <v>0</v>
      </c>
      <c r="M14" s="153">
        <f t="shared" si="5"/>
      </c>
      <c r="N14" s="151">
        <f t="shared" si="6"/>
        <v>300</v>
      </c>
      <c r="O14" s="151">
        <f t="shared" si="7"/>
        <v>52.66572</v>
      </c>
      <c r="P14" s="151">
        <f t="shared" si="8"/>
        <v>-247.33428</v>
      </c>
      <c r="Q14" s="140">
        <f t="shared" si="9"/>
        <v>0.1755524</v>
      </c>
      <c r="R14" s="161"/>
      <c r="S14" s="161"/>
    </row>
    <row r="15" spans="1:19" s="162" customFormat="1" ht="53.25" customHeight="1">
      <c r="A15" s="163" t="s">
        <v>63</v>
      </c>
      <c r="B15" s="16" t="s">
        <v>116</v>
      </c>
      <c r="C15" s="151">
        <v>123123.69</v>
      </c>
      <c r="D15" s="151">
        <v>52408.509999999995</v>
      </c>
      <c r="E15" s="151">
        <v>45315.92287000001</v>
      </c>
      <c r="F15" s="151">
        <f t="shared" si="0"/>
        <v>-7092.587129999985</v>
      </c>
      <c r="G15" s="140">
        <f t="shared" si="1"/>
        <v>0.8646672624350513</v>
      </c>
      <c r="H15" s="151">
        <f t="shared" si="10"/>
        <v>-77807.76713</v>
      </c>
      <c r="I15" s="140">
        <f t="shared" si="3"/>
        <v>0.36805202045195373</v>
      </c>
      <c r="J15" s="151">
        <v>55951.18212</v>
      </c>
      <c r="K15" s="151">
        <v>19731.32711</v>
      </c>
      <c r="L15" s="152">
        <f t="shared" si="4"/>
        <v>-36219.85501</v>
      </c>
      <c r="M15" s="153">
        <f t="shared" si="5"/>
        <v>0.35265255106999693</v>
      </c>
      <c r="N15" s="151">
        <f t="shared" si="6"/>
        <v>179074.87212</v>
      </c>
      <c r="O15" s="151">
        <f t="shared" si="7"/>
        <v>65047.24998000001</v>
      </c>
      <c r="P15" s="151">
        <f t="shared" si="8"/>
        <v>-114027.62214</v>
      </c>
      <c r="Q15" s="140">
        <f t="shared" si="9"/>
        <v>0.363240521743392</v>
      </c>
      <c r="R15" s="161"/>
      <c r="S15" s="161"/>
    </row>
    <row r="16" spans="1:19" s="162" customFormat="1" ht="23.25" customHeight="1">
      <c r="A16" s="163" t="s">
        <v>64</v>
      </c>
      <c r="B16" s="16" t="s">
        <v>117</v>
      </c>
      <c r="C16" s="151">
        <v>6600</v>
      </c>
      <c r="D16" s="151">
        <v>2630</v>
      </c>
      <c r="E16" s="151">
        <v>2520.47637</v>
      </c>
      <c r="F16" s="151">
        <f t="shared" si="0"/>
        <v>-109.52363000000014</v>
      </c>
      <c r="G16" s="140">
        <f t="shared" si="1"/>
        <v>0.9583560342205323</v>
      </c>
      <c r="H16" s="151">
        <f t="shared" si="10"/>
        <v>-4079.52363</v>
      </c>
      <c r="I16" s="140">
        <f t="shared" si="3"/>
        <v>0.38189035909090907</v>
      </c>
      <c r="J16" s="151">
        <v>382.20469</v>
      </c>
      <c r="K16" s="151">
        <v>382.20469</v>
      </c>
      <c r="L16" s="152">
        <f t="shared" si="4"/>
        <v>0</v>
      </c>
      <c r="M16" s="153">
        <f t="shared" si="5"/>
        <v>1</v>
      </c>
      <c r="N16" s="151">
        <f t="shared" si="6"/>
        <v>6982.2046900000005</v>
      </c>
      <c r="O16" s="151">
        <f t="shared" si="7"/>
        <v>2902.68106</v>
      </c>
      <c r="P16" s="151">
        <f t="shared" si="8"/>
        <v>-4079.5236300000006</v>
      </c>
      <c r="Q16" s="140">
        <f t="shared" si="9"/>
        <v>0.41572557506904023</v>
      </c>
      <c r="R16" s="161"/>
      <c r="S16" s="161"/>
    </row>
    <row r="17" spans="1:19" s="162" customFormat="1" ht="40.5" customHeight="1">
      <c r="A17" s="163" t="s">
        <v>112</v>
      </c>
      <c r="B17" s="16" t="s">
        <v>118</v>
      </c>
      <c r="C17" s="151">
        <v>1994.6000000000001</v>
      </c>
      <c r="D17" s="151">
        <v>804.1</v>
      </c>
      <c r="E17" s="151">
        <v>739.75522</v>
      </c>
      <c r="F17" s="151">
        <f t="shared" si="0"/>
        <v>-64.34478000000001</v>
      </c>
      <c r="G17" s="140">
        <f t="shared" si="1"/>
        <v>0.9199791319487626</v>
      </c>
      <c r="H17" s="151">
        <f t="shared" si="10"/>
        <v>-1254.8447800000001</v>
      </c>
      <c r="I17" s="140">
        <f t="shared" si="3"/>
        <v>0.3708789832547879</v>
      </c>
      <c r="J17" s="151">
        <v>110</v>
      </c>
      <c r="K17" s="151">
        <v>110</v>
      </c>
      <c r="L17" s="152">
        <f t="shared" si="4"/>
        <v>0</v>
      </c>
      <c r="M17" s="153">
        <f t="shared" si="5"/>
        <v>1</v>
      </c>
      <c r="N17" s="151">
        <f t="shared" si="6"/>
        <v>2104.6000000000004</v>
      </c>
      <c r="O17" s="151">
        <f t="shared" si="7"/>
        <v>849.75522</v>
      </c>
      <c r="P17" s="151">
        <f t="shared" si="8"/>
        <v>-1254.8447800000004</v>
      </c>
      <c r="Q17" s="140">
        <f t="shared" si="9"/>
        <v>0.40376091418796917</v>
      </c>
      <c r="R17" s="161"/>
      <c r="S17" s="161"/>
    </row>
    <row r="18" spans="1:19" s="162" customFormat="1" ht="34.5" customHeight="1">
      <c r="A18" s="163" t="s">
        <v>65</v>
      </c>
      <c r="B18" s="16" t="s">
        <v>77</v>
      </c>
      <c r="C18" s="151">
        <v>334.629</v>
      </c>
      <c r="D18" s="151">
        <v>99.629</v>
      </c>
      <c r="E18" s="151">
        <v>60.92877000000001</v>
      </c>
      <c r="F18" s="151">
        <f t="shared" si="0"/>
        <v>-38.70023</v>
      </c>
      <c r="G18" s="140">
        <f t="shared" si="1"/>
        <v>0.6115565748928525</v>
      </c>
      <c r="H18" s="151">
        <f t="shared" si="10"/>
        <v>-273.70023000000003</v>
      </c>
      <c r="I18" s="140">
        <f t="shared" si="3"/>
        <v>0.182078570596093</v>
      </c>
      <c r="J18" s="151">
        <v>0</v>
      </c>
      <c r="K18" s="151">
        <v>0</v>
      </c>
      <c r="L18" s="152">
        <f t="shared" si="4"/>
        <v>0</v>
      </c>
      <c r="M18" s="153">
        <f t="shared" si="5"/>
      </c>
      <c r="N18" s="151">
        <f t="shared" si="6"/>
        <v>334.629</v>
      </c>
      <c r="O18" s="151">
        <f t="shared" si="7"/>
        <v>60.92877000000001</v>
      </c>
      <c r="P18" s="151">
        <f t="shared" si="8"/>
        <v>-273.70023000000003</v>
      </c>
      <c r="Q18" s="140">
        <f t="shared" si="9"/>
        <v>0.182078570596093</v>
      </c>
      <c r="R18" s="161"/>
      <c r="S18" s="161"/>
    </row>
    <row r="19" spans="1:19" s="162" customFormat="1" ht="68.25" customHeight="1">
      <c r="A19" s="163" t="s">
        <v>66</v>
      </c>
      <c r="B19" s="16" t="s">
        <v>119</v>
      </c>
      <c r="C19" s="151">
        <v>318.6</v>
      </c>
      <c r="D19" s="151">
        <v>132.75</v>
      </c>
      <c r="E19" s="151">
        <v>0</v>
      </c>
      <c r="F19" s="151">
        <f t="shared" si="0"/>
        <v>-132.75</v>
      </c>
      <c r="G19" s="140">
        <f t="shared" si="1"/>
        <v>0</v>
      </c>
      <c r="H19" s="151">
        <f t="shared" si="10"/>
        <v>-318.6</v>
      </c>
      <c r="I19" s="140">
        <f t="shared" si="3"/>
        <v>0</v>
      </c>
      <c r="J19" s="151">
        <v>52.21005</v>
      </c>
      <c r="K19" s="151">
        <v>0</v>
      </c>
      <c r="L19" s="152">
        <f t="shared" si="4"/>
        <v>-52.21005</v>
      </c>
      <c r="M19" s="153">
        <f t="shared" si="5"/>
        <v>0</v>
      </c>
      <c r="N19" s="151">
        <f t="shared" si="6"/>
        <v>370.81005000000005</v>
      </c>
      <c r="O19" s="151">
        <f t="shared" si="7"/>
        <v>0</v>
      </c>
      <c r="P19" s="151">
        <f t="shared" si="8"/>
        <v>-370.81005000000005</v>
      </c>
      <c r="Q19" s="140">
        <f t="shared" si="9"/>
        <v>0</v>
      </c>
      <c r="R19" s="161"/>
      <c r="S19" s="161"/>
    </row>
    <row r="20" spans="1:19" s="162" customFormat="1" ht="36" customHeight="1">
      <c r="A20" s="163" t="s">
        <v>113</v>
      </c>
      <c r="B20" s="16" t="s">
        <v>120</v>
      </c>
      <c r="C20" s="151">
        <v>550.2</v>
      </c>
      <c r="D20" s="151">
        <v>275.6</v>
      </c>
      <c r="E20" s="151">
        <v>175.89600000000002</v>
      </c>
      <c r="F20" s="151">
        <f t="shared" si="0"/>
        <v>-99.70400000000001</v>
      </c>
      <c r="G20" s="140">
        <f t="shared" si="1"/>
        <v>0.6382293178519594</v>
      </c>
      <c r="H20" s="151">
        <f t="shared" si="10"/>
        <v>-374.30400000000003</v>
      </c>
      <c r="I20" s="140">
        <f t="shared" si="3"/>
        <v>0.3196946564885496</v>
      </c>
      <c r="J20" s="151">
        <v>0</v>
      </c>
      <c r="K20" s="151">
        <v>0</v>
      </c>
      <c r="L20" s="152">
        <f t="shared" si="4"/>
        <v>0</v>
      </c>
      <c r="M20" s="153">
        <f t="shared" si="5"/>
      </c>
      <c r="N20" s="151">
        <f t="shared" si="6"/>
        <v>550.2</v>
      </c>
      <c r="O20" s="151">
        <f t="shared" si="7"/>
        <v>175.89600000000002</v>
      </c>
      <c r="P20" s="151">
        <f t="shared" si="8"/>
        <v>-374.30400000000003</v>
      </c>
      <c r="Q20" s="140">
        <f t="shared" si="9"/>
        <v>0.3196946564885496</v>
      </c>
      <c r="R20" s="161"/>
      <c r="S20" s="161"/>
    </row>
    <row r="21" spans="1:19" s="162" customFormat="1" ht="23.25" customHeight="1">
      <c r="A21" s="163" t="s">
        <v>76</v>
      </c>
      <c r="B21" s="16" t="s">
        <v>73</v>
      </c>
      <c r="C21" s="151">
        <v>400</v>
      </c>
      <c r="D21" s="151">
        <v>400</v>
      </c>
      <c r="E21" s="151">
        <v>75.4827</v>
      </c>
      <c r="F21" s="151">
        <f t="shared" si="0"/>
        <v>-324.5173</v>
      </c>
      <c r="G21" s="140">
        <f t="shared" si="1"/>
        <v>0.18870674999999998</v>
      </c>
      <c r="H21" s="151">
        <f t="shared" si="10"/>
        <v>-324.5173</v>
      </c>
      <c r="I21" s="140">
        <f t="shared" si="3"/>
        <v>0.18870674999999998</v>
      </c>
      <c r="J21" s="151">
        <v>0</v>
      </c>
      <c r="K21" s="151">
        <v>0</v>
      </c>
      <c r="L21" s="152">
        <f t="shared" si="4"/>
        <v>0</v>
      </c>
      <c r="M21" s="153">
        <f t="shared" si="5"/>
      </c>
      <c r="N21" s="151">
        <f t="shared" si="6"/>
        <v>400</v>
      </c>
      <c r="O21" s="151">
        <f t="shared" si="7"/>
        <v>75.4827</v>
      </c>
      <c r="P21" s="151">
        <f t="shared" si="8"/>
        <v>-324.5173</v>
      </c>
      <c r="Q21" s="140">
        <f t="shared" si="9"/>
        <v>0.18870674999999998</v>
      </c>
      <c r="R21" s="161"/>
      <c r="S21" s="161"/>
    </row>
    <row r="22" spans="1:19" s="162" customFormat="1" ht="40.5" customHeight="1">
      <c r="A22" s="163" t="s">
        <v>67</v>
      </c>
      <c r="B22" s="16" t="s">
        <v>121</v>
      </c>
      <c r="C22" s="151">
        <v>9000</v>
      </c>
      <c r="D22" s="151">
        <v>4049.705</v>
      </c>
      <c r="E22" s="151">
        <v>3738.7745399999994</v>
      </c>
      <c r="F22" s="151">
        <f t="shared" si="0"/>
        <v>-310.9304600000005</v>
      </c>
      <c r="G22" s="140">
        <f t="shared" si="1"/>
        <v>0.9232214544022341</v>
      </c>
      <c r="H22" s="151">
        <f t="shared" si="10"/>
        <v>-5261.225460000001</v>
      </c>
      <c r="I22" s="140">
        <f t="shared" si="3"/>
        <v>0.4154193933333333</v>
      </c>
      <c r="J22" s="151">
        <v>651.3661999999999</v>
      </c>
      <c r="K22" s="151">
        <v>132.94878</v>
      </c>
      <c r="L22" s="152">
        <f t="shared" si="4"/>
        <v>-518.41742</v>
      </c>
      <c r="M22" s="153">
        <f t="shared" si="5"/>
        <v>0.2041075818794405</v>
      </c>
      <c r="N22" s="151">
        <f t="shared" si="6"/>
        <v>9651.3662</v>
      </c>
      <c r="O22" s="151">
        <f t="shared" si="7"/>
        <v>3871.7233199999996</v>
      </c>
      <c r="P22" s="151">
        <f t="shared" si="8"/>
        <v>-5779.642880000001</v>
      </c>
      <c r="Q22" s="140">
        <f t="shared" si="9"/>
        <v>0.4011580578094736</v>
      </c>
      <c r="R22" s="161"/>
      <c r="S22" s="161"/>
    </row>
    <row r="23" spans="1:19" s="162" customFormat="1" ht="48.75" customHeight="1">
      <c r="A23" s="163">
        <v>3230</v>
      </c>
      <c r="B23" s="16" t="s">
        <v>208</v>
      </c>
      <c r="C23" s="151">
        <v>9622.51</v>
      </c>
      <c r="D23" s="151">
        <v>2966.311</v>
      </c>
      <c r="E23" s="151">
        <v>183.64919</v>
      </c>
      <c r="F23" s="151">
        <f t="shared" si="0"/>
        <v>-2782.66181</v>
      </c>
      <c r="G23" s="140">
        <f t="shared" si="1"/>
        <v>0.061911643789204836</v>
      </c>
      <c r="H23" s="151">
        <f t="shared" si="10"/>
        <v>-9438.86081</v>
      </c>
      <c r="I23" s="140">
        <f t="shared" si="3"/>
        <v>0.019085372735388167</v>
      </c>
      <c r="J23" s="151">
        <v>22797.8038</v>
      </c>
      <c r="K23" s="151">
        <v>4405.47517</v>
      </c>
      <c r="L23" s="152">
        <f t="shared" si="4"/>
        <v>-18392.328630000004</v>
      </c>
      <c r="M23" s="153">
        <f t="shared" si="5"/>
        <v>0.1932412090501454</v>
      </c>
      <c r="N23" s="151">
        <f>C23+J23</f>
        <v>32420.313800000004</v>
      </c>
      <c r="O23" s="151">
        <f>E23+K23</f>
        <v>4589.12436</v>
      </c>
      <c r="P23" s="151">
        <f t="shared" si="8"/>
        <v>-27831.189440000002</v>
      </c>
      <c r="Q23" s="140">
        <f t="shared" si="9"/>
        <v>0.14155089269987262</v>
      </c>
      <c r="R23" s="161"/>
      <c r="S23" s="161"/>
    </row>
    <row r="24" spans="1:19" s="162" customFormat="1" ht="23.25" customHeight="1">
      <c r="A24" s="163" t="s">
        <v>78</v>
      </c>
      <c r="B24" s="16" t="s">
        <v>122</v>
      </c>
      <c r="C24" s="151">
        <v>23137.510000000002</v>
      </c>
      <c r="D24" s="151">
        <v>10036.234</v>
      </c>
      <c r="E24" s="151">
        <v>5629.646780000001</v>
      </c>
      <c r="F24" s="151">
        <f t="shared" si="0"/>
        <v>-4406.587219999999</v>
      </c>
      <c r="G24" s="140">
        <f t="shared" si="1"/>
        <v>0.5609321962799991</v>
      </c>
      <c r="H24" s="151">
        <f t="shared" si="10"/>
        <v>-17507.86322</v>
      </c>
      <c r="I24" s="140">
        <f t="shared" si="3"/>
        <v>0.243312559562373</v>
      </c>
      <c r="J24" s="151">
        <v>5246.3799500000005</v>
      </c>
      <c r="K24" s="151">
        <v>2141.60479</v>
      </c>
      <c r="L24" s="152">
        <f t="shared" si="4"/>
        <v>-3104.7751600000006</v>
      </c>
      <c r="M24" s="153">
        <f t="shared" si="5"/>
        <v>0.4082061936821788</v>
      </c>
      <c r="N24" s="151">
        <f t="shared" si="6"/>
        <v>28383.889950000004</v>
      </c>
      <c r="O24" s="151">
        <f t="shared" si="7"/>
        <v>7771.25157</v>
      </c>
      <c r="P24" s="151">
        <f t="shared" si="8"/>
        <v>-20612.638380000004</v>
      </c>
      <c r="Q24" s="140">
        <f t="shared" si="9"/>
        <v>0.2737909280119654</v>
      </c>
      <c r="R24" s="161"/>
      <c r="S24" s="161"/>
    </row>
    <row r="25" spans="1:19" s="23" customFormat="1" ht="18.75">
      <c r="A25" s="36" t="s">
        <v>79</v>
      </c>
      <c r="B25" s="26" t="s">
        <v>35</v>
      </c>
      <c r="C25" s="93">
        <v>103104</v>
      </c>
      <c r="D25" s="93">
        <v>44198.6</v>
      </c>
      <c r="E25" s="93">
        <v>37062.20539999999</v>
      </c>
      <c r="F25" s="93">
        <f t="shared" si="0"/>
        <v>-7136.394600000007</v>
      </c>
      <c r="G25" s="98">
        <f t="shared" si="1"/>
        <v>0.8385379944161125</v>
      </c>
      <c r="H25" s="93">
        <f t="shared" si="2"/>
        <v>-66041.79460000001</v>
      </c>
      <c r="I25" s="98">
        <f t="shared" si="3"/>
        <v>0.35946428266604585</v>
      </c>
      <c r="J25" s="92">
        <v>2400.8202</v>
      </c>
      <c r="K25" s="92">
        <v>759.9265300000001</v>
      </c>
      <c r="L25" s="92">
        <f t="shared" si="4"/>
        <v>-1640.89367</v>
      </c>
      <c r="M25" s="100">
        <f t="shared" si="5"/>
        <v>0.31652788076341576</v>
      </c>
      <c r="N25" s="93">
        <f t="shared" si="6"/>
        <v>105504.8202</v>
      </c>
      <c r="O25" s="93">
        <f t="shared" si="7"/>
        <v>37822.13192999999</v>
      </c>
      <c r="P25" s="93">
        <f t="shared" si="8"/>
        <v>-67682.68827000001</v>
      </c>
      <c r="Q25" s="98">
        <f t="shared" si="9"/>
        <v>0.35848724123032993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93">
        <v>49735.102000000006</v>
      </c>
      <c r="D26" s="93">
        <v>20464.417</v>
      </c>
      <c r="E26" s="93">
        <v>17961.9339</v>
      </c>
      <c r="F26" s="93">
        <f t="shared" si="0"/>
        <v>-2502.4831000000013</v>
      </c>
      <c r="G26" s="98">
        <f t="shared" si="1"/>
        <v>0.87771539741396</v>
      </c>
      <c r="H26" s="93">
        <f t="shared" si="2"/>
        <v>-31773.168100000006</v>
      </c>
      <c r="I26" s="98">
        <f t="shared" si="3"/>
        <v>0.361152047099451</v>
      </c>
      <c r="J26" s="92">
        <v>5626.56159</v>
      </c>
      <c r="K26" s="92">
        <v>93.23</v>
      </c>
      <c r="L26" s="92">
        <f t="shared" si="4"/>
        <v>-5533.331590000001</v>
      </c>
      <c r="M26" s="100">
        <f t="shared" si="5"/>
        <v>0.016569622229977224</v>
      </c>
      <c r="N26" s="93">
        <f t="shared" si="6"/>
        <v>55361.663590000004</v>
      </c>
      <c r="O26" s="93">
        <f t="shared" si="7"/>
        <v>18055.1639</v>
      </c>
      <c r="P26" s="93">
        <f t="shared" si="8"/>
        <v>-37306.499690000004</v>
      </c>
      <c r="Q26" s="98">
        <f t="shared" si="9"/>
        <v>0.3261311660305907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93">
        <v>600</v>
      </c>
      <c r="D27" s="93">
        <v>250</v>
      </c>
      <c r="E27" s="93">
        <v>198.62529</v>
      </c>
      <c r="F27" s="93">
        <f t="shared" si="0"/>
        <v>-51.37470999999999</v>
      </c>
      <c r="G27" s="98">
        <f t="shared" si="1"/>
        <v>0.79450116</v>
      </c>
      <c r="H27" s="93">
        <f t="shared" si="2"/>
        <v>-401.37471</v>
      </c>
      <c r="I27" s="98">
        <f t="shared" si="3"/>
        <v>0.33104215000000003</v>
      </c>
      <c r="J27" s="93">
        <v>0</v>
      </c>
      <c r="K27" s="93">
        <v>0</v>
      </c>
      <c r="L27" s="92">
        <f t="shared" si="4"/>
        <v>0</v>
      </c>
      <c r="M27" s="100">
        <f t="shared" si="5"/>
      </c>
      <c r="N27" s="93">
        <f aca="true" t="shared" si="11" ref="N27:N39">C27+J27</f>
        <v>600</v>
      </c>
      <c r="O27" s="93">
        <f aca="true" t="shared" si="12" ref="O27:O39">E27+K27</f>
        <v>198.62529</v>
      </c>
      <c r="P27" s="93">
        <f aca="true" t="shared" si="13" ref="P27:P39">O27-N27</f>
        <v>-401.37471</v>
      </c>
      <c r="Q27" s="98">
        <f t="shared" si="9"/>
        <v>0.33104215000000003</v>
      </c>
      <c r="R27" s="22"/>
      <c r="S27" s="22"/>
    </row>
    <row r="28" spans="1:19" s="23" customFormat="1" ht="24" customHeight="1">
      <c r="A28" s="37" t="s">
        <v>82</v>
      </c>
      <c r="B28" s="26" t="s">
        <v>127</v>
      </c>
      <c r="C28" s="92">
        <f>C29+C30+C31+C32+C33</f>
        <v>71290</v>
      </c>
      <c r="D28" s="92">
        <f>D29+D30+D31+D32+D33</f>
        <v>34425</v>
      </c>
      <c r="E28" s="92">
        <f>E29+E30+E31+E32+E33</f>
        <v>23232.294</v>
      </c>
      <c r="F28" s="93">
        <f t="shared" si="0"/>
        <v>-11192.705999999998</v>
      </c>
      <c r="G28" s="98">
        <f t="shared" si="1"/>
        <v>0.6748669281045752</v>
      </c>
      <c r="H28" s="93">
        <f t="shared" si="2"/>
        <v>-48057.706</v>
      </c>
      <c r="I28" s="98">
        <f t="shared" si="3"/>
        <v>0.32588433160331043</v>
      </c>
      <c r="J28" s="92">
        <f>J29+J30+J31+J32+J33</f>
        <v>392662.18527</v>
      </c>
      <c r="K28" s="92">
        <f>K29+K30+K31+K32+K33</f>
        <v>13228.86693</v>
      </c>
      <c r="L28" s="92">
        <f t="shared" si="4"/>
        <v>-379433.31834</v>
      </c>
      <c r="M28" s="100">
        <f t="shared" si="5"/>
        <v>0.03369019841038078</v>
      </c>
      <c r="N28" s="93">
        <f t="shared" si="11"/>
        <v>463952.18527</v>
      </c>
      <c r="O28" s="93">
        <f t="shared" si="12"/>
        <v>36461.16093</v>
      </c>
      <c r="P28" s="93">
        <f t="shared" si="13"/>
        <v>-427491.02434</v>
      </c>
      <c r="Q28" s="98">
        <f t="shared" si="9"/>
        <v>0.07858818664423617</v>
      </c>
      <c r="R28" s="22"/>
      <c r="S28" s="22"/>
    </row>
    <row r="29" spans="1:19" s="162" customFormat="1" ht="39" customHeight="1">
      <c r="A29" s="164" t="s">
        <v>123</v>
      </c>
      <c r="B29" s="165" t="s">
        <v>128</v>
      </c>
      <c r="C29" s="151">
        <v>1600</v>
      </c>
      <c r="D29" s="151">
        <v>1600</v>
      </c>
      <c r="E29" s="151">
        <v>0</v>
      </c>
      <c r="F29" s="151">
        <f t="shared" si="0"/>
        <v>-1600</v>
      </c>
      <c r="G29" s="140">
        <f t="shared" si="1"/>
        <v>0</v>
      </c>
      <c r="H29" s="151">
        <f t="shared" si="2"/>
        <v>-1600</v>
      </c>
      <c r="I29" s="140">
        <f t="shared" si="3"/>
        <v>0</v>
      </c>
      <c r="J29" s="151">
        <v>290</v>
      </c>
      <c r="K29" s="151">
        <v>0</v>
      </c>
      <c r="L29" s="151">
        <f t="shared" si="4"/>
        <v>-290</v>
      </c>
      <c r="M29" s="153">
        <f t="shared" si="5"/>
        <v>0</v>
      </c>
      <c r="N29" s="151">
        <f t="shared" si="11"/>
        <v>1890</v>
      </c>
      <c r="O29" s="151">
        <f t="shared" si="12"/>
        <v>0</v>
      </c>
      <c r="P29" s="151">
        <f t="shared" si="13"/>
        <v>-1890</v>
      </c>
      <c r="Q29" s="140">
        <f t="shared" si="9"/>
        <v>0</v>
      </c>
      <c r="R29" s="161"/>
      <c r="S29" s="161"/>
    </row>
    <row r="30" spans="1:19" s="162" customFormat="1" ht="18.75">
      <c r="A30" s="164" t="s">
        <v>86</v>
      </c>
      <c r="B30" s="165" t="s">
        <v>129</v>
      </c>
      <c r="C30" s="151">
        <v>1800</v>
      </c>
      <c r="D30" s="151">
        <v>0</v>
      </c>
      <c r="E30" s="151">
        <v>0</v>
      </c>
      <c r="F30" s="151">
        <f t="shared" si="0"/>
        <v>0</v>
      </c>
      <c r="G30" s="140">
        <f t="shared" si="1"/>
      </c>
      <c r="H30" s="151">
        <f t="shared" si="2"/>
        <v>-1800</v>
      </c>
      <c r="I30" s="140">
        <f t="shared" si="3"/>
        <v>0</v>
      </c>
      <c r="J30" s="151">
        <v>48488.78027</v>
      </c>
      <c r="K30" s="151">
        <v>55.73853</v>
      </c>
      <c r="L30" s="151">
        <f t="shared" si="4"/>
        <v>-48433.04174</v>
      </c>
      <c r="M30" s="153">
        <f t="shared" si="5"/>
        <v>0.0011495139636351177</v>
      </c>
      <c r="N30" s="151">
        <f t="shared" si="11"/>
        <v>50288.78027</v>
      </c>
      <c r="O30" s="151">
        <f t="shared" si="12"/>
        <v>55.73853</v>
      </c>
      <c r="P30" s="151">
        <f t="shared" si="13"/>
        <v>-50233.04174</v>
      </c>
      <c r="Q30" s="140">
        <f t="shared" si="9"/>
        <v>0.0011083690974555424</v>
      </c>
      <c r="R30" s="27"/>
      <c r="S30" s="161"/>
    </row>
    <row r="31" spans="1:19" s="162" customFormat="1" ht="37.5">
      <c r="A31" s="164" t="s">
        <v>87</v>
      </c>
      <c r="B31" s="165" t="s">
        <v>130</v>
      </c>
      <c r="C31" s="151">
        <v>62650</v>
      </c>
      <c r="D31" s="151">
        <v>30650</v>
      </c>
      <c r="E31" s="151">
        <v>22564.69535</v>
      </c>
      <c r="F31" s="151">
        <f t="shared" si="0"/>
        <v>-8085.304649999998</v>
      </c>
      <c r="G31" s="140">
        <f t="shared" si="1"/>
        <v>0.7362053947797716</v>
      </c>
      <c r="H31" s="151">
        <f t="shared" si="2"/>
        <v>-40085.30465</v>
      </c>
      <c r="I31" s="140">
        <f t="shared" si="3"/>
        <v>0.3601707158818835</v>
      </c>
      <c r="J31" s="151">
        <v>343183.405</v>
      </c>
      <c r="K31" s="151">
        <v>13173.1284</v>
      </c>
      <c r="L31" s="151">
        <f t="shared" si="4"/>
        <v>-330010.27660000004</v>
      </c>
      <c r="M31" s="153">
        <f t="shared" si="5"/>
        <v>0.03838509732135795</v>
      </c>
      <c r="N31" s="151">
        <f t="shared" si="11"/>
        <v>405833.405</v>
      </c>
      <c r="O31" s="151">
        <f t="shared" si="12"/>
        <v>35737.82375</v>
      </c>
      <c r="P31" s="151">
        <f t="shared" si="13"/>
        <v>-370095.58125000005</v>
      </c>
      <c r="Q31" s="140">
        <f t="shared" si="9"/>
        <v>0.08806033044519831</v>
      </c>
      <c r="R31" s="27"/>
      <c r="S31" s="161"/>
    </row>
    <row r="32" spans="1:19" s="162" customFormat="1" ht="37.5">
      <c r="A32" s="164" t="s">
        <v>85</v>
      </c>
      <c r="B32" s="165" t="s">
        <v>131</v>
      </c>
      <c r="C32" s="151">
        <v>5240</v>
      </c>
      <c r="D32" s="151">
        <v>2175</v>
      </c>
      <c r="E32" s="151">
        <v>667.59865</v>
      </c>
      <c r="F32" s="151">
        <f t="shared" si="0"/>
        <v>-1507.40135</v>
      </c>
      <c r="G32" s="140">
        <f t="shared" si="1"/>
        <v>0.30694190804597704</v>
      </c>
      <c r="H32" s="151">
        <f t="shared" si="2"/>
        <v>-4572.40135</v>
      </c>
      <c r="I32" s="140">
        <f t="shared" si="3"/>
        <v>0.12740432251908398</v>
      </c>
      <c r="J32" s="151">
        <v>0</v>
      </c>
      <c r="K32" s="151">
        <v>0</v>
      </c>
      <c r="L32" s="151">
        <f t="shared" si="4"/>
        <v>0</v>
      </c>
      <c r="M32" s="153">
        <f t="shared" si="5"/>
      </c>
      <c r="N32" s="151">
        <f t="shared" si="11"/>
        <v>5240</v>
      </c>
      <c r="O32" s="151">
        <f t="shared" si="12"/>
        <v>667.59865</v>
      </c>
      <c r="P32" s="151">
        <f t="shared" si="13"/>
        <v>-4572.40135</v>
      </c>
      <c r="Q32" s="140">
        <f t="shared" si="9"/>
        <v>0.12740432251908398</v>
      </c>
      <c r="R32" s="27"/>
      <c r="S32" s="161"/>
    </row>
    <row r="33" spans="1:19" s="23" customFormat="1" ht="56.25">
      <c r="A33" s="84" t="s">
        <v>165</v>
      </c>
      <c r="B33" s="85" t="s">
        <v>166</v>
      </c>
      <c r="C33" s="96">
        <v>0</v>
      </c>
      <c r="D33" s="96">
        <v>0</v>
      </c>
      <c r="E33" s="97">
        <v>0</v>
      </c>
      <c r="F33" s="97">
        <f t="shared" si="0"/>
        <v>0</v>
      </c>
      <c r="G33" s="99">
        <f t="shared" si="1"/>
      </c>
      <c r="H33" s="97">
        <f t="shared" si="2"/>
        <v>0</v>
      </c>
      <c r="I33" s="99">
        <f t="shared" si="3"/>
      </c>
      <c r="J33" s="151">
        <v>700</v>
      </c>
      <c r="K33" s="151">
        <v>0</v>
      </c>
      <c r="L33" s="97">
        <f t="shared" si="4"/>
        <v>-700</v>
      </c>
      <c r="M33" s="103">
        <f t="shared" si="5"/>
        <v>0</v>
      </c>
      <c r="N33" s="97">
        <f>C33+J33</f>
        <v>700</v>
      </c>
      <c r="O33" s="97">
        <f>E33+K33</f>
        <v>0</v>
      </c>
      <c r="P33" s="97">
        <f>O33-N33</f>
        <v>-700</v>
      </c>
      <c r="Q33" s="99">
        <f t="shared" si="9"/>
        <v>0</v>
      </c>
      <c r="R33" s="27"/>
      <c r="S33" s="22"/>
    </row>
    <row r="34" spans="1:19" s="23" customFormat="1" ht="18.75">
      <c r="A34" s="37" t="s">
        <v>83</v>
      </c>
      <c r="B34" s="26" t="s">
        <v>132</v>
      </c>
      <c r="C34" s="92">
        <f>C35+C37+C38+C39+C36</f>
        <v>13242.1</v>
      </c>
      <c r="D34" s="92">
        <f>D35+D37+D38+D39+D36</f>
        <v>5787</v>
      </c>
      <c r="E34" s="92">
        <f>E35+E37+E38+E39+E36</f>
        <v>204.06205</v>
      </c>
      <c r="F34" s="93">
        <f t="shared" si="0"/>
        <v>-5582.93795</v>
      </c>
      <c r="G34" s="98">
        <f t="shared" si="1"/>
        <v>0.03526214791774667</v>
      </c>
      <c r="H34" s="93">
        <f t="shared" si="2"/>
        <v>-13038.03795</v>
      </c>
      <c r="I34" s="98">
        <f t="shared" si="3"/>
        <v>0.015410097341056176</v>
      </c>
      <c r="J34" s="92">
        <f>J35+J37+J38+J39+J36</f>
        <v>12801.878</v>
      </c>
      <c r="K34" s="92">
        <f>(K35+K37+K38+K39+K36)</f>
        <v>3716.52498</v>
      </c>
      <c r="L34" s="92">
        <f t="shared" si="4"/>
        <v>-9085.35302</v>
      </c>
      <c r="M34" s="100">
        <f t="shared" si="5"/>
        <v>0.2903109200072052</v>
      </c>
      <c r="N34" s="93">
        <f t="shared" si="11"/>
        <v>26043.978000000003</v>
      </c>
      <c r="O34" s="93">
        <f t="shared" si="12"/>
        <v>3920.58703</v>
      </c>
      <c r="P34" s="93">
        <f t="shared" si="13"/>
        <v>-22123.390970000004</v>
      </c>
      <c r="Q34" s="98">
        <f t="shared" si="9"/>
        <v>0.1505371809943934</v>
      </c>
      <c r="R34" s="27"/>
      <c r="S34" s="22"/>
    </row>
    <row r="35" spans="1:19" s="162" customFormat="1" ht="37.5">
      <c r="A35" s="164" t="s">
        <v>84</v>
      </c>
      <c r="B35" s="165" t="s">
        <v>133</v>
      </c>
      <c r="C35" s="151">
        <v>250</v>
      </c>
      <c r="D35" s="151">
        <v>100</v>
      </c>
      <c r="E35" s="151">
        <v>67.68978</v>
      </c>
      <c r="F35" s="151">
        <f t="shared" si="0"/>
        <v>-32.31022</v>
      </c>
      <c r="G35" s="140">
        <f t="shared" si="1"/>
        <v>0.6768978</v>
      </c>
      <c r="H35" s="151">
        <f t="shared" si="2"/>
        <v>-182.31022000000002</v>
      </c>
      <c r="I35" s="140">
        <f t="shared" si="3"/>
        <v>0.27075912</v>
      </c>
      <c r="J35" s="151">
        <v>5438.2</v>
      </c>
      <c r="K35" s="151">
        <v>3716.52498</v>
      </c>
      <c r="L35" s="151">
        <f t="shared" si="4"/>
        <v>-1721.6750199999997</v>
      </c>
      <c r="M35" s="153">
        <f t="shared" si="5"/>
        <v>0.6834108675664743</v>
      </c>
      <c r="N35" s="151">
        <f t="shared" si="11"/>
        <v>5688.2</v>
      </c>
      <c r="O35" s="151">
        <f t="shared" si="12"/>
        <v>3784.2147600000003</v>
      </c>
      <c r="P35" s="151">
        <f t="shared" si="13"/>
        <v>-1903.9852399999995</v>
      </c>
      <c r="Q35" s="140">
        <f t="shared" si="9"/>
        <v>0.6652745613726663</v>
      </c>
      <c r="R35" s="27"/>
      <c r="S35" s="161"/>
    </row>
    <row r="36" spans="1:19" s="162" customFormat="1" ht="18.75">
      <c r="A36" s="164" t="s">
        <v>183</v>
      </c>
      <c r="B36" s="165" t="s">
        <v>184</v>
      </c>
      <c r="C36" s="151">
        <v>0</v>
      </c>
      <c r="D36" s="151">
        <v>0</v>
      </c>
      <c r="E36" s="151">
        <v>0</v>
      </c>
      <c r="F36" s="151">
        <f t="shared" si="0"/>
        <v>0</v>
      </c>
      <c r="G36" s="140">
        <f t="shared" si="1"/>
      </c>
      <c r="H36" s="151">
        <f t="shared" si="2"/>
        <v>0</v>
      </c>
      <c r="I36" s="140">
        <f t="shared" si="3"/>
      </c>
      <c r="J36" s="151">
        <v>0</v>
      </c>
      <c r="K36" s="151">
        <v>0</v>
      </c>
      <c r="L36" s="151">
        <f t="shared" si="4"/>
        <v>0</v>
      </c>
      <c r="M36" s="153">
        <f t="shared" si="5"/>
      </c>
      <c r="N36" s="151">
        <f>C36+J36</f>
        <v>0</v>
      </c>
      <c r="O36" s="151">
        <f>E36+K36</f>
        <v>0</v>
      </c>
      <c r="P36" s="151">
        <f>O36-N36</f>
        <v>0</v>
      </c>
      <c r="Q36" s="140">
        <f t="shared" si="9"/>
      </c>
      <c r="R36" s="27"/>
      <c r="S36" s="161"/>
    </row>
    <row r="37" spans="1:19" s="162" customFormat="1" ht="18.75">
      <c r="A37" s="164" t="s">
        <v>124</v>
      </c>
      <c r="B37" s="165" t="s">
        <v>134</v>
      </c>
      <c r="C37" s="151">
        <v>0</v>
      </c>
      <c r="D37" s="151">
        <v>0</v>
      </c>
      <c r="E37" s="151">
        <v>0</v>
      </c>
      <c r="F37" s="151">
        <f t="shared" si="0"/>
        <v>0</v>
      </c>
      <c r="G37" s="140">
        <f t="shared" si="1"/>
      </c>
      <c r="H37" s="151">
        <f t="shared" si="2"/>
        <v>0</v>
      </c>
      <c r="I37" s="140">
        <f t="shared" si="3"/>
      </c>
      <c r="J37" s="151">
        <v>7363.678</v>
      </c>
      <c r="K37" s="151">
        <v>0</v>
      </c>
      <c r="L37" s="151">
        <f t="shared" si="4"/>
        <v>-7363.678</v>
      </c>
      <c r="M37" s="153">
        <f t="shared" si="5"/>
        <v>0</v>
      </c>
      <c r="N37" s="151">
        <f t="shared" si="11"/>
        <v>7363.678</v>
      </c>
      <c r="O37" s="151">
        <f t="shared" si="12"/>
        <v>0</v>
      </c>
      <c r="P37" s="151">
        <f t="shared" si="13"/>
        <v>-7363.678</v>
      </c>
      <c r="Q37" s="140">
        <f t="shared" si="9"/>
        <v>0</v>
      </c>
      <c r="R37" s="27"/>
      <c r="S37" s="161"/>
    </row>
    <row r="38" spans="1:19" s="162" customFormat="1" ht="27.75" customHeight="1">
      <c r="A38" s="164" t="s">
        <v>125</v>
      </c>
      <c r="B38" s="165" t="s">
        <v>36</v>
      </c>
      <c r="C38" s="151">
        <v>980</v>
      </c>
      <c r="D38" s="151">
        <v>687</v>
      </c>
      <c r="E38" s="151">
        <v>136.37227000000001</v>
      </c>
      <c r="F38" s="151">
        <f t="shared" si="0"/>
        <v>-550.6277299999999</v>
      </c>
      <c r="G38" s="140">
        <f t="shared" si="1"/>
        <v>0.19850403202328967</v>
      </c>
      <c r="H38" s="151">
        <f t="shared" si="2"/>
        <v>-843.6277299999999</v>
      </c>
      <c r="I38" s="140">
        <f t="shared" si="3"/>
        <v>0.13915537755102042</v>
      </c>
      <c r="J38" s="151">
        <v>0</v>
      </c>
      <c r="K38" s="151">
        <v>0</v>
      </c>
      <c r="L38" s="151">
        <f t="shared" si="4"/>
        <v>0</v>
      </c>
      <c r="M38" s="153">
        <f t="shared" si="5"/>
      </c>
      <c r="N38" s="151">
        <f t="shared" si="11"/>
        <v>980</v>
      </c>
      <c r="O38" s="151">
        <f t="shared" si="12"/>
        <v>136.37227000000001</v>
      </c>
      <c r="P38" s="151">
        <f t="shared" si="13"/>
        <v>-843.6277299999999</v>
      </c>
      <c r="Q38" s="140">
        <f t="shared" si="9"/>
        <v>0.13915537755102042</v>
      </c>
      <c r="R38" s="27"/>
      <c r="S38" s="161"/>
    </row>
    <row r="39" spans="1:19" s="162" customFormat="1" ht="26.25" customHeight="1">
      <c r="A39" s="164" t="s">
        <v>126</v>
      </c>
      <c r="B39" s="165" t="s">
        <v>45</v>
      </c>
      <c r="C39" s="151">
        <v>12012.1</v>
      </c>
      <c r="D39" s="151">
        <v>5000</v>
      </c>
      <c r="E39" s="151">
        <v>0</v>
      </c>
      <c r="F39" s="151">
        <f t="shared" si="0"/>
        <v>-5000</v>
      </c>
      <c r="G39" s="140">
        <f t="shared" si="1"/>
        <v>0</v>
      </c>
      <c r="H39" s="151">
        <f t="shared" si="2"/>
        <v>-12012.1</v>
      </c>
      <c r="I39" s="140">
        <f t="shared" si="3"/>
        <v>0</v>
      </c>
      <c r="J39" s="151">
        <v>0</v>
      </c>
      <c r="K39" s="151">
        <v>0</v>
      </c>
      <c r="L39" s="151">
        <f t="shared" si="4"/>
        <v>0</v>
      </c>
      <c r="M39" s="153">
        <f t="shared" si="5"/>
      </c>
      <c r="N39" s="151">
        <f t="shared" si="11"/>
        <v>12012.1</v>
      </c>
      <c r="O39" s="151">
        <f t="shared" si="12"/>
        <v>0</v>
      </c>
      <c r="P39" s="151">
        <f t="shared" si="13"/>
        <v>-12012.1</v>
      </c>
      <c r="Q39" s="140">
        <f t="shared" si="9"/>
        <v>0</v>
      </c>
      <c r="R39" s="27"/>
      <c r="S39" s="161"/>
    </row>
    <row r="40" spans="1:19" s="62" customFormat="1" ht="42.75" customHeight="1">
      <c r="A40" s="77" t="s">
        <v>23</v>
      </c>
      <c r="B40" s="78" t="s">
        <v>92</v>
      </c>
      <c r="C40" s="95">
        <f>C6+C9+C10+C11+C25+C26+C27+C28+C34</f>
        <v>1215341.27</v>
      </c>
      <c r="D40" s="95">
        <f>D6+D9+D10+D11+D25+D26+D27+D28+D34</f>
        <v>528335.27</v>
      </c>
      <c r="E40" s="95">
        <f>E6+E9+E10+E11+E25+E26+E27+E28+E34</f>
        <v>429789.27998</v>
      </c>
      <c r="F40" s="95">
        <f t="shared" si="0"/>
        <v>-98545.99002000003</v>
      </c>
      <c r="G40" s="101">
        <f aca="true" t="shared" si="14" ref="G40:G54">_xlfn.IFERROR(E40/D40,"")</f>
        <v>0.8134783051299982</v>
      </c>
      <c r="H40" s="95">
        <f t="shared" si="2"/>
        <v>-785551.99002</v>
      </c>
      <c r="I40" s="101">
        <f aca="true" t="shared" si="15" ref="I40:I50">_xlfn.IFERROR(E40/C40,"")</f>
        <v>0.3536367031953091</v>
      </c>
      <c r="J40" s="95">
        <f>J6+J9+J10+J11+J25+J26+J27+J28+J34</f>
        <v>610394.2675300001</v>
      </c>
      <c r="K40" s="95">
        <f>K6+K9+K10+K11+K25+K26+K27+K28+K34</f>
        <v>75762.95012</v>
      </c>
      <c r="L40" s="95">
        <f aca="true" t="shared" si="16" ref="L40:L57">K40-J40</f>
        <v>-534631.3174100001</v>
      </c>
      <c r="M40" s="101">
        <f>_xlfn.IFERROR(K40/J40,"")</f>
        <v>0.1241213329649698</v>
      </c>
      <c r="N40" s="95">
        <f t="shared" si="6"/>
        <v>1825735.53753</v>
      </c>
      <c r="O40" s="95">
        <f t="shared" si="7"/>
        <v>505552.2301</v>
      </c>
      <c r="P40" s="95">
        <f t="shared" si="8"/>
        <v>-1320183.30743</v>
      </c>
      <c r="Q40" s="101">
        <f>_xlfn.IFERROR(O40/N40,"")</f>
        <v>0.27690331907760923</v>
      </c>
      <c r="R40" s="60"/>
      <c r="S40" s="61"/>
    </row>
    <row r="41" spans="1:19" s="169" customFormat="1" ht="42.75" customHeight="1">
      <c r="A41" s="159" t="s">
        <v>158</v>
      </c>
      <c r="B41" s="166" t="s">
        <v>159</v>
      </c>
      <c r="C41" s="151">
        <v>65904.9</v>
      </c>
      <c r="D41" s="151">
        <v>39654.9</v>
      </c>
      <c r="E41" s="151">
        <v>29757</v>
      </c>
      <c r="F41" s="151">
        <f t="shared" si="0"/>
        <v>-9897.900000000001</v>
      </c>
      <c r="G41" s="140">
        <f t="shared" si="14"/>
        <v>0.7503990679588146</v>
      </c>
      <c r="H41" s="151">
        <f t="shared" si="2"/>
        <v>-36147.899999999994</v>
      </c>
      <c r="I41" s="140">
        <f t="shared" si="15"/>
        <v>0.45151422731845436</v>
      </c>
      <c r="J41" s="152">
        <v>0</v>
      </c>
      <c r="K41" s="152">
        <v>0</v>
      </c>
      <c r="L41" s="151">
        <f t="shared" si="16"/>
        <v>0</v>
      </c>
      <c r="M41" s="153">
        <f aca="true" t="shared" si="17" ref="M41:M57">_xlfn.IFERROR(K41/J41,"")</f>
      </c>
      <c r="N41" s="151">
        <f t="shared" si="6"/>
        <v>65904.9</v>
      </c>
      <c r="O41" s="151">
        <f t="shared" si="7"/>
        <v>29757</v>
      </c>
      <c r="P41" s="151">
        <f t="shared" si="8"/>
        <v>-36147.899999999994</v>
      </c>
      <c r="Q41" s="153">
        <f aca="true" t="shared" si="18" ref="Q41:Q57">_xlfn.IFERROR(O41/N41,"")</f>
        <v>0.45151422731845436</v>
      </c>
      <c r="R41" s="167"/>
      <c r="S41" s="168"/>
    </row>
    <row r="42" spans="1:17" s="60" customFormat="1" ht="18.75" customHeight="1">
      <c r="A42" s="77" t="s">
        <v>24</v>
      </c>
      <c r="B42" s="78" t="s">
        <v>180</v>
      </c>
      <c r="C42" s="95">
        <f>C40+C41</f>
        <v>1281246.17</v>
      </c>
      <c r="D42" s="95">
        <f>D40+D41</f>
        <v>567990.17</v>
      </c>
      <c r="E42" s="95">
        <f>E40+E41</f>
        <v>459546.27998</v>
      </c>
      <c r="F42" s="95">
        <f t="shared" si="0"/>
        <v>-108443.89002000005</v>
      </c>
      <c r="G42" s="101">
        <f t="shared" si="14"/>
        <v>0.8090743541917282</v>
      </c>
      <c r="H42" s="95">
        <f t="shared" si="2"/>
        <v>-821699.8900199999</v>
      </c>
      <c r="I42" s="101">
        <f t="shared" si="15"/>
        <v>0.358671339466326</v>
      </c>
      <c r="J42" s="95">
        <f>J40+J41</f>
        <v>610394.2675300001</v>
      </c>
      <c r="K42" s="95">
        <f>K40+K41</f>
        <v>75762.95012</v>
      </c>
      <c r="L42" s="95">
        <f t="shared" si="16"/>
        <v>-534631.3174100001</v>
      </c>
      <c r="M42" s="101">
        <f t="shared" si="17"/>
        <v>0.1241213329649698</v>
      </c>
      <c r="N42" s="95">
        <f t="shared" si="6"/>
        <v>1891640.43753</v>
      </c>
      <c r="O42" s="95">
        <f t="shared" si="7"/>
        <v>535309.2301</v>
      </c>
      <c r="P42" s="95">
        <f t="shared" si="8"/>
        <v>-1356331.20743</v>
      </c>
      <c r="Q42" s="101">
        <f t="shared" si="18"/>
        <v>0.28298677670423317</v>
      </c>
    </row>
    <row r="43" spans="1:17" s="161" customFormat="1" ht="33" customHeight="1">
      <c r="A43" s="159" t="s">
        <v>88</v>
      </c>
      <c r="B43" s="170" t="s">
        <v>139</v>
      </c>
      <c r="C43" s="151">
        <v>64236.4</v>
      </c>
      <c r="D43" s="151">
        <v>26764</v>
      </c>
      <c r="E43" s="151">
        <v>0</v>
      </c>
      <c r="F43" s="151">
        <f t="shared" si="0"/>
        <v>-26764</v>
      </c>
      <c r="G43" s="140">
        <f t="shared" si="14"/>
        <v>0</v>
      </c>
      <c r="H43" s="151">
        <f t="shared" si="2"/>
        <v>-64236.4</v>
      </c>
      <c r="I43" s="140">
        <f t="shared" si="15"/>
        <v>0</v>
      </c>
      <c r="J43" s="152">
        <v>0</v>
      </c>
      <c r="K43" s="152">
        <v>0</v>
      </c>
      <c r="L43" s="151">
        <f t="shared" si="16"/>
        <v>0</v>
      </c>
      <c r="M43" s="153">
        <f t="shared" si="17"/>
      </c>
      <c r="N43" s="151">
        <f t="shared" si="6"/>
        <v>64236.4</v>
      </c>
      <c r="O43" s="151">
        <f t="shared" si="7"/>
        <v>0</v>
      </c>
      <c r="P43" s="151">
        <f t="shared" si="8"/>
        <v>-64236.4</v>
      </c>
      <c r="Q43" s="153">
        <f t="shared" si="18"/>
        <v>0</v>
      </c>
    </row>
    <row r="44" spans="1:17" s="161" customFormat="1" ht="52.5" customHeight="1">
      <c r="A44" s="159" t="s">
        <v>135</v>
      </c>
      <c r="B44" s="170" t="s">
        <v>140</v>
      </c>
      <c r="C44" s="151">
        <v>7221.8</v>
      </c>
      <c r="D44" s="151">
        <v>1805.2</v>
      </c>
      <c r="E44" s="151">
        <v>0</v>
      </c>
      <c r="F44" s="151">
        <f t="shared" si="0"/>
        <v>-1805.2</v>
      </c>
      <c r="G44" s="140">
        <f t="shared" si="14"/>
        <v>0</v>
      </c>
      <c r="H44" s="151">
        <f t="shared" si="2"/>
        <v>-7221.8</v>
      </c>
      <c r="I44" s="140">
        <f t="shared" si="15"/>
        <v>0</v>
      </c>
      <c r="J44" s="152">
        <v>0</v>
      </c>
      <c r="K44" s="152">
        <v>0</v>
      </c>
      <c r="L44" s="151">
        <f t="shared" si="16"/>
        <v>0</v>
      </c>
      <c r="M44" s="153">
        <f t="shared" si="17"/>
      </c>
      <c r="N44" s="151">
        <f aca="true" t="shared" si="19" ref="N44:N50">C44+J44</f>
        <v>7221.8</v>
      </c>
      <c r="O44" s="151">
        <f aca="true" t="shared" si="20" ref="O44:O50">E44+K44</f>
        <v>0</v>
      </c>
      <c r="P44" s="151">
        <f aca="true" t="shared" si="21" ref="P44:P50">O44-N44</f>
        <v>-7221.8</v>
      </c>
      <c r="Q44" s="153">
        <f t="shared" si="18"/>
        <v>0</v>
      </c>
    </row>
    <row r="45" spans="1:17" s="51" customFormat="1" ht="60.75" customHeight="1">
      <c r="A45" s="159" t="s">
        <v>136</v>
      </c>
      <c r="B45" s="16" t="s">
        <v>141</v>
      </c>
      <c r="C45" s="151">
        <v>48176.8</v>
      </c>
      <c r="D45" s="151">
        <v>19020.5</v>
      </c>
      <c r="E45" s="151">
        <v>19020.5</v>
      </c>
      <c r="F45" s="151">
        <f t="shared" si="0"/>
        <v>0</v>
      </c>
      <c r="G45" s="140">
        <f t="shared" si="14"/>
        <v>1</v>
      </c>
      <c r="H45" s="151">
        <f t="shared" si="2"/>
        <v>-29156.300000000003</v>
      </c>
      <c r="I45" s="140">
        <f t="shared" si="15"/>
        <v>0.3948062137792464</v>
      </c>
      <c r="J45" s="152">
        <v>0</v>
      </c>
      <c r="K45" s="152">
        <v>0</v>
      </c>
      <c r="L45" s="151">
        <f t="shared" si="16"/>
        <v>0</v>
      </c>
      <c r="M45" s="153">
        <f t="shared" si="17"/>
      </c>
      <c r="N45" s="151">
        <f t="shared" si="19"/>
        <v>48176.8</v>
      </c>
      <c r="O45" s="151">
        <f t="shared" si="20"/>
        <v>19020.5</v>
      </c>
      <c r="P45" s="151">
        <f t="shared" si="21"/>
        <v>-29156.300000000003</v>
      </c>
      <c r="Q45" s="153">
        <f t="shared" si="18"/>
        <v>0.3948062137792464</v>
      </c>
    </row>
    <row r="46" spans="1:17" s="51" customFormat="1" ht="56.25" customHeight="1" hidden="1">
      <c r="A46" s="159" t="s">
        <v>137</v>
      </c>
      <c r="B46" s="170" t="s">
        <v>142</v>
      </c>
      <c r="C46" s="151"/>
      <c r="D46" s="151"/>
      <c r="E46" s="151"/>
      <c r="F46" s="151">
        <f t="shared" si="0"/>
        <v>0</v>
      </c>
      <c r="G46" s="140">
        <f t="shared" si="14"/>
      </c>
      <c r="H46" s="151">
        <f t="shared" si="2"/>
        <v>0</v>
      </c>
      <c r="I46" s="140">
        <f t="shared" si="15"/>
      </c>
      <c r="J46" s="152">
        <v>0</v>
      </c>
      <c r="K46" s="152">
        <v>0</v>
      </c>
      <c r="L46" s="151">
        <f t="shared" si="16"/>
        <v>0</v>
      </c>
      <c r="M46" s="153">
        <f t="shared" si="17"/>
      </c>
      <c r="N46" s="151">
        <f t="shared" si="19"/>
        <v>0</v>
      </c>
      <c r="O46" s="151">
        <f t="shared" si="20"/>
        <v>0</v>
      </c>
      <c r="P46" s="151">
        <f t="shared" si="21"/>
        <v>0</v>
      </c>
      <c r="Q46" s="153">
        <f t="shared" si="18"/>
      </c>
    </row>
    <row r="47" spans="1:17" s="51" customFormat="1" ht="63">
      <c r="A47" s="159" t="s">
        <v>195</v>
      </c>
      <c r="B47" s="170" t="s">
        <v>197</v>
      </c>
      <c r="C47" s="151">
        <v>784.7</v>
      </c>
      <c r="D47" s="151">
        <v>156.9</v>
      </c>
      <c r="E47" s="151">
        <v>156.9</v>
      </c>
      <c r="F47" s="151">
        <f t="shared" si="0"/>
        <v>0</v>
      </c>
      <c r="G47" s="140">
        <f t="shared" si="14"/>
        <v>1</v>
      </c>
      <c r="H47" s="151">
        <f t="shared" si="2"/>
        <v>-627.8000000000001</v>
      </c>
      <c r="I47" s="140">
        <f t="shared" si="15"/>
        <v>0.1999490251051357</v>
      </c>
      <c r="J47" s="152">
        <v>0</v>
      </c>
      <c r="K47" s="152">
        <v>0</v>
      </c>
      <c r="L47" s="151">
        <f>K47-J47</f>
        <v>0</v>
      </c>
      <c r="M47" s="153">
        <f>_xlfn.IFERROR(K47/J47,"")</f>
      </c>
      <c r="N47" s="151">
        <f t="shared" si="19"/>
        <v>784.7</v>
      </c>
      <c r="O47" s="151">
        <f t="shared" si="20"/>
        <v>156.9</v>
      </c>
      <c r="P47" s="151">
        <f t="shared" si="21"/>
        <v>-627.8000000000001</v>
      </c>
      <c r="Q47" s="153">
        <f>_xlfn.IFERROR(O47/N47,"")</f>
        <v>0.1999490251051357</v>
      </c>
    </row>
    <row r="48" spans="1:17" s="51" customFormat="1" ht="47.25" hidden="1">
      <c r="A48" s="159" t="s">
        <v>196</v>
      </c>
      <c r="B48" s="170" t="s">
        <v>198</v>
      </c>
      <c r="C48" s="151"/>
      <c r="D48" s="151"/>
      <c r="E48" s="151"/>
      <c r="F48" s="151">
        <f t="shared" si="0"/>
        <v>0</v>
      </c>
      <c r="G48" s="140">
        <f t="shared" si="14"/>
      </c>
      <c r="H48" s="151">
        <f t="shared" si="2"/>
        <v>0</v>
      </c>
      <c r="I48" s="140">
        <f t="shared" si="15"/>
      </c>
      <c r="J48" s="152">
        <v>0</v>
      </c>
      <c r="K48" s="152">
        <v>0</v>
      </c>
      <c r="L48" s="151">
        <f>K48-J48</f>
        <v>0</v>
      </c>
      <c r="M48" s="153">
        <f>_xlfn.IFERROR(K48/J48,"")</f>
      </c>
      <c r="N48" s="151">
        <f t="shared" si="19"/>
        <v>0</v>
      </c>
      <c r="O48" s="151">
        <f t="shared" si="20"/>
        <v>0</v>
      </c>
      <c r="P48" s="151">
        <f t="shared" si="21"/>
        <v>0</v>
      </c>
      <c r="Q48" s="153">
        <f>_xlfn.IFERROR(O48/N48,"")</f>
      </c>
    </row>
    <row r="49" spans="1:17" s="51" customFormat="1" ht="47.25">
      <c r="A49" s="159" t="s">
        <v>138</v>
      </c>
      <c r="B49" s="16" t="s">
        <v>143</v>
      </c>
      <c r="C49" s="151">
        <v>3406.9990000000003</v>
      </c>
      <c r="D49" s="151">
        <v>2330.96</v>
      </c>
      <c r="E49" s="151">
        <v>431.63229</v>
      </c>
      <c r="F49" s="151">
        <f t="shared" si="0"/>
        <v>-1899.32771</v>
      </c>
      <c r="G49" s="140">
        <f t="shared" si="14"/>
        <v>0.18517361516285136</v>
      </c>
      <c r="H49" s="151">
        <f t="shared" si="2"/>
        <v>-2975.3667100000002</v>
      </c>
      <c r="I49" s="140">
        <f t="shared" si="15"/>
        <v>0.1266898786879597</v>
      </c>
      <c r="J49" s="152">
        <v>5000</v>
      </c>
      <c r="K49" s="152">
        <v>5000</v>
      </c>
      <c r="L49" s="151">
        <f t="shared" si="16"/>
        <v>0</v>
      </c>
      <c r="M49" s="153">
        <f t="shared" si="17"/>
        <v>1</v>
      </c>
      <c r="N49" s="151">
        <f t="shared" si="19"/>
        <v>8406.999</v>
      </c>
      <c r="O49" s="151">
        <f t="shared" si="20"/>
        <v>5431.63229</v>
      </c>
      <c r="P49" s="151">
        <f t="shared" si="21"/>
        <v>-2975.3667100000002</v>
      </c>
      <c r="Q49" s="153">
        <f t="shared" si="18"/>
        <v>0.6460845647775145</v>
      </c>
    </row>
    <row r="50" spans="1:19" s="59" customFormat="1" ht="18.75">
      <c r="A50" s="77" t="s">
        <v>93</v>
      </c>
      <c r="B50" s="78" t="s">
        <v>91</v>
      </c>
      <c r="C50" s="95">
        <f>C42+SUM(C43:C49)</f>
        <v>1405072.869</v>
      </c>
      <c r="D50" s="95">
        <f>D42+SUM(D43:D49)</f>
        <v>618067.73</v>
      </c>
      <c r="E50" s="95">
        <f>E42+SUM(E43:E49)</f>
        <v>479155.31227</v>
      </c>
      <c r="F50" s="95">
        <f t="shared" si="0"/>
        <v>-138912.41773</v>
      </c>
      <c r="G50" s="101">
        <f t="shared" si="14"/>
        <v>0.7752472569147074</v>
      </c>
      <c r="H50" s="95">
        <f t="shared" si="2"/>
        <v>-925917.55673</v>
      </c>
      <c r="I50" s="101">
        <f t="shared" si="15"/>
        <v>0.34101812286149835</v>
      </c>
      <c r="J50" s="95">
        <f>J42+SUM(J43:J49)</f>
        <v>615394.2675300001</v>
      </c>
      <c r="K50" s="95">
        <f>K42+SUM(K43:K49)</f>
        <v>80762.95012</v>
      </c>
      <c r="L50" s="95">
        <f>L42+SUM(L43:L49)</f>
        <v>-534631.3174100001</v>
      </c>
      <c r="M50" s="101">
        <f t="shared" si="17"/>
        <v>0.13123773551573237</v>
      </c>
      <c r="N50" s="95">
        <f t="shared" si="19"/>
        <v>2020467.13653</v>
      </c>
      <c r="O50" s="95">
        <f t="shared" si="20"/>
        <v>559918.26239</v>
      </c>
      <c r="P50" s="95">
        <f t="shared" si="21"/>
        <v>-1460548.87414</v>
      </c>
      <c r="Q50" s="101">
        <f t="shared" si="18"/>
        <v>0.2771231722935209</v>
      </c>
      <c r="R50" s="63"/>
      <c r="S50" s="63"/>
    </row>
    <row r="51" spans="1:19" ht="18.75">
      <c r="A51" s="113"/>
      <c r="B51" s="114" t="s">
        <v>0</v>
      </c>
      <c r="C51" s="225">
        <f>C52+C53+C54+C55</f>
        <v>0</v>
      </c>
      <c r="D51" s="225">
        <f>D52+D53+D54+D55</f>
        <v>0</v>
      </c>
      <c r="E51" s="225">
        <f>E52+E53+E54+E55</f>
        <v>-30.119</v>
      </c>
      <c r="F51" s="112">
        <f aca="true" t="shared" si="22" ref="F51:F57">E51-D51</f>
        <v>-30.119</v>
      </c>
      <c r="G51" s="98">
        <f t="shared" si="14"/>
      </c>
      <c r="H51" s="112">
        <f aca="true" t="shared" si="23" ref="H51:H57">E51-C51</f>
        <v>-30.119</v>
      </c>
      <c r="I51" s="100">
        <f aca="true" t="shared" si="24" ref="I51:I57">_xlfn.IFERROR(E51/C51,"")</f>
      </c>
      <c r="J51" s="225">
        <f>J52+J53+J54+J55+J56</f>
        <v>1000</v>
      </c>
      <c r="K51" s="225">
        <f>K52+K53+K54+K55+K56</f>
        <v>-847.393</v>
      </c>
      <c r="L51" s="112">
        <f t="shared" si="16"/>
        <v>-1847.393</v>
      </c>
      <c r="M51" s="103">
        <f t="shared" si="17"/>
        <v>-0.8473930000000001</v>
      </c>
      <c r="N51" s="112">
        <f aca="true" t="shared" si="25" ref="N51:N57">C51+J51</f>
        <v>1000</v>
      </c>
      <c r="O51" s="112">
        <f aca="true" t="shared" si="26" ref="O51:O57">E51+K51</f>
        <v>-877.5120000000001</v>
      </c>
      <c r="P51" s="112">
        <f aca="true" t="shared" si="27" ref="P51:P57">O51-N51</f>
        <v>-1877.5120000000002</v>
      </c>
      <c r="Q51" s="100">
        <f t="shared" si="18"/>
        <v>-0.8775120000000001</v>
      </c>
      <c r="R51" s="1"/>
      <c r="S51" s="1"/>
    </row>
    <row r="52" spans="1:17" s="156" customFormat="1" ht="18.75">
      <c r="A52" s="171">
        <v>1140</v>
      </c>
      <c r="B52" s="170" t="s">
        <v>144</v>
      </c>
      <c r="C52" s="226">
        <v>0</v>
      </c>
      <c r="D52" s="226">
        <v>0</v>
      </c>
      <c r="E52" s="226">
        <v>-30.119</v>
      </c>
      <c r="F52" s="172">
        <f t="shared" si="22"/>
        <v>-30.119</v>
      </c>
      <c r="G52" s="140">
        <f t="shared" si="14"/>
      </c>
      <c r="H52" s="172">
        <f t="shared" si="23"/>
        <v>-30.119</v>
      </c>
      <c r="I52" s="153">
        <f t="shared" si="24"/>
      </c>
      <c r="J52" s="226">
        <v>0</v>
      </c>
      <c r="K52" s="226">
        <v>0</v>
      </c>
      <c r="L52" s="173">
        <f t="shared" si="16"/>
        <v>0</v>
      </c>
      <c r="M52" s="153">
        <f t="shared" si="17"/>
      </c>
      <c r="N52" s="172">
        <f t="shared" si="25"/>
        <v>0</v>
      </c>
      <c r="O52" s="172">
        <f t="shared" si="26"/>
        <v>-30.119</v>
      </c>
      <c r="P52" s="172">
        <f t="shared" si="27"/>
        <v>-30.119</v>
      </c>
      <c r="Q52" s="153">
        <f t="shared" si="18"/>
      </c>
    </row>
    <row r="53" spans="1:17" s="156" customFormat="1" ht="57" customHeight="1">
      <c r="A53" s="171">
        <v>8820</v>
      </c>
      <c r="B53" s="170" t="s">
        <v>148</v>
      </c>
      <c r="C53" s="226">
        <v>0</v>
      </c>
      <c r="D53" s="226">
        <v>0</v>
      </c>
      <c r="E53" s="226">
        <v>0</v>
      </c>
      <c r="F53" s="172">
        <f>E53-D53</f>
        <v>0</v>
      </c>
      <c r="G53" s="140">
        <f t="shared" si="14"/>
      </c>
      <c r="H53" s="172">
        <f>E53-C53</f>
        <v>0</v>
      </c>
      <c r="I53" s="153">
        <f t="shared" si="24"/>
      </c>
      <c r="J53" s="226">
        <v>0</v>
      </c>
      <c r="K53" s="226">
        <v>-47.393</v>
      </c>
      <c r="L53" s="172">
        <f t="shared" si="16"/>
        <v>-47.393</v>
      </c>
      <c r="M53" s="153">
        <f t="shared" si="17"/>
      </c>
      <c r="N53" s="172">
        <f>C53+J53</f>
        <v>0</v>
      </c>
      <c r="O53" s="172">
        <f>E53+K53</f>
        <v>-47.393</v>
      </c>
      <c r="P53" s="172">
        <f t="shared" si="27"/>
        <v>-47.393</v>
      </c>
      <c r="Q53" s="153">
        <f t="shared" si="18"/>
      </c>
    </row>
    <row r="54" spans="1:17" s="156" customFormat="1" ht="30.75" customHeight="1">
      <c r="A54" s="171" t="s">
        <v>145</v>
      </c>
      <c r="B54" s="170" t="s">
        <v>146</v>
      </c>
      <c r="C54" s="226"/>
      <c r="D54" s="226">
        <v>0</v>
      </c>
      <c r="E54" s="226">
        <v>0</v>
      </c>
      <c r="F54" s="172">
        <f>E54-D54</f>
        <v>0</v>
      </c>
      <c r="G54" s="140">
        <f t="shared" si="14"/>
      </c>
      <c r="H54" s="172">
        <f>E54-C54</f>
        <v>0</v>
      </c>
      <c r="I54" s="153">
        <f t="shared" si="24"/>
      </c>
      <c r="J54" s="226">
        <v>1000</v>
      </c>
      <c r="K54" s="226">
        <v>-800</v>
      </c>
      <c r="L54" s="172">
        <f t="shared" si="16"/>
        <v>-1800</v>
      </c>
      <c r="M54" s="153">
        <f t="shared" si="17"/>
        <v>-0.8</v>
      </c>
      <c r="N54" s="172">
        <f t="shared" si="25"/>
        <v>1000</v>
      </c>
      <c r="O54" s="172">
        <f t="shared" si="26"/>
        <v>-800</v>
      </c>
      <c r="P54" s="172">
        <f t="shared" si="27"/>
        <v>-1800</v>
      </c>
      <c r="Q54" s="153">
        <f t="shared" si="18"/>
        <v>-0.8</v>
      </c>
    </row>
    <row r="55" spans="1:19" ht="63" hidden="1">
      <c r="A55" s="38">
        <v>8880</v>
      </c>
      <c r="B55" s="109" t="s">
        <v>147</v>
      </c>
      <c r="C55" s="227">
        <v>0</v>
      </c>
      <c r="D55" s="227">
        <v>0</v>
      </c>
      <c r="E55" s="227">
        <v>0</v>
      </c>
      <c r="F55" s="110">
        <f t="shared" si="22"/>
        <v>0</v>
      </c>
      <c r="G55" s="97"/>
      <c r="H55" s="110">
        <f t="shared" si="23"/>
        <v>0</v>
      </c>
      <c r="I55" s="101">
        <f t="shared" si="24"/>
      </c>
      <c r="J55" s="227">
        <v>0</v>
      </c>
      <c r="K55" s="227">
        <v>0</v>
      </c>
      <c r="L55" s="110">
        <f t="shared" si="16"/>
        <v>0</v>
      </c>
      <c r="M55" s="101">
        <f t="shared" si="17"/>
      </c>
      <c r="N55" s="110">
        <f t="shared" si="25"/>
        <v>0</v>
      </c>
      <c r="O55" s="110">
        <f t="shared" si="26"/>
        <v>0</v>
      </c>
      <c r="P55" s="110">
        <f t="shared" si="27"/>
        <v>0</v>
      </c>
      <c r="Q55" s="101">
        <f t="shared" si="18"/>
      </c>
      <c r="R55" s="1"/>
      <c r="S55" s="1"/>
    </row>
    <row r="56" spans="1:19" ht="31.5" hidden="1">
      <c r="A56" s="38">
        <v>8860</v>
      </c>
      <c r="B56" s="109" t="s">
        <v>163</v>
      </c>
      <c r="C56" s="227">
        <v>0</v>
      </c>
      <c r="D56" s="227">
        <v>0</v>
      </c>
      <c r="E56" s="227">
        <v>0</v>
      </c>
      <c r="F56" s="110"/>
      <c r="G56" s="97"/>
      <c r="H56" s="110"/>
      <c r="I56" s="101">
        <f t="shared" si="24"/>
      </c>
      <c r="J56" s="227">
        <v>0</v>
      </c>
      <c r="K56" s="227">
        <v>0</v>
      </c>
      <c r="L56" s="110">
        <f t="shared" si="16"/>
        <v>0</v>
      </c>
      <c r="M56" s="101">
        <f t="shared" si="17"/>
      </c>
      <c r="N56" s="110"/>
      <c r="O56" s="110"/>
      <c r="P56" s="110"/>
      <c r="Q56" s="101">
        <f t="shared" si="18"/>
      </c>
      <c r="R56" s="1"/>
      <c r="S56" s="1"/>
    </row>
    <row r="57" spans="1:17" s="59" customFormat="1" ht="18.75">
      <c r="A57" s="77"/>
      <c r="B57" s="78" t="s">
        <v>1</v>
      </c>
      <c r="C57" s="95">
        <f>C50+C51</f>
        <v>1405072.869</v>
      </c>
      <c r="D57" s="95">
        <f>D50+D51</f>
        <v>618067.73</v>
      </c>
      <c r="E57" s="95">
        <f>E50+E51</f>
        <v>479125.19327</v>
      </c>
      <c r="F57" s="95">
        <f t="shared" si="22"/>
        <v>-138942.53673</v>
      </c>
      <c r="G57" s="101">
        <f>_xlfn.IFERROR(E57/D57,"")</f>
        <v>0.7751985260094392</v>
      </c>
      <c r="H57" s="95">
        <f t="shared" si="23"/>
        <v>-925947.67573</v>
      </c>
      <c r="I57" s="101">
        <f t="shared" si="24"/>
        <v>0.3409966869625749</v>
      </c>
      <c r="J57" s="95">
        <f>J50+J51</f>
        <v>616394.2675300001</v>
      </c>
      <c r="K57" s="95">
        <f>K50+K51</f>
        <v>79915.55712</v>
      </c>
      <c r="L57" s="95">
        <f t="shared" si="16"/>
        <v>-536478.71041</v>
      </c>
      <c r="M57" s="101">
        <f t="shared" si="17"/>
        <v>0.12965006543658436</v>
      </c>
      <c r="N57" s="95">
        <f t="shared" si="25"/>
        <v>2021467.13653</v>
      </c>
      <c r="O57" s="95">
        <f t="shared" si="26"/>
        <v>559040.75039</v>
      </c>
      <c r="P57" s="95">
        <f t="shared" si="27"/>
        <v>-1462426.38614</v>
      </c>
      <c r="Q57" s="101">
        <f t="shared" si="18"/>
        <v>0.2765519855789668</v>
      </c>
    </row>
    <row r="58" spans="1:13" ht="15.75">
      <c r="A58" s="49"/>
      <c r="B58" s="50"/>
      <c r="C58" s="188"/>
      <c r="D58" s="188"/>
      <c r="E58" s="188"/>
      <c r="F58" s="122"/>
      <c r="G58" s="122"/>
      <c r="H58" s="123"/>
      <c r="I58" s="124"/>
      <c r="J58" s="125"/>
      <c r="K58" s="126"/>
      <c r="M58" s="51"/>
    </row>
    <row r="59" spans="1:13" ht="15.75">
      <c r="A59" s="52"/>
      <c r="B59" s="28"/>
      <c r="C59" s="189"/>
      <c r="D59" s="189"/>
      <c r="E59" s="189"/>
      <c r="F59" s="123"/>
      <c r="G59" s="123"/>
      <c r="H59" s="123"/>
      <c r="I59" s="124"/>
      <c r="J59" s="126"/>
      <c r="K59" s="125" t="s">
        <v>21</v>
      </c>
      <c r="M59" s="51"/>
    </row>
    <row r="60" spans="1:13" ht="15.75">
      <c r="A60" s="53"/>
      <c r="B60" s="54"/>
      <c r="C60" s="190"/>
      <c r="D60" s="190"/>
      <c r="E60" s="190"/>
      <c r="F60" s="127"/>
      <c r="G60" s="127"/>
      <c r="H60" s="128"/>
      <c r="I60" s="129"/>
      <c r="J60" s="130"/>
      <c r="K60" s="131"/>
      <c r="M60" s="51"/>
    </row>
    <row r="61" spans="1:13" ht="15.75">
      <c r="A61" s="53"/>
      <c r="B61" s="54"/>
      <c r="C61" s="191"/>
      <c r="D61" s="192"/>
      <c r="E61" s="193"/>
      <c r="F61" s="128"/>
      <c r="G61" s="128"/>
      <c r="H61" s="128"/>
      <c r="I61" s="129"/>
      <c r="J61" s="90"/>
      <c r="K61" s="90"/>
      <c r="M61" s="51"/>
    </row>
    <row r="62" spans="1:13" ht="18.75">
      <c r="A62" s="53"/>
      <c r="B62" s="75"/>
      <c r="C62" s="194"/>
      <c r="D62" s="195"/>
      <c r="E62" s="196"/>
      <c r="F62" s="128"/>
      <c r="G62" s="128"/>
      <c r="H62" s="128"/>
      <c r="I62" s="129"/>
      <c r="J62" s="91"/>
      <c r="K62" s="90"/>
      <c r="M62" s="51"/>
    </row>
    <row r="63" spans="1:13" ht="15.75">
      <c r="A63" s="53"/>
      <c r="B63" s="54"/>
      <c r="C63" s="191"/>
      <c r="D63" s="192"/>
      <c r="E63" s="193"/>
      <c r="F63" s="128"/>
      <c r="G63" s="128"/>
      <c r="H63" s="128"/>
      <c r="I63" s="129"/>
      <c r="J63" s="90"/>
      <c r="K63" s="90"/>
      <c r="M63" s="51"/>
    </row>
    <row r="64" spans="1:13" ht="15.75">
      <c r="A64" s="53"/>
      <c r="B64" s="54"/>
      <c r="C64" s="191"/>
      <c r="D64" s="192"/>
      <c r="E64" s="193"/>
      <c r="F64" s="128"/>
      <c r="G64" s="128"/>
      <c r="H64" s="128"/>
      <c r="I64" s="132"/>
      <c r="J64" s="133"/>
      <c r="K64" s="90"/>
      <c r="L64" s="71"/>
      <c r="M64" s="72"/>
    </row>
    <row r="65" spans="1:13" ht="15.75">
      <c r="A65" s="53"/>
      <c r="B65" s="54"/>
      <c r="C65" s="191"/>
      <c r="D65" s="192"/>
      <c r="E65" s="193"/>
      <c r="F65" s="128"/>
      <c r="G65" s="128"/>
      <c r="H65" s="128"/>
      <c r="I65" s="129"/>
      <c r="J65" s="133"/>
      <c r="K65" s="90"/>
      <c r="M65" s="51"/>
    </row>
    <row r="66" spans="1:13" ht="15.75">
      <c r="A66" s="55"/>
      <c r="B66" s="56"/>
      <c r="C66" s="197"/>
      <c r="D66" s="121"/>
      <c r="E66" s="198"/>
      <c r="F66" s="116"/>
      <c r="G66" s="116"/>
      <c r="H66" s="116"/>
      <c r="M66" s="51"/>
    </row>
    <row r="67" spans="1:13" ht="15.75">
      <c r="A67" s="55"/>
      <c r="B67" s="56"/>
      <c r="C67" s="197"/>
      <c r="D67" s="121"/>
      <c r="E67" s="198"/>
      <c r="F67" s="116"/>
      <c r="G67" s="116"/>
      <c r="H67" s="116"/>
      <c r="M67" s="51"/>
    </row>
    <row r="68" spans="1:13" ht="15.75">
      <c r="A68" s="55"/>
      <c r="B68" s="56"/>
      <c r="C68" s="197"/>
      <c r="D68" s="121"/>
      <c r="E68" s="198"/>
      <c r="F68" s="116"/>
      <c r="G68" s="116"/>
      <c r="H68" s="116"/>
      <c r="M68" s="51"/>
    </row>
    <row r="69" ht="15.75">
      <c r="M69" s="51"/>
    </row>
    <row r="70" ht="15.75">
      <c r="M70" s="51"/>
    </row>
    <row r="71" ht="15.75">
      <c r="M71" s="51"/>
    </row>
    <row r="72" ht="15.75">
      <c r="M72" s="51"/>
    </row>
    <row r="73" ht="15.75">
      <c r="M73" s="51"/>
    </row>
    <row r="74" ht="15.75">
      <c r="M74" s="51"/>
    </row>
    <row r="75" ht="15.75">
      <c r="M75" s="51"/>
    </row>
    <row r="76" ht="15.75">
      <c r="M76" s="51"/>
    </row>
    <row r="77" ht="15.75">
      <c r="M77" s="51"/>
    </row>
    <row r="78" ht="15.75">
      <c r="M78" s="51"/>
    </row>
    <row r="79" ht="15.75">
      <c r="M79" s="51"/>
    </row>
    <row r="80" ht="15.75">
      <c r="M80" s="51"/>
    </row>
    <row r="81" ht="15.75">
      <c r="M81" s="51"/>
    </row>
    <row r="82" ht="15.75">
      <c r="M82" s="51"/>
    </row>
    <row r="83" ht="15.75">
      <c r="M83" s="51"/>
    </row>
    <row r="84" ht="15.75">
      <c r="M84" s="51"/>
    </row>
    <row r="85" ht="15.75">
      <c r="M85" s="51"/>
    </row>
    <row r="86" ht="15.75">
      <c r="M86" s="51"/>
    </row>
    <row r="87" ht="15.75">
      <c r="M87" s="51"/>
    </row>
    <row r="88" ht="15.75">
      <c r="M88" s="51"/>
    </row>
    <row r="89" ht="15.75">
      <c r="M89" s="51"/>
    </row>
    <row r="90" ht="15.75">
      <c r="M90" s="51"/>
    </row>
    <row r="91" ht="15.75">
      <c r="M91" s="51"/>
    </row>
    <row r="92" ht="15.75">
      <c r="M92" s="51"/>
    </row>
    <row r="93" ht="15.75">
      <c r="M93" s="51"/>
    </row>
    <row r="94" ht="15.75">
      <c r="M94" s="51"/>
    </row>
    <row r="95" ht="15.75">
      <c r="M95" s="51"/>
    </row>
    <row r="96" ht="15.75">
      <c r="M96" s="51"/>
    </row>
    <row r="97" ht="15.75">
      <c r="M97" s="51"/>
    </row>
    <row r="98" ht="15.75">
      <c r="M98" s="51"/>
    </row>
    <row r="99" ht="15.75">
      <c r="M99" s="51"/>
    </row>
    <row r="100" ht="15.75">
      <c r="M100" s="51"/>
    </row>
    <row r="101" ht="15.75">
      <c r="M101" s="51"/>
    </row>
    <row r="102" ht="15.75">
      <c r="M102" s="51"/>
    </row>
    <row r="103" ht="15.75">
      <c r="M103" s="51"/>
    </row>
    <row r="104" ht="15.75">
      <c r="M104" s="51"/>
    </row>
    <row r="105" ht="15.75">
      <c r="M105" s="51"/>
    </row>
    <row r="106" ht="15.75">
      <c r="M106" s="51"/>
    </row>
    <row r="107" ht="15.75">
      <c r="M107" s="51"/>
    </row>
    <row r="108" ht="15.75">
      <c r="M108" s="51"/>
    </row>
    <row r="109" ht="15.75">
      <c r="M109" s="51"/>
    </row>
    <row r="110" ht="15.75">
      <c r="M110" s="51"/>
    </row>
    <row r="111" ht="15.75">
      <c r="M111" s="51"/>
    </row>
    <row r="112" ht="15.75">
      <c r="M112" s="51"/>
    </row>
    <row r="113" ht="15.75">
      <c r="M113" s="51"/>
    </row>
    <row r="114" ht="15.75">
      <c r="M114" s="51"/>
    </row>
    <row r="115" ht="15.75">
      <c r="M115" s="51"/>
    </row>
    <row r="116" ht="15.75">
      <c r="M116" s="51"/>
    </row>
    <row r="117" ht="15.75">
      <c r="M117" s="51"/>
    </row>
    <row r="118" ht="15.75">
      <c r="M118" s="51"/>
    </row>
    <row r="119" ht="15.75">
      <c r="M119" s="51"/>
    </row>
    <row r="120" ht="15.75">
      <c r="M120" s="51"/>
    </row>
    <row r="121" ht="15.75">
      <c r="M121" s="51"/>
    </row>
    <row r="122" ht="15.75">
      <c r="M122" s="51"/>
    </row>
    <row r="123" ht="15.75">
      <c r="M123" s="51"/>
    </row>
    <row r="124" ht="15.75">
      <c r="M124" s="51"/>
    </row>
    <row r="125" ht="15.75">
      <c r="M125" s="51"/>
    </row>
    <row r="126" ht="15.75">
      <c r="M126" s="51"/>
    </row>
    <row r="127" ht="15.75">
      <c r="M127" s="51"/>
    </row>
    <row r="128" ht="15.75">
      <c r="M128" s="51"/>
    </row>
    <row r="129" ht="15.75">
      <c r="M129" s="51"/>
    </row>
    <row r="130" ht="15.75">
      <c r="M130" s="51"/>
    </row>
    <row r="131" ht="15.75">
      <c r="M131" s="51"/>
    </row>
    <row r="132" ht="15.75">
      <c r="M132" s="51"/>
    </row>
    <row r="133" ht="15.75">
      <c r="M133" s="51"/>
    </row>
    <row r="134" ht="15.75">
      <c r="M134" s="51"/>
    </row>
    <row r="135" ht="15.75">
      <c r="M135" s="51"/>
    </row>
    <row r="136" ht="15.75">
      <c r="M136" s="51"/>
    </row>
    <row r="137" ht="15.75">
      <c r="M137" s="51"/>
    </row>
    <row r="138" ht="15.75">
      <c r="M138" s="51"/>
    </row>
    <row r="139" ht="15.75">
      <c r="M139" s="51"/>
    </row>
    <row r="140" ht="15.75">
      <c r="M140" s="51"/>
    </row>
    <row r="141" ht="15.75">
      <c r="M141" s="51"/>
    </row>
    <row r="142" ht="15.75">
      <c r="M142" s="51"/>
    </row>
    <row r="143" ht="15.75">
      <c r="M143" s="51"/>
    </row>
    <row r="144" ht="15.75">
      <c r="M144" s="51"/>
    </row>
    <row r="145" ht="15.75">
      <c r="M145" s="51"/>
    </row>
    <row r="146" ht="15.75">
      <c r="M146" s="51"/>
    </row>
    <row r="147" ht="15.75">
      <c r="M147" s="51"/>
    </row>
    <row r="148" ht="15.75">
      <c r="M148" s="51"/>
    </row>
    <row r="149" ht="15.75">
      <c r="M149" s="51"/>
    </row>
    <row r="150" ht="15.75">
      <c r="M150" s="51"/>
    </row>
    <row r="151" ht="15.75">
      <c r="M151" s="51"/>
    </row>
    <row r="152" ht="15.75">
      <c r="M152" s="51"/>
    </row>
    <row r="153" ht="15.75">
      <c r="M153" s="51"/>
    </row>
    <row r="154" ht="15.75">
      <c r="M154" s="51"/>
    </row>
    <row r="155" ht="15.75">
      <c r="M155" s="51"/>
    </row>
    <row r="156" ht="15.75">
      <c r="M156" s="51"/>
    </row>
    <row r="157" ht="15.75">
      <c r="M157" s="51"/>
    </row>
    <row r="158" ht="15.75">
      <c r="M158" s="51"/>
    </row>
    <row r="159" ht="15.75">
      <c r="M159" s="51"/>
    </row>
    <row r="160" ht="15.75">
      <c r="M160" s="51"/>
    </row>
    <row r="161" ht="15.75">
      <c r="M161" s="51"/>
    </row>
    <row r="162" ht="15.75">
      <c r="M162" s="51"/>
    </row>
    <row r="163" ht="15.75">
      <c r="M163" s="51"/>
    </row>
    <row r="164" ht="15.75">
      <c r="M164" s="51"/>
    </row>
    <row r="165" ht="15.75">
      <c r="M165" s="51"/>
    </row>
    <row r="166" ht="15.75">
      <c r="M166" s="51"/>
    </row>
    <row r="167" ht="15.75">
      <c r="M167" s="51"/>
    </row>
    <row r="168" ht="15.75">
      <c r="M168" s="51"/>
    </row>
    <row r="169" ht="15.75">
      <c r="M169" s="51"/>
    </row>
    <row r="170" ht="15.75">
      <c r="M170" s="51"/>
    </row>
    <row r="171" ht="15.75">
      <c r="M171" s="51"/>
    </row>
    <row r="172" ht="15.75">
      <c r="M172" s="51"/>
    </row>
    <row r="173" ht="15.75">
      <c r="M173" s="51"/>
    </row>
    <row r="174" ht="15.75">
      <c r="M174" s="51"/>
    </row>
    <row r="175" ht="15.75">
      <c r="M175" s="51"/>
    </row>
    <row r="176" ht="15.75">
      <c r="M176" s="51"/>
    </row>
    <row r="177" ht="15.75">
      <c r="M177" s="51"/>
    </row>
    <row r="178" ht="15.75">
      <c r="M178" s="51"/>
    </row>
    <row r="179" ht="15.75">
      <c r="M179" s="51"/>
    </row>
    <row r="180" ht="15.75">
      <c r="M180" s="51"/>
    </row>
    <row r="181" ht="15.75">
      <c r="M181" s="51"/>
    </row>
    <row r="182" ht="15.75">
      <c r="M182" s="51"/>
    </row>
    <row r="183" ht="15.75">
      <c r="M183" s="51"/>
    </row>
    <row r="184" ht="15.75">
      <c r="M184" s="51"/>
    </row>
    <row r="185" ht="15.75">
      <c r="M185" s="51"/>
    </row>
    <row r="186" ht="15.75">
      <c r="M186" s="51"/>
    </row>
    <row r="187" ht="15.75">
      <c r="M187" s="51"/>
    </row>
    <row r="188" ht="15.75">
      <c r="M188" s="51"/>
    </row>
    <row r="189" ht="15.75">
      <c r="M189" s="51"/>
    </row>
    <row r="190" ht="15.75">
      <c r="M190" s="51"/>
    </row>
    <row r="191" ht="15.75">
      <c r="M191" s="51"/>
    </row>
    <row r="192" ht="15.75">
      <c r="M192" s="51"/>
    </row>
    <row r="193" ht="15.75">
      <c r="M193" s="51"/>
    </row>
    <row r="194" ht="15.75">
      <c r="M194" s="51"/>
    </row>
    <row r="195" ht="15.75">
      <c r="M195" s="51"/>
    </row>
    <row r="196" ht="15.75">
      <c r="M196" s="51"/>
    </row>
    <row r="197" ht="15.75">
      <c r="M197" s="51"/>
    </row>
    <row r="198" ht="15.75">
      <c r="M198" s="51"/>
    </row>
    <row r="199" ht="15.75">
      <c r="M199" s="51"/>
    </row>
    <row r="200" ht="15.75">
      <c r="M200" s="51"/>
    </row>
    <row r="201" ht="15.75">
      <c r="M201" s="51"/>
    </row>
    <row r="202" ht="15.75">
      <c r="M202" s="51"/>
    </row>
    <row r="203" ht="15.75">
      <c r="M203" s="51"/>
    </row>
    <row r="204" ht="15.75">
      <c r="M204" s="51"/>
    </row>
    <row r="205" ht="15.75">
      <c r="M205" s="51"/>
    </row>
    <row r="206" ht="15.75">
      <c r="M206" s="51"/>
    </row>
    <row r="207" ht="15.75">
      <c r="M207" s="51"/>
    </row>
    <row r="208" ht="15.75">
      <c r="M208" s="51"/>
    </row>
    <row r="209" ht="15.75">
      <c r="M209" s="51"/>
    </row>
    <row r="210" ht="15.75">
      <c r="M210" s="51"/>
    </row>
    <row r="211" ht="15.75">
      <c r="M211" s="51"/>
    </row>
    <row r="212" ht="15.75">
      <c r="M212" s="51"/>
    </row>
    <row r="213" ht="15.75">
      <c r="M213" s="51"/>
    </row>
    <row r="214" ht="15.75">
      <c r="M214" s="51"/>
    </row>
    <row r="215" ht="15.75">
      <c r="M215" s="51"/>
    </row>
    <row r="216" ht="15.75">
      <c r="M216" s="51"/>
    </row>
    <row r="217" ht="15.75">
      <c r="M217" s="51"/>
    </row>
    <row r="218" ht="15.75">
      <c r="M218" s="51"/>
    </row>
    <row r="219" ht="15.75">
      <c r="M219" s="51"/>
    </row>
    <row r="220" ht="15.75">
      <c r="M220" s="51"/>
    </row>
    <row r="221" ht="15.75">
      <c r="M221" s="51"/>
    </row>
    <row r="222" ht="15.75">
      <c r="M222" s="51"/>
    </row>
    <row r="223" ht="15.75">
      <c r="M223" s="51"/>
    </row>
    <row r="224" ht="15.75">
      <c r="M224" s="51"/>
    </row>
    <row r="225" ht="15.75">
      <c r="M225" s="51"/>
    </row>
    <row r="226" ht="15.75">
      <c r="M226" s="51"/>
    </row>
    <row r="227" ht="15.75">
      <c r="M227" s="51"/>
    </row>
    <row r="228" ht="15.75">
      <c r="M228" s="51"/>
    </row>
    <row r="229" ht="15.75">
      <c r="M229" s="51"/>
    </row>
    <row r="230" ht="15.75">
      <c r="M230" s="51"/>
    </row>
    <row r="231" ht="15.75">
      <c r="M231" s="51"/>
    </row>
    <row r="232" ht="15.75">
      <c r="M232" s="51"/>
    </row>
    <row r="233" ht="15.75">
      <c r="M233" s="51"/>
    </row>
    <row r="234" ht="15.75">
      <c r="M234" s="51"/>
    </row>
    <row r="235" ht="15.75">
      <c r="M235" s="51"/>
    </row>
    <row r="236" ht="15.75">
      <c r="M236" s="51"/>
    </row>
    <row r="237" ht="15.75">
      <c r="M237" s="51"/>
    </row>
    <row r="238" ht="15.75">
      <c r="M238" s="51"/>
    </row>
    <row r="239" ht="15.75">
      <c r="M239" s="51"/>
    </row>
    <row r="240" ht="15.75">
      <c r="M240" s="51"/>
    </row>
    <row r="241" ht="15.75">
      <c r="M241" s="51"/>
    </row>
    <row r="242" ht="15.75">
      <c r="M242" s="51"/>
    </row>
    <row r="243" ht="15.75">
      <c r="M243" s="51"/>
    </row>
    <row r="244" ht="15.75">
      <c r="M244" s="51"/>
    </row>
    <row r="245" ht="15.75">
      <c r="M245" s="51"/>
    </row>
    <row r="246" ht="15.75">
      <c r="M246" s="51"/>
    </row>
    <row r="247" ht="15.75">
      <c r="M247" s="51"/>
    </row>
    <row r="248" ht="15.75">
      <c r="M248" s="51"/>
    </row>
    <row r="249" ht="15.75">
      <c r="M249" s="51"/>
    </row>
    <row r="250" ht="15.75">
      <c r="M250" s="51"/>
    </row>
    <row r="251" ht="15.75">
      <c r="M251" s="51"/>
    </row>
    <row r="252" ht="15.75">
      <c r="M252" s="51"/>
    </row>
    <row r="253" ht="15.75">
      <c r="M253" s="51"/>
    </row>
    <row r="254" ht="15.75">
      <c r="M254" s="51"/>
    </row>
    <row r="255" ht="15.75">
      <c r="M255" s="51"/>
    </row>
    <row r="256" ht="15.75">
      <c r="M256" s="51"/>
    </row>
    <row r="257" ht="15.75">
      <c r="M257" s="51"/>
    </row>
    <row r="258" ht="15.75">
      <c r="M258" s="51"/>
    </row>
    <row r="259" ht="15.75">
      <c r="M259" s="51"/>
    </row>
    <row r="260" ht="15.75">
      <c r="M260" s="51"/>
    </row>
    <row r="261" ht="15.75">
      <c r="M261" s="51"/>
    </row>
    <row r="262" ht="15.75">
      <c r="M262" s="51"/>
    </row>
    <row r="263" ht="15.75">
      <c r="M263" s="51"/>
    </row>
    <row r="264" ht="15.75">
      <c r="M264" s="51"/>
    </row>
    <row r="265" ht="15.75">
      <c r="M265" s="51"/>
    </row>
    <row r="266" ht="15.75">
      <c r="M266" s="51"/>
    </row>
    <row r="267" ht="15.75">
      <c r="M267" s="51"/>
    </row>
    <row r="268" ht="15.75">
      <c r="M268" s="51"/>
    </row>
    <row r="269" ht="15.75">
      <c r="M269" s="51"/>
    </row>
    <row r="270" ht="15.75">
      <c r="M270" s="51"/>
    </row>
    <row r="271" ht="15.75">
      <c r="M271" s="51"/>
    </row>
    <row r="272" ht="15.75">
      <c r="M272" s="51"/>
    </row>
    <row r="273" ht="15.75">
      <c r="M273" s="51"/>
    </row>
    <row r="274" ht="15.75">
      <c r="M274" s="51"/>
    </row>
    <row r="275" ht="15.75">
      <c r="M275" s="51"/>
    </row>
    <row r="276" ht="15.75">
      <c r="M276" s="51"/>
    </row>
    <row r="277" ht="15.75">
      <c r="M277" s="51"/>
    </row>
    <row r="278" ht="15.75">
      <c r="M278" s="51"/>
    </row>
    <row r="279" ht="15.75">
      <c r="M279" s="51"/>
    </row>
    <row r="280" ht="15.75">
      <c r="M280" s="51"/>
    </row>
    <row r="281" ht="15.75">
      <c r="M281" s="51"/>
    </row>
    <row r="282" ht="15.75">
      <c r="M282" s="51"/>
    </row>
    <row r="283" ht="15.75">
      <c r="M283" s="51"/>
    </row>
    <row r="284" ht="15.75">
      <c r="M284" s="51"/>
    </row>
    <row r="285" ht="15.75">
      <c r="M285" s="51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2023-06-12T07:00:56Z</cp:lastPrinted>
  <dcterms:created xsi:type="dcterms:W3CDTF">2001-07-11T13:17:26Z</dcterms:created>
  <dcterms:modified xsi:type="dcterms:W3CDTF">2023-06-12T07:07:35Z</dcterms:modified>
  <cp:category/>
  <cp:version/>
  <cp:contentType/>
  <cp:contentStatus/>
</cp:coreProperties>
</file>